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fT\Documents\dft at work\rail franchising\northern and tpe consultation\northern - new\web ready\"/>
    </mc:Choice>
  </mc:AlternateContent>
  <bookViews>
    <workbookView xWindow="480" yWindow="60" windowWidth="20010" windowHeight="7815" tabRatio="811"/>
  </bookViews>
  <sheets>
    <sheet name="Template Cover" sheetId="2" r:id="rId1"/>
    <sheet name="Template Control" sheetId="3" r:id="rId2"/>
    <sheet name="Version Control" sheetId="4" r:id="rId3"/>
    <sheet name="Templated Inputs" sheetId="5" r:id="rId4"/>
    <sheet name="Timeline" sheetId="6" r:id="rId5"/>
    <sheet name="Indices &amp; Rates" sheetId="7" r:id="rId6"/>
    <sheet name="Line Items" sheetId="8" r:id="rId7"/>
    <sheet name="Templated Outputs" sheetId="9" r:id="rId8"/>
    <sheet name="Pax Revenue" sheetId="10" r:id="rId9"/>
    <sheet name="Other Revenue" sheetId="11" r:id="rId10"/>
    <sheet name="Staff" sheetId="12" r:id="rId11"/>
    <sheet name="Other Opex" sheetId="13" r:id="rId12"/>
    <sheet name="RS Charges" sheetId="14" r:id="rId13"/>
    <sheet name="Infrastructure" sheetId="15" r:id="rId14"/>
    <sheet name="Performance" sheetId="16" r:id="rId15"/>
    <sheet name="TOC Capex" sheetId="17" r:id="rId16"/>
    <sheet name="Financial Statements" sheetId="18" r:id="rId17"/>
    <sheet name="P&amp;L1" sheetId="19" r:id="rId18"/>
    <sheet name="P&amp;L2" sheetId="20" r:id="rId19"/>
    <sheet name="P&amp;L3" sheetId="21" r:id="rId20"/>
    <sheet name="CF" sheetId="22" r:id="rId21"/>
    <sheet name="BS" sheetId="23" r:id="rId22"/>
    <sheet name="Output Calculations" sheetId="24" r:id="rId23"/>
    <sheet name="FAA" sheetId="25" r:id="rId24"/>
    <sheet name="NPV" sheetId="26" r:id="rId25"/>
    <sheet name="FO&amp;C" sheetId="27" r:id="rId26"/>
    <sheet name="Funding" sheetId="28" r:id="rId27"/>
  </sheets>
  <externalReferences>
    <externalReference r:id="rId28"/>
  </externalReferences>
  <definedNames>
    <definedName name="_____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IntlFixup" hidden="1">TRUE</definedName>
    <definedName name="__IntlFixupTable" hidden="1">'[1]Intl Data Table'!$A$3:$AB$10</definedName>
    <definedName name="_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ads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ads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ads2" localSheetId="26" hidden="1">{#N/A,#N/A,TRUE,"Header Sheet";#N/A,#N/A,TRUE,"Periods Results";#N/A,#N/A,TRUE,"Overall Summary";#N/A,#N/A,TRUE,"HD01";#N/A,#N/A,TRUE,"HD02";#N/A,#N/A,TRUE,"HD03";#N/A,#N/A,TRUE,"HD03 OP";#N/A,#N/A,TRUE,"HD04";#N/A,#N/A,TRUE,"HD04 OP";#N/A,#N/A,TRUE,"HD06";#N/A,#N/A,TRUE,"HD07";#N/A,#N/A,TRUE,"HD08";#N/A,#N/A,TRUE,"HD09"}</definedName>
    <definedName name="_ads2" hidden="1">{#N/A,#N/A,TRUE,"Header Sheet";#N/A,#N/A,TRUE,"Periods Results";#N/A,#N/A,TRUE,"Overall Summary";#N/A,#N/A,TRUE,"HD01";#N/A,#N/A,TRUE,"HD02";#N/A,#N/A,TRUE,"HD03";#N/A,#N/A,TRUE,"HD03 OP";#N/A,#N/A,TRUE,"HD04";#N/A,#N/A,TRUE,"HD04 OP";#N/A,#N/A,TRUE,"HD06";#N/A,#N/A,TRUE,"HD07";#N/A,#N/A,TRUE,"HD08";#N/A,#N/A,TRUE,"HD09"}</definedName>
    <definedName name="_Fill" hidden="1">#REF!</definedName>
    <definedName name="_xlnm._FilterDatabase" localSheetId="6" hidden="1">'Line Items'!$H$338:$H$351</definedName>
    <definedName name="_Order1" hidden="1">0</definedName>
    <definedName name="_Order2" hidden="1">0</definedName>
    <definedName name="_WPR1"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1"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4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4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pr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2"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2"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5"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5"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56"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5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67"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WRN6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ads"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ads"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anscount" hidden="1">1</definedName>
    <definedName name="aq" localSheetId="26" hidden="1">{#N/A,#N/A,TRUE,"Header Sheet";#N/A,#N/A,TRUE,"Periods Results";#N/A,#N/A,TRUE,"Overall Summary";#N/A,#N/A,TRUE,"HD01";#N/A,#N/A,TRUE,"HD02";#N/A,#N/A,TRUE,"HD03";#N/A,#N/A,TRUE,"HD03 OP";#N/A,#N/A,TRUE,"HD04";#N/A,#N/A,TRUE,"HD04 OP";#N/A,#N/A,TRUE,"HD06";#N/A,#N/A,TRUE,"HD07";#N/A,#N/A,TRUE,"HD08";#N/A,#N/A,TRUE,"HD09"}</definedName>
    <definedName name="aq" hidden="1">{#N/A,#N/A,TRUE,"Header Sheet";#N/A,#N/A,TRUE,"Periods Results";#N/A,#N/A,TRUE,"Overall Summary";#N/A,#N/A,TRUE,"HD01";#N/A,#N/A,TRUE,"HD02";#N/A,#N/A,TRUE,"HD03";#N/A,#N/A,TRUE,"HD03 OP";#N/A,#N/A,TRUE,"HD04";#N/A,#N/A,TRUE,"HD04 OP";#N/A,#N/A,TRUE,"HD06";#N/A,#N/A,TRUE,"HD07";#N/A,#N/A,TRUE,"HD08";#N/A,#N/A,TRUE,"HD09"}</definedName>
    <definedName name="as" localSheetId="26" hidden="1">{#N/A,#N/A,TRUE,"Header Sheet";#N/A,#N/A,TRUE,"Periods Results";#N/A,#N/A,TRUE,"Overall Summary";#N/A,#N/A,TRUE,"HD01";#N/A,#N/A,TRUE,"HD02";#N/A,#N/A,TRUE,"HD03";#N/A,#N/A,TRUE,"HD03 OP";#N/A,#N/A,TRUE,"HD04";#N/A,#N/A,TRUE,"HD04 OP";#N/A,#N/A,TRUE,"HD06";#N/A,#N/A,TRUE,"HD07";#N/A,#N/A,TRUE,"HD08";#N/A,#N/A,TRUE,"HD09"}</definedName>
    <definedName name="as" hidden="1">{#N/A,#N/A,TRUE,"Header Sheet";#N/A,#N/A,TRUE,"Periods Results";#N/A,#N/A,TRUE,"Overall Summary";#N/A,#N/A,TRUE,"HD01";#N/A,#N/A,TRUE,"HD02";#N/A,#N/A,TRUE,"HD03";#N/A,#N/A,TRUE,"HD03 OP";#N/A,#N/A,TRUE,"HD04";#N/A,#N/A,TRUE,"HD04 OP";#N/A,#N/A,TRUE,"HD06";#N/A,#N/A,TRUE,"HD07";#N/A,#N/A,TRUE,"HD08";#N/A,#N/A,TRUE,"HD09"}</definedName>
    <definedName name="AS2DocOpenMode" hidden="1">"AS2DocumentEdit"</definedName>
    <definedName name="asas" localSheetId="26" hidden="1">{#N/A,#N/A,TRUE,"Header Sheet";#N/A,#N/A,TRUE,"Periods Results";#N/A,#N/A,TRUE,"Overall Summary";#N/A,#N/A,TRUE,"HD01";#N/A,#N/A,TRUE,"HD02";#N/A,#N/A,TRUE,"HD03";#N/A,#N/A,TRUE,"HD03 OP";#N/A,#N/A,TRUE,"HD04";#N/A,#N/A,TRUE,"HD04 OP";#N/A,#N/A,TRUE,"HD06";#N/A,#N/A,TRUE,"HD07";#N/A,#N/A,TRUE,"HD08";#N/A,#N/A,TRUE,"HD09"}</definedName>
    <definedName name="asas" hidden="1">{#N/A,#N/A,TRUE,"Header Sheet";#N/A,#N/A,TRUE,"Periods Results";#N/A,#N/A,TRUE,"Overall Summary";#N/A,#N/A,TRUE,"HD01";#N/A,#N/A,TRUE,"HD02";#N/A,#N/A,TRUE,"HD03";#N/A,#N/A,TRUE,"HD03 OP";#N/A,#N/A,TRUE,"HD04";#N/A,#N/A,TRUE,"HD04 OP";#N/A,#N/A,TRUE,"HD06";#N/A,#N/A,TRUE,"HD07";#N/A,#N/A,TRUE,"HD08";#N/A,#N/A,TRUE,"HD09"}</definedName>
    <definedName name="asd"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asd"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d"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d"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g"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g"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gdg"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fgdg"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Disc_Base">Timeline!$D$17</definedName>
    <definedName name="EV__LASTREFTIME__" hidden="1">40648.6728009259</definedName>
    <definedName name="f"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dsfg"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dsfg"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f"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f"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fg" localSheetId="26" hidden="1">{#N/A,#N/A,FALSE,"Overall Summary"}</definedName>
    <definedName name="fg" hidden="1">{#N/A,#N/A,FALSE,"Overall Summary"}</definedName>
    <definedName name="fill1" hidden="1">#REF!</definedName>
    <definedName name="Franchise_End_1">Timeline!$C$22</definedName>
    <definedName name="Franchise_End_2">Timeline!$C$23</definedName>
    <definedName name="Franchise_Start">Timeline!$C$21</definedName>
    <definedName name="g"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g"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gv"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gv"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kl"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kl"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ks"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ks"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limcount" hidden="1">1</definedName>
    <definedName name="lp"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lp"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Model_Option">'Line Items'!$D$880:$D$890</definedName>
    <definedName name="Option_Switch">'Template Control'!$F$24</definedName>
    <definedName name="Output_Price_Base">Timeline!$E$16</definedName>
    <definedName name="Owner">'Template Cover'!$F$12</definedName>
    <definedName name="po"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po"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_xlnm.Print_Area" localSheetId="5">'Indices &amp; Rates'!$A$1:$U$94</definedName>
    <definedName name="_xlnm.Print_Titles" localSheetId="21">BS!$1:$12</definedName>
    <definedName name="_xlnm.Print_Titles" localSheetId="20">CF!$1:$12</definedName>
    <definedName name="_xlnm.Print_Titles" localSheetId="23">FAA!$1:$8</definedName>
    <definedName name="_xlnm.Print_Titles" localSheetId="25">'FO&amp;C'!$1:$12</definedName>
    <definedName name="_xlnm.Print_Titles" localSheetId="26">Funding!$1:$12</definedName>
    <definedName name="_xlnm.Print_Titles" localSheetId="13">Infrastructure!$1:$12</definedName>
    <definedName name="_xlnm.Print_Titles" localSheetId="6">'Line Items'!$1:$8</definedName>
    <definedName name="_xlnm.Print_Titles" localSheetId="24">NPV!$1:$12</definedName>
    <definedName name="_xlnm.Print_Titles" localSheetId="11">'Other Opex'!$1:$12</definedName>
    <definedName name="_xlnm.Print_Titles" localSheetId="17">'P&amp;L1'!$1:$12</definedName>
    <definedName name="_xlnm.Print_Titles" localSheetId="18">'P&amp;L2'!$1:$12</definedName>
    <definedName name="_xlnm.Print_Titles" localSheetId="19">'P&amp;L3'!$1:$12</definedName>
    <definedName name="_xlnm.Print_Titles" localSheetId="8">'Pax Revenue'!$1:$12</definedName>
    <definedName name="_xlnm.Print_Titles" localSheetId="14">Performance!$1:$12</definedName>
    <definedName name="_xlnm.Print_Titles" localSheetId="12">'RS Charges'!$1:$12</definedName>
    <definedName name="_xlnm.Print_Titles" localSheetId="10">Staff!$1:$12</definedName>
    <definedName name="_xlnm.Print_Titles" localSheetId="15">'TOC Capex'!$1:$12</definedName>
    <definedName name="_xlnm.Print_Titles" localSheetId="2">'Version Control'!$1:$8</definedName>
    <definedName name="Project">'Template Cover'!$F$13</definedName>
    <definedName name="qw" localSheetId="26" hidden="1">{#N/A,#N/A,TRUE,"Header Sheet";#N/A,#N/A,TRUE,"Periods Results";#N/A,#N/A,TRUE,"Overall Summary";#N/A,#N/A,TRUE,"HD01";#N/A,#N/A,TRUE,"HD02";#N/A,#N/A,TRUE,"HD03";#N/A,#N/A,TRUE,"HD03 OP";#N/A,#N/A,TRUE,"HD04";#N/A,#N/A,TRUE,"HD04 OP";#N/A,#N/A,TRUE,"HD06";#N/A,#N/A,TRUE,"HD07";#N/A,#N/A,TRUE,"HD08";#N/A,#N/A,TRUE,"HD09"}</definedName>
    <definedName name="qw" hidden="1">{#N/A,#N/A,TRUE,"Header Sheet";#N/A,#N/A,TRUE,"Periods Results";#N/A,#N/A,TRUE,"Overall Summary";#N/A,#N/A,TRUE,"HD01";#N/A,#N/A,TRUE,"HD02";#N/A,#N/A,TRUE,"HD03";#N/A,#N/A,TRUE,"HD03 OP";#N/A,#N/A,TRUE,"HD04";#N/A,#N/A,TRUE,"HD04 OP";#N/A,#N/A,TRUE,"HD06";#N/A,#N/A,TRUE,"HD07";#N/A,#N/A,TRUE,"HD08";#N/A,#N/A,TRUE,"HD09"}</definedName>
    <definedName name="RN_Switch">'Template Control'!$F$15</definedName>
    <definedName name="rt"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sd"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sd"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sencount" hidden="1">1</definedName>
    <definedName name="Staff_Groups">'Line Items'!$H$105:$H$109</definedName>
    <definedName name="TextRefCopyRangeCount" hidden="1">3</definedName>
    <definedName name="Version">'Template Cover'!$F$14</definedName>
    <definedName name="we"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e"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All." localSheetId="26" hidden="1">{#N/A,#N/A,TRUE,"Header Sheet";#N/A,#N/A,TRUE,"Periods Results";#N/A,#N/A,TRUE,"Overall Summary";#N/A,#N/A,TRUE,"HD01";#N/A,#N/A,TRUE,"HD02";#N/A,#N/A,TRUE,"HD03";#N/A,#N/A,TRUE,"HD03 OP";#N/A,#N/A,TRUE,"HD04";#N/A,#N/A,TRUE,"HD04 OP";#N/A,#N/A,TRUE,"HD06";#N/A,#N/A,TRUE,"HD07";#N/A,#N/A,TRUE,"HD08";#N/A,#N/A,TRUE,"HD09"}</definedName>
    <definedName name="wrn.All." hidden="1">{#N/A,#N/A,TRUE,"Header Sheet";#N/A,#N/A,TRUE,"Periods Results";#N/A,#N/A,TRUE,"Overall Summary";#N/A,#N/A,TRUE,"HD01";#N/A,#N/A,TRUE,"HD02";#N/A,#N/A,TRUE,"HD03";#N/A,#N/A,TRUE,"HD03 OP";#N/A,#N/A,TRUE,"HD04";#N/A,#N/A,TRUE,"HD04 OP";#N/A,#N/A,TRUE,"HD06";#N/A,#N/A,TRUE,"HD07";#N/A,#N/A,TRUE,"HD08";#N/A,#N/A,TRUE,"HD09"}</definedName>
    <definedName name="wrn.Assumptions._.and._.Inputs." localSheetId="26" hidden="1">{#N/A,#N/A,FALSE,"Key assumptions";#N/A,#N/A,FALSE,"CAPEX assumptions";#N/A,#N/A,FALSE,"Other assumptions";#N/A,#N/A,FALSE,"Traffic &amp; Revenue data";#N/A,#N/A,FALSE,"Cost data"}</definedName>
    <definedName name="wrn.Assumptions._.and._.Inputs." hidden="1">{#N/A,#N/A,FALSE,"Key assumptions";#N/A,#N/A,FALSE,"CAPEX assumptions";#N/A,#N/A,FALSE,"Other assumptions";#N/A,#N/A,FALSE,"Traffic &amp; Revenue data";#N/A,#N/A,FALSE,"Cost data"}</definedName>
    <definedName name="wrn.Calculation._.Sheets." localSheetId="26" hidden="1">{#N/A,#N/A,FALSE,"Marka Calcs";#N/A,#N/A,FALSE,"Aqaba Calcs";#N/A,#N/A,FALSE,"QAIA Calcs";#N/A,#N/A,FALSE,"Cons Airpo Calcs";#N/A,#N/A,FALSE,"ANS calcs";#N/A,#N/A,FALSE,"QNTC Calcs";#N/A,#N/A,FALSE,"R&amp;S Calcs";#N/A,#N/A,FALSE,"Corp Calcs";#N/A,#N/A,FALSE,"Cons CAA Calcs"}</definedName>
    <definedName name="wrn.Calculation._.Sheets." hidden="1">{#N/A,#N/A,FALSE,"Marka Calcs";#N/A,#N/A,FALSE,"Aqaba Calcs";#N/A,#N/A,FALSE,"QAIA Calcs";#N/A,#N/A,FALSE,"Cons Airpo Calcs";#N/A,#N/A,FALSE,"ANS calcs";#N/A,#N/A,FALSE,"QNTC Calcs";#N/A,#N/A,FALSE,"R&amp;S Calcs";#N/A,#N/A,FALSE,"Corp Calcs";#N/A,#N/A,FALSE,"Cons CAA Calcs"}</definedName>
    <definedName name="wrn.check." localSheetId="26" hidden="1">{"check print",#N/A,FALSE,"INPUT"}</definedName>
    <definedName name="wrn.check." hidden="1">{"check print",#N/A,FALSE,"INPUT"}</definedName>
    <definedName name="wrn.MoD._.Summary." localSheetId="26" hidden="1">{"Summary sheet",#N/A,TRUE,"Output pres";"Proforma 1 and 2",#N/A,TRUE,"Ratios";"Proforma 3,4 and 5",#N/A,TRUE,"FS";"Proforma 8,9 and 10",#N/A,TRUE,"Calcs"}</definedName>
    <definedName name="wrn.MoD._.Summary." hidden="1">{"Summary sheet",#N/A,TRUE,"Output pres";"Proforma 1 and 2",#N/A,TRUE,"Ratios";"Proforma 3,4 and 5",#N/A,TRUE,"FS";"Proforma 8,9 and 10",#N/A,TRUE,"Calcs"}</definedName>
    <definedName name="wrn.NOTIFY." localSheetId="26" hidden="1">{"NOFIFICATION",#N/A,FALSE,"Notific"}</definedName>
    <definedName name="wrn.NOTIFY." hidden="1">{"NOFIFICATION",#N/A,FALSE,"Notific"}</definedName>
    <definedName name="wrn.Print_full_report." localSheetId="26"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Print_full_repo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Results._.and._.Summary." localSheetId="26" hidden="1">{#N/A,#N/A,FALSE,"Marka Results";#N/A,#N/A,FALSE,"Aqaba Results";#N/A,#N/A,FALSE,"QAIA Results";#N/A,#N/A,FALSE,"Cons Airports Results";#N/A,#N/A,FALSE,"ANS Results";#N/A,#N/A,FALSE,"QNTC Results";#N/A,#N/A,FALSE,"R&amp;S Results";#N/A,#N/A,FALSE,"Corporate results";#N/A,#N/A,FALSE,"Cons CAA Results";#N/A,#N/A,FALSE,"Summary"}</definedName>
    <definedName name="wrn.Results._.and._.Summary." hidden="1">{#N/A,#N/A,FALSE,"Marka Results";#N/A,#N/A,FALSE,"Aqaba Results";#N/A,#N/A,FALSE,"QAIA Results";#N/A,#N/A,FALSE,"Cons Airports Results";#N/A,#N/A,FALSE,"ANS Results";#N/A,#N/A,FALSE,"QNTC Results";#N/A,#N/A,FALSE,"R&amp;S Results";#N/A,#N/A,FALSE,"Corporate results";#N/A,#N/A,FALSE,"Cons CAA Results";#N/A,#N/A,FALSE,"Summary"}</definedName>
    <definedName name="wrn.Summ_Assum_Graphs." localSheetId="26" hidden="1">{#N/A,#N/A,TRUE,"Initial";#N/A,#N/A,TRUE,"Graphs"}</definedName>
    <definedName name="wrn.Summ_Assum_Graphs." hidden="1">{#N/A,#N/A,TRUE,"Initial";#N/A,#N/A,TRUE,"Graphs"}</definedName>
    <definedName name="wrn.Summary." localSheetId="26" hidden="1">{#N/A,#N/A,FALSE,"Overall Summary"}</definedName>
    <definedName name="wrn.Summary." hidden="1">{#N/A,#N/A,FALSE,"Overall Summary"}</definedName>
    <definedName name="wrn.TEST1." localSheetId="26" hidden="1">{"TEST",#N/A,FALSE,"Sheet2"}</definedName>
    <definedName name="wrn.TEST1." hidden="1">{"TEST",#N/A,FALSE,"Sheet2"}</definedName>
    <definedName name="wrn.WholeModel." localSheetId="26" hidden="1">{#N/A,#N/A,TRUE,"Initial";#N/A,#N/A,TRUE,"CFs_P&amp;L_B&amp;S";#N/A,#N/A,TRUE,"Inv&amp;Fin";#N/A,#N/A,TRUE,"Depreciation";#N/A,#N/A,TRUE,"Energy";#N/A,#N/A,TRUE,"Index";#N/A,#N/A,TRUE,"Graphs";#N/A,#N/A,TRUE,"T_Contest"}</definedName>
    <definedName name="wrn.WholeModel." hidden="1">{#N/A,#N/A,TRUE,"Initial";#N/A,#N/A,TRUE,"CFs_P&amp;L_B&amp;S";#N/A,#N/A,TRUE,"Inv&amp;Fin";#N/A,#N/A,TRUE,"Depreciation";#N/A,#N/A,TRUE,"Energy";#N/A,#N/A,TRUE,"Index";#N/A,#N/A,TRUE,"Graphs";#N/A,#N/A,TRUE,"T_Contest"}</definedName>
    <definedName name="xx" localSheetId="26" hidden="1">{#N/A,#N/A,TRUE,"Header Sheet";#N/A,#N/A,TRUE,"Periods Results";#N/A,#N/A,TRUE,"Overall Summary";#N/A,#N/A,TRUE,"HD01";#N/A,#N/A,TRUE,"HD02";#N/A,#N/A,TRUE,"HD03";#N/A,#N/A,TRUE,"HD03 OP";#N/A,#N/A,TRUE,"HD04";#N/A,#N/A,TRUE,"HD04 OP";#N/A,#N/A,TRUE,"HD06";#N/A,#N/A,TRUE,"HD07";#N/A,#N/A,TRUE,"HD08";#N/A,#N/A,TRUE,"HD09"}</definedName>
    <definedName name="xx" hidden="1">{#N/A,#N/A,TRUE,"Header Sheet";#N/A,#N/A,TRUE,"Periods Results";#N/A,#N/A,TRUE,"Overall Summary";#N/A,#N/A,TRUE,"HD01";#N/A,#N/A,TRUE,"HD02";#N/A,#N/A,TRUE,"HD03";#N/A,#N/A,TRUE,"HD03 OP";#N/A,#N/A,TRUE,"HD04";#N/A,#N/A,TRUE,"HD04 OP";#N/A,#N/A,TRUE,"HD06";#N/A,#N/A,TRUE,"HD07";#N/A,#N/A,TRUE,"HD08";#N/A,#N/A,TRUE,"HD09"}</definedName>
  </definedNames>
  <calcPr calcId="145621" calcMode="manual" calcCompleted="0" calcOnSave="0"/>
</workbook>
</file>

<file path=xl/calcChain.xml><?xml version="1.0" encoding="utf-8"?>
<calcChain xmlns="http://schemas.openxmlformats.org/spreadsheetml/2006/main">
  <c r="D61" i="15" l="1"/>
  <c r="D312" i="8"/>
  <c r="G24" i="3" l="1"/>
  <c r="F664" i="8"/>
  <c r="D80" i="27"/>
  <c r="AB49" i="27" l="1"/>
  <c r="AA49" i="27"/>
  <c r="Z49" i="27"/>
  <c r="Y49" i="27"/>
  <c r="X49" i="27"/>
  <c r="W49" i="27"/>
  <c r="V49" i="27"/>
  <c r="U49" i="27"/>
  <c r="T49" i="27"/>
  <c r="S49" i="27"/>
  <c r="R49" i="27"/>
  <c r="Q49" i="27"/>
  <c r="P49" i="27"/>
  <c r="O49" i="27"/>
  <c r="N49" i="27"/>
  <c r="M49" i="27"/>
  <c r="L49" i="27"/>
  <c r="K49" i="27"/>
  <c r="J49" i="27"/>
  <c r="I49" i="27"/>
  <c r="H49" i="27"/>
  <c r="G49" i="27"/>
  <c r="D49" i="27" l="1"/>
  <c r="D572" i="8" l="1"/>
  <c r="D573" i="8"/>
  <c r="D574" i="8"/>
  <c r="D575" i="8"/>
  <c r="D576" i="8"/>
  <c r="D571" i="8"/>
  <c r="D570" i="8"/>
  <c r="D569" i="8"/>
  <c r="D568" i="8"/>
  <c r="D567" i="8"/>
  <c r="D566" i="8"/>
  <c r="D565" i="8"/>
  <c r="D781" i="8" l="1"/>
  <c r="D60" i="23" s="1"/>
  <c r="D782" i="8"/>
  <c r="D61" i="23" s="1"/>
  <c r="D783" i="8"/>
  <c r="D62" i="23" s="1"/>
  <c r="D780" i="8"/>
  <c r="D59" i="23" s="1"/>
  <c r="E16" i="27" l="1"/>
  <c r="AB84" i="27" l="1"/>
  <c r="AA84" i="27"/>
  <c r="Z84" i="27"/>
  <c r="Y84" i="27"/>
  <c r="X84" i="27"/>
  <c r="W84" i="27"/>
  <c r="V84" i="27"/>
  <c r="U84" i="27"/>
  <c r="T84" i="27"/>
  <c r="S84" i="27"/>
  <c r="R84" i="27"/>
  <c r="Q84" i="27"/>
  <c r="P84" i="27"/>
  <c r="O84" i="27"/>
  <c r="N84" i="27"/>
  <c r="M84" i="27"/>
  <c r="L84" i="27"/>
  <c r="AB44" i="6"/>
  <c r="AA44" i="6"/>
  <c r="Z44" i="6"/>
  <c r="Y44" i="6"/>
  <c r="X44" i="6"/>
  <c r="W44" i="6"/>
  <c r="V44" i="6"/>
  <c r="U44" i="6"/>
  <c r="T44" i="6"/>
  <c r="S44" i="6"/>
  <c r="R44" i="6"/>
  <c r="Q44" i="6"/>
  <c r="P44" i="6"/>
  <c r="O44" i="6"/>
  <c r="N44" i="6"/>
  <c r="M44" i="6"/>
  <c r="L44" i="6"/>
  <c r="J44" i="6"/>
  <c r="I44" i="6"/>
  <c r="H44" i="6"/>
  <c r="G44" i="6"/>
  <c r="K44" i="6"/>
  <c r="D22" i="22"/>
  <c r="D396" i="8"/>
  <c r="I68" i="26" l="1"/>
  <c r="I67" i="26"/>
  <c r="H68" i="26"/>
  <c r="H67" i="26"/>
  <c r="K68" i="26"/>
  <c r="K67" i="26"/>
  <c r="J67" i="26"/>
  <c r="J68" i="26"/>
  <c r="G67" i="26"/>
  <c r="G68" i="26"/>
  <c r="D162" i="8" l="1"/>
  <c r="D56" i="21" l="1"/>
  <c r="AB56" i="21"/>
  <c r="AA56" i="21"/>
  <c r="Z56" i="21"/>
  <c r="Y56" i="21"/>
  <c r="X56" i="21"/>
  <c r="W56" i="21"/>
  <c r="V56" i="21"/>
  <c r="U56" i="21"/>
  <c r="T56" i="21"/>
  <c r="S56" i="21"/>
  <c r="R56" i="21"/>
  <c r="Q56" i="21"/>
  <c r="P56" i="21"/>
  <c r="O56" i="21"/>
  <c r="N56" i="21"/>
  <c r="M56" i="21"/>
  <c r="L56" i="21"/>
  <c r="K56" i="21"/>
  <c r="J56" i="21"/>
  <c r="I56" i="21"/>
  <c r="H56" i="21"/>
  <c r="G56" i="21"/>
  <c r="F56" i="21"/>
  <c r="F58" i="21" s="1"/>
  <c r="D86" i="20"/>
  <c r="AB86" i="20"/>
  <c r="AA86" i="20"/>
  <c r="Z86" i="20"/>
  <c r="Y86" i="20"/>
  <c r="X86" i="20"/>
  <c r="W86" i="20"/>
  <c r="V86" i="20"/>
  <c r="U86" i="20"/>
  <c r="T86" i="20"/>
  <c r="S86" i="20"/>
  <c r="R86" i="20"/>
  <c r="Q86" i="20"/>
  <c r="P86" i="20"/>
  <c r="O86" i="20"/>
  <c r="N86" i="20"/>
  <c r="M86" i="20"/>
  <c r="L86" i="20"/>
  <c r="K86" i="20"/>
  <c r="J86" i="20"/>
  <c r="I86" i="20"/>
  <c r="H86" i="20"/>
  <c r="G86" i="20"/>
  <c r="F86" i="20"/>
  <c r="F88" i="20" s="1"/>
  <c r="D385" i="19"/>
  <c r="E19" i="26" l="1"/>
  <c r="F302" i="17" l="1"/>
  <c r="F303" i="17" s="1"/>
  <c r="F304" i="17" s="1"/>
  <c r="F48" i="28" l="1"/>
  <c r="F49" i="28" s="1"/>
  <c r="F50" i="28" s="1"/>
  <c r="D766" i="8"/>
  <c r="D55" i="27" l="1"/>
  <c r="D69" i="27"/>
  <c r="D68" i="27"/>
  <c r="D67" i="27"/>
  <c r="D66" i="27"/>
  <c r="D65" i="27"/>
  <c r="D64" i="27"/>
  <c r="D63" i="27"/>
  <c r="E47" i="27"/>
  <c r="E48" i="27" s="1"/>
  <c r="D38" i="27"/>
  <c r="E26" i="27"/>
  <c r="E27" i="27" s="1"/>
  <c r="E28" i="27" s="1"/>
  <c r="E29" i="27" s="1"/>
  <c r="E30" i="27" s="1"/>
  <c r="E31" i="27" s="1"/>
  <c r="E32" i="27" s="1"/>
  <c r="E33" i="27" s="1"/>
  <c r="E34" i="27" s="1"/>
  <c r="E35" i="27" s="1"/>
  <c r="E36" i="27" s="1"/>
  <c r="E37" i="27" s="1"/>
  <c r="E112" i="27" s="1"/>
  <c r="D36" i="27"/>
  <c r="D35" i="27"/>
  <c r="E49" i="27" l="1"/>
  <c r="E50" i="27" s="1"/>
  <c r="E51" i="27" s="1"/>
  <c r="E52" i="27" s="1"/>
  <c r="E53" i="27" s="1"/>
  <c r="E54" i="27" s="1"/>
  <c r="E55" i="27" s="1"/>
  <c r="E56" i="27" l="1"/>
  <c r="E57" i="27" s="1"/>
  <c r="E58" i="27" s="1"/>
  <c r="E59" i="27" s="1"/>
  <c r="E60" i="27" s="1"/>
  <c r="E61" i="27" s="1"/>
  <c r="E62" i="27" s="1"/>
  <c r="E63" i="27" s="1"/>
  <c r="E64" i="27" s="1"/>
  <c r="E65" i="27" s="1"/>
  <c r="E66" i="27" s="1"/>
  <c r="E67" i="27" s="1"/>
  <c r="E68" i="27" s="1"/>
  <c r="E69" i="27" s="1"/>
  <c r="E71" i="27" s="1"/>
  <c r="E39" i="27"/>
  <c r="E41" i="27" s="1"/>
  <c r="E38" i="27"/>
  <c r="AB72" i="22" l="1"/>
  <c r="AA72" i="22"/>
  <c r="Z72" i="22"/>
  <c r="Y72" i="22"/>
  <c r="X72" i="22"/>
  <c r="W72" i="22"/>
  <c r="V72" i="22"/>
  <c r="U72" i="22"/>
  <c r="T72" i="22"/>
  <c r="S72" i="22"/>
  <c r="R72" i="22"/>
  <c r="Q72" i="22"/>
  <c r="P72" i="22"/>
  <c r="O72" i="22"/>
  <c r="N72" i="22"/>
  <c r="M72" i="22"/>
  <c r="L72" i="22"/>
  <c r="K72" i="22"/>
  <c r="J72" i="22"/>
  <c r="I72" i="22"/>
  <c r="H72" i="22"/>
  <c r="G72" i="22"/>
  <c r="AB164" i="10"/>
  <c r="AA164" i="10"/>
  <c r="Z164" i="10"/>
  <c r="Y164" i="10"/>
  <c r="X164" i="10"/>
  <c r="W164" i="10"/>
  <c r="V164" i="10"/>
  <c r="U164" i="10"/>
  <c r="T164" i="10"/>
  <c r="S164" i="10"/>
  <c r="R164" i="10"/>
  <c r="Q164" i="10"/>
  <c r="P164" i="10"/>
  <c r="O164" i="10"/>
  <c r="N164" i="10"/>
  <c r="M164" i="10"/>
  <c r="L164" i="10"/>
  <c r="K164" i="10"/>
  <c r="J164" i="10"/>
  <c r="I164" i="10"/>
  <c r="H164" i="10"/>
  <c r="G164" i="10"/>
  <c r="AB163" i="10"/>
  <c r="AA163" i="10"/>
  <c r="Z163" i="10"/>
  <c r="Y163" i="10"/>
  <c r="X163" i="10"/>
  <c r="W163" i="10"/>
  <c r="V163" i="10"/>
  <c r="U163" i="10"/>
  <c r="T163" i="10"/>
  <c r="S163" i="10"/>
  <c r="R163" i="10"/>
  <c r="Q163" i="10"/>
  <c r="P163" i="10"/>
  <c r="O163" i="10"/>
  <c r="N163" i="10"/>
  <c r="M163" i="10"/>
  <c r="L163" i="10"/>
  <c r="K163" i="10"/>
  <c r="J163" i="10"/>
  <c r="I163" i="10"/>
  <c r="H163" i="10"/>
  <c r="G163" i="10"/>
  <c r="D484" i="8"/>
  <c r="D892" i="14"/>
  <c r="D838" i="14"/>
  <c r="D784" i="14"/>
  <c r="AB93" i="13"/>
  <c r="AA93" i="13"/>
  <c r="Z93" i="13"/>
  <c r="Y93" i="13"/>
  <c r="X93" i="13"/>
  <c r="W93" i="13"/>
  <c r="V93" i="13"/>
  <c r="U93" i="13"/>
  <c r="T93" i="13"/>
  <c r="S93" i="13"/>
  <c r="R93" i="13"/>
  <c r="Q93" i="13"/>
  <c r="P93" i="13"/>
  <c r="O93" i="13"/>
  <c r="N93" i="13"/>
  <c r="M93" i="13"/>
  <c r="L93" i="13"/>
  <c r="K93" i="13"/>
  <c r="J93" i="13"/>
  <c r="I93" i="13"/>
  <c r="H93" i="13"/>
  <c r="G93" i="13"/>
  <c r="AB354" i="10"/>
  <c r="AA354" i="10"/>
  <c r="Z354" i="10"/>
  <c r="Y354" i="10"/>
  <c r="X354" i="10"/>
  <c r="W354" i="10"/>
  <c r="V354" i="10"/>
  <c r="U354" i="10"/>
  <c r="T354" i="10"/>
  <c r="S354" i="10"/>
  <c r="R354" i="10"/>
  <c r="Q354" i="10"/>
  <c r="P354" i="10"/>
  <c r="O354" i="10"/>
  <c r="N354" i="10"/>
  <c r="M354" i="10"/>
  <c r="L354" i="10"/>
  <c r="K354" i="10"/>
  <c r="J354" i="10"/>
  <c r="I354" i="10"/>
  <c r="H354" i="10"/>
  <c r="G354" i="10"/>
  <c r="AB353" i="10"/>
  <c r="AA353" i="10"/>
  <c r="Z353" i="10"/>
  <c r="Y353" i="10"/>
  <c r="X353" i="10"/>
  <c r="W353" i="10"/>
  <c r="V353" i="10"/>
  <c r="U353" i="10"/>
  <c r="T353" i="10"/>
  <c r="S353" i="10"/>
  <c r="R353" i="10"/>
  <c r="Q353" i="10"/>
  <c r="P353" i="10"/>
  <c r="O353" i="10"/>
  <c r="N353" i="10"/>
  <c r="M353" i="10"/>
  <c r="L353" i="10"/>
  <c r="K353" i="10"/>
  <c r="J353" i="10"/>
  <c r="I353" i="10"/>
  <c r="H353" i="10"/>
  <c r="G353" i="10"/>
  <c r="D351" i="8" l="1"/>
  <c r="D352" i="8"/>
  <c r="D353" i="8" l="1"/>
  <c r="G165" i="10"/>
  <c r="H165" i="10"/>
  <c r="I165" i="10"/>
  <c r="J165" i="10"/>
  <c r="K165" i="10"/>
  <c r="L165" i="10"/>
  <c r="M165" i="10"/>
  <c r="N165" i="10"/>
  <c r="O165" i="10"/>
  <c r="P165" i="10"/>
  <c r="Q165" i="10"/>
  <c r="R165" i="10"/>
  <c r="S165" i="10"/>
  <c r="T165" i="10"/>
  <c r="U165" i="10"/>
  <c r="V165" i="10"/>
  <c r="W165" i="10"/>
  <c r="X165" i="10"/>
  <c r="Y165" i="10"/>
  <c r="Z165" i="10"/>
  <c r="AA165" i="10"/>
  <c r="AB165" i="10"/>
  <c r="D40" i="8" l="1"/>
  <c r="D25" i="8"/>
  <c r="D235" i="10" s="1"/>
  <c r="D505" i="8"/>
  <c r="D28" i="16" s="1"/>
  <c r="D102" i="16" s="1"/>
  <c r="D504" i="8"/>
  <c r="D27" i="16" s="1"/>
  <c r="F19" i="16"/>
  <c r="F20" i="16" s="1"/>
  <c r="F21" i="16" s="1"/>
  <c r="F22" i="16" s="1"/>
  <c r="F23" i="16" s="1"/>
  <c r="F24" i="16" s="1"/>
  <c r="F25" i="16" s="1"/>
  <c r="F26" i="16" s="1"/>
  <c r="F27" i="16" s="1"/>
  <c r="D191" i="13"/>
  <c r="D256" i="19" s="1"/>
  <c r="D313" i="8"/>
  <c r="D194" i="13" s="1"/>
  <c r="D259" i="19" s="1"/>
  <c r="D478" i="8"/>
  <c r="D156" i="15" s="1"/>
  <c r="D353" i="19" s="1"/>
  <c r="D477" i="8"/>
  <c r="D155" i="15" s="1"/>
  <c r="D352" i="19" s="1"/>
  <c r="D476" i="8"/>
  <c r="D154" i="15" s="1"/>
  <c r="D351" i="19" s="1"/>
  <c r="D354" i="8"/>
  <c r="D1289" i="14" s="1"/>
  <c r="D17" i="12"/>
  <c r="D52" i="12" s="1"/>
  <c r="D87" i="12" s="1"/>
  <c r="D122" i="12" s="1"/>
  <c r="D157" i="12" s="1"/>
  <c r="D192" i="12" s="1"/>
  <c r="D227" i="12" s="1"/>
  <c r="D71" i="19" s="1"/>
  <c r="C71" i="19" s="1"/>
  <c r="D18" i="12"/>
  <c r="D53" i="12" s="1"/>
  <c r="D88" i="12" s="1"/>
  <c r="D123" i="12" s="1"/>
  <c r="D158" i="12" s="1"/>
  <c r="D193" i="12" s="1"/>
  <c r="D228" i="12" s="1"/>
  <c r="D72" i="19" s="1"/>
  <c r="C72" i="19" s="1"/>
  <c r="D19" i="12"/>
  <c r="D54" i="12" s="1"/>
  <c r="D89" i="12" s="1"/>
  <c r="D124" i="12" s="1"/>
  <c r="D159" i="12" s="1"/>
  <c r="D194" i="12" s="1"/>
  <c r="D229" i="12" s="1"/>
  <c r="D73" i="19" s="1"/>
  <c r="C73" i="19" s="1"/>
  <c r="D20" i="12"/>
  <c r="D55" i="12" s="1"/>
  <c r="D90" i="12" s="1"/>
  <c r="D125" i="12" s="1"/>
  <c r="D160" i="12" s="1"/>
  <c r="D195" i="12" s="1"/>
  <c r="D230" i="12" s="1"/>
  <c r="D74" i="19" s="1"/>
  <c r="C74" i="19" s="1"/>
  <c r="D21" i="12"/>
  <c r="D56" i="12" s="1"/>
  <c r="D91" i="12" s="1"/>
  <c r="D126" i="12" s="1"/>
  <c r="D161" i="12" s="1"/>
  <c r="D196" i="12" s="1"/>
  <c r="D231" i="12" s="1"/>
  <c r="D75" i="19" s="1"/>
  <c r="C75" i="19" s="1"/>
  <c r="D22" i="12"/>
  <c r="D57" i="12" s="1"/>
  <c r="D92" i="12" s="1"/>
  <c r="D127" i="12" s="1"/>
  <c r="D162" i="12" s="1"/>
  <c r="D197" i="12" s="1"/>
  <c r="D232" i="12" s="1"/>
  <c r="D76" i="19" s="1"/>
  <c r="C76" i="19" s="1"/>
  <c r="D23" i="12"/>
  <c r="D58" i="12" s="1"/>
  <c r="D93" i="12" s="1"/>
  <c r="D128" i="12" s="1"/>
  <c r="D163" i="12" s="1"/>
  <c r="D198" i="12" s="1"/>
  <c r="D233" i="12" s="1"/>
  <c r="D77" i="19" s="1"/>
  <c r="C77" i="19" s="1"/>
  <c r="D24" i="12"/>
  <c r="D59" i="12" s="1"/>
  <c r="D94" i="12" s="1"/>
  <c r="D129" i="12" s="1"/>
  <c r="D164" i="12" s="1"/>
  <c r="D199" i="12" s="1"/>
  <c r="D234" i="12" s="1"/>
  <c r="D78" i="19" s="1"/>
  <c r="C78" i="19" s="1"/>
  <c r="D25" i="12"/>
  <c r="D60" i="12" s="1"/>
  <c r="D95" i="12" s="1"/>
  <c r="D130" i="12" s="1"/>
  <c r="D165" i="12" s="1"/>
  <c r="D200" i="12" s="1"/>
  <c r="D235" i="12" s="1"/>
  <c r="D79" i="19" s="1"/>
  <c r="C79" i="19" s="1"/>
  <c r="D26" i="12"/>
  <c r="D61" i="12" s="1"/>
  <c r="D96" i="12" s="1"/>
  <c r="D131" i="12" s="1"/>
  <c r="D166" i="12" s="1"/>
  <c r="D201" i="12" s="1"/>
  <c r="D236" i="12" s="1"/>
  <c r="D80" i="19" s="1"/>
  <c r="C80" i="19" s="1"/>
  <c r="D27" i="12"/>
  <c r="D62" i="12" s="1"/>
  <c r="D97" i="12" s="1"/>
  <c r="D132" i="12" s="1"/>
  <c r="D167" i="12" s="1"/>
  <c r="D202" i="12" s="1"/>
  <c r="D237" i="12" s="1"/>
  <c r="D81" i="19" s="1"/>
  <c r="C81" i="19" s="1"/>
  <c r="D28" i="12"/>
  <c r="D63" i="12" s="1"/>
  <c r="D98" i="12" s="1"/>
  <c r="D133" i="12" s="1"/>
  <c r="D168" i="12" s="1"/>
  <c r="D203" i="12" s="1"/>
  <c r="D238" i="12" s="1"/>
  <c r="D82" i="19" s="1"/>
  <c r="C82" i="19" s="1"/>
  <c r="D29" i="12"/>
  <c r="D64" i="12" s="1"/>
  <c r="D99" i="12" s="1"/>
  <c r="D134" i="12" s="1"/>
  <c r="D169" i="12" s="1"/>
  <c r="D204" i="12" s="1"/>
  <c r="D239" i="12" s="1"/>
  <c r="D83" i="19" s="1"/>
  <c r="C83" i="19" s="1"/>
  <c r="D30" i="12"/>
  <c r="D65" i="12" s="1"/>
  <c r="D100" i="12" s="1"/>
  <c r="D135" i="12" s="1"/>
  <c r="D170" i="12" s="1"/>
  <c r="D205" i="12" s="1"/>
  <c r="D240" i="12" s="1"/>
  <c r="D84" i="19" s="1"/>
  <c r="C84" i="19" s="1"/>
  <c r="D31" i="12"/>
  <c r="D66" i="12" s="1"/>
  <c r="D101" i="12" s="1"/>
  <c r="D136" i="12" s="1"/>
  <c r="D171" i="12" s="1"/>
  <c r="D206" i="12" s="1"/>
  <c r="D241" i="12" s="1"/>
  <c r="D85" i="19" s="1"/>
  <c r="C85" i="19" s="1"/>
  <c r="D32" i="12"/>
  <c r="D67" i="12" s="1"/>
  <c r="D102" i="12" s="1"/>
  <c r="D137" i="12" s="1"/>
  <c r="D172" i="12" s="1"/>
  <c r="D207" i="12" s="1"/>
  <c r="D242" i="12" s="1"/>
  <c r="D86" i="19" s="1"/>
  <c r="C86" i="19" s="1"/>
  <c r="D33" i="12"/>
  <c r="D68" i="12" s="1"/>
  <c r="D103" i="12" s="1"/>
  <c r="D138" i="12" s="1"/>
  <c r="D173" i="12" s="1"/>
  <c r="D208" i="12" s="1"/>
  <c r="D243" i="12" s="1"/>
  <c r="D87" i="19" s="1"/>
  <c r="C87" i="19" s="1"/>
  <c r="D34" i="12"/>
  <c r="D69" i="12" s="1"/>
  <c r="D104" i="12" s="1"/>
  <c r="D139" i="12" s="1"/>
  <c r="D174" i="12" s="1"/>
  <c r="D209" i="12" s="1"/>
  <c r="D244" i="12" s="1"/>
  <c r="D88" i="19" s="1"/>
  <c r="C88" i="19" s="1"/>
  <c r="D35" i="12"/>
  <c r="D70" i="12" s="1"/>
  <c r="D105" i="12" s="1"/>
  <c r="D140" i="12" s="1"/>
  <c r="D175" i="12" s="1"/>
  <c r="D210" i="12" s="1"/>
  <c r="D245" i="12" s="1"/>
  <c r="D89" i="19" s="1"/>
  <c r="C89" i="19" s="1"/>
  <c r="D36" i="12"/>
  <c r="D71" i="12" s="1"/>
  <c r="D106" i="12" s="1"/>
  <c r="D141" i="12" s="1"/>
  <c r="D176" i="12" s="1"/>
  <c r="D211" i="12" s="1"/>
  <c r="D246" i="12" s="1"/>
  <c r="D90" i="19" s="1"/>
  <c r="C90" i="19" s="1"/>
  <c r="D37" i="12"/>
  <c r="D72" i="12" s="1"/>
  <c r="D107" i="12" s="1"/>
  <c r="D142" i="12" s="1"/>
  <c r="D177" i="12" s="1"/>
  <c r="D212" i="12" s="1"/>
  <c r="D247" i="12" s="1"/>
  <c r="D91" i="19" s="1"/>
  <c r="C91" i="19" s="1"/>
  <c r="D126" i="8"/>
  <c r="D38" i="12" s="1"/>
  <c r="D73" i="12" s="1"/>
  <c r="D108" i="12" s="1"/>
  <c r="D143" i="12" s="1"/>
  <c r="D178" i="12" s="1"/>
  <c r="D213" i="12" s="1"/>
  <c r="D248" i="12" s="1"/>
  <c r="D92" i="19" s="1"/>
  <c r="D127" i="8"/>
  <c r="D39" i="12" s="1"/>
  <c r="D74" i="12" s="1"/>
  <c r="D109" i="12" s="1"/>
  <c r="D144" i="12" s="1"/>
  <c r="D179" i="12" s="1"/>
  <c r="D214" i="12" s="1"/>
  <c r="D249" i="12" s="1"/>
  <c r="D93" i="19" s="1"/>
  <c r="D128" i="8"/>
  <c r="D40" i="12" s="1"/>
  <c r="D75" i="12" s="1"/>
  <c r="D110" i="12" s="1"/>
  <c r="D145" i="12" s="1"/>
  <c r="D180" i="12" s="1"/>
  <c r="D215" i="12" s="1"/>
  <c r="D250" i="12" s="1"/>
  <c r="D94" i="19" s="1"/>
  <c r="D129" i="8"/>
  <c r="D41" i="12" s="1"/>
  <c r="D76" i="12" s="1"/>
  <c r="D111" i="12" s="1"/>
  <c r="D146" i="12" s="1"/>
  <c r="D181" i="12" s="1"/>
  <c r="D216" i="12" s="1"/>
  <c r="D251" i="12" s="1"/>
  <c r="D95" i="19" s="1"/>
  <c r="D130" i="8"/>
  <c r="D42" i="12" s="1"/>
  <c r="D77" i="12" s="1"/>
  <c r="D112" i="12" s="1"/>
  <c r="D147" i="12" s="1"/>
  <c r="D182" i="12" s="1"/>
  <c r="D217" i="12" s="1"/>
  <c r="D252" i="12" s="1"/>
  <c r="D96" i="19" s="1"/>
  <c r="D131" i="8"/>
  <c r="D43" i="12" s="1"/>
  <c r="D78" i="12" s="1"/>
  <c r="D113" i="12" s="1"/>
  <c r="D148" i="12" s="1"/>
  <c r="D183" i="12" s="1"/>
  <c r="D218" i="12" s="1"/>
  <c r="D253" i="12" s="1"/>
  <c r="D97" i="19" s="1"/>
  <c r="D132" i="8"/>
  <c r="D44" i="12" s="1"/>
  <c r="D79" i="12" s="1"/>
  <c r="D114" i="12" s="1"/>
  <c r="D149" i="12" s="1"/>
  <c r="D184" i="12" s="1"/>
  <c r="D219" i="12" s="1"/>
  <c r="D254" i="12" s="1"/>
  <c r="D98" i="19" s="1"/>
  <c r="D133" i="8"/>
  <c r="D45" i="12" s="1"/>
  <c r="D80" i="12" s="1"/>
  <c r="D115" i="12" s="1"/>
  <c r="D150" i="12" s="1"/>
  <c r="D185" i="12" s="1"/>
  <c r="D220" i="12" s="1"/>
  <c r="D255" i="12" s="1"/>
  <c r="D99" i="19" s="1"/>
  <c r="D134" i="8"/>
  <c r="D46" i="12" s="1"/>
  <c r="D81" i="12" s="1"/>
  <c r="D116" i="12" s="1"/>
  <c r="D151" i="12" s="1"/>
  <c r="D186" i="12" s="1"/>
  <c r="D221" i="12" s="1"/>
  <c r="D256" i="12" s="1"/>
  <c r="D100" i="19" s="1"/>
  <c r="C351" i="19"/>
  <c r="C352" i="19"/>
  <c r="C353" i="19"/>
  <c r="C354" i="19"/>
  <c r="C355" i="19"/>
  <c r="C356" i="19"/>
  <c r="C357" i="19"/>
  <c r="C358" i="19"/>
  <c r="C359" i="19"/>
  <c r="C360" i="19"/>
  <c r="G24" i="19"/>
  <c r="H24" i="19"/>
  <c r="I24" i="19"/>
  <c r="J24" i="19"/>
  <c r="K24" i="19"/>
  <c r="L24" i="19"/>
  <c r="M24" i="19"/>
  <c r="N24" i="19"/>
  <c r="O24" i="19"/>
  <c r="P24" i="19"/>
  <c r="Q24" i="19"/>
  <c r="R24" i="19"/>
  <c r="S24" i="19"/>
  <c r="T24" i="19"/>
  <c r="U24" i="19"/>
  <c r="V24" i="19"/>
  <c r="W24" i="19"/>
  <c r="X24" i="19"/>
  <c r="Y24" i="19"/>
  <c r="Z24" i="19"/>
  <c r="AA24" i="19"/>
  <c r="AB24" i="19"/>
  <c r="D24" i="19"/>
  <c r="G25" i="19"/>
  <c r="H25" i="19"/>
  <c r="I25" i="19"/>
  <c r="J25" i="19"/>
  <c r="K25" i="19"/>
  <c r="L25" i="19"/>
  <c r="M25" i="19"/>
  <c r="N25" i="19"/>
  <c r="O25" i="19"/>
  <c r="P25" i="19"/>
  <c r="Q25" i="19"/>
  <c r="R25" i="19"/>
  <c r="S25" i="19"/>
  <c r="T25" i="19"/>
  <c r="U25" i="19"/>
  <c r="V25" i="19"/>
  <c r="W25" i="19"/>
  <c r="X25" i="19"/>
  <c r="Y25" i="19"/>
  <c r="Z25" i="19"/>
  <c r="AA25" i="19"/>
  <c r="AB25" i="19"/>
  <c r="AB512" i="10"/>
  <c r="AA512" i="10"/>
  <c r="Z512" i="10"/>
  <c r="Y512" i="10"/>
  <c r="X512" i="10"/>
  <c r="W512" i="10"/>
  <c r="V512" i="10"/>
  <c r="U512" i="10"/>
  <c r="T512" i="10"/>
  <c r="S512" i="10"/>
  <c r="R512" i="10"/>
  <c r="Q512" i="10"/>
  <c r="P512" i="10"/>
  <c r="O512" i="10"/>
  <c r="N512" i="10"/>
  <c r="M512" i="10"/>
  <c r="L512" i="10"/>
  <c r="K512" i="10"/>
  <c r="J512" i="10"/>
  <c r="I512" i="10"/>
  <c r="H512" i="10"/>
  <c r="G512" i="10"/>
  <c r="AB511" i="10"/>
  <c r="AA511" i="10"/>
  <c r="Z511" i="10"/>
  <c r="Y511" i="10"/>
  <c r="X511" i="10"/>
  <c r="W511" i="10"/>
  <c r="V511" i="10"/>
  <c r="U511" i="10"/>
  <c r="T511" i="10"/>
  <c r="S511" i="10"/>
  <c r="R511" i="10"/>
  <c r="Q511" i="10"/>
  <c r="P511" i="10"/>
  <c r="O511" i="10"/>
  <c r="N511" i="10"/>
  <c r="M511" i="10"/>
  <c r="L511" i="10"/>
  <c r="K511" i="10"/>
  <c r="J511" i="10"/>
  <c r="I511" i="10"/>
  <c r="H511" i="10"/>
  <c r="G511" i="10"/>
  <c r="AB510" i="10"/>
  <c r="AA510" i="10"/>
  <c r="Z510" i="10"/>
  <c r="Y510" i="10"/>
  <c r="X510" i="10"/>
  <c r="W510" i="10"/>
  <c r="V510" i="10"/>
  <c r="U510" i="10"/>
  <c r="T510" i="10"/>
  <c r="S510" i="10"/>
  <c r="R510" i="10"/>
  <c r="Q510" i="10"/>
  <c r="P510" i="10"/>
  <c r="O510" i="10"/>
  <c r="N510" i="10"/>
  <c r="M510" i="10"/>
  <c r="L510" i="10"/>
  <c r="K510" i="10"/>
  <c r="J510" i="10"/>
  <c r="I510" i="10"/>
  <c r="H510" i="10"/>
  <c r="G510" i="10"/>
  <c r="F366" i="10"/>
  <c r="F367" i="10" s="1"/>
  <c r="F368" i="10" s="1"/>
  <c r="F369" i="10" s="1"/>
  <c r="F370" i="10" s="1"/>
  <c r="F371" i="10" s="1"/>
  <c r="F372" i="10" s="1"/>
  <c r="D510" i="10"/>
  <c r="D492" i="10"/>
  <c r="D476" i="10"/>
  <c r="D458" i="10"/>
  <c r="D442" i="10"/>
  <c r="D424" i="10"/>
  <c r="D408" i="10"/>
  <c r="D390" i="10"/>
  <c r="D374" i="10"/>
  <c r="F209" i="10"/>
  <c r="F210" i="10" s="1"/>
  <c r="F211" i="10" s="1"/>
  <c r="F212" i="10" s="1"/>
  <c r="F213" i="10" s="1"/>
  <c r="D353" i="10"/>
  <c r="D335" i="10"/>
  <c r="D319" i="10"/>
  <c r="D301" i="10"/>
  <c r="D285" i="10"/>
  <c r="D267" i="10"/>
  <c r="D251" i="10"/>
  <c r="D233" i="10"/>
  <c r="D217" i="10"/>
  <c r="F19" i="10"/>
  <c r="F20" i="10" s="1"/>
  <c r="D163" i="10"/>
  <c r="D145" i="10"/>
  <c r="D129" i="10"/>
  <c r="D111" i="10"/>
  <c r="D95" i="10"/>
  <c r="D77" i="10"/>
  <c r="D61" i="10"/>
  <c r="D43" i="10"/>
  <c r="D27" i="10"/>
  <c r="D315" i="8"/>
  <c r="D196" i="13" s="1"/>
  <c r="D261" i="19" s="1"/>
  <c r="G261" i="19"/>
  <c r="H261" i="19"/>
  <c r="I261" i="19"/>
  <c r="J261" i="19"/>
  <c r="K261" i="19"/>
  <c r="L261" i="19"/>
  <c r="M261" i="19"/>
  <c r="N261" i="19"/>
  <c r="O261" i="19"/>
  <c r="P261" i="19"/>
  <c r="Q261" i="19"/>
  <c r="R261" i="19"/>
  <c r="S261" i="19"/>
  <c r="T261" i="19"/>
  <c r="U261" i="19"/>
  <c r="V261" i="19"/>
  <c r="W261" i="19"/>
  <c r="X261" i="19"/>
  <c r="Y261" i="19"/>
  <c r="Z261" i="19"/>
  <c r="AA261" i="19"/>
  <c r="AB261" i="19"/>
  <c r="D316" i="8"/>
  <c r="D197" i="13" s="1"/>
  <c r="D262" i="19" s="1"/>
  <c r="G262" i="19"/>
  <c r="H262" i="19"/>
  <c r="I262" i="19"/>
  <c r="J262" i="19"/>
  <c r="K262" i="19"/>
  <c r="L262" i="19"/>
  <c r="M262" i="19"/>
  <c r="N262" i="19"/>
  <c r="O262" i="19"/>
  <c r="P262" i="19"/>
  <c r="Q262" i="19"/>
  <c r="R262" i="19"/>
  <c r="S262" i="19"/>
  <c r="T262" i="19"/>
  <c r="U262" i="19"/>
  <c r="V262" i="19"/>
  <c r="W262" i="19"/>
  <c r="X262" i="19"/>
  <c r="Y262" i="19"/>
  <c r="Z262" i="19"/>
  <c r="AA262" i="19"/>
  <c r="AB262" i="19"/>
  <c r="D317" i="8"/>
  <c r="D198" i="13" s="1"/>
  <c r="D263" i="19" s="1"/>
  <c r="G263" i="19"/>
  <c r="H263" i="19"/>
  <c r="I263" i="19"/>
  <c r="J263" i="19"/>
  <c r="K263" i="19"/>
  <c r="L263" i="19"/>
  <c r="M263" i="19"/>
  <c r="N263" i="19"/>
  <c r="O263" i="19"/>
  <c r="P263" i="19"/>
  <c r="Q263" i="19"/>
  <c r="R263" i="19"/>
  <c r="S263" i="19"/>
  <c r="T263" i="19"/>
  <c r="U263" i="19"/>
  <c r="V263" i="19"/>
  <c r="W263" i="19"/>
  <c r="X263" i="19"/>
  <c r="Y263" i="19"/>
  <c r="Z263" i="19"/>
  <c r="AA263" i="19"/>
  <c r="AB263" i="19"/>
  <c r="D318" i="8"/>
  <c r="D199" i="13" s="1"/>
  <c r="D264" i="19" s="1"/>
  <c r="G264" i="19"/>
  <c r="H264" i="19"/>
  <c r="I264" i="19"/>
  <c r="J264" i="19"/>
  <c r="K264" i="19"/>
  <c r="L264" i="19"/>
  <c r="M264" i="19"/>
  <c r="N264" i="19"/>
  <c r="O264" i="19"/>
  <c r="P264" i="19"/>
  <c r="Q264" i="19"/>
  <c r="R264" i="19"/>
  <c r="S264" i="19"/>
  <c r="T264" i="19"/>
  <c r="U264" i="19"/>
  <c r="V264" i="19"/>
  <c r="W264" i="19"/>
  <c r="X264" i="19"/>
  <c r="Y264" i="19"/>
  <c r="Z264" i="19"/>
  <c r="AA264" i="19"/>
  <c r="AB264" i="19"/>
  <c r="F168" i="13"/>
  <c r="F169" i="13" s="1"/>
  <c r="D164" i="16"/>
  <c r="D163" i="16"/>
  <c r="D320" i="8"/>
  <c r="D201" i="13" s="1"/>
  <c r="D266" i="19" s="1"/>
  <c r="D319" i="8"/>
  <c r="D200" i="13" s="1"/>
  <c r="D265" i="19" s="1"/>
  <c r="D314" i="8"/>
  <c r="D195" i="13" s="1"/>
  <c r="D260" i="19" s="1"/>
  <c r="AB43" i="6"/>
  <c r="AA43" i="6"/>
  <c r="Z43" i="6"/>
  <c r="Y43" i="6"/>
  <c r="X43" i="6"/>
  <c r="X15" i="27" s="1"/>
  <c r="W43" i="6"/>
  <c r="V43" i="6"/>
  <c r="V15" i="27" s="1"/>
  <c r="U43" i="6"/>
  <c r="T43" i="6"/>
  <c r="S43" i="6"/>
  <c r="R43" i="6"/>
  <c r="R15" i="27" s="1"/>
  <c r="Q43" i="6"/>
  <c r="P43" i="6"/>
  <c r="O43" i="6"/>
  <c r="N43" i="6"/>
  <c r="N15" i="27" s="1"/>
  <c r="M43" i="6"/>
  <c r="L43" i="6"/>
  <c r="K16" i="27"/>
  <c r="K43" i="6"/>
  <c r="K15" i="27" s="1"/>
  <c r="J43" i="6"/>
  <c r="J15" i="27" s="1"/>
  <c r="I43" i="6"/>
  <c r="I15" i="27" s="1"/>
  <c r="H43" i="6"/>
  <c r="H15" i="27" s="1"/>
  <c r="F37" i="23"/>
  <c r="F38" i="23" s="1"/>
  <c r="F39" i="23" s="1"/>
  <c r="F40" i="23" s="1"/>
  <c r="F41" i="23" s="1"/>
  <c r="F42" i="23" s="1"/>
  <c r="F43" i="23" s="1"/>
  <c r="F44" i="23" s="1"/>
  <c r="F45" i="23" s="1"/>
  <c r="F46" i="23" s="1"/>
  <c r="F48" i="23" s="1"/>
  <c r="F50" i="23" s="1"/>
  <c r="F54" i="23"/>
  <c r="F55" i="23" s="1"/>
  <c r="F56" i="23" s="1"/>
  <c r="F57" i="23" s="1"/>
  <c r="G43" i="6"/>
  <c r="G15" i="27" s="1"/>
  <c r="D768" i="8"/>
  <c r="D46" i="23" s="1"/>
  <c r="D767" i="8"/>
  <c r="D45" i="23" s="1"/>
  <c r="F23" i="23"/>
  <c r="F24" i="23" s="1"/>
  <c r="F25" i="23" s="1"/>
  <c r="F26" i="23" s="1"/>
  <c r="F27" i="23" s="1"/>
  <c r="F28" i="23" s="1"/>
  <c r="F29" i="23" s="1"/>
  <c r="F30" i="23" s="1"/>
  <c r="F31" i="23" s="1"/>
  <c r="F33" i="23" s="1"/>
  <c r="D26" i="23"/>
  <c r="F40" i="25"/>
  <c r="F31" i="25"/>
  <c r="F32" i="25"/>
  <c r="F50" i="25" s="1"/>
  <c r="F33" i="25"/>
  <c r="F51" i="25" s="1"/>
  <c r="F34" i="25"/>
  <c r="F52" i="25" s="1"/>
  <c r="F35" i="25"/>
  <c r="F53" i="25" s="1"/>
  <c r="F36" i="25"/>
  <c r="F54" i="25" s="1"/>
  <c r="F37" i="25"/>
  <c r="F55" i="25" s="1"/>
  <c r="F38" i="25"/>
  <c r="F56" i="25" s="1"/>
  <c r="F39" i="25"/>
  <c r="F57" i="25" s="1"/>
  <c r="D22" i="25"/>
  <c r="K30" i="25" s="1"/>
  <c r="D18" i="25"/>
  <c r="D19" i="25"/>
  <c r="D20" i="25"/>
  <c r="D21" i="25"/>
  <c r="J30" i="25" s="1"/>
  <c r="G9" i="25"/>
  <c r="H9" i="25"/>
  <c r="I9" i="25"/>
  <c r="J9" i="25"/>
  <c r="K9" i="25"/>
  <c r="L9" i="25"/>
  <c r="M9" i="25"/>
  <c r="N9" i="25"/>
  <c r="O9" i="25"/>
  <c r="P9" i="25"/>
  <c r="Q9" i="25"/>
  <c r="R9" i="25"/>
  <c r="S9" i="25"/>
  <c r="T9" i="25"/>
  <c r="U9" i="25"/>
  <c r="V9" i="25"/>
  <c r="W9" i="25"/>
  <c r="X9" i="25"/>
  <c r="Y9" i="25"/>
  <c r="Z9" i="25"/>
  <c r="AA9" i="25"/>
  <c r="AB9" i="25"/>
  <c r="D602" i="8"/>
  <c r="B72" i="19" s="1"/>
  <c r="D600" i="8"/>
  <c r="B18" i="19" s="1"/>
  <c r="D601" i="8"/>
  <c r="B30" i="19" s="1"/>
  <c r="D603" i="8"/>
  <c r="B165" i="19" s="1"/>
  <c r="D604" i="8"/>
  <c r="B284" i="19" s="1"/>
  <c r="D605" i="8"/>
  <c r="B322" i="19" s="1"/>
  <c r="D606" i="8"/>
  <c r="B351" i="19"/>
  <c r="B352" i="19"/>
  <c r="B353" i="19"/>
  <c r="B354" i="19"/>
  <c r="B355" i="19"/>
  <c r="B356" i="19"/>
  <c r="B357" i="19"/>
  <c r="B358" i="19"/>
  <c r="B359" i="19"/>
  <c r="B360" i="19"/>
  <c r="G192" i="12"/>
  <c r="G227" i="12" s="1"/>
  <c r="G71" i="19" s="1"/>
  <c r="G193" i="12"/>
  <c r="G228" i="12" s="1"/>
  <c r="G72" i="19" s="1"/>
  <c r="G194" i="12"/>
  <c r="G229" i="12" s="1"/>
  <c r="G73" i="19" s="1"/>
  <c r="G195" i="12"/>
  <c r="G230" i="12" s="1"/>
  <c r="G74" i="19" s="1"/>
  <c r="G154" i="10"/>
  <c r="G15" i="19" s="1"/>
  <c r="G155" i="10"/>
  <c r="G16" i="19" s="1"/>
  <c r="G156" i="10"/>
  <c r="G17" i="19" s="1"/>
  <c r="G157" i="10"/>
  <c r="G18" i="19" s="1"/>
  <c r="G158" i="10"/>
  <c r="G19" i="19" s="1"/>
  <c r="G159" i="10"/>
  <c r="G20" i="19" s="1"/>
  <c r="G160" i="10"/>
  <c r="G21" i="19" s="1"/>
  <c r="G161" i="10"/>
  <c r="G22" i="19" s="1"/>
  <c r="G162" i="10"/>
  <c r="G23" i="19" s="1"/>
  <c r="G26" i="19"/>
  <c r="G192" i="10"/>
  <c r="G27" i="19" s="1"/>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196" i="12"/>
  <c r="G231" i="12" s="1"/>
  <c r="G75" i="19" s="1"/>
  <c r="G197" i="12"/>
  <c r="G232" i="12" s="1"/>
  <c r="G76" i="19" s="1"/>
  <c r="G198" i="12"/>
  <c r="G233" i="12" s="1"/>
  <c r="G199" i="12"/>
  <c r="G234" i="12" s="1"/>
  <c r="G78" i="19" s="1"/>
  <c r="G200" i="12"/>
  <c r="G235" i="12" s="1"/>
  <c r="G79" i="19" s="1"/>
  <c r="G201" i="12"/>
  <c r="G236" i="12" s="1"/>
  <c r="G80" i="19" s="1"/>
  <c r="G202" i="12"/>
  <c r="G237" i="12" s="1"/>
  <c r="G81" i="19" s="1"/>
  <c r="G203" i="12"/>
  <c r="G238" i="12" s="1"/>
  <c r="G82" i="19" s="1"/>
  <c r="G204" i="12"/>
  <c r="G239" i="12" s="1"/>
  <c r="G83" i="19" s="1"/>
  <c r="G205" i="12"/>
  <c r="G240" i="12" s="1"/>
  <c r="G84" i="19" s="1"/>
  <c r="G206" i="12"/>
  <c r="G241" i="12" s="1"/>
  <c r="G85" i="19" s="1"/>
  <c r="G207" i="12"/>
  <c r="G242" i="12" s="1"/>
  <c r="G86" i="19" s="1"/>
  <c r="G208" i="12"/>
  <c r="G243" i="12" s="1"/>
  <c r="G87" i="19" s="1"/>
  <c r="G209" i="12"/>
  <c r="G244" i="12" s="1"/>
  <c r="G88" i="19" s="1"/>
  <c r="G210" i="12"/>
  <c r="G245" i="12" s="1"/>
  <c r="G89" i="19" s="1"/>
  <c r="G211" i="12"/>
  <c r="G246" i="12" s="1"/>
  <c r="G90" i="19" s="1"/>
  <c r="G212" i="12"/>
  <c r="G247" i="12" s="1"/>
  <c r="G91" i="19" s="1"/>
  <c r="G213" i="12"/>
  <c r="G248" i="12" s="1"/>
  <c r="G92" i="19" s="1"/>
  <c r="G214" i="12"/>
  <c r="G249" i="12" s="1"/>
  <c r="G93" i="19" s="1"/>
  <c r="G215" i="12"/>
  <c r="G250" i="12" s="1"/>
  <c r="G94" i="19" s="1"/>
  <c r="G216" i="12"/>
  <c r="G251" i="12" s="1"/>
  <c r="G95" i="19" s="1"/>
  <c r="G217" i="12"/>
  <c r="G252" i="12" s="1"/>
  <c r="G96" i="19" s="1"/>
  <c r="G218" i="12"/>
  <c r="G253" i="12" s="1"/>
  <c r="G97" i="19" s="1"/>
  <c r="G219" i="12"/>
  <c r="G254" i="12" s="1"/>
  <c r="G98" i="19" s="1"/>
  <c r="G220" i="12"/>
  <c r="G255" i="12" s="1"/>
  <c r="G99" i="19" s="1"/>
  <c r="G221" i="12"/>
  <c r="G256" i="12" s="1"/>
  <c r="G100" i="19" s="1"/>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5" i="19"/>
  <c r="G266" i="19"/>
  <c r="G267" i="19"/>
  <c r="G268" i="19"/>
  <c r="G1122" i="14"/>
  <c r="G1177" i="14"/>
  <c r="G1232" i="14"/>
  <c r="G1287" i="14"/>
  <c r="G1123" i="14"/>
  <c r="G1178" i="14"/>
  <c r="G1233" i="14"/>
  <c r="G1288" i="14"/>
  <c r="G1124" i="14"/>
  <c r="G1179" i="14"/>
  <c r="G1234" i="14"/>
  <c r="G1289" i="14"/>
  <c r="G1125" i="14"/>
  <c r="G1180" i="14"/>
  <c r="G1235" i="14"/>
  <c r="G1290" i="14"/>
  <c r="G1126" i="14"/>
  <c r="G1181" i="14"/>
  <c r="G1236" i="14"/>
  <c r="G1291" i="14"/>
  <c r="G1127" i="14"/>
  <c r="G1182" i="14"/>
  <c r="G1237" i="14"/>
  <c r="G1292" i="14"/>
  <c r="G1128" i="14"/>
  <c r="G1183" i="14"/>
  <c r="G1238" i="14"/>
  <c r="G1293" i="14"/>
  <c r="G1129" i="14"/>
  <c r="G1184" i="14"/>
  <c r="G1239" i="14"/>
  <c r="G1294" i="14"/>
  <c r="G1130" i="14"/>
  <c r="G1185" i="14"/>
  <c r="G1240" i="14"/>
  <c r="G1295" i="14"/>
  <c r="G1131" i="14"/>
  <c r="G1186" i="14"/>
  <c r="G1241" i="14"/>
  <c r="G1296" i="14"/>
  <c r="G1132" i="14"/>
  <c r="G1187" i="14"/>
  <c r="G1242" i="14"/>
  <c r="G1297" i="14"/>
  <c r="G1133" i="14"/>
  <c r="G1188" i="14"/>
  <c r="G1243" i="14"/>
  <c r="G1298" i="14"/>
  <c r="G1134" i="14"/>
  <c r="G1189" i="14"/>
  <c r="G1244" i="14"/>
  <c r="G1299" i="14"/>
  <c r="G1135" i="14"/>
  <c r="G1190" i="14"/>
  <c r="G1245" i="14"/>
  <c r="G1300" i="14"/>
  <c r="G1136" i="14"/>
  <c r="G1191" i="14"/>
  <c r="G1246" i="14"/>
  <c r="G1301" i="14"/>
  <c r="G1137" i="14"/>
  <c r="G1192" i="14"/>
  <c r="G1247" i="14"/>
  <c r="G1302" i="14"/>
  <c r="G1138" i="14"/>
  <c r="G1193" i="14"/>
  <c r="G1248" i="14"/>
  <c r="G1303" i="14"/>
  <c r="G1139" i="14"/>
  <c r="G1194" i="14"/>
  <c r="G1249" i="14"/>
  <c r="G1304" i="14"/>
  <c r="G1140" i="14"/>
  <c r="G1195" i="14"/>
  <c r="G1250" i="14"/>
  <c r="G1305" i="14"/>
  <c r="G1141" i="14"/>
  <c r="G1196" i="14"/>
  <c r="G1251" i="14"/>
  <c r="G1306" i="14"/>
  <c r="G1142" i="14"/>
  <c r="G1197" i="14"/>
  <c r="G1252" i="14"/>
  <c r="G1307" i="14"/>
  <c r="G1143" i="14"/>
  <c r="G1198" i="14"/>
  <c r="G1253" i="14"/>
  <c r="G1308" i="14"/>
  <c r="G1144" i="14"/>
  <c r="G1199" i="14"/>
  <c r="G1254" i="14"/>
  <c r="G1309" i="14"/>
  <c r="G1145" i="14"/>
  <c r="G1200" i="14"/>
  <c r="G1255" i="14"/>
  <c r="G1310" i="14"/>
  <c r="G1146" i="14"/>
  <c r="G1201" i="14"/>
  <c r="G1256" i="14"/>
  <c r="G1311" i="14"/>
  <c r="G1147" i="14"/>
  <c r="G1202" i="14"/>
  <c r="G1257" i="14"/>
  <c r="G1312" i="14"/>
  <c r="G1148" i="14"/>
  <c r="G1203" i="14"/>
  <c r="G1258" i="14"/>
  <c r="G1313" i="14"/>
  <c r="G1149" i="14"/>
  <c r="G1204" i="14"/>
  <c r="G1259" i="14"/>
  <c r="G1314" i="14"/>
  <c r="G1150" i="14"/>
  <c r="G1205" i="14"/>
  <c r="G1260" i="14"/>
  <c r="G1315" i="14"/>
  <c r="G1151" i="14"/>
  <c r="G1206" i="14"/>
  <c r="G1261" i="14"/>
  <c r="G1316" i="14"/>
  <c r="G1152" i="14"/>
  <c r="G1207" i="14"/>
  <c r="G1262" i="14"/>
  <c r="G1317" i="14"/>
  <c r="G1153" i="14"/>
  <c r="G1208" i="14"/>
  <c r="G1263" i="14"/>
  <c r="G1318" i="14"/>
  <c r="G1154" i="14"/>
  <c r="G1209" i="14"/>
  <c r="G1264" i="14"/>
  <c r="G1319" i="14"/>
  <c r="G1155" i="14"/>
  <c r="G1210" i="14"/>
  <c r="G1265" i="14"/>
  <c r="G1320" i="14"/>
  <c r="G1156" i="14"/>
  <c r="G1211" i="14"/>
  <c r="G1266" i="14"/>
  <c r="G1321" i="14"/>
  <c r="G1157" i="14"/>
  <c r="G1212" i="14"/>
  <c r="G1267" i="14"/>
  <c r="G1322" i="14"/>
  <c r="G1158" i="14"/>
  <c r="G1213" i="14"/>
  <c r="G1268" i="14"/>
  <c r="G1323" i="14"/>
  <c r="G1159" i="14"/>
  <c r="G1214" i="14"/>
  <c r="G1269" i="14"/>
  <c r="G1324" i="14"/>
  <c r="G1160" i="14"/>
  <c r="G1215" i="14"/>
  <c r="G1270" i="14"/>
  <c r="G1325" i="14"/>
  <c r="G1161" i="14"/>
  <c r="G1216" i="14"/>
  <c r="G1271" i="14"/>
  <c r="G1326" i="14"/>
  <c r="G1162" i="14"/>
  <c r="G1217" i="14"/>
  <c r="G1272" i="14"/>
  <c r="G1327" i="14"/>
  <c r="G1163" i="14"/>
  <c r="G1218" i="14"/>
  <c r="G1273" i="14"/>
  <c r="G1328" i="14"/>
  <c r="G1164" i="14"/>
  <c r="G1219" i="14"/>
  <c r="G1274" i="14"/>
  <c r="G1329" i="14"/>
  <c r="G1165" i="14"/>
  <c r="G1220" i="14"/>
  <c r="G1275" i="14"/>
  <c r="G1330" i="14"/>
  <c r="G1166" i="14"/>
  <c r="G1221" i="14"/>
  <c r="G1276" i="14"/>
  <c r="G1331" i="14"/>
  <c r="G1167" i="14"/>
  <c r="G1222" i="14"/>
  <c r="G1277" i="14"/>
  <c r="G1332" i="14"/>
  <c r="G1168" i="14"/>
  <c r="G1223" i="14"/>
  <c r="G1278" i="14"/>
  <c r="G1333" i="14"/>
  <c r="G1169" i="14"/>
  <c r="G1224" i="14"/>
  <c r="G1279" i="14"/>
  <c r="G1334" i="14"/>
  <c r="G1170" i="14"/>
  <c r="G1225" i="14"/>
  <c r="G1280" i="14"/>
  <c r="G1335" i="14"/>
  <c r="G1171" i="14"/>
  <c r="G1226" i="14"/>
  <c r="G1281" i="14"/>
  <c r="G1336" i="14"/>
  <c r="G319" i="19"/>
  <c r="G320" i="19"/>
  <c r="G321" i="19"/>
  <c r="G322" i="19"/>
  <c r="G323" i="19"/>
  <c r="G324" i="19"/>
  <c r="G325" i="19"/>
  <c r="G49" i="15"/>
  <c r="G326" i="19" s="1"/>
  <c r="G56" i="15"/>
  <c r="G327" i="19" s="1"/>
  <c r="G64" i="15"/>
  <c r="G328" i="19" s="1"/>
  <c r="G73" i="15"/>
  <c r="G329" i="19" s="1"/>
  <c r="G330" i="19"/>
  <c r="G331" i="19"/>
  <c r="G332" i="19"/>
  <c r="G333" i="19"/>
  <c r="G334" i="19"/>
  <c r="G89" i="15"/>
  <c r="G335" i="19" s="1"/>
  <c r="G96" i="15"/>
  <c r="G336" i="19" s="1"/>
  <c r="G103" i="15"/>
  <c r="G337" i="19" s="1"/>
  <c r="G114" i="15"/>
  <c r="G338" i="19" s="1"/>
  <c r="G125" i="15"/>
  <c r="G339" i="19" s="1"/>
  <c r="G136" i="15"/>
  <c r="G340" i="19" s="1"/>
  <c r="G89" i="16"/>
  <c r="G140" i="16" s="1"/>
  <c r="G341" i="19" s="1"/>
  <c r="G105" i="16"/>
  <c r="G141" i="16" s="1"/>
  <c r="G342" i="19" s="1"/>
  <c r="G121" i="16"/>
  <c r="G142" i="16" s="1"/>
  <c r="G343" i="19" s="1"/>
  <c r="G137" i="16"/>
  <c r="G143" i="16" s="1"/>
  <c r="G344" i="19" s="1"/>
  <c r="G159" i="16"/>
  <c r="G345" i="19" s="1"/>
  <c r="G351" i="19"/>
  <c r="G352" i="19"/>
  <c r="G353" i="19"/>
  <c r="G354" i="19"/>
  <c r="G355" i="19"/>
  <c r="G356" i="19"/>
  <c r="G357" i="19"/>
  <c r="G358" i="19"/>
  <c r="G359" i="19"/>
  <c r="G360" i="19"/>
  <c r="G49" i="21"/>
  <c r="G50" i="21"/>
  <c r="G54" i="21"/>
  <c r="G60" i="21"/>
  <c r="H192" i="12"/>
  <c r="H227" i="12" s="1"/>
  <c r="H71" i="19" s="1"/>
  <c r="H193" i="12"/>
  <c r="H228" i="12" s="1"/>
  <c r="H72" i="19" s="1"/>
  <c r="H194" i="12"/>
  <c r="H229" i="12" s="1"/>
  <c r="H73" i="19" s="1"/>
  <c r="H195" i="12"/>
  <c r="H230" i="12" s="1"/>
  <c r="H74" i="19" s="1"/>
  <c r="H154" i="10"/>
  <c r="H15" i="19" s="1"/>
  <c r="H155" i="10"/>
  <c r="H16" i="19" s="1"/>
  <c r="H156" i="10"/>
  <c r="H17" i="19" s="1"/>
  <c r="H157" i="10"/>
  <c r="H18" i="19" s="1"/>
  <c r="H158" i="10"/>
  <c r="H19" i="19" s="1"/>
  <c r="H159" i="10"/>
  <c r="H20" i="19" s="1"/>
  <c r="H160" i="10"/>
  <c r="H21" i="19" s="1"/>
  <c r="H161" i="10"/>
  <c r="H22" i="19" s="1"/>
  <c r="H162" i="10"/>
  <c r="H23" i="19" s="1"/>
  <c r="H26" i="19"/>
  <c r="H192" i="10"/>
  <c r="H27" i="19" s="1"/>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196" i="12"/>
  <c r="H231" i="12" s="1"/>
  <c r="H75" i="19" s="1"/>
  <c r="H197" i="12"/>
  <c r="H232" i="12" s="1"/>
  <c r="H76" i="19" s="1"/>
  <c r="H198" i="12"/>
  <c r="H233" i="12" s="1"/>
  <c r="H77" i="19" s="1"/>
  <c r="H199" i="12"/>
  <c r="H234" i="12" s="1"/>
  <c r="H78" i="19" s="1"/>
  <c r="H200" i="12"/>
  <c r="H235" i="12" s="1"/>
  <c r="H79" i="19" s="1"/>
  <c r="H201" i="12"/>
  <c r="H236" i="12" s="1"/>
  <c r="H80" i="19" s="1"/>
  <c r="H202" i="12"/>
  <c r="H237" i="12" s="1"/>
  <c r="H81" i="19" s="1"/>
  <c r="H203" i="12"/>
  <c r="H238" i="12" s="1"/>
  <c r="H82" i="19" s="1"/>
  <c r="H204" i="12"/>
  <c r="H239" i="12" s="1"/>
  <c r="H83" i="19" s="1"/>
  <c r="H205" i="12"/>
  <c r="H240" i="12" s="1"/>
  <c r="H84" i="19" s="1"/>
  <c r="H206" i="12"/>
  <c r="H241" i="12" s="1"/>
  <c r="H85" i="19" s="1"/>
  <c r="H207" i="12"/>
  <c r="H242" i="12" s="1"/>
  <c r="H86" i="19" s="1"/>
  <c r="H208" i="12"/>
  <c r="H243" i="12" s="1"/>
  <c r="H87" i="19" s="1"/>
  <c r="H209" i="12"/>
  <c r="H244" i="12" s="1"/>
  <c r="H88" i="19" s="1"/>
  <c r="H210" i="12"/>
  <c r="H245" i="12" s="1"/>
  <c r="H89" i="19" s="1"/>
  <c r="H211" i="12"/>
  <c r="H246" i="12" s="1"/>
  <c r="H90" i="19" s="1"/>
  <c r="H212" i="12"/>
  <c r="H247" i="12" s="1"/>
  <c r="H91" i="19" s="1"/>
  <c r="H213" i="12"/>
  <c r="H248" i="12" s="1"/>
  <c r="H92" i="19" s="1"/>
  <c r="H214" i="12"/>
  <c r="H249" i="12" s="1"/>
  <c r="H93" i="19" s="1"/>
  <c r="H215" i="12"/>
  <c r="H250" i="12" s="1"/>
  <c r="H94" i="19" s="1"/>
  <c r="H216" i="12"/>
  <c r="H251" i="12" s="1"/>
  <c r="H95" i="19" s="1"/>
  <c r="H217" i="12"/>
  <c r="H252" i="12" s="1"/>
  <c r="H96" i="19" s="1"/>
  <c r="H218" i="12"/>
  <c r="H253" i="12" s="1"/>
  <c r="H97" i="19" s="1"/>
  <c r="H219" i="12"/>
  <c r="H254" i="12" s="1"/>
  <c r="H98" i="19" s="1"/>
  <c r="H220" i="12"/>
  <c r="H255" i="12" s="1"/>
  <c r="H99" i="19" s="1"/>
  <c r="H221" i="12"/>
  <c r="H256" i="12" s="1"/>
  <c r="H100" i="19" s="1"/>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5" i="19"/>
  <c r="H266" i="19"/>
  <c r="H267" i="19"/>
  <c r="H268" i="19"/>
  <c r="H1122" i="14"/>
  <c r="H1177" i="14"/>
  <c r="H1232" i="14"/>
  <c r="H1287" i="14"/>
  <c r="H1123" i="14"/>
  <c r="H1178" i="14"/>
  <c r="H1233" i="14"/>
  <c r="H1288" i="14"/>
  <c r="H1124" i="14"/>
  <c r="H1179" i="14"/>
  <c r="H1234" i="14"/>
  <c r="H1289" i="14"/>
  <c r="H1125" i="14"/>
  <c r="H1180" i="14"/>
  <c r="H1235" i="14"/>
  <c r="H1290" i="14"/>
  <c r="H1126" i="14"/>
  <c r="H1181" i="14"/>
  <c r="H1236" i="14"/>
  <c r="H1291" i="14"/>
  <c r="H1127" i="14"/>
  <c r="H1182" i="14"/>
  <c r="H1237" i="14"/>
  <c r="H1292" i="14"/>
  <c r="H1128" i="14"/>
  <c r="H1183" i="14"/>
  <c r="H1238" i="14"/>
  <c r="H1293" i="14"/>
  <c r="H1129" i="14"/>
  <c r="H1184" i="14"/>
  <c r="H1239" i="14"/>
  <c r="H1294" i="14"/>
  <c r="H1130" i="14"/>
  <c r="H1185" i="14"/>
  <c r="H1240" i="14"/>
  <c r="H1295" i="14"/>
  <c r="H1131" i="14"/>
  <c r="H1186" i="14"/>
  <c r="H1241" i="14"/>
  <c r="H1296" i="14"/>
  <c r="H1132" i="14"/>
  <c r="H1187" i="14"/>
  <c r="H1242" i="14"/>
  <c r="H1297" i="14"/>
  <c r="H1133" i="14"/>
  <c r="H1188" i="14"/>
  <c r="H1243" i="14"/>
  <c r="H1298" i="14"/>
  <c r="H1134" i="14"/>
  <c r="H1189" i="14"/>
  <c r="H1244" i="14"/>
  <c r="H1299" i="14"/>
  <c r="H1135" i="14"/>
  <c r="H1190" i="14"/>
  <c r="H1245" i="14"/>
  <c r="H1300" i="14"/>
  <c r="H1136" i="14"/>
  <c r="H1191" i="14"/>
  <c r="H1246" i="14"/>
  <c r="H1301" i="14"/>
  <c r="H1137" i="14"/>
  <c r="H1192" i="14"/>
  <c r="H1247" i="14"/>
  <c r="H1302" i="14"/>
  <c r="H1138" i="14"/>
  <c r="H1193" i="14"/>
  <c r="H1248" i="14"/>
  <c r="H1303" i="14"/>
  <c r="H1139" i="14"/>
  <c r="H1194" i="14"/>
  <c r="H1249" i="14"/>
  <c r="H1304" i="14"/>
  <c r="H1140" i="14"/>
  <c r="H1195" i="14"/>
  <c r="H1250" i="14"/>
  <c r="H1305" i="14"/>
  <c r="H1141" i="14"/>
  <c r="H1196" i="14"/>
  <c r="H1251" i="14"/>
  <c r="H1306" i="14"/>
  <c r="H1142" i="14"/>
  <c r="H1197" i="14"/>
  <c r="H1252" i="14"/>
  <c r="H1307" i="14"/>
  <c r="H1143" i="14"/>
  <c r="H1198" i="14"/>
  <c r="H1253" i="14"/>
  <c r="H1308" i="14"/>
  <c r="H1144" i="14"/>
  <c r="H1199" i="14"/>
  <c r="H1254" i="14"/>
  <c r="H1309" i="14"/>
  <c r="H1145" i="14"/>
  <c r="H1200" i="14"/>
  <c r="H1255" i="14"/>
  <c r="H1310" i="14"/>
  <c r="H1146" i="14"/>
  <c r="H1201" i="14"/>
  <c r="H1256" i="14"/>
  <c r="H1311" i="14"/>
  <c r="H1147" i="14"/>
  <c r="H1202" i="14"/>
  <c r="H1257" i="14"/>
  <c r="H1312" i="14"/>
  <c r="H1148" i="14"/>
  <c r="H1203" i="14"/>
  <c r="H1258" i="14"/>
  <c r="H1313" i="14"/>
  <c r="H1149" i="14"/>
  <c r="H1204" i="14"/>
  <c r="H1259" i="14"/>
  <c r="H1314" i="14"/>
  <c r="H1150" i="14"/>
  <c r="H1205" i="14"/>
  <c r="H1260" i="14"/>
  <c r="H1315" i="14"/>
  <c r="H1151" i="14"/>
  <c r="H1206" i="14"/>
  <c r="H1261" i="14"/>
  <c r="H1316" i="14"/>
  <c r="H1152" i="14"/>
  <c r="H1207" i="14"/>
  <c r="H1262" i="14"/>
  <c r="H1317" i="14"/>
  <c r="H1153" i="14"/>
  <c r="H1208" i="14"/>
  <c r="H1263" i="14"/>
  <c r="H1318" i="14"/>
  <c r="H1154" i="14"/>
  <c r="H1209" i="14"/>
  <c r="H1264" i="14"/>
  <c r="H1319" i="14"/>
  <c r="H1155" i="14"/>
  <c r="H1210" i="14"/>
  <c r="H1265" i="14"/>
  <c r="H1320" i="14"/>
  <c r="H1156" i="14"/>
  <c r="H1211" i="14"/>
  <c r="H1266" i="14"/>
  <c r="H1321" i="14"/>
  <c r="H1157" i="14"/>
  <c r="H1212" i="14"/>
  <c r="H1267" i="14"/>
  <c r="H1322" i="14"/>
  <c r="H1158" i="14"/>
  <c r="H1213" i="14"/>
  <c r="H1268" i="14"/>
  <c r="H1323" i="14"/>
  <c r="H1159" i="14"/>
  <c r="H1214" i="14"/>
  <c r="H1269" i="14"/>
  <c r="H1324" i="14"/>
  <c r="H1160" i="14"/>
  <c r="H1215" i="14"/>
  <c r="H1270" i="14"/>
  <c r="H1325" i="14"/>
  <c r="H1161" i="14"/>
  <c r="H1216" i="14"/>
  <c r="H1271" i="14"/>
  <c r="H1326" i="14"/>
  <c r="H1162" i="14"/>
  <c r="H1217" i="14"/>
  <c r="H1272" i="14"/>
  <c r="H1327" i="14"/>
  <c r="H1163" i="14"/>
  <c r="H1218" i="14"/>
  <c r="H1273" i="14"/>
  <c r="H1328" i="14"/>
  <c r="H1164" i="14"/>
  <c r="H1219" i="14"/>
  <c r="H1274" i="14"/>
  <c r="H1329" i="14"/>
  <c r="H1165" i="14"/>
  <c r="H1220" i="14"/>
  <c r="H1275" i="14"/>
  <c r="H1330" i="14"/>
  <c r="H1166" i="14"/>
  <c r="H1221" i="14"/>
  <c r="H1276" i="14"/>
  <c r="H1331" i="14"/>
  <c r="H1167" i="14"/>
  <c r="H1222" i="14"/>
  <c r="H1277" i="14"/>
  <c r="H1332" i="14"/>
  <c r="H1168" i="14"/>
  <c r="H1223" i="14"/>
  <c r="H1278" i="14"/>
  <c r="H1333" i="14"/>
  <c r="H1169" i="14"/>
  <c r="H1224" i="14"/>
  <c r="H1279" i="14"/>
  <c r="H1334" i="14"/>
  <c r="H1170" i="14"/>
  <c r="H1225" i="14"/>
  <c r="H1280" i="14"/>
  <c r="H1335" i="14"/>
  <c r="H1171" i="14"/>
  <c r="H1226" i="14"/>
  <c r="H1281" i="14"/>
  <c r="H1336" i="14"/>
  <c r="H319" i="19"/>
  <c r="H320" i="19"/>
  <c r="H321" i="19"/>
  <c r="H322" i="19"/>
  <c r="H323" i="19"/>
  <c r="H324" i="19"/>
  <c r="H325" i="19"/>
  <c r="H49" i="15"/>
  <c r="H326" i="19" s="1"/>
  <c r="H56" i="15"/>
  <c r="H327" i="19" s="1"/>
  <c r="H64" i="15"/>
  <c r="H328" i="19" s="1"/>
  <c r="H73" i="15"/>
  <c r="H329" i="19" s="1"/>
  <c r="H330" i="19"/>
  <c r="H331" i="19"/>
  <c r="H332" i="19"/>
  <c r="H333" i="19"/>
  <c r="H334" i="19"/>
  <c r="H89" i="15"/>
  <c r="H335" i="19" s="1"/>
  <c r="H96" i="15"/>
  <c r="H336" i="19" s="1"/>
  <c r="H103" i="15"/>
  <c r="H337" i="19" s="1"/>
  <c r="H114" i="15"/>
  <c r="H338" i="19" s="1"/>
  <c r="H125" i="15"/>
  <c r="H339" i="19" s="1"/>
  <c r="H136" i="15"/>
  <c r="H340" i="19" s="1"/>
  <c r="H89" i="16"/>
  <c r="H140" i="16" s="1"/>
  <c r="H341" i="19" s="1"/>
  <c r="H105" i="16"/>
  <c r="H141" i="16" s="1"/>
  <c r="H342" i="19" s="1"/>
  <c r="H121" i="16"/>
  <c r="H142" i="16" s="1"/>
  <c r="H343" i="19" s="1"/>
  <c r="H137" i="16"/>
  <c r="H143" i="16" s="1"/>
  <c r="H344" i="19" s="1"/>
  <c r="H159" i="16"/>
  <c r="H345" i="19" s="1"/>
  <c r="H351" i="19"/>
  <c r="H352" i="19"/>
  <c r="H353" i="19"/>
  <c r="H354" i="19"/>
  <c r="H355" i="19"/>
  <c r="H356" i="19"/>
  <c r="H357" i="19"/>
  <c r="H358" i="19"/>
  <c r="H359" i="19"/>
  <c r="H360" i="19"/>
  <c r="H49" i="21"/>
  <c r="H50" i="21"/>
  <c r="H54" i="21"/>
  <c r="H60" i="21"/>
  <c r="I192" i="12"/>
  <c r="I227" i="12" s="1"/>
  <c r="I71" i="19" s="1"/>
  <c r="I193" i="12"/>
  <c r="I228" i="12" s="1"/>
  <c r="I72" i="19" s="1"/>
  <c r="I194" i="12"/>
  <c r="I229" i="12" s="1"/>
  <c r="I73" i="19" s="1"/>
  <c r="I195" i="12"/>
  <c r="I230" i="12" s="1"/>
  <c r="I74" i="19" s="1"/>
  <c r="I154" i="10"/>
  <c r="I15" i="19" s="1"/>
  <c r="I155" i="10"/>
  <c r="I16" i="19" s="1"/>
  <c r="I156" i="10"/>
  <c r="I17" i="19" s="1"/>
  <c r="I157" i="10"/>
  <c r="I18" i="19" s="1"/>
  <c r="I158" i="10"/>
  <c r="I19" i="19" s="1"/>
  <c r="I159" i="10"/>
  <c r="I20" i="19" s="1"/>
  <c r="I160" i="10"/>
  <c r="I21" i="19" s="1"/>
  <c r="I161" i="10"/>
  <c r="I22" i="19" s="1"/>
  <c r="I162" i="10"/>
  <c r="I23" i="19" s="1"/>
  <c r="I26" i="19"/>
  <c r="I192" i="10"/>
  <c r="I27" i="19" s="1"/>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196" i="12"/>
  <c r="I231" i="12" s="1"/>
  <c r="I75" i="19" s="1"/>
  <c r="I197" i="12"/>
  <c r="I232" i="12" s="1"/>
  <c r="I76" i="19" s="1"/>
  <c r="I198" i="12"/>
  <c r="I233" i="12" s="1"/>
  <c r="I77" i="19" s="1"/>
  <c r="I199" i="12"/>
  <c r="I234" i="12" s="1"/>
  <c r="I78" i="19" s="1"/>
  <c r="I200" i="12"/>
  <c r="I235" i="12" s="1"/>
  <c r="I79" i="19" s="1"/>
  <c r="I201" i="12"/>
  <c r="I236" i="12" s="1"/>
  <c r="I80" i="19" s="1"/>
  <c r="I202" i="12"/>
  <c r="I237" i="12" s="1"/>
  <c r="I81" i="19" s="1"/>
  <c r="I203" i="12"/>
  <c r="I238" i="12" s="1"/>
  <c r="I82" i="19" s="1"/>
  <c r="I204" i="12"/>
  <c r="I239" i="12" s="1"/>
  <c r="I83" i="19" s="1"/>
  <c r="I205" i="12"/>
  <c r="I240" i="12" s="1"/>
  <c r="I84" i="19" s="1"/>
  <c r="I206" i="12"/>
  <c r="I241" i="12" s="1"/>
  <c r="I85" i="19" s="1"/>
  <c r="I207" i="12"/>
  <c r="I242" i="12" s="1"/>
  <c r="I86" i="19" s="1"/>
  <c r="I208" i="12"/>
  <c r="I243" i="12" s="1"/>
  <c r="I87" i="19" s="1"/>
  <c r="I209" i="12"/>
  <c r="I244" i="12" s="1"/>
  <c r="I88" i="19" s="1"/>
  <c r="I210" i="12"/>
  <c r="I245" i="12" s="1"/>
  <c r="I211" i="12"/>
  <c r="I246" i="12" s="1"/>
  <c r="I90" i="19" s="1"/>
  <c r="I212" i="12"/>
  <c r="I247" i="12" s="1"/>
  <c r="I91" i="19" s="1"/>
  <c r="I213" i="12"/>
  <c r="I248" i="12" s="1"/>
  <c r="I92" i="19" s="1"/>
  <c r="I214" i="12"/>
  <c r="I249" i="12" s="1"/>
  <c r="I93" i="19" s="1"/>
  <c r="I215" i="12"/>
  <c r="I250" i="12" s="1"/>
  <c r="I94" i="19" s="1"/>
  <c r="I216" i="12"/>
  <c r="I251" i="12" s="1"/>
  <c r="I95" i="19" s="1"/>
  <c r="I217" i="12"/>
  <c r="I252" i="12" s="1"/>
  <c r="I96" i="19" s="1"/>
  <c r="I218" i="12"/>
  <c r="I253" i="12" s="1"/>
  <c r="I97" i="19" s="1"/>
  <c r="I219" i="12"/>
  <c r="I254" i="12" s="1"/>
  <c r="I98" i="19" s="1"/>
  <c r="I220" i="12"/>
  <c r="I255" i="12" s="1"/>
  <c r="I99" i="19" s="1"/>
  <c r="I221" i="12"/>
  <c r="I256" i="12" s="1"/>
  <c r="I100" i="19" s="1"/>
  <c r="I335" i="12"/>
  <c r="I336" i="12"/>
  <c r="I337" i="12"/>
  <c r="I338" i="12"/>
  <c r="I339" i="12"/>
  <c r="I340" i="12"/>
  <c r="I341" i="12"/>
  <c r="I342" i="12"/>
  <c r="I343" i="12"/>
  <c r="I344" i="12"/>
  <c r="I345" i="12"/>
  <c r="I346" i="12"/>
  <c r="I347" i="12"/>
  <c r="I348" i="12"/>
  <c r="I349" i="12"/>
  <c r="I350" i="12"/>
  <c r="I351" i="12"/>
  <c r="I352" i="12"/>
  <c r="I353" i="12"/>
  <c r="I354" i="12"/>
  <c r="I355" i="12"/>
  <c r="I356" i="12"/>
  <c r="I357" i="12"/>
  <c r="I358" i="12"/>
  <c r="I359" i="12"/>
  <c r="I360" i="12"/>
  <c r="I361" i="12"/>
  <c r="I362" i="12"/>
  <c r="I363" i="12"/>
  <c r="I364" i="12"/>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5" i="19"/>
  <c r="I266" i="19"/>
  <c r="I267" i="19"/>
  <c r="I268" i="19"/>
  <c r="I1122" i="14"/>
  <c r="I1177" i="14"/>
  <c r="I1232" i="14"/>
  <c r="I1287" i="14"/>
  <c r="I1123" i="14"/>
  <c r="I1178" i="14"/>
  <c r="I1233" i="14"/>
  <c r="I1288" i="14"/>
  <c r="I1124" i="14"/>
  <c r="I1179" i="14"/>
  <c r="I1234" i="14"/>
  <c r="I1289" i="14"/>
  <c r="I1125" i="14"/>
  <c r="I1180" i="14"/>
  <c r="I1235" i="14"/>
  <c r="I1290" i="14"/>
  <c r="I1126" i="14"/>
  <c r="I1181" i="14"/>
  <c r="I1236" i="14"/>
  <c r="I1291" i="14"/>
  <c r="I1127" i="14"/>
  <c r="I1182" i="14"/>
  <c r="I1237" i="14"/>
  <c r="I1292" i="14"/>
  <c r="I1128" i="14"/>
  <c r="I1183" i="14"/>
  <c r="I1238" i="14"/>
  <c r="I1293" i="14"/>
  <c r="I1129" i="14"/>
  <c r="I1184" i="14"/>
  <c r="I1239" i="14"/>
  <c r="I1294" i="14"/>
  <c r="I1130" i="14"/>
  <c r="I1185" i="14"/>
  <c r="I1240" i="14"/>
  <c r="I1295" i="14"/>
  <c r="I1131" i="14"/>
  <c r="I1186" i="14"/>
  <c r="I1241" i="14"/>
  <c r="I1296" i="14"/>
  <c r="I1132" i="14"/>
  <c r="I1187" i="14"/>
  <c r="I1242" i="14"/>
  <c r="I1297" i="14"/>
  <c r="I1133" i="14"/>
  <c r="I1188" i="14"/>
  <c r="I1243" i="14"/>
  <c r="I1298" i="14"/>
  <c r="I1134" i="14"/>
  <c r="I1189" i="14"/>
  <c r="I1244" i="14"/>
  <c r="I1299" i="14"/>
  <c r="I1135" i="14"/>
  <c r="I1190" i="14"/>
  <c r="I1245" i="14"/>
  <c r="I1300" i="14"/>
  <c r="I1136" i="14"/>
  <c r="I1191" i="14"/>
  <c r="I1246" i="14"/>
  <c r="I1301" i="14"/>
  <c r="I1137" i="14"/>
  <c r="I1192" i="14"/>
  <c r="I1247" i="14"/>
  <c r="I1302" i="14"/>
  <c r="I1138" i="14"/>
  <c r="I1193" i="14"/>
  <c r="I1248" i="14"/>
  <c r="I1303" i="14"/>
  <c r="I1139" i="14"/>
  <c r="I1194" i="14"/>
  <c r="I1249" i="14"/>
  <c r="I1304" i="14"/>
  <c r="I1140" i="14"/>
  <c r="I1195" i="14"/>
  <c r="I1250" i="14"/>
  <c r="I1305" i="14"/>
  <c r="I1141" i="14"/>
  <c r="I1196" i="14"/>
  <c r="I1251" i="14"/>
  <c r="I1306" i="14"/>
  <c r="I1142" i="14"/>
  <c r="I1197" i="14"/>
  <c r="I1252" i="14"/>
  <c r="I1307" i="14"/>
  <c r="I1143" i="14"/>
  <c r="I1198" i="14"/>
  <c r="I1253" i="14"/>
  <c r="I1308" i="14"/>
  <c r="I1144" i="14"/>
  <c r="I1199" i="14"/>
  <c r="I1254" i="14"/>
  <c r="I1309" i="14"/>
  <c r="I1145" i="14"/>
  <c r="I1200" i="14"/>
  <c r="I1255" i="14"/>
  <c r="I1310" i="14"/>
  <c r="I1146" i="14"/>
  <c r="I1201" i="14"/>
  <c r="I1256" i="14"/>
  <c r="I1311" i="14"/>
  <c r="I1147" i="14"/>
  <c r="I1202" i="14"/>
  <c r="I1257" i="14"/>
  <c r="I1312" i="14"/>
  <c r="I1148" i="14"/>
  <c r="I1203" i="14"/>
  <c r="I1258" i="14"/>
  <c r="I1313" i="14"/>
  <c r="I1149" i="14"/>
  <c r="I1204" i="14"/>
  <c r="I1259" i="14"/>
  <c r="I1314" i="14"/>
  <c r="I1150" i="14"/>
  <c r="I1205" i="14"/>
  <c r="I1260" i="14"/>
  <c r="I1315" i="14"/>
  <c r="I1151" i="14"/>
  <c r="I1206" i="14"/>
  <c r="I1261" i="14"/>
  <c r="I1316" i="14"/>
  <c r="I1152" i="14"/>
  <c r="I1207" i="14"/>
  <c r="I1262" i="14"/>
  <c r="I1317" i="14"/>
  <c r="I1153" i="14"/>
  <c r="I1208" i="14"/>
  <c r="I1263" i="14"/>
  <c r="I1318" i="14"/>
  <c r="I1154" i="14"/>
  <c r="I1209" i="14"/>
  <c r="I1264" i="14"/>
  <c r="I1319" i="14"/>
  <c r="I1155" i="14"/>
  <c r="I1210" i="14"/>
  <c r="I1265" i="14"/>
  <c r="I1320" i="14"/>
  <c r="I1156" i="14"/>
  <c r="I1211" i="14"/>
  <c r="I1266" i="14"/>
  <c r="I1321" i="14"/>
  <c r="I1157" i="14"/>
  <c r="I1212" i="14"/>
  <c r="I1267" i="14"/>
  <c r="I1322" i="14"/>
  <c r="I1158" i="14"/>
  <c r="I1213" i="14"/>
  <c r="I1268" i="14"/>
  <c r="I1323" i="14"/>
  <c r="I1159" i="14"/>
  <c r="I1214" i="14"/>
  <c r="I1269" i="14"/>
  <c r="I1324" i="14"/>
  <c r="I1160" i="14"/>
  <c r="I1215" i="14"/>
  <c r="I1270" i="14"/>
  <c r="I1325" i="14"/>
  <c r="I1161" i="14"/>
  <c r="I1216" i="14"/>
  <c r="I1271" i="14"/>
  <c r="I1326" i="14"/>
  <c r="I1162" i="14"/>
  <c r="I1217" i="14"/>
  <c r="I1272" i="14"/>
  <c r="I1327" i="14"/>
  <c r="I1163" i="14"/>
  <c r="I1218" i="14"/>
  <c r="I1273" i="14"/>
  <c r="I1328" i="14"/>
  <c r="I1164" i="14"/>
  <c r="I1219" i="14"/>
  <c r="I1274" i="14"/>
  <c r="I1329" i="14"/>
  <c r="I1165" i="14"/>
  <c r="I1220" i="14"/>
  <c r="I1275" i="14"/>
  <c r="I1330" i="14"/>
  <c r="I1166" i="14"/>
  <c r="I1221" i="14"/>
  <c r="I1276" i="14"/>
  <c r="I1331" i="14"/>
  <c r="I1167" i="14"/>
  <c r="I1222" i="14"/>
  <c r="I1277" i="14"/>
  <c r="I1332" i="14"/>
  <c r="I1168" i="14"/>
  <c r="I1223" i="14"/>
  <c r="I1278" i="14"/>
  <c r="I1333" i="14"/>
  <c r="I1169" i="14"/>
  <c r="I1224" i="14"/>
  <c r="I1279" i="14"/>
  <c r="I1334" i="14"/>
  <c r="I1170" i="14"/>
  <c r="I1225" i="14"/>
  <c r="I1280" i="14"/>
  <c r="I1335" i="14"/>
  <c r="I1171" i="14"/>
  <c r="I1226" i="14"/>
  <c r="I1281" i="14"/>
  <c r="I1336" i="14"/>
  <c r="I319" i="19"/>
  <c r="I320" i="19"/>
  <c r="I321" i="19"/>
  <c r="I322" i="19"/>
  <c r="I323" i="19"/>
  <c r="I324" i="19"/>
  <c r="I325" i="19"/>
  <c r="I49" i="15"/>
  <c r="I326" i="19"/>
  <c r="I56" i="15"/>
  <c r="I327" i="19" s="1"/>
  <c r="I64" i="15"/>
  <c r="I328" i="19" s="1"/>
  <c r="I73" i="15"/>
  <c r="I329" i="19" s="1"/>
  <c r="I330" i="19"/>
  <c r="I331" i="19"/>
  <c r="I332" i="19"/>
  <c r="I333" i="19"/>
  <c r="I334" i="19"/>
  <c r="I89" i="15"/>
  <c r="I335" i="19" s="1"/>
  <c r="I96" i="15"/>
  <c r="I336" i="19" s="1"/>
  <c r="I103" i="15"/>
  <c r="I337" i="19" s="1"/>
  <c r="I114" i="15"/>
  <c r="I338" i="19" s="1"/>
  <c r="I125" i="15"/>
  <c r="I339" i="19" s="1"/>
  <c r="I136" i="15"/>
  <c r="I340" i="19" s="1"/>
  <c r="I89" i="16"/>
  <c r="I140" i="16" s="1"/>
  <c r="I341" i="19" s="1"/>
  <c r="I105" i="16"/>
  <c r="I141" i="16" s="1"/>
  <c r="I342" i="19" s="1"/>
  <c r="I121" i="16"/>
  <c r="I142" i="16" s="1"/>
  <c r="I343" i="19" s="1"/>
  <c r="I137" i="16"/>
  <c r="I143" i="16" s="1"/>
  <c r="I344" i="19" s="1"/>
  <c r="I159" i="16"/>
  <c r="I345" i="19" s="1"/>
  <c r="I351" i="19"/>
  <c r="I352" i="19"/>
  <c r="I353" i="19"/>
  <c r="I354" i="19"/>
  <c r="I355" i="19"/>
  <c r="I356" i="19"/>
  <c r="I357" i="19"/>
  <c r="I358" i="19"/>
  <c r="I359" i="19"/>
  <c r="I360" i="19"/>
  <c r="I49" i="21"/>
  <c r="I50" i="21"/>
  <c r="I54" i="21"/>
  <c r="I60" i="21"/>
  <c r="J192" i="12"/>
  <c r="J227" i="12" s="1"/>
  <c r="J71" i="19" s="1"/>
  <c r="J193" i="12"/>
  <c r="J228" i="12" s="1"/>
  <c r="J72" i="19" s="1"/>
  <c r="J194" i="12"/>
  <c r="J229" i="12" s="1"/>
  <c r="J73" i="19" s="1"/>
  <c r="J195" i="12"/>
  <c r="J230" i="12" s="1"/>
  <c r="J74" i="19" s="1"/>
  <c r="J154" i="10"/>
  <c r="J15" i="19" s="1"/>
  <c r="J155" i="10"/>
  <c r="J16" i="19" s="1"/>
  <c r="J156" i="10"/>
  <c r="J17" i="19" s="1"/>
  <c r="J157" i="10"/>
  <c r="J18" i="19" s="1"/>
  <c r="J158" i="10"/>
  <c r="J19" i="19" s="1"/>
  <c r="J159" i="10"/>
  <c r="J20" i="19" s="1"/>
  <c r="J160" i="10"/>
  <c r="J21" i="19" s="1"/>
  <c r="J161" i="10"/>
  <c r="J22" i="19" s="1"/>
  <c r="J162" i="10"/>
  <c r="J23" i="19" s="1"/>
  <c r="J26" i="19"/>
  <c r="J192" i="10"/>
  <c r="J27" i="19" s="1"/>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196" i="12"/>
  <c r="J231" i="12" s="1"/>
  <c r="J75" i="19" s="1"/>
  <c r="J197" i="12"/>
  <c r="J232" i="12" s="1"/>
  <c r="J76" i="19" s="1"/>
  <c r="J198" i="12"/>
  <c r="J233" i="12" s="1"/>
  <c r="J77" i="19" s="1"/>
  <c r="J199" i="12"/>
  <c r="J234" i="12" s="1"/>
  <c r="J78" i="19" s="1"/>
  <c r="J200" i="12"/>
  <c r="J235" i="12" s="1"/>
  <c r="J79" i="19" s="1"/>
  <c r="J201" i="12"/>
  <c r="J236" i="12" s="1"/>
  <c r="J80" i="19" s="1"/>
  <c r="J202" i="12"/>
  <c r="J237" i="12" s="1"/>
  <c r="J81" i="19" s="1"/>
  <c r="J203" i="12"/>
  <c r="J238" i="12" s="1"/>
  <c r="J82" i="19" s="1"/>
  <c r="J204" i="12"/>
  <c r="J239" i="12" s="1"/>
  <c r="J83" i="19" s="1"/>
  <c r="J205" i="12"/>
  <c r="J240" i="12" s="1"/>
  <c r="J84" i="19" s="1"/>
  <c r="J206" i="12"/>
  <c r="J241" i="12" s="1"/>
  <c r="J85" i="19" s="1"/>
  <c r="J207" i="12"/>
  <c r="J242" i="12" s="1"/>
  <c r="J86" i="19" s="1"/>
  <c r="J208" i="12"/>
  <c r="J243" i="12" s="1"/>
  <c r="J87" i="19" s="1"/>
  <c r="J209" i="12"/>
  <c r="J244" i="12" s="1"/>
  <c r="J88" i="19" s="1"/>
  <c r="J210" i="12"/>
  <c r="J245" i="12" s="1"/>
  <c r="J89" i="19" s="1"/>
  <c r="J211" i="12"/>
  <c r="J246" i="12" s="1"/>
  <c r="J90" i="19" s="1"/>
  <c r="J212" i="12"/>
  <c r="J247" i="12" s="1"/>
  <c r="J91" i="19" s="1"/>
  <c r="J213" i="12"/>
  <c r="J248" i="12" s="1"/>
  <c r="J92" i="19" s="1"/>
  <c r="J214" i="12"/>
  <c r="J249" i="12" s="1"/>
  <c r="J93" i="19" s="1"/>
  <c r="J215" i="12"/>
  <c r="J250" i="12" s="1"/>
  <c r="J94" i="19" s="1"/>
  <c r="J216" i="12"/>
  <c r="J251" i="12" s="1"/>
  <c r="J95" i="19" s="1"/>
  <c r="J217" i="12"/>
  <c r="J252" i="12" s="1"/>
  <c r="J96" i="19" s="1"/>
  <c r="J218" i="12"/>
  <c r="J253" i="12" s="1"/>
  <c r="J97" i="19" s="1"/>
  <c r="J219" i="12"/>
  <c r="J254" i="12" s="1"/>
  <c r="J98" i="19" s="1"/>
  <c r="J220" i="12"/>
  <c r="J255" i="12" s="1"/>
  <c r="J99" i="19" s="1"/>
  <c r="J221" i="12"/>
  <c r="J256" i="12" s="1"/>
  <c r="J100" i="19" s="1"/>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1" i="19"/>
  <c r="J252" i="19"/>
  <c r="J253" i="19"/>
  <c r="J254" i="19"/>
  <c r="J255" i="19"/>
  <c r="J256" i="19"/>
  <c r="J257" i="19"/>
  <c r="J258" i="19"/>
  <c r="J259" i="19"/>
  <c r="J260" i="19"/>
  <c r="J265" i="19"/>
  <c r="J266" i="19"/>
  <c r="J267" i="19"/>
  <c r="J268" i="19"/>
  <c r="J1122" i="14"/>
  <c r="J1177" i="14"/>
  <c r="J1232" i="14"/>
  <c r="J1287" i="14"/>
  <c r="J1123" i="14"/>
  <c r="J1178" i="14"/>
  <c r="J1233" i="14"/>
  <c r="J1288" i="14"/>
  <c r="J1124" i="14"/>
  <c r="J1179" i="14"/>
  <c r="J1234" i="14"/>
  <c r="J1289" i="14"/>
  <c r="J1125" i="14"/>
  <c r="J1180" i="14"/>
  <c r="J1235" i="14"/>
  <c r="J1290" i="14"/>
  <c r="J1126" i="14"/>
  <c r="J1181" i="14"/>
  <c r="J1236" i="14"/>
  <c r="J1291" i="14"/>
  <c r="J1127" i="14"/>
  <c r="J1182" i="14"/>
  <c r="J1237" i="14"/>
  <c r="J1292" i="14"/>
  <c r="J1128" i="14"/>
  <c r="J1183" i="14"/>
  <c r="J1238" i="14"/>
  <c r="J1293" i="14"/>
  <c r="J1129" i="14"/>
  <c r="J1184" i="14"/>
  <c r="J1239" i="14"/>
  <c r="J1294" i="14"/>
  <c r="J1130" i="14"/>
  <c r="J1185" i="14"/>
  <c r="J1240" i="14"/>
  <c r="J1295" i="14"/>
  <c r="J1131" i="14"/>
  <c r="J1186" i="14"/>
  <c r="J1241" i="14"/>
  <c r="J1296" i="14"/>
  <c r="J1132" i="14"/>
  <c r="J1187" i="14"/>
  <c r="J1242" i="14"/>
  <c r="J1297" i="14"/>
  <c r="J1133" i="14"/>
  <c r="J1188" i="14"/>
  <c r="J1243" i="14"/>
  <c r="J1298" i="14"/>
  <c r="J1134" i="14"/>
  <c r="J1189" i="14"/>
  <c r="J1244" i="14"/>
  <c r="J1299" i="14"/>
  <c r="J1135" i="14"/>
  <c r="J1190" i="14"/>
  <c r="J1245" i="14"/>
  <c r="J1300" i="14"/>
  <c r="J1136" i="14"/>
  <c r="J1191" i="14"/>
  <c r="J1246" i="14"/>
  <c r="J1301" i="14"/>
  <c r="J1137" i="14"/>
  <c r="J1192" i="14"/>
  <c r="J1247" i="14"/>
  <c r="J1302" i="14"/>
  <c r="J1138" i="14"/>
  <c r="J1193" i="14"/>
  <c r="J1248" i="14"/>
  <c r="J1303" i="14"/>
  <c r="J1139" i="14"/>
  <c r="J1194" i="14"/>
  <c r="J1249" i="14"/>
  <c r="J1304" i="14"/>
  <c r="J1140" i="14"/>
  <c r="J1195" i="14"/>
  <c r="J1250" i="14"/>
  <c r="J1305" i="14"/>
  <c r="J1141" i="14"/>
  <c r="J1196" i="14"/>
  <c r="J1251" i="14"/>
  <c r="J1306" i="14"/>
  <c r="J1142" i="14"/>
  <c r="J1197" i="14"/>
  <c r="J1252" i="14"/>
  <c r="J1307" i="14"/>
  <c r="J1143" i="14"/>
  <c r="J1198" i="14"/>
  <c r="J1253" i="14"/>
  <c r="J1308" i="14"/>
  <c r="J1144" i="14"/>
  <c r="J1199" i="14"/>
  <c r="J1254" i="14"/>
  <c r="J1309" i="14"/>
  <c r="J1145" i="14"/>
  <c r="J1200" i="14"/>
  <c r="J1255" i="14"/>
  <c r="J1310" i="14"/>
  <c r="J1146" i="14"/>
  <c r="J1201" i="14"/>
  <c r="J1256" i="14"/>
  <c r="J1311" i="14"/>
  <c r="J1147" i="14"/>
  <c r="J1202" i="14"/>
  <c r="J1257" i="14"/>
  <c r="J1312" i="14"/>
  <c r="J1148" i="14"/>
  <c r="J1203" i="14"/>
  <c r="J1258" i="14"/>
  <c r="J1313" i="14"/>
  <c r="J1149" i="14"/>
  <c r="J1204" i="14"/>
  <c r="J1259" i="14"/>
  <c r="J1314" i="14"/>
  <c r="J1150" i="14"/>
  <c r="J1205" i="14"/>
  <c r="J1260" i="14"/>
  <c r="J1315" i="14"/>
  <c r="J1151" i="14"/>
  <c r="J1206" i="14"/>
  <c r="J1261" i="14"/>
  <c r="J1316" i="14"/>
  <c r="J1152" i="14"/>
  <c r="J1207" i="14"/>
  <c r="J1262" i="14"/>
  <c r="J1317" i="14"/>
  <c r="J1153" i="14"/>
  <c r="J1208" i="14"/>
  <c r="J1263" i="14"/>
  <c r="J1318" i="14"/>
  <c r="J1154" i="14"/>
  <c r="J1209" i="14"/>
  <c r="J1264" i="14"/>
  <c r="J1319" i="14"/>
  <c r="J1155" i="14"/>
  <c r="J1210" i="14"/>
  <c r="J1265" i="14"/>
  <c r="J1320" i="14"/>
  <c r="J1156" i="14"/>
  <c r="J1211" i="14"/>
  <c r="J1266" i="14"/>
  <c r="J1321" i="14"/>
  <c r="J1157" i="14"/>
  <c r="J1212" i="14"/>
  <c r="J1267" i="14"/>
  <c r="J1322" i="14"/>
  <c r="J1158" i="14"/>
  <c r="J1213" i="14"/>
  <c r="J1268" i="14"/>
  <c r="J1323" i="14"/>
  <c r="J1159" i="14"/>
  <c r="J1214" i="14"/>
  <c r="J1269" i="14"/>
  <c r="J1324" i="14"/>
  <c r="J1160" i="14"/>
  <c r="J1215" i="14"/>
  <c r="J1270" i="14"/>
  <c r="J1325" i="14"/>
  <c r="J1161" i="14"/>
  <c r="J1216" i="14"/>
  <c r="J1271" i="14"/>
  <c r="J1326" i="14"/>
  <c r="J1162" i="14"/>
  <c r="J1217" i="14"/>
  <c r="J1272" i="14"/>
  <c r="J1327" i="14"/>
  <c r="J1163" i="14"/>
  <c r="J1218" i="14"/>
  <c r="J1273" i="14"/>
  <c r="J1328" i="14"/>
  <c r="J1164" i="14"/>
  <c r="J1219" i="14"/>
  <c r="J1274" i="14"/>
  <c r="J1329" i="14"/>
  <c r="J1165" i="14"/>
  <c r="J1220" i="14"/>
  <c r="J1275" i="14"/>
  <c r="J1330" i="14"/>
  <c r="J1166" i="14"/>
  <c r="J1221" i="14"/>
  <c r="J1276" i="14"/>
  <c r="J1331" i="14"/>
  <c r="J1167" i="14"/>
  <c r="J1222" i="14"/>
  <c r="J1277" i="14"/>
  <c r="J1332" i="14"/>
  <c r="J1168" i="14"/>
  <c r="J1223" i="14"/>
  <c r="J1278" i="14"/>
  <c r="J1333" i="14"/>
  <c r="J1169" i="14"/>
  <c r="J1224" i="14"/>
  <c r="J1279" i="14"/>
  <c r="J1334" i="14"/>
  <c r="J1170" i="14"/>
  <c r="J1225" i="14"/>
  <c r="J1280" i="14"/>
  <c r="J1335" i="14"/>
  <c r="J1171" i="14"/>
  <c r="J1226" i="14"/>
  <c r="J1281" i="14"/>
  <c r="J1336" i="14"/>
  <c r="J319" i="19"/>
  <c r="J320" i="19"/>
  <c r="J321" i="19"/>
  <c r="J322" i="19"/>
  <c r="J323" i="19"/>
  <c r="J324" i="19"/>
  <c r="J325" i="19"/>
  <c r="J49" i="15"/>
  <c r="J326" i="19" s="1"/>
  <c r="J56" i="15"/>
  <c r="J327" i="19" s="1"/>
  <c r="J64" i="15"/>
  <c r="J328" i="19" s="1"/>
  <c r="J73" i="15"/>
  <c r="J329" i="19" s="1"/>
  <c r="J330" i="19"/>
  <c r="J331" i="19"/>
  <c r="J332" i="19"/>
  <c r="J333" i="19"/>
  <c r="J334" i="19"/>
  <c r="J89" i="15"/>
  <c r="J335" i="19" s="1"/>
  <c r="J96" i="15"/>
  <c r="J336" i="19" s="1"/>
  <c r="J103" i="15"/>
  <c r="J337" i="19" s="1"/>
  <c r="J114" i="15"/>
  <c r="J338" i="19" s="1"/>
  <c r="J125" i="15"/>
  <c r="J339" i="19" s="1"/>
  <c r="J136" i="15"/>
  <c r="J340" i="19" s="1"/>
  <c r="J89" i="16"/>
  <c r="J140" i="16" s="1"/>
  <c r="J341" i="19" s="1"/>
  <c r="J105" i="16"/>
  <c r="J141" i="16" s="1"/>
  <c r="J342" i="19" s="1"/>
  <c r="J121" i="16"/>
  <c r="J142" i="16" s="1"/>
  <c r="J343" i="19" s="1"/>
  <c r="J137" i="16"/>
  <c r="J143" i="16" s="1"/>
  <c r="J344" i="19" s="1"/>
  <c r="J159" i="16"/>
  <c r="J345" i="19" s="1"/>
  <c r="J351" i="19"/>
  <c r="J352" i="19"/>
  <c r="J353" i="19"/>
  <c r="J354" i="19"/>
  <c r="J355" i="19"/>
  <c r="J356" i="19"/>
  <c r="J357" i="19"/>
  <c r="J358" i="19"/>
  <c r="J359" i="19"/>
  <c r="J360" i="19"/>
  <c r="J49" i="21"/>
  <c r="J50" i="21"/>
  <c r="J54" i="21"/>
  <c r="J60" i="21"/>
  <c r="K192" i="12"/>
  <c r="K227" i="12" s="1"/>
  <c r="K71" i="19" s="1"/>
  <c r="K193" i="12"/>
  <c r="K228" i="12" s="1"/>
  <c r="K72" i="19" s="1"/>
  <c r="K194" i="12"/>
  <c r="K229" i="12" s="1"/>
  <c r="K73" i="19" s="1"/>
  <c r="K195" i="12"/>
  <c r="K230" i="12" s="1"/>
  <c r="K74" i="19" s="1"/>
  <c r="K154" i="10"/>
  <c r="K15" i="19" s="1"/>
  <c r="K155" i="10"/>
  <c r="K16" i="19" s="1"/>
  <c r="K156" i="10"/>
  <c r="K17" i="19" s="1"/>
  <c r="K157" i="10"/>
  <c r="K18" i="19" s="1"/>
  <c r="K158" i="10"/>
  <c r="K19" i="19" s="1"/>
  <c r="K159" i="10"/>
  <c r="K20" i="19" s="1"/>
  <c r="K160" i="10"/>
  <c r="K21" i="19" s="1"/>
  <c r="K161" i="10"/>
  <c r="K22" i="19" s="1"/>
  <c r="K162" i="10"/>
  <c r="K23" i="19" s="1"/>
  <c r="K26" i="19"/>
  <c r="K192" i="10"/>
  <c r="K27" i="19" s="1"/>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196" i="12"/>
  <c r="K231" i="12" s="1"/>
  <c r="K75" i="19" s="1"/>
  <c r="K197" i="12"/>
  <c r="K232" i="12" s="1"/>
  <c r="K76" i="19" s="1"/>
  <c r="K198" i="12"/>
  <c r="K233" i="12" s="1"/>
  <c r="K77" i="19" s="1"/>
  <c r="K199" i="12"/>
  <c r="K234" i="12" s="1"/>
  <c r="K78" i="19" s="1"/>
  <c r="K200" i="12"/>
  <c r="K235" i="12" s="1"/>
  <c r="K79" i="19" s="1"/>
  <c r="K201" i="12"/>
  <c r="K236" i="12" s="1"/>
  <c r="K80" i="19" s="1"/>
  <c r="K202" i="12"/>
  <c r="K237" i="12" s="1"/>
  <c r="K81" i="19" s="1"/>
  <c r="K203" i="12"/>
  <c r="K238" i="12" s="1"/>
  <c r="K82" i="19" s="1"/>
  <c r="K204" i="12"/>
  <c r="K239" i="12" s="1"/>
  <c r="K83" i="19" s="1"/>
  <c r="K205" i="12"/>
  <c r="K240" i="12" s="1"/>
  <c r="K84" i="19" s="1"/>
  <c r="K206" i="12"/>
  <c r="K241" i="12" s="1"/>
  <c r="K85" i="19" s="1"/>
  <c r="K207" i="12"/>
  <c r="K242" i="12" s="1"/>
  <c r="K86" i="19" s="1"/>
  <c r="K208" i="12"/>
  <c r="K243" i="12" s="1"/>
  <c r="K87" i="19" s="1"/>
  <c r="K209" i="12"/>
  <c r="K244" i="12" s="1"/>
  <c r="K88" i="19" s="1"/>
  <c r="K210" i="12"/>
  <c r="K245" i="12" s="1"/>
  <c r="K89" i="19" s="1"/>
  <c r="K211" i="12"/>
  <c r="K246" i="12" s="1"/>
  <c r="K90" i="19" s="1"/>
  <c r="K212" i="12"/>
  <c r="K247" i="12" s="1"/>
  <c r="K91" i="19" s="1"/>
  <c r="K213" i="12"/>
  <c r="K248" i="12" s="1"/>
  <c r="K92" i="19" s="1"/>
  <c r="K214" i="12"/>
  <c r="K249" i="12" s="1"/>
  <c r="K93" i="19" s="1"/>
  <c r="K215" i="12"/>
  <c r="K250" i="12" s="1"/>
  <c r="K94" i="19" s="1"/>
  <c r="K216" i="12"/>
  <c r="K251" i="12" s="1"/>
  <c r="K95" i="19" s="1"/>
  <c r="K217" i="12"/>
  <c r="K252" i="12" s="1"/>
  <c r="K96" i="19" s="1"/>
  <c r="K218" i="12"/>
  <c r="K253" i="12" s="1"/>
  <c r="K97" i="19" s="1"/>
  <c r="K219" i="12"/>
  <c r="K254" i="12" s="1"/>
  <c r="K98" i="19" s="1"/>
  <c r="K220" i="12"/>
  <c r="K255" i="12" s="1"/>
  <c r="K99" i="19" s="1"/>
  <c r="K221" i="12"/>
  <c r="K256" i="12" s="1"/>
  <c r="K100" i="19" s="1"/>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5" i="19"/>
  <c r="K266" i="19"/>
  <c r="K267" i="19"/>
  <c r="K268" i="19"/>
  <c r="K1122" i="14"/>
  <c r="K1177" i="14"/>
  <c r="K1232" i="14"/>
  <c r="K1287" i="14"/>
  <c r="K1123" i="14"/>
  <c r="K1178" i="14"/>
  <c r="K1233" i="14"/>
  <c r="K1288" i="14"/>
  <c r="K1124" i="14"/>
  <c r="K1179" i="14"/>
  <c r="K1234" i="14"/>
  <c r="K1289" i="14"/>
  <c r="K1125" i="14"/>
  <c r="K1180" i="14"/>
  <c r="K1235" i="14"/>
  <c r="K1290" i="14"/>
  <c r="K1126" i="14"/>
  <c r="K1181" i="14"/>
  <c r="K1236" i="14"/>
  <c r="K1291" i="14"/>
  <c r="K1127" i="14"/>
  <c r="K1182" i="14"/>
  <c r="K1237" i="14"/>
  <c r="K1292" i="14"/>
  <c r="K1128" i="14"/>
  <c r="K1183" i="14"/>
  <c r="K1238" i="14"/>
  <c r="K1293" i="14"/>
  <c r="K1129" i="14"/>
  <c r="K1184" i="14"/>
  <c r="K1239" i="14"/>
  <c r="K1294" i="14"/>
  <c r="K1130" i="14"/>
  <c r="K1185" i="14"/>
  <c r="K1240" i="14"/>
  <c r="K1295" i="14"/>
  <c r="K1131" i="14"/>
  <c r="K1186" i="14"/>
  <c r="K1241" i="14"/>
  <c r="K1296" i="14"/>
  <c r="K1132" i="14"/>
  <c r="K1187" i="14"/>
  <c r="K1242" i="14"/>
  <c r="K1297" i="14"/>
  <c r="K1133" i="14"/>
  <c r="K1188" i="14"/>
  <c r="K1243" i="14"/>
  <c r="K1298" i="14"/>
  <c r="K1134" i="14"/>
  <c r="K1189" i="14"/>
  <c r="K1244" i="14"/>
  <c r="K1299" i="14"/>
  <c r="K1135" i="14"/>
  <c r="K1190" i="14"/>
  <c r="K1245" i="14"/>
  <c r="K1300" i="14"/>
  <c r="K1136" i="14"/>
  <c r="K1191" i="14"/>
  <c r="K1246" i="14"/>
  <c r="K1301" i="14"/>
  <c r="K1137" i="14"/>
  <c r="K1192" i="14"/>
  <c r="K1247" i="14"/>
  <c r="K1302" i="14"/>
  <c r="K1138" i="14"/>
  <c r="K1193" i="14"/>
  <c r="K1248" i="14"/>
  <c r="K1303" i="14"/>
  <c r="K1139" i="14"/>
  <c r="K1194" i="14"/>
  <c r="K1249" i="14"/>
  <c r="K1304" i="14"/>
  <c r="K1140" i="14"/>
  <c r="K1195" i="14"/>
  <c r="K1250" i="14"/>
  <c r="K1305" i="14"/>
  <c r="K1141" i="14"/>
  <c r="K1196" i="14"/>
  <c r="K1251" i="14"/>
  <c r="K1306" i="14"/>
  <c r="K1142" i="14"/>
  <c r="K1197" i="14"/>
  <c r="K1252" i="14"/>
  <c r="K1307" i="14"/>
  <c r="K1143" i="14"/>
  <c r="K1198" i="14"/>
  <c r="K1253" i="14"/>
  <c r="K1308" i="14"/>
  <c r="K1144" i="14"/>
  <c r="K1199" i="14"/>
  <c r="K1254" i="14"/>
  <c r="K1309" i="14"/>
  <c r="K1145" i="14"/>
  <c r="K1200" i="14"/>
  <c r="K1255" i="14"/>
  <c r="K1310" i="14"/>
  <c r="K1146" i="14"/>
  <c r="K1201" i="14"/>
  <c r="K1256" i="14"/>
  <c r="K1311" i="14"/>
  <c r="K1147" i="14"/>
  <c r="K1202" i="14"/>
  <c r="K1257" i="14"/>
  <c r="K1312" i="14"/>
  <c r="K1148" i="14"/>
  <c r="K1203" i="14"/>
  <c r="K1258" i="14"/>
  <c r="K1313" i="14"/>
  <c r="K1149" i="14"/>
  <c r="K1204" i="14"/>
  <c r="K1259" i="14"/>
  <c r="K1314" i="14"/>
  <c r="K1150" i="14"/>
  <c r="K1205" i="14"/>
  <c r="K1260" i="14"/>
  <c r="K1315" i="14"/>
  <c r="K1151" i="14"/>
  <c r="K1206" i="14"/>
  <c r="K1261" i="14"/>
  <c r="K1316" i="14"/>
  <c r="K1152" i="14"/>
  <c r="K1207" i="14"/>
  <c r="K1262" i="14"/>
  <c r="K1317" i="14"/>
  <c r="K1153" i="14"/>
  <c r="K1208" i="14"/>
  <c r="K1263" i="14"/>
  <c r="K1318" i="14"/>
  <c r="K1154" i="14"/>
  <c r="K1209" i="14"/>
  <c r="K1264" i="14"/>
  <c r="K1319" i="14"/>
  <c r="K1155" i="14"/>
  <c r="K1210" i="14"/>
  <c r="K1265" i="14"/>
  <c r="K1320" i="14"/>
  <c r="K1156" i="14"/>
  <c r="K1211" i="14"/>
  <c r="K1266" i="14"/>
  <c r="K1321" i="14"/>
  <c r="K1157" i="14"/>
  <c r="K1212" i="14"/>
  <c r="K1267" i="14"/>
  <c r="K1322" i="14"/>
  <c r="K1158" i="14"/>
  <c r="K1213" i="14"/>
  <c r="K1268" i="14"/>
  <c r="K1323" i="14"/>
  <c r="K1159" i="14"/>
  <c r="K1214" i="14"/>
  <c r="K1269" i="14"/>
  <c r="K1324" i="14"/>
  <c r="K1160" i="14"/>
  <c r="K1215" i="14"/>
  <c r="K1270" i="14"/>
  <c r="K1325" i="14"/>
  <c r="K1161" i="14"/>
  <c r="K1216" i="14"/>
  <c r="K1271" i="14"/>
  <c r="K1326" i="14"/>
  <c r="K1162" i="14"/>
  <c r="K1217" i="14"/>
  <c r="K1272" i="14"/>
  <c r="K1327" i="14"/>
  <c r="K1163" i="14"/>
  <c r="K1218" i="14"/>
  <c r="K1273" i="14"/>
  <c r="K1328" i="14"/>
  <c r="K1164" i="14"/>
  <c r="K1219" i="14"/>
  <c r="K1274" i="14"/>
  <c r="K1329" i="14"/>
  <c r="K1165" i="14"/>
  <c r="K1220" i="14"/>
  <c r="K1275" i="14"/>
  <c r="K1330" i="14"/>
  <c r="K1166" i="14"/>
  <c r="K1221" i="14"/>
  <c r="K1276" i="14"/>
  <c r="K1331" i="14"/>
  <c r="K1167" i="14"/>
  <c r="K1222" i="14"/>
  <c r="K1277" i="14"/>
  <c r="K1332" i="14"/>
  <c r="K1168" i="14"/>
  <c r="K1223" i="14"/>
  <c r="K1278" i="14"/>
  <c r="K1333" i="14"/>
  <c r="K1169" i="14"/>
  <c r="K1224" i="14"/>
  <c r="K1279" i="14"/>
  <c r="K1334" i="14"/>
  <c r="K1170" i="14"/>
  <c r="K1225" i="14"/>
  <c r="K1280" i="14"/>
  <c r="K1335" i="14"/>
  <c r="K1171" i="14"/>
  <c r="K1226" i="14"/>
  <c r="K1281" i="14"/>
  <c r="K1336" i="14"/>
  <c r="K319" i="19"/>
  <c r="K320" i="19"/>
  <c r="K321" i="19"/>
  <c r="K322" i="19"/>
  <c r="K323" i="19"/>
  <c r="K324" i="19"/>
  <c r="K325" i="19"/>
  <c r="K49" i="15"/>
  <c r="K326" i="19" s="1"/>
  <c r="K56" i="15"/>
  <c r="K327" i="19" s="1"/>
  <c r="K64" i="15"/>
  <c r="K328" i="19" s="1"/>
  <c r="K73" i="15"/>
  <c r="K329" i="19" s="1"/>
  <c r="K330" i="19"/>
  <c r="K331" i="19"/>
  <c r="K332" i="19"/>
  <c r="K333" i="19"/>
  <c r="K334" i="19"/>
  <c r="K89" i="15"/>
  <c r="K335" i="19" s="1"/>
  <c r="K96" i="15"/>
  <c r="K336" i="19" s="1"/>
  <c r="K103" i="15"/>
  <c r="K337" i="19" s="1"/>
  <c r="K114" i="15"/>
  <c r="K338" i="19" s="1"/>
  <c r="K125" i="15"/>
  <c r="K339" i="19" s="1"/>
  <c r="K136" i="15"/>
  <c r="K340" i="19" s="1"/>
  <c r="K89" i="16"/>
  <c r="K140" i="16" s="1"/>
  <c r="K341" i="19" s="1"/>
  <c r="K105" i="16"/>
  <c r="K141" i="16" s="1"/>
  <c r="K342" i="19" s="1"/>
  <c r="K121" i="16"/>
  <c r="K142" i="16" s="1"/>
  <c r="K343" i="19" s="1"/>
  <c r="K137" i="16"/>
  <c r="K143" i="16" s="1"/>
  <c r="K344" i="19" s="1"/>
  <c r="K159" i="16"/>
  <c r="K345" i="19" s="1"/>
  <c r="K351" i="19"/>
  <c r="K352" i="19"/>
  <c r="K353" i="19"/>
  <c r="K354" i="19"/>
  <c r="K355" i="19"/>
  <c r="K356" i="19"/>
  <c r="K357" i="19"/>
  <c r="K358" i="19"/>
  <c r="K359" i="19"/>
  <c r="K360" i="19"/>
  <c r="K49" i="21"/>
  <c r="K50" i="21"/>
  <c r="K54" i="21"/>
  <c r="K60" i="21"/>
  <c r="L192" i="12"/>
  <c r="L227" i="12" s="1"/>
  <c r="L71" i="19" s="1"/>
  <c r="L193" i="12"/>
  <c r="L228" i="12" s="1"/>
  <c r="L72" i="19" s="1"/>
  <c r="L194" i="12"/>
  <c r="L229" i="12" s="1"/>
  <c r="L73" i="19" s="1"/>
  <c r="L195" i="12"/>
  <c r="L230" i="12" s="1"/>
  <c r="L74" i="19" s="1"/>
  <c r="L154" i="10"/>
  <c r="L15" i="19" s="1"/>
  <c r="L155" i="10"/>
  <c r="L16" i="19" s="1"/>
  <c r="L156" i="10"/>
  <c r="L17" i="19" s="1"/>
  <c r="L157" i="10"/>
  <c r="L18" i="19" s="1"/>
  <c r="L158" i="10"/>
  <c r="L19" i="19" s="1"/>
  <c r="L159" i="10"/>
  <c r="L20" i="19" s="1"/>
  <c r="L160" i="10"/>
  <c r="L21" i="19" s="1"/>
  <c r="L161" i="10"/>
  <c r="L22" i="19" s="1"/>
  <c r="L162" i="10"/>
  <c r="L23" i="19" s="1"/>
  <c r="L26" i="19"/>
  <c r="L192" i="10"/>
  <c r="L27" i="19" s="1"/>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196" i="12"/>
  <c r="L231" i="12" s="1"/>
  <c r="L75" i="19" s="1"/>
  <c r="L197" i="12"/>
  <c r="L232" i="12" s="1"/>
  <c r="L76" i="19" s="1"/>
  <c r="L198" i="12"/>
  <c r="L233" i="12" s="1"/>
  <c r="L77" i="19" s="1"/>
  <c r="L199" i="12"/>
  <c r="L234" i="12" s="1"/>
  <c r="L78" i="19" s="1"/>
  <c r="L200" i="12"/>
  <c r="L235" i="12" s="1"/>
  <c r="L79" i="19" s="1"/>
  <c r="L201" i="12"/>
  <c r="L236" i="12" s="1"/>
  <c r="L80" i="19" s="1"/>
  <c r="L202" i="12"/>
  <c r="L237" i="12" s="1"/>
  <c r="L81" i="19" s="1"/>
  <c r="L203" i="12"/>
  <c r="L238" i="12" s="1"/>
  <c r="L82" i="19" s="1"/>
  <c r="L204" i="12"/>
  <c r="L239" i="12" s="1"/>
  <c r="L83" i="19" s="1"/>
  <c r="L205" i="12"/>
  <c r="L240" i="12" s="1"/>
  <c r="L84" i="19" s="1"/>
  <c r="L206" i="12"/>
  <c r="L241" i="12" s="1"/>
  <c r="L85" i="19" s="1"/>
  <c r="L207" i="12"/>
  <c r="L242" i="12" s="1"/>
  <c r="L86" i="19" s="1"/>
  <c r="L208" i="12"/>
  <c r="L243" i="12" s="1"/>
  <c r="L87" i="19" s="1"/>
  <c r="L209" i="12"/>
  <c r="L244" i="12" s="1"/>
  <c r="L88" i="19" s="1"/>
  <c r="L210" i="12"/>
  <c r="L245" i="12" s="1"/>
  <c r="L89" i="19" s="1"/>
  <c r="L211" i="12"/>
  <c r="L246" i="12" s="1"/>
  <c r="L90" i="19" s="1"/>
  <c r="L212" i="12"/>
  <c r="L247" i="12" s="1"/>
  <c r="L91" i="19" s="1"/>
  <c r="L213" i="12"/>
  <c r="L248" i="12" s="1"/>
  <c r="L92" i="19" s="1"/>
  <c r="L214" i="12"/>
  <c r="L249" i="12" s="1"/>
  <c r="L93" i="19" s="1"/>
  <c r="L215" i="12"/>
  <c r="L250" i="12" s="1"/>
  <c r="L94" i="19" s="1"/>
  <c r="L216" i="12"/>
  <c r="L251" i="12" s="1"/>
  <c r="L95" i="19" s="1"/>
  <c r="L217" i="12"/>
  <c r="L252" i="12" s="1"/>
  <c r="L96" i="19" s="1"/>
  <c r="L218" i="12"/>
  <c r="L253" i="12" s="1"/>
  <c r="L97" i="19" s="1"/>
  <c r="L219" i="12"/>
  <c r="L254" i="12" s="1"/>
  <c r="L98" i="19" s="1"/>
  <c r="L220" i="12"/>
  <c r="L255" i="12" s="1"/>
  <c r="L99" i="19" s="1"/>
  <c r="L221" i="12"/>
  <c r="L256" i="12" s="1"/>
  <c r="L100" i="19" s="1"/>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51" i="19"/>
  <c r="L252" i="19"/>
  <c r="L253" i="19"/>
  <c r="L254" i="19"/>
  <c r="L255" i="19"/>
  <c r="L256" i="19"/>
  <c r="L257" i="19"/>
  <c r="L258" i="19"/>
  <c r="L259" i="19"/>
  <c r="L260" i="19"/>
  <c r="L265" i="19"/>
  <c r="L266" i="19"/>
  <c r="L267" i="19"/>
  <c r="L268" i="19"/>
  <c r="L1122" i="14"/>
  <c r="L1177" i="14"/>
  <c r="L1232" i="14"/>
  <c r="L1287" i="14"/>
  <c r="L1123" i="14"/>
  <c r="L1178" i="14"/>
  <c r="L1233" i="14"/>
  <c r="L1288" i="14"/>
  <c r="L1124" i="14"/>
  <c r="L1179" i="14"/>
  <c r="L1234" i="14"/>
  <c r="L1289" i="14"/>
  <c r="L1125" i="14"/>
  <c r="L1180" i="14"/>
  <c r="L1235" i="14"/>
  <c r="L1290" i="14"/>
  <c r="L1126" i="14"/>
  <c r="L1181" i="14"/>
  <c r="L1236" i="14"/>
  <c r="L1291" i="14"/>
  <c r="L1127" i="14"/>
  <c r="L1182" i="14"/>
  <c r="L1237" i="14"/>
  <c r="L1292" i="14"/>
  <c r="L1128" i="14"/>
  <c r="L1183" i="14"/>
  <c r="L1238" i="14"/>
  <c r="L1293" i="14"/>
  <c r="L1129" i="14"/>
  <c r="L1184" i="14"/>
  <c r="L1239" i="14"/>
  <c r="L1294" i="14"/>
  <c r="L1130" i="14"/>
  <c r="L1185" i="14"/>
  <c r="L1240" i="14"/>
  <c r="L1295" i="14"/>
  <c r="L1131" i="14"/>
  <c r="L1186" i="14"/>
  <c r="L1241" i="14"/>
  <c r="L1296" i="14"/>
  <c r="L1132" i="14"/>
  <c r="L1187" i="14"/>
  <c r="L1242" i="14"/>
  <c r="L1297" i="14"/>
  <c r="L1133" i="14"/>
  <c r="L1188" i="14"/>
  <c r="L1243" i="14"/>
  <c r="L1298" i="14"/>
  <c r="L1134" i="14"/>
  <c r="L1189" i="14"/>
  <c r="L1244" i="14"/>
  <c r="L1299" i="14"/>
  <c r="L1135" i="14"/>
  <c r="L1190" i="14"/>
  <c r="L1245" i="14"/>
  <c r="L1300" i="14"/>
  <c r="L1136" i="14"/>
  <c r="L1191" i="14"/>
  <c r="L1246" i="14"/>
  <c r="L1301" i="14"/>
  <c r="L1137" i="14"/>
  <c r="L1192" i="14"/>
  <c r="L1247" i="14"/>
  <c r="L1302" i="14"/>
  <c r="L1138" i="14"/>
  <c r="L1193" i="14"/>
  <c r="L1248" i="14"/>
  <c r="L1303" i="14"/>
  <c r="L1139" i="14"/>
  <c r="L1194" i="14"/>
  <c r="L1249" i="14"/>
  <c r="L1304" i="14"/>
  <c r="L1140" i="14"/>
  <c r="L1195" i="14"/>
  <c r="L1250" i="14"/>
  <c r="L1305" i="14"/>
  <c r="L1141" i="14"/>
  <c r="L1196" i="14"/>
  <c r="L1251" i="14"/>
  <c r="L1306" i="14"/>
  <c r="L1142" i="14"/>
  <c r="L1197" i="14"/>
  <c r="L1252" i="14"/>
  <c r="L1307" i="14"/>
  <c r="L1143" i="14"/>
  <c r="L1198" i="14"/>
  <c r="L1253" i="14"/>
  <c r="L1308" i="14"/>
  <c r="L1144" i="14"/>
  <c r="L1199" i="14"/>
  <c r="L1254" i="14"/>
  <c r="L1309" i="14"/>
  <c r="L1145" i="14"/>
  <c r="L1200" i="14"/>
  <c r="L1255" i="14"/>
  <c r="L1310" i="14"/>
  <c r="L1146" i="14"/>
  <c r="L1201" i="14"/>
  <c r="L1256" i="14"/>
  <c r="L1311" i="14"/>
  <c r="L1147" i="14"/>
  <c r="L1202" i="14"/>
  <c r="L1257" i="14"/>
  <c r="L1312" i="14"/>
  <c r="L1148" i="14"/>
  <c r="L1203" i="14"/>
  <c r="L1258" i="14"/>
  <c r="L1313" i="14"/>
  <c r="L1149" i="14"/>
  <c r="L1204" i="14"/>
  <c r="L1259" i="14"/>
  <c r="L1314" i="14"/>
  <c r="L1150" i="14"/>
  <c r="L1205" i="14"/>
  <c r="L1260" i="14"/>
  <c r="L1315" i="14"/>
  <c r="L1151" i="14"/>
  <c r="L1206" i="14"/>
  <c r="L1261" i="14"/>
  <c r="L1316" i="14"/>
  <c r="L1152" i="14"/>
  <c r="L1207" i="14"/>
  <c r="L1262" i="14"/>
  <c r="L1317" i="14"/>
  <c r="L1153" i="14"/>
  <c r="L1208" i="14"/>
  <c r="L1263" i="14"/>
  <c r="L1318" i="14"/>
  <c r="L1154" i="14"/>
  <c r="L1209" i="14"/>
  <c r="L1264" i="14"/>
  <c r="L1319" i="14"/>
  <c r="L1155" i="14"/>
  <c r="L1210" i="14"/>
  <c r="L1265" i="14"/>
  <c r="L1320" i="14"/>
  <c r="L1156" i="14"/>
  <c r="L1211" i="14"/>
  <c r="L1266" i="14"/>
  <c r="L1321" i="14"/>
  <c r="L1157" i="14"/>
  <c r="L1212" i="14"/>
  <c r="L1267" i="14"/>
  <c r="L1322" i="14"/>
  <c r="L1158" i="14"/>
  <c r="L1213" i="14"/>
  <c r="L1268" i="14"/>
  <c r="L1323" i="14"/>
  <c r="L1159" i="14"/>
  <c r="L1214" i="14"/>
  <c r="L1269" i="14"/>
  <c r="L1324" i="14"/>
  <c r="L1160" i="14"/>
  <c r="L1215" i="14"/>
  <c r="L1270" i="14"/>
  <c r="L1325" i="14"/>
  <c r="L1161" i="14"/>
  <c r="L1216" i="14"/>
  <c r="L1271" i="14"/>
  <c r="L1326" i="14"/>
  <c r="L1162" i="14"/>
  <c r="L1217" i="14"/>
  <c r="L1272" i="14"/>
  <c r="L1327" i="14"/>
  <c r="L1163" i="14"/>
  <c r="L1218" i="14"/>
  <c r="L1273" i="14"/>
  <c r="L1328" i="14"/>
  <c r="L1164" i="14"/>
  <c r="L1219" i="14"/>
  <c r="L1274" i="14"/>
  <c r="L1329" i="14"/>
  <c r="L1165" i="14"/>
  <c r="L1220" i="14"/>
  <c r="L1275" i="14"/>
  <c r="L1330" i="14"/>
  <c r="L1166" i="14"/>
  <c r="L1221" i="14"/>
  <c r="L1276" i="14"/>
  <c r="L1331" i="14"/>
  <c r="L1167" i="14"/>
  <c r="L1222" i="14"/>
  <c r="L1277" i="14"/>
  <c r="L1332" i="14"/>
  <c r="L1168" i="14"/>
  <c r="L1223" i="14"/>
  <c r="L1278" i="14"/>
  <c r="L1333" i="14"/>
  <c r="L1169" i="14"/>
  <c r="L1224" i="14"/>
  <c r="L1279" i="14"/>
  <c r="L1334" i="14"/>
  <c r="L1170" i="14"/>
  <c r="L1225" i="14"/>
  <c r="L1280" i="14"/>
  <c r="L1335" i="14"/>
  <c r="L1171" i="14"/>
  <c r="L1226" i="14"/>
  <c r="L1281" i="14"/>
  <c r="L1336" i="14"/>
  <c r="L319" i="19"/>
  <c r="L320" i="19"/>
  <c r="L321" i="19"/>
  <c r="L322" i="19"/>
  <c r="L323" i="19"/>
  <c r="L324" i="19"/>
  <c r="L325" i="19"/>
  <c r="L49" i="15"/>
  <c r="L326" i="19" s="1"/>
  <c r="L56" i="15"/>
  <c r="L327" i="19" s="1"/>
  <c r="L64" i="15"/>
  <c r="L328" i="19" s="1"/>
  <c r="L73" i="15"/>
  <c r="L329" i="19" s="1"/>
  <c r="L330" i="19"/>
  <c r="L331" i="19"/>
  <c r="L332" i="19"/>
  <c r="L333" i="19"/>
  <c r="L334" i="19"/>
  <c r="L89" i="15"/>
  <c r="L335" i="19" s="1"/>
  <c r="L96" i="15"/>
  <c r="L336" i="19" s="1"/>
  <c r="L103" i="15"/>
  <c r="L337" i="19" s="1"/>
  <c r="L114" i="15"/>
  <c r="L338" i="19" s="1"/>
  <c r="L125" i="15"/>
  <c r="L339" i="19" s="1"/>
  <c r="L136" i="15"/>
  <c r="L340" i="19" s="1"/>
  <c r="L89" i="16"/>
  <c r="L140" i="16" s="1"/>
  <c r="L341" i="19" s="1"/>
  <c r="L105" i="16"/>
  <c r="L141" i="16" s="1"/>
  <c r="L121" i="16"/>
  <c r="L142" i="16" s="1"/>
  <c r="L343" i="19" s="1"/>
  <c r="L137" i="16"/>
  <c r="L143" i="16" s="1"/>
  <c r="L344" i="19" s="1"/>
  <c r="L159" i="16"/>
  <c r="L345" i="19" s="1"/>
  <c r="L351" i="19"/>
  <c r="L352" i="19"/>
  <c r="L353" i="19"/>
  <c r="L354" i="19"/>
  <c r="L355" i="19"/>
  <c r="L356" i="19"/>
  <c r="L357" i="19"/>
  <c r="L358" i="19"/>
  <c r="L359" i="19"/>
  <c r="L360" i="19"/>
  <c r="L49" i="21"/>
  <c r="L50" i="21"/>
  <c r="L54" i="21"/>
  <c r="L60" i="21"/>
  <c r="M192" i="12"/>
  <c r="M227" i="12" s="1"/>
  <c r="M71" i="19" s="1"/>
  <c r="M193" i="12"/>
  <c r="M228" i="12" s="1"/>
  <c r="M72" i="19" s="1"/>
  <c r="M194" i="12"/>
  <c r="M229" i="12" s="1"/>
  <c r="M73" i="19" s="1"/>
  <c r="M195" i="12"/>
  <c r="M230" i="12" s="1"/>
  <c r="M74" i="19" s="1"/>
  <c r="M154" i="10"/>
  <c r="M15" i="19" s="1"/>
  <c r="M155" i="10"/>
  <c r="M16" i="19" s="1"/>
  <c r="M156" i="10"/>
  <c r="M17" i="19" s="1"/>
  <c r="M157" i="10"/>
  <c r="M18" i="19" s="1"/>
  <c r="M158" i="10"/>
  <c r="M19" i="19" s="1"/>
  <c r="M159" i="10"/>
  <c r="M20" i="19" s="1"/>
  <c r="M160" i="10"/>
  <c r="M21" i="19" s="1"/>
  <c r="M161" i="10"/>
  <c r="M22" i="19" s="1"/>
  <c r="M162" i="10"/>
  <c r="M23" i="19" s="1"/>
  <c r="M26" i="19"/>
  <c r="M192" i="10"/>
  <c r="M198" i="10" s="1"/>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196" i="12"/>
  <c r="M231" i="12" s="1"/>
  <c r="M75" i="19" s="1"/>
  <c r="M197" i="12"/>
  <c r="M232" i="12" s="1"/>
  <c r="M76" i="19" s="1"/>
  <c r="M198" i="12"/>
  <c r="M233" i="12" s="1"/>
  <c r="M77" i="19" s="1"/>
  <c r="M199" i="12"/>
  <c r="M234" i="12" s="1"/>
  <c r="M78" i="19" s="1"/>
  <c r="M200" i="12"/>
  <c r="M235" i="12" s="1"/>
  <c r="M79" i="19" s="1"/>
  <c r="M201" i="12"/>
  <c r="M236" i="12" s="1"/>
  <c r="M80" i="19" s="1"/>
  <c r="M202" i="12"/>
  <c r="M237" i="12" s="1"/>
  <c r="M81" i="19" s="1"/>
  <c r="M203" i="12"/>
  <c r="M238" i="12" s="1"/>
  <c r="M82" i="19" s="1"/>
  <c r="M204" i="12"/>
  <c r="M239" i="12" s="1"/>
  <c r="M83" i="19" s="1"/>
  <c r="M205" i="12"/>
  <c r="M240" i="12" s="1"/>
  <c r="M84" i="19" s="1"/>
  <c r="M206" i="12"/>
  <c r="M241" i="12" s="1"/>
  <c r="M85" i="19" s="1"/>
  <c r="M207" i="12"/>
  <c r="M242" i="12" s="1"/>
  <c r="M86" i="19" s="1"/>
  <c r="M208" i="12"/>
  <c r="M243" i="12" s="1"/>
  <c r="M87" i="19" s="1"/>
  <c r="M209" i="12"/>
  <c r="M244" i="12" s="1"/>
  <c r="M88" i="19" s="1"/>
  <c r="M210" i="12"/>
  <c r="M245" i="12" s="1"/>
  <c r="M89" i="19" s="1"/>
  <c r="M211" i="12"/>
  <c r="M246" i="12" s="1"/>
  <c r="M90" i="19" s="1"/>
  <c r="M212" i="12"/>
  <c r="M247" i="12" s="1"/>
  <c r="M91" i="19" s="1"/>
  <c r="M213" i="12"/>
  <c r="M248" i="12" s="1"/>
  <c r="M92" i="19" s="1"/>
  <c r="M214" i="12"/>
  <c r="M249" i="12" s="1"/>
  <c r="M93" i="19" s="1"/>
  <c r="M215" i="12"/>
  <c r="M250" i="12" s="1"/>
  <c r="M94" i="19" s="1"/>
  <c r="M216" i="12"/>
  <c r="M251" i="12" s="1"/>
  <c r="M95" i="19" s="1"/>
  <c r="M217" i="12"/>
  <c r="M252" i="12" s="1"/>
  <c r="M96" i="19" s="1"/>
  <c r="M218" i="12"/>
  <c r="M253" i="12" s="1"/>
  <c r="M97" i="19" s="1"/>
  <c r="M219" i="12"/>
  <c r="M254" i="12" s="1"/>
  <c r="M98" i="19" s="1"/>
  <c r="M220" i="12"/>
  <c r="M255" i="12" s="1"/>
  <c r="M99" i="19" s="1"/>
  <c r="M221" i="12"/>
  <c r="M256" i="12" s="1"/>
  <c r="M100" i="19" s="1"/>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5" i="19"/>
  <c r="M266" i="19"/>
  <c r="M267" i="19"/>
  <c r="M268" i="19"/>
  <c r="M1122" i="14"/>
  <c r="M1177" i="14"/>
  <c r="M1232" i="14"/>
  <c r="M1287" i="14"/>
  <c r="M1123" i="14"/>
  <c r="M1178" i="14"/>
  <c r="M1233" i="14"/>
  <c r="M1288" i="14"/>
  <c r="M1124" i="14"/>
  <c r="M1179" i="14"/>
  <c r="M1234" i="14"/>
  <c r="M1289" i="14"/>
  <c r="M1125" i="14"/>
  <c r="M1180" i="14"/>
  <c r="M1235" i="14"/>
  <c r="M1290" i="14"/>
  <c r="M1126" i="14"/>
  <c r="M1181" i="14"/>
  <c r="M1236" i="14"/>
  <c r="M1291" i="14"/>
  <c r="M1127" i="14"/>
  <c r="M1182" i="14"/>
  <c r="M1237" i="14"/>
  <c r="M1292" i="14"/>
  <c r="M1128" i="14"/>
  <c r="M1183" i="14"/>
  <c r="M1238" i="14"/>
  <c r="M1293" i="14"/>
  <c r="M1129" i="14"/>
  <c r="M1184" i="14"/>
  <c r="M1239" i="14"/>
  <c r="M1294" i="14"/>
  <c r="M1130" i="14"/>
  <c r="M1185" i="14"/>
  <c r="M1240" i="14"/>
  <c r="M1295" i="14"/>
  <c r="M1131" i="14"/>
  <c r="M1186" i="14"/>
  <c r="M1241" i="14"/>
  <c r="M1296" i="14"/>
  <c r="M1132" i="14"/>
  <c r="M1187" i="14"/>
  <c r="M1242" i="14"/>
  <c r="M1297" i="14"/>
  <c r="M1133" i="14"/>
  <c r="M1188" i="14"/>
  <c r="M1243" i="14"/>
  <c r="M1298" i="14"/>
  <c r="M1134" i="14"/>
  <c r="M1189" i="14"/>
  <c r="M1244" i="14"/>
  <c r="M1299" i="14"/>
  <c r="M1135" i="14"/>
  <c r="M1190" i="14"/>
  <c r="M1245" i="14"/>
  <c r="M1300" i="14"/>
  <c r="M1136" i="14"/>
  <c r="M1191" i="14"/>
  <c r="M1246" i="14"/>
  <c r="M1301" i="14"/>
  <c r="M1137" i="14"/>
  <c r="M1192" i="14"/>
  <c r="M1247" i="14"/>
  <c r="M1302" i="14"/>
  <c r="M1138" i="14"/>
  <c r="M1193" i="14"/>
  <c r="M1248" i="14"/>
  <c r="M1303" i="14"/>
  <c r="M1139" i="14"/>
  <c r="M1194" i="14"/>
  <c r="M1249" i="14"/>
  <c r="M1304" i="14"/>
  <c r="M1140" i="14"/>
  <c r="M1195" i="14"/>
  <c r="M1250" i="14"/>
  <c r="M1305" i="14"/>
  <c r="M1141" i="14"/>
  <c r="M1196" i="14"/>
  <c r="M1251" i="14"/>
  <c r="M1306" i="14"/>
  <c r="M1142" i="14"/>
  <c r="M1197" i="14"/>
  <c r="M1252" i="14"/>
  <c r="M1307" i="14"/>
  <c r="M1143" i="14"/>
  <c r="M1198" i="14"/>
  <c r="M1253" i="14"/>
  <c r="M1308" i="14"/>
  <c r="M1144" i="14"/>
  <c r="M1199" i="14"/>
  <c r="M1254" i="14"/>
  <c r="M1309" i="14"/>
  <c r="M1145" i="14"/>
  <c r="M1200" i="14"/>
  <c r="M1255" i="14"/>
  <c r="M1310" i="14"/>
  <c r="M1146" i="14"/>
  <c r="M1201" i="14"/>
  <c r="M1256" i="14"/>
  <c r="M1311" i="14"/>
  <c r="M1147" i="14"/>
  <c r="M1202" i="14"/>
  <c r="M1257" i="14"/>
  <c r="M1312" i="14"/>
  <c r="M1148" i="14"/>
  <c r="M1203" i="14"/>
  <c r="M1258" i="14"/>
  <c r="M1313" i="14"/>
  <c r="M1149" i="14"/>
  <c r="M1204" i="14"/>
  <c r="M1259" i="14"/>
  <c r="M1314" i="14"/>
  <c r="M1150" i="14"/>
  <c r="M1205" i="14"/>
  <c r="M1260" i="14"/>
  <c r="M1315" i="14"/>
  <c r="M1151" i="14"/>
  <c r="M1206" i="14"/>
  <c r="M1261" i="14"/>
  <c r="M1316" i="14"/>
  <c r="M1152" i="14"/>
  <c r="M1207" i="14"/>
  <c r="M1262" i="14"/>
  <c r="M1317" i="14"/>
  <c r="M1153" i="14"/>
  <c r="M1208" i="14"/>
  <c r="M1263" i="14"/>
  <c r="M1318" i="14"/>
  <c r="M1154" i="14"/>
  <c r="M1209" i="14"/>
  <c r="M1264" i="14"/>
  <c r="M1319" i="14"/>
  <c r="M1155" i="14"/>
  <c r="M1210" i="14"/>
  <c r="M1265" i="14"/>
  <c r="M1320" i="14"/>
  <c r="M1156" i="14"/>
  <c r="M1211" i="14"/>
  <c r="M1266" i="14"/>
  <c r="M1321" i="14"/>
  <c r="M1157" i="14"/>
  <c r="M1212" i="14"/>
  <c r="M1267" i="14"/>
  <c r="M1322" i="14"/>
  <c r="M1158" i="14"/>
  <c r="M1213" i="14"/>
  <c r="M1268" i="14"/>
  <c r="M1323" i="14"/>
  <c r="M1159" i="14"/>
  <c r="M1214" i="14"/>
  <c r="M1269" i="14"/>
  <c r="M1324" i="14"/>
  <c r="M1160" i="14"/>
  <c r="M1215" i="14"/>
  <c r="M1270" i="14"/>
  <c r="M1325" i="14"/>
  <c r="M1161" i="14"/>
  <c r="M1216" i="14"/>
  <c r="M1271" i="14"/>
  <c r="M1326" i="14"/>
  <c r="M1162" i="14"/>
  <c r="M1217" i="14"/>
  <c r="M1272" i="14"/>
  <c r="M1327" i="14"/>
  <c r="M1163" i="14"/>
  <c r="M1218" i="14"/>
  <c r="M1273" i="14"/>
  <c r="M1328" i="14"/>
  <c r="M1164" i="14"/>
  <c r="M1219" i="14"/>
  <c r="M1274" i="14"/>
  <c r="M1329" i="14"/>
  <c r="M1165" i="14"/>
  <c r="M1220" i="14"/>
  <c r="M1275" i="14"/>
  <c r="M1330" i="14"/>
  <c r="M1166" i="14"/>
  <c r="M1221" i="14"/>
  <c r="M1276" i="14"/>
  <c r="M1331" i="14"/>
  <c r="M1167" i="14"/>
  <c r="M1222" i="14"/>
  <c r="M1277" i="14"/>
  <c r="M1332" i="14"/>
  <c r="M1168" i="14"/>
  <c r="M1223" i="14"/>
  <c r="M1278" i="14"/>
  <c r="M1333" i="14"/>
  <c r="M1169" i="14"/>
  <c r="M1224" i="14"/>
  <c r="M1279" i="14"/>
  <c r="M1334" i="14"/>
  <c r="M1170" i="14"/>
  <c r="M1225" i="14"/>
  <c r="M1280" i="14"/>
  <c r="M1335" i="14"/>
  <c r="M1171" i="14"/>
  <c r="M1226" i="14"/>
  <c r="M1281" i="14"/>
  <c r="M1336" i="14"/>
  <c r="M319" i="19"/>
  <c r="M320" i="19"/>
  <c r="M321" i="19"/>
  <c r="M322" i="19"/>
  <c r="M323" i="19"/>
  <c r="M324" i="19"/>
  <c r="M325" i="19"/>
  <c r="M49" i="15"/>
  <c r="M326" i="19" s="1"/>
  <c r="M56" i="15"/>
  <c r="M327" i="19" s="1"/>
  <c r="M64" i="15"/>
  <c r="M328" i="19" s="1"/>
  <c r="M73" i="15"/>
  <c r="M329" i="19" s="1"/>
  <c r="M330" i="19"/>
  <c r="M331" i="19"/>
  <c r="M332" i="19"/>
  <c r="M333" i="19"/>
  <c r="M334" i="19"/>
  <c r="M89" i="15"/>
  <c r="M335" i="19" s="1"/>
  <c r="M96" i="15"/>
  <c r="M336" i="19" s="1"/>
  <c r="M103" i="15"/>
  <c r="M337" i="19" s="1"/>
  <c r="M114" i="15"/>
  <c r="M338" i="19" s="1"/>
  <c r="M125" i="15"/>
  <c r="M339" i="19" s="1"/>
  <c r="M136" i="15"/>
  <c r="M340" i="19" s="1"/>
  <c r="M89" i="16"/>
  <c r="M140" i="16" s="1"/>
  <c r="M341" i="19" s="1"/>
  <c r="M105" i="16"/>
  <c r="M141" i="16" s="1"/>
  <c r="M342" i="19" s="1"/>
  <c r="M121" i="16"/>
  <c r="M142" i="16" s="1"/>
  <c r="M343" i="19" s="1"/>
  <c r="M137" i="16"/>
  <c r="M143" i="16" s="1"/>
  <c r="M344" i="19" s="1"/>
  <c r="M159" i="16"/>
  <c r="M345" i="19" s="1"/>
  <c r="M351" i="19"/>
  <c r="M352" i="19"/>
  <c r="M353" i="19"/>
  <c r="M354" i="19"/>
  <c r="M355" i="19"/>
  <c r="M356" i="19"/>
  <c r="M357" i="19"/>
  <c r="M358" i="19"/>
  <c r="M359" i="19"/>
  <c r="M360" i="19"/>
  <c r="M49" i="21"/>
  <c r="M50" i="21"/>
  <c r="M54" i="21"/>
  <c r="M60" i="21"/>
  <c r="N192" i="12"/>
  <c r="N227" i="12" s="1"/>
  <c r="N193" i="12"/>
  <c r="N228" i="12" s="1"/>
  <c r="N72" i="19" s="1"/>
  <c r="N194" i="12"/>
  <c r="N229" i="12" s="1"/>
  <c r="N73" i="19" s="1"/>
  <c r="N195" i="12"/>
  <c r="N230" i="12" s="1"/>
  <c r="N74" i="19" s="1"/>
  <c r="N154" i="10"/>
  <c r="N15" i="19" s="1"/>
  <c r="N155" i="10"/>
  <c r="N16" i="19" s="1"/>
  <c r="N156" i="10"/>
  <c r="N17" i="19" s="1"/>
  <c r="N157" i="10"/>
  <c r="N18" i="19" s="1"/>
  <c r="N158" i="10"/>
  <c r="N19" i="19" s="1"/>
  <c r="N159" i="10"/>
  <c r="N20" i="19" s="1"/>
  <c r="N160" i="10"/>
  <c r="N21" i="19" s="1"/>
  <c r="N161" i="10"/>
  <c r="N22" i="19" s="1"/>
  <c r="N162" i="10"/>
  <c r="N23" i="19" s="1"/>
  <c r="N26" i="19"/>
  <c r="N192" i="10"/>
  <c r="N27" i="19" s="1"/>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196" i="12"/>
  <c r="N231" i="12" s="1"/>
  <c r="N75" i="19" s="1"/>
  <c r="N197" i="12"/>
  <c r="N232" i="12" s="1"/>
  <c r="N76" i="19" s="1"/>
  <c r="N198" i="12"/>
  <c r="N233" i="12" s="1"/>
  <c r="N77" i="19" s="1"/>
  <c r="N199" i="12"/>
  <c r="N234" i="12" s="1"/>
  <c r="N78" i="19" s="1"/>
  <c r="N200" i="12"/>
  <c r="N235" i="12" s="1"/>
  <c r="N79" i="19" s="1"/>
  <c r="N201" i="12"/>
  <c r="N236" i="12" s="1"/>
  <c r="N80" i="19" s="1"/>
  <c r="N202" i="12"/>
  <c r="N237" i="12" s="1"/>
  <c r="N81" i="19" s="1"/>
  <c r="N203" i="12"/>
  <c r="N238" i="12" s="1"/>
  <c r="N82" i="19" s="1"/>
  <c r="N204" i="12"/>
  <c r="N239" i="12" s="1"/>
  <c r="N83" i="19" s="1"/>
  <c r="N205" i="12"/>
  <c r="N240" i="12" s="1"/>
  <c r="N84" i="19" s="1"/>
  <c r="N206" i="12"/>
  <c r="N241" i="12" s="1"/>
  <c r="N85" i="19" s="1"/>
  <c r="N207" i="12"/>
  <c r="N242" i="12" s="1"/>
  <c r="N86" i="19" s="1"/>
  <c r="N208" i="12"/>
  <c r="N243" i="12" s="1"/>
  <c r="N87" i="19" s="1"/>
  <c r="N209" i="12"/>
  <c r="N244" i="12" s="1"/>
  <c r="N88" i="19" s="1"/>
  <c r="N210" i="12"/>
  <c r="N245" i="12" s="1"/>
  <c r="N89" i="19" s="1"/>
  <c r="N211" i="12"/>
  <c r="N246" i="12" s="1"/>
  <c r="N90" i="19" s="1"/>
  <c r="N212" i="12"/>
  <c r="N247" i="12" s="1"/>
  <c r="N91" i="19" s="1"/>
  <c r="N213" i="12"/>
  <c r="N248" i="12" s="1"/>
  <c r="N92" i="19" s="1"/>
  <c r="N214" i="12"/>
  <c r="N249" i="12" s="1"/>
  <c r="N93" i="19" s="1"/>
  <c r="N215" i="12"/>
  <c r="N250" i="12" s="1"/>
  <c r="N94" i="19" s="1"/>
  <c r="N216" i="12"/>
  <c r="N251" i="12" s="1"/>
  <c r="N95" i="19" s="1"/>
  <c r="N217" i="12"/>
  <c r="N252" i="12" s="1"/>
  <c r="N96" i="19" s="1"/>
  <c r="N218" i="12"/>
  <c r="N253" i="12" s="1"/>
  <c r="N97" i="19" s="1"/>
  <c r="N219" i="12"/>
  <c r="N254" i="12" s="1"/>
  <c r="N98" i="19" s="1"/>
  <c r="N220" i="12"/>
  <c r="N255" i="12" s="1"/>
  <c r="N99" i="19" s="1"/>
  <c r="N221" i="12"/>
  <c r="N256" i="12" s="1"/>
  <c r="N100" i="19" s="1"/>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5" i="19"/>
  <c r="N266" i="19"/>
  <c r="N267" i="19"/>
  <c r="N268" i="19"/>
  <c r="N1122" i="14"/>
  <c r="N1177" i="14"/>
  <c r="N1232" i="14"/>
  <c r="N1287" i="14"/>
  <c r="N1123" i="14"/>
  <c r="N1178" i="14"/>
  <c r="N1233" i="14"/>
  <c r="N1288" i="14"/>
  <c r="N1124" i="14"/>
  <c r="N1179" i="14"/>
  <c r="N1234" i="14"/>
  <c r="N1289" i="14"/>
  <c r="N1125" i="14"/>
  <c r="N1180" i="14"/>
  <c r="N1235" i="14"/>
  <c r="N1290" i="14"/>
  <c r="N1126" i="14"/>
  <c r="N1181" i="14"/>
  <c r="N1236" i="14"/>
  <c r="N1291" i="14"/>
  <c r="N1127" i="14"/>
  <c r="N1182" i="14"/>
  <c r="N1237" i="14"/>
  <c r="N1292" i="14"/>
  <c r="N1128" i="14"/>
  <c r="N1183" i="14"/>
  <c r="N1238" i="14"/>
  <c r="N1293" i="14"/>
  <c r="N1129" i="14"/>
  <c r="N1184" i="14"/>
  <c r="N1239" i="14"/>
  <c r="N1294" i="14"/>
  <c r="N1130" i="14"/>
  <c r="N1185" i="14"/>
  <c r="N1240" i="14"/>
  <c r="N1295" i="14"/>
  <c r="N1131" i="14"/>
  <c r="N1186" i="14"/>
  <c r="N1241" i="14"/>
  <c r="N1296" i="14"/>
  <c r="N1132" i="14"/>
  <c r="N1187" i="14"/>
  <c r="N1242" i="14"/>
  <c r="N1297" i="14"/>
  <c r="N1133" i="14"/>
  <c r="N1188" i="14"/>
  <c r="N1243" i="14"/>
  <c r="N1298" i="14"/>
  <c r="N1134" i="14"/>
  <c r="N1189" i="14"/>
  <c r="N1244" i="14"/>
  <c r="N1299" i="14"/>
  <c r="N1135" i="14"/>
  <c r="N1190" i="14"/>
  <c r="N1245" i="14"/>
  <c r="N1300" i="14"/>
  <c r="N1136" i="14"/>
  <c r="N1191" i="14"/>
  <c r="N1246" i="14"/>
  <c r="N1301" i="14"/>
  <c r="N1137" i="14"/>
  <c r="N1192" i="14"/>
  <c r="N1247" i="14"/>
  <c r="N1302" i="14"/>
  <c r="N1138" i="14"/>
  <c r="N1193" i="14"/>
  <c r="N1248" i="14"/>
  <c r="N1303" i="14"/>
  <c r="N1139" i="14"/>
  <c r="N1194" i="14"/>
  <c r="N1249" i="14"/>
  <c r="N1304" i="14"/>
  <c r="N1140" i="14"/>
  <c r="N1195" i="14"/>
  <c r="N1250" i="14"/>
  <c r="N1305" i="14"/>
  <c r="N1141" i="14"/>
  <c r="N1196" i="14"/>
  <c r="N1251" i="14"/>
  <c r="N1306" i="14"/>
  <c r="N1142" i="14"/>
  <c r="N1197" i="14"/>
  <c r="N1252" i="14"/>
  <c r="N1307" i="14"/>
  <c r="N1143" i="14"/>
  <c r="N1198" i="14"/>
  <c r="N1253" i="14"/>
  <c r="N1308" i="14"/>
  <c r="N1144" i="14"/>
  <c r="N1199" i="14"/>
  <c r="N1254" i="14"/>
  <c r="N1309" i="14"/>
  <c r="N1145" i="14"/>
  <c r="N1200" i="14"/>
  <c r="N1255" i="14"/>
  <c r="N1310" i="14"/>
  <c r="N1146" i="14"/>
  <c r="N1201" i="14"/>
  <c r="N1256" i="14"/>
  <c r="N1311" i="14"/>
  <c r="N1147" i="14"/>
  <c r="N1202" i="14"/>
  <c r="N1257" i="14"/>
  <c r="N1312" i="14"/>
  <c r="N1148" i="14"/>
  <c r="N1203" i="14"/>
  <c r="N1258" i="14"/>
  <c r="N1313" i="14"/>
  <c r="N1149" i="14"/>
  <c r="N1204" i="14"/>
  <c r="N1259" i="14"/>
  <c r="N1314" i="14"/>
  <c r="N1150" i="14"/>
  <c r="N1205" i="14"/>
  <c r="N1260" i="14"/>
  <c r="N1315" i="14"/>
  <c r="N1151" i="14"/>
  <c r="N1206" i="14"/>
  <c r="N1261" i="14"/>
  <c r="N1316" i="14"/>
  <c r="N1152" i="14"/>
  <c r="N1207" i="14"/>
  <c r="N1262" i="14"/>
  <c r="N1317" i="14"/>
  <c r="N1153" i="14"/>
  <c r="N1208" i="14"/>
  <c r="N1263" i="14"/>
  <c r="N1318" i="14"/>
  <c r="N1154" i="14"/>
  <c r="N1209" i="14"/>
  <c r="N1264" i="14"/>
  <c r="N1319" i="14"/>
  <c r="N1155" i="14"/>
  <c r="N1210" i="14"/>
  <c r="N1265" i="14"/>
  <c r="N1320" i="14"/>
  <c r="N1156" i="14"/>
  <c r="N1211" i="14"/>
  <c r="N1266" i="14"/>
  <c r="N1321" i="14"/>
  <c r="N1157" i="14"/>
  <c r="N1212" i="14"/>
  <c r="N1267" i="14"/>
  <c r="N1322" i="14"/>
  <c r="N1158" i="14"/>
  <c r="N1213" i="14"/>
  <c r="N1268" i="14"/>
  <c r="N1323" i="14"/>
  <c r="N1159" i="14"/>
  <c r="N1214" i="14"/>
  <c r="N1269" i="14"/>
  <c r="N1324" i="14"/>
  <c r="N1160" i="14"/>
  <c r="N1215" i="14"/>
  <c r="N1270" i="14"/>
  <c r="N1325" i="14"/>
  <c r="N1161" i="14"/>
  <c r="N1216" i="14"/>
  <c r="N1271" i="14"/>
  <c r="N1326" i="14"/>
  <c r="N1162" i="14"/>
  <c r="N1217" i="14"/>
  <c r="N1272" i="14"/>
  <c r="N1327" i="14"/>
  <c r="N1163" i="14"/>
  <c r="N1218" i="14"/>
  <c r="N1273" i="14"/>
  <c r="N1328" i="14"/>
  <c r="N1164" i="14"/>
  <c r="N1219" i="14"/>
  <c r="N1274" i="14"/>
  <c r="N1329" i="14"/>
  <c r="N1165" i="14"/>
  <c r="N1220" i="14"/>
  <c r="N1275" i="14"/>
  <c r="N1330" i="14"/>
  <c r="N1166" i="14"/>
  <c r="N1221" i="14"/>
  <c r="N1276" i="14"/>
  <c r="N1331" i="14"/>
  <c r="N1167" i="14"/>
  <c r="N1222" i="14"/>
  <c r="N1277" i="14"/>
  <c r="N1332" i="14"/>
  <c r="N1168" i="14"/>
  <c r="N1223" i="14"/>
  <c r="N1278" i="14"/>
  <c r="N1333" i="14"/>
  <c r="N1169" i="14"/>
  <c r="N1224" i="14"/>
  <c r="N1279" i="14"/>
  <c r="N1334" i="14"/>
  <c r="N1170" i="14"/>
  <c r="N1225" i="14"/>
  <c r="N1280" i="14"/>
  <c r="N1335" i="14"/>
  <c r="N1171" i="14"/>
  <c r="N1226" i="14"/>
  <c r="N1281" i="14"/>
  <c r="N1336" i="14"/>
  <c r="N319" i="19"/>
  <c r="N320" i="19"/>
  <c r="N321" i="19"/>
  <c r="N322" i="19"/>
  <c r="N323" i="19"/>
  <c r="N324" i="19"/>
  <c r="N325" i="19"/>
  <c r="N49" i="15"/>
  <c r="N326" i="19" s="1"/>
  <c r="N56" i="15"/>
  <c r="N327" i="19" s="1"/>
  <c r="N64" i="15"/>
  <c r="N328" i="19" s="1"/>
  <c r="N73" i="15"/>
  <c r="N329" i="19" s="1"/>
  <c r="N330" i="19"/>
  <c r="N331" i="19"/>
  <c r="N332" i="19"/>
  <c r="N333" i="19"/>
  <c r="N334" i="19"/>
  <c r="N89" i="15"/>
  <c r="N335" i="19" s="1"/>
  <c r="N96" i="15"/>
  <c r="N336" i="19" s="1"/>
  <c r="N103" i="15"/>
  <c r="N337" i="19" s="1"/>
  <c r="N114" i="15"/>
  <c r="N338" i="19" s="1"/>
  <c r="N125" i="15"/>
  <c r="N339" i="19" s="1"/>
  <c r="N136" i="15"/>
  <c r="N340" i="19" s="1"/>
  <c r="N89" i="16"/>
  <c r="N140" i="16" s="1"/>
  <c r="N341" i="19" s="1"/>
  <c r="N105" i="16"/>
  <c r="N141" i="16" s="1"/>
  <c r="N342" i="19" s="1"/>
  <c r="N121" i="16"/>
  <c r="N142" i="16" s="1"/>
  <c r="N137" i="16"/>
  <c r="N143" i="16" s="1"/>
  <c r="N344" i="19" s="1"/>
  <c r="N159" i="16"/>
  <c r="N345" i="19" s="1"/>
  <c r="N351" i="19"/>
  <c r="N352" i="19"/>
  <c r="N353" i="19"/>
  <c r="N354" i="19"/>
  <c r="N355" i="19"/>
  <c r="N356" i="19"/>
  <c r="N357" i="19"/>
  <c r="N358" i="19"/>
  <c r="N359" i="19"/>
  <c r="N360" i="19"/>
  <c r="N49" i="21"/>
  <c r="N50" i="21"/>
  <c r="N54" i="21"/>
  <c r="N60" i="21"/>
  <c r="O192" i="12"/>
  <c r="O227" i="12" s="1"/>
  <c r="O71" i="19" s="1"/>
  <c r="O193" i="12"/>
  <c r="O228" i="12" s="1"/>
  <c r="O72" i="19" s="1"/>
  <c r="O194" i="12"/>
  <c r="O229" i="12" s="1"/>
  <c r="O73" i="19" s="1"/>
  <c r="O195" i="12"/>
  <c r="O230" i="12" s="1"/>
  <c r="O74" i="19" s="1"/>
  <c r="O154" i="10"/>
  <c r="O15" i="19" s="1"/>
  <c r="O155" i="10"/>
  <c r="O16" i="19" s="1"/>
  <c r="O156" i="10"/>
  <c r="O17" i="19" s="1"/>
  <c r="O157" i="10"/>
  <c r="O18" i="19" s="1"/>
  <c r="O158" i="10"/>
  <c r="O19" i="19" s="1"/>
  <c r="O159" i="10"/>
  <c r="O20" i="19" s="1"/>
  <c r="O160" i="10"/>
  <c r="O21" i="19" s="1"/>
  <c r="O161" i="10"/>
  <c r="O22" i="19" s="1"/>
  <c r="O162" i="10"/>
  <c r="O23" i="19" s="1"/>
  <c r="O26" i="19"/>
  <c r="O192" i="10"/>
  <c r="O27" i="19" s="1"/>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196" i="12"/>
  <c r="O231" i="12" s="1"/>
  <c r="O75" i="19" s="1"/>
  <c r="O197" i="12"/>
  <c r="O232" i="12" s="1"/>
  <c r="O76" i="19" s="1"/>
  <c r="O198" i="12"/>
  <c r="O233" i="12" s="1"/>
  <c r="O77" i="19" s="1"/>
  <c r="O199" i="12"/>
  <c r="O234" i="12" s="1"/>
  <c r="O78" i="19" s="1"/>
  <c r="O200" i="12"/>
  <c r="O235" i="12" s="1"/>
  <c r="O79" i="19" s="1"/>
  <c r="O201" i="12"/>
  <c r="O236" i="12" s="1"/>
  <c r="O80" i="19" s="1"/>
  <c r="O202" i="12"/>
  <c r="O237" i="12" s="1"/>
  <c r="O81" i="19" s="1"/>
  <c r="O203" i="12"/>
  <c r="O238" i="12" s="1"/>
  <c r="O82" i="19" s="1"/>
  <c r="O204" i="12"/>
  <c r="O239" i="12" s="1"/>
  <c r="O83" i="19" s="1"/>
  <c r="O205" i="12"/>
  <c r="O240" i="12" s="1"/>
  <c r="O84" i="19" s="1"/>
  <c r="O206" i="12"/>
  <c r="O241" i="12" s="1"/>
  <c r="O85" i="19" s="1"/>
  <c r="O207" i="12"/>
  <c r="O242" i="12" s="1"/>
  <c r="O86" i="19" s="1"/>
  <c r="O208" i="12"/>
  <c r="O243" i="12" s="1"/>
  <c r="O87" i="19" s="1"/>
  <c r="O209" i="12"/>
  <c r="O244" i="12" s="1"/>
  <c r="O88" i="19" s="1"/>
  <c r="O210" i="12"/>
  <c r="O245" i="12" s="1"/>
  <c r="O89" i="19" s="1"/>
  <c r="O211" i="12"/>
  <c r="O246" i="12" s="1"/>
  <c r="O90" i="19" s="1"/>
  <c r="O212" i="12"/>
  <c r="O247" i="12" s="1"/>
  <c r="O91" i="19" s="1"/>
  <c r="O213" i="12"/>
  <c r="O248" i="12" s="1"/>
  <c r="O92" i="19" s="1"/>
  <c r="O214" i="12"/>
  <c r="O249" i="12" s="1"/>
  <c r="O93" i="19" s="1"/>
  <c r="O215" i="12"/>
  <c r="O250" i="12" s="1"/>
  <c r="O94" i="19" s="1"/>
  <c r="O216" i="12"/>
  <c r="O251" i="12" s="1"/>
  <c r="O95" i="19" s="1"/>
  <c r="O217" i="12"/>
  <c r="O252" i="12" s="1"/>
  <c r="O96" i="19" s="1"/>
  <c r="O218" i="12"/>
  <c r="O253" i="12" s="1"/>
  <c r="O97" i="19" s="1"/>
  <c r="O219" i="12"/>
  <c r="O254" i="12" s="1"/>
  <c r="O98" i="19" s="1"/>
  <c r="O220" i="12"/>
  <c r="O255" i="12" s="1"/>
  <c r="O99" i="19" s="1"/>
  <c r="O221" i="12"/>
  <c r="O256" i="12" s="1"/>
  <c r="O100" i="19" s="1"/>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102"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29" i="19"/>
  <c r="O130" i="19"/>
  <c r="O131" i="19"/>
  <c r="O132" i="19"/>
  <c r="O133" i="19"/>
  <c r="O134" i="19"/>
  <c r="O135" i="19"/>
  <c r="O136" i="19"/>
  <c r="O137" i="19"/>
  <c r="O138" i="19"/>
  <c r="O139" i="19"/>
  <c r="O140" i="19"/>
  <c r="O141" i="19"/>
  <c r="O142" i="19"/>
  <c r="O143"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84" i="19"/>
  <c r="O185" i="19"/>
  <c r="O186" i="19"/>
  <c r="O187" i="19"/>
  <c r="O188" i="19"/>
  <c r="O189" i="19"/>
  <c r="O190" i="19"/>
  <c r="O191" i="19"/>
  <c r="O192" i="19"/>
  <c r="O193" i="19"/>
  <c r="O194" i="19"/>
  <c r="O195" i="19"/>
  <c r="O196" i="19"/>
  <c r="O197" i="19"/>
  <c r="O198" i="19"/>
  <c r="O199" i="19"/>
  <c r="O200" i="19"/>
  <c r="O201" i="19"/>
  <c r="O202" i="19"/>
  <c r="O203" i="19"/>
  <c r="O204"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33" i="19"/>
  <c r="O234" i="19"/>
  <c r="O235" i="19"/>
  <c r="O236" i="19"/>
  <c r="O237" i="19"/>
  <c r="O238" i="19"/>
  <c r="O239" i="19"/>
  <c r="O240" i="19"/>
  <c r="O241" i="19"/>
  <c r="O242" i="19"/>
  <c r="O243" i="19"/>
  <c r="O244" i="19"/>
  <c r="O245" i="19"/>
  <c r="O246" i="19"/>
  <c r="O247" i="19"/>
  <c r="O248" i="19"/>
  <c r="O249" i="19"/>
  <c r="O250" i="19"/>
  <c r="O251" i="19"/>
  <c r="O252" i="19"/>
  <c r="O253" i="19"/>
  <c r="O254" i="19"/>
  <c r="O255" i="19"/>
  <c r="O256" i="19"/>
  <c r="O257" i="19"/>
  <c r="O258" i="19"/>
  <c r="O259" i="19"/>
  <c r="O260" i="19"/>
  <c r="O265" i="19"/>
  <c r="O266" i="19"/>
  <c r="O267" i="19"/>
  <c r="O268" i="19"/>
  <c r="O1122" i="14"/>
  <c r="O1177" i="14"/>
  <c r="O1232" i="14"/>
  <c r="O1287" i="14"/>
  <c r="O1123" i="14"/>
  <c r="O1178" i="14"/>
  <c r="O1233" i="14"/>
  <c r="O1288" i="14"/>
  <c r="O1124" i="14"/>
  <c r="O1179" i="14"/>
  <c r="O1234" i="14"/>
  <c r="O1289" i="14"/>
  <c r="O1125" i="14"/>
  <c r="O1180" i="14"/>
  <c r="O1235" i="14"/>
  <c r="O1290" i="14"/>
  <c r="O1126" i="14"/>
  <c r="O1181" i="14"/>
  <c r="O1236" i="14"/>
  <c r="O1291" i="14"/>
  <c r="O1127" i="14"/>
  <c r="O1182" i="14"/>
  <c r="O1237" i="14"/>
  <c r="O1292" i="14"/>
  <c r="O1128" i="14"/>
  <c r="O1183" i="14"/>
  <c r="O1238" i="14"/>
  <c r="O1293" i="14"/>
  <c r="O1129" i="14"/>
  <c r="O1184" i="14"/>
  <c r="O1239" i="14"/>
  <c r="O1294" i="14"/>
  <c r="O1130" i="14"/>
  <c r="O1185" i="14"/>
  <c r="O1240" i="14"/>
  <c r="O1295" i="14"/>
  <c r="O1131" i="14"/>
  <c r="O1186" i="14"/>
  <c r="O1241" i="14"/>
  <c r="O1296" i="14"/>
  <c r="O1132" i="14"/>
  <c r="O1187" i="14"/>
  <c r="O1242" i="14"/>
  <c r="O1297" i="14"/>
  <c r="O1133" i="14"/>
  <c r="O1188" i="14"/>
  <c r="O1243" i="14"/>
  <c r="O1298" i="14"/>
  <c r="O1134" i="14"/>
  <c r="O1189" i="14"/>
  <c r="O1244" i="14"/>
  <c r="O1299" i="14"/>
  <c r="O1135" i="14"/>
  <c r="O1190" i="14"/>
  <c r="O1245" i="14"/>
  <c r="O1300" i="14"/>
  <c r="O1136" i="14"/>
  <c r="O1191" i="14"/>
  <c r="O1246" i="14"/>
  <c r="O1301" i="14"/>
  <c r="O1137" i="14"/>
  <c r="O1192" i="14"/>
  <c r="O1247" i="14"/>
  <c r="O1302" i="14"/>
  <c r="O1138" i="14"/>
  <c r="O1193" i="14"/>
  <c r="O1248" i="14"/>
  <c r="O1303" i="14"/>
  <c r="O1139" i="14"/>
  <c r="O1194" i="14"/>
  <c r="O1249" i="14"/>
  <c r="O1304" i="14"/>
  <c r="O1140" i="14"/>
  <c r="O1195" i="14"/>
  <c r="O1250" i="14"/>
  <c r="O1305" i="14"/>
  <c r="O1141" i="14"/>
  <c r="O1196" i="14"/>
  <c r="O1251" i="14"/>
  <c r="O1306" i="14"/>
  <c r="O1142" i="14"/>
  <c r="O1197" i="14"/>
  <c r="O1252" i="14"/>
  <c r="O1307" i="14"/>
  <c r="O1143" i="14"/>
  <c r="O1198" i="14"/>
  <c r="O1253" i="14"/>
  <c r="O1308" i="14"/>
  <c r="O1144" i="14"/>
  <c r="O1199" i="14"/>
  <c r="O1254" i="14"/>
  <c r="O1309" i="14"/>
  <c r="O1145" i="14"/>
  <c r="O1200" i="14"/>
  <c r="O1255" i="14"/>
  <c r="O1310" i="14"/>
  <c r="O1146" i="14"/>
  <c r="O1201" i="14"/>
  <c r="O1256" i="14"/>
  <c r="O1311" i="14"/>
  <c r="O1147" i="14"/>
  <c r="O1202" i="14"/>
  <c r="O1257" i="14"/>
  <c r="O1312" i="14"/>
  <c r="O1148" i="14"/>
  <c r="O1203" i="14"/>
  <c r="O1258" i="14"/>
  <c r="O1313" i="14"/>
  <c r="O1149" i="14"/>
  <c r="O1204" i="14"/>
  <c r="O1259" i="14"/>
  <c r="O1314" i="14"/>
  <c r="O1150" i="14"/>
  <c r="O1205" i="14"/>
  <c r="O1260" i="14"/>
  <c r="O1315" i="14"/>
  <c r="O1151" i="14"/>
  <c r="O1206" i="14"/>
  <c r="O1261" i="14"/>
  <c r="O1316" i="14"/>
  <c r="O1152" i="14"/>
  <c r="O1207" i="14"/>
  <c r="O1262" i="14"/>
  <c r="O1317" i="14"/>
  <c r="O1153" i="14"/>
  <c r="O1208" i="14"/>
  <c r="O1263" i="14"/>
  <c r="O1318" i="14"/>
  <c r="O1154" i="14"/>
  <c r="O1209" i="14"/>
  <c r="O1264" i="14"/>
  <c r="O1319" i="14"/>
  <c r="O1155" i="14"/>
  <c r="O1210" i="14"/>
  <c r="O1265" i="14"/>
  <c r="O1320" i="14"/>
  <c r="O1156" i="14"/>
  <c r="O1211" i="14"/>
  <c r="O1266" i="14"/>
  <c r="O1321" i="14"/>
  <c r="O1157" i="14"/>
  <c r="O1212" i="14"/>
  <c r="O1267" i="14"/>
  <c r="O1322" i="14"/>
  <c r="O1158" i="14"/>
  <c r="O1213" i="14"/>
  <c r="O1268" i="14"/>
  <c r="O1323" i="14"/>
  <c r="O1159" i="14"/>
  <c r="O1214" i="14"/>
  <c r="O1269" i="14"/>
  <c r="O1324" i="14"/>
  <c r="O1160" i="14"/>
  <c r="O1215" i="14"/>
  <c r="O1270" i="14"/>
  <c r="O1325" i="14"/>
  <c r="O1161" i="14"/>
  <c r="O1216" i="14"/>
  <c r="O1271" i="14"/>
  <c r="O1326" i="14"/>
  <c r="O1162" i="14"/>
  <c r="O1217" i="14"/>
  <c r="O1272" i="14"/>
  <c r="O1327" i="14"/>
  <c r="O1163" i="14"/>
  <c r="O1218" i="14"/>
  <c r="O1273" i="14"/>
  <c r="O1328" i="14"/>
  <c r="O1164" i="14"/>
  <c r="O1219" i="14"/>
  <c r="O1274" i="14"/>
  <c r="O1329" i="14"/>
  <c r="O1165" i="14"/>
  <c r="O1220" i="14"/>
  <c r="O1275" i="14"/>
  <c r="O1330" i="14"/>
  <c r="O1166" i="14"/>
  <c r="O1221" i="14"/>
  <c r="O1276" i="14"/>
  <c r="O1331" i="14"/>
  <c r="O1167" i="14"/>
  <c r="O1222" i="14"/>
  <c r="O1277" i="14"/>
  <c r="O1332" i="14"/>
  <c r="O1168" i="14"/>
  <c r="O1223" i="14"/>
  <c r="O1278" i="14"/>
  <c r="O1333" i="14"/>
  <c r="O1169" i="14"/>
  <c r="O1224" i="14"/>
  <c r="O1279" i="14"/>
  <c r="O1334" i="14"/>
  <c r="O1170" i="14"/>
  <c r="O1225" i="14"/>
  <c r="O1280" i="14"/>
  <c r="O1335" i="14"/>
  <c r="O1171" i="14"/>
  <c r="O1226" i="14"/>
  <c r="O1281" i="14"/>
  <c r="O1336" i="14"/>
  <c r="O319" i="19"/>
  <c r="O320" i="19"/>
  <c r="O321" i="19"/>
  <c r="O322" i="19"/>
  <c r="O323" i="19"/>
  <c r="O324" i="19"/>
  <c r="O325" i="19"/>
  <c r="O49" i="15"/>
  <c r="O326" i="19" s="1"/>
  <c r="O56" i="15"/>
  <c r="O327" i="19" s="1"/>
  <c r="O64" i="15"/>
  <c r="O328" i="19" s="1"/>
  <c r="O73" i="15"/>
  <c r="O329" i="19" s="1"/>
  <c r="O330" i="19"/>
  <c r="O331" i="19"/>
  <c r="O332" i="19"/>
  <c r="O333" i="19"/>
  <c r="O334" i="19"/>
  <c r="O89" i="15"/>
  <c r="O335" i="19" s="1"/>
  <c r="O96" i="15"/>
  <c r="O336" i="19" s="1"/>
  <c r="O103" i="15"/>
  <c r="O337" i="19" s="1"/>
  <c r="O114" i="15"/>
  <c r="O338" i="19" s="1"/>
  <c r="O125" i="15"/>
  <c r="O339" i="19" s="1"/>
  <c r="O136" i="15"/>
  <c r="O340" i="19" s="1"/>
  <c r="O89" i="16"/>
  <c r="O140" i="16" s="1"/>
  <c r="O341" i="19" s="1"/>
  <c r="O105" i="16"/>
  <c r="O141" i="16" s="1"/>
  <c r="O342" i="19" s="1"/>
  <c r="O121" i="16"/>
  <c r="O142" i="16" s="1"/>
  <c r="O343" i="19" s="1"/>
  <c r="O137" i="16"/>
  <c r="O143" i="16" s="1"/>
  <c r="O344" i="19" s="1"/>
  <c r="O159" i="16"/>
  <c r="O345" i="19" s="1"/>
  <c r="O351" i="19"/>
  <c r="O352" i="19"/>
  <c r="O353" i="19"/>
  <c r="O354" i="19"/>
  <c r="O355" i="19"/>
  <c r="O356" i="19"/>
  <c r="O357" i="19"/>
  <c r="O358" i="19"/>
  <c r="O359" i="19"/>
  <c r="O360" i="19"/>
  <c r="O49" i="21"/>
  <c r="O40" i="26" s="1"/>
  <c r="O50" i="21"/>
  <c r="O54" i="21"/>
  <c r="O60" i="21"/>
  <c r="P192" i="12"/>
  <c r="P227" i="12" s="1"/>
  <c r="P71" i="19" s="1"/>
  <c r="P193" i="12"/>
  <c r="P228" i="12" s="1"/>
  <c r="P72" i="19" s="1"/>
  <c r="P194" i="12"/>
  <c r="P229" i="12" s="1"/>
  <c r="P73" i="19" s="1"/>
  <c r="P195" i="12"/>
  <c r="P230" i="12" s="1"/>
  <c r="P74" i="19" s="1"/>
  <c r="P154" i="10"/>
  <c r="P15" i="19" s="1"/>
  <c r="P155" i="10"/>
  <c r="P16" i="19" s="1"/>
  <c r="P156" i="10"/>
  <c r="P17" i="19" s="1"/>
  <c r="P157" i="10"/>
  <c r="P18" i="19" s="1"/>
  <c r="P158" i="10"/>
  <c r="P19" i="19" s="1"/>
  <c r="P159" i="10"/>
  <c r="P20" i="19" s="1"/>
  <c r="P160" i="10"/>
  <c r="P21" i="19" s="1"/>
  <c r="P161" i="10"/>
  <c r="P22" i="19" s="1"/>
  <c r="P162" i="10"/>
  <c r="P23" i="19" s="1"/>
  <c r="P26" i="19"/>
  <c r="P192" i="10"/>
  <c r="P27" i="19" s="1"/>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196" i="12"/>
  <c r="P231" i="12" s="1"/>
  <c r="P75" i="19" s="1"/>
  <c r="P197" i="12"/>
  <c r="P232" i="12" s="1"/>
  <c r="P198" i="12"/>
  <c r="P233" i="12" s="1"/>
  <c r="P77" i="19" s="1"/>
  <c r="P199" i="12"/>
  <c r="P234" i="12" s="1"/>
  <c r="P78" i="19" s="1"/>
  <c r="P200" i="12"/>
  <c r="P235" i="12" s="1"/>
  <c r="P79" i="19" s="1"/>
  <c r="P201" i="12"/>
  <c r="P236" i="12" s="1"/>
  <c r="P80" i="19" s="1"/>
  <c r="P202" i="12"/>
  <c r="P237" i="12" s="1"/>
  <c r="P81" i="19" s="1"/>
  <c r="P203" i="12"/>
  <c r="P238" i="12" s="1"/>
  <c r="P82" i="19" s="1"/>
  <c r="P204" i="12"/>
  <c r="P239" i="12" s="1"/>
  <c r="P83" i="19" s="1"/>
  <c r="P205" i="12"/>
  <c r="P240" i="12" s="1"/>
  <c r="P84" i="19" s="1"/>
  <c r="P206" i="12"/>
  <c r="P241" i="12" s="1"/>
  <c r="P85" i="19" s="1"/>
  <c r="P207" i="12"/>
  <c r="P242" i="12" s="1"/>
  <c r="P86" i="19" s="1"/>
  <c r="P208" i="12"/>
  <c r="P243" i="12" s="1"/>
  <c r="P87" i="19" s="1"/>
  <c r="P209" i="12"/>
  <c r="P244" i="12" s="1"/>
  <c r="P88" i="19" s="1"/>
  <c r="P210" i="12"/>
  <c r="P245" i="12" s="1"/>
  <c r="P89" i="19" s="1"/>
  <c r="P211" i="12"/>
  <c r="P246" i="12" s="1"/>
  <c r="P90" i="19" s="1"/>
  <c r="P212" i="12"/>
  <c r="P247" i="12" s="1"/>
  <c r="P91" i="19" s="1"/>
  <c r="P213" i="12"/>
  <c r="P248" i="12" s="1"/>
  <c r="P92" i="19" s="1"/>
  <c r="P214" i="12"/>
  <c r="P249" i="12" s="1"/>
  <c r="P93" i="19" s="1"/>
  <c r="P215" i="12"/>
  <c r="P250" i="12" s="1"/>
  <c r="P94" i="19" s="1"/>
  <c r="P216" i="12"/>
  <c r="P251" i="12" s="1"/>
  <c r="P95" i="19" s="1"/>
  <c r="P217" i="12"/>
  <c r="P252" i="12" s="1"/>
  <c r="P96" i="19" s="1"/>
  <c r="P218" i="12"/>
  <c r="P253" i="12" s="1"/>
  <c r="P97" i="19" s="1"/>
  <c r="P219" i="12"/>
  <c r="P254" i="12" s="1"/>
  <c r="P98" i="19" s="1"/>
  <c r="P220" i="12"/>
  <c r="P255" i="12" s="1"/>
  <c r="P99" i="19" s="1"/>
  <c r="P221" i="12"/>
  <c r="P256" i="12" s="1"/>
  <c r="P100" i="19" s="1"/>
  <c r="P335" i="12"/>
  <c r="P336" i="12"/>
  <c r="P337" i="12"/>
  <c r="P338" i="12"/>
  <c r="P339" i="12"/>
  <c r="P340" i="12"/>
  <c r="P341" i="12"/>
  <c r="P342" i="12"/>
  <c r="P343" i="12"/>
  <c r="P344" i="12"/>
  <c r="P345" i="12"/>
  <c r="P346" i="12"/>
  <c r="P347" i="12"/>
  <c r="P348" i="12"/>
  <c r="P349" i="12"/>
  <c r="P350" i="12"/>
  <c r="P351" i="12"/>
  <c r="P352" i="12"/>
  <c r="P353" i="12"/>
  <c r="P354" i="12"/>
  <c r="P355" i="12"/>
  <c r="P356" i="12"/>
  <c r="P357" i="12"/>
  <c r="P358" i="12"/>
  <c r="P359" i="12"/>
  <c r="P360" i="12"/>
  <c r="P361" i="12"/>
  <c r="P362" i="12"/>
  <c r="P363" i="12"/>
  <c r="P364" i="12"/>
  <c r="P102"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255" i="19"/>
  <c r="P256" i="19"/>
  <c r="P257" i="19"/>
  <c r="P258" i="19"/>
  <c r="P259" i="19"/>
  <c r="P260" i="19"/>
  <c r="P265" i="19"/>
  <c r="P266" i="19"/>
  <c r="P267" i="19"/>
  <c r="P268" i="19"/>
  <c r="P1122" i="14"/>
  <c r="P1177" i="14"/>
  <c r="P1232" i="14"/>
  <c r="P1287" i="14"/>
  <c r="P1123" i="14"/>
  <c r="P1178" i="14"/>
  <c r="P1233" i="14"/>
  <c r="P1288" i="14"/>
  <c r="P1124" i="14"/>
  <c r="P1179" i="14"/>
  <c r="P1234" i="14"/>
  <c r="P1289" i="14"/>
  <c r="P1125" i="14"/>
  <c r="P1180" i="14"/>
  <c r="P1235" i="14"/>
  <c r="P1290" i="14"/>
  <c r="P1126" i="14"/>
  <c r="P1181" i="14"/>
  <c r="P1236" i="14"/>
  <c r="P1291" i="14"/>
  <c r="P1127" i="14"/>
  <c r="P1182" i="14"/>
  <c r="P1237" i="14"/>
  <c r="P1292" i="14"/>
  <c r="P1128" i="14"/>
  <c r="P1183" i="14"/>
  <c r="P1238" i="14"/>
  <c r="P1293" i="14"/>
  <c r="P1129" i="14"/>
  <c r="P1184" i="14"/>
  <c r="P1239" i="14"/>
  <c r="P1294" i="14"/>
  <c r="P1130" i="14"/>
  <c r="P1185" i="14"/>
  <c r="P1240" i="14"/>
  <c r="P1295" i="14"/>
  <c r="P1131" i="14"/>
  <c r="P1186" i="14"/>
  <c r="P1241" i="14"/>
  <c r="P1296" i="14"/>
  <c r="P1132" i="14"/>
  <c r="P1187" i="14"/>
  <c r="P1242" i="14"/>
  <c r="P1297" i="14"/>
  <c r="P1133" i="14"/>
  <c r="P1188" i="14"/>
  <c r="P1243" i="14"/>
  <c r="P1298" i="14"/>
  <c r="P1134" i="14"/>
  <c r="P1189" i="14"/>
  <c r="P1244" i="14"/>
  <c r="P1299" i="14"/>
  <c r="P1135" i="14"/>
  <c r="P1190" i="14"/>
  <c r="P1245" i="14"/>
  <c r="P1300" i="14"/>
  <c r="P1136" i="14"/>
  <c r="P1191" i="14"/>
  <c r="P1246" i="14"/>
  <c r="P1301" i="14"/>
  <c r="P1137" i="14"/>
  <c r="P1192" i="14"/>
  <c r="P1247" i="14"/>
  <c r="P1302" i="14"/>
  <c r="P1138" i="14"/>
  <c r="P1193" i="14"/>
  <c r="P1248" i="14"/>
  <c r="P1303" i="14"/>
  <c r="P1139" i="14"/>
  <c r="P1194" i="14"/>
  <c r="P1249" i="14"/>
  <c r="P1304" i="14"/>
  <c r="P1140" i="14"/>
  <c r="P1195" i="14"/>
  <c r="P1250" i="14"/>
  <c r="P1305" i="14"/>
  <c r="P1141" i="14"/>
  <c r="P1196" i="14"/>
  <c r="P1251" i="14"/>
  <c r="P1306" i="14"/>
  <c r="P1142" i="14"/>
  <c r="P1197" i="14"/>
  <c r="P1252" i="14"/>
  <c r="P1307" i="14"/>
  <c r="P1143" i="14"/>
  <c r="P1198" i="14"/>
  <c r="P1253" i="14"/>
  <c r="P1308" i="14"/>
  <c r="P1144" i="14"/>
  <c r="P1199" i="14"/>
  <c r="P1254" i="14"/>
  <c r="P1309" i="14"/>
  <c r="P1145" i="14"/>
  <c r="P1200" i="14"/>
  <c r="P1255" i="14"/>
  <c r="P1310" i="14"/>
  <c r="P1146" i="14"/>
  <c r="P1201" i="14"/>
  <c r="P1256" i="14"/>
  <c r="P1311" i="14"/>
  <c r="P1147" i="14"/>
  <c r="P1202" i="14"/>
  <c r="P1257" i="14"/>
  <c r="P1312" i="14"/>
  <c r="P1148" i="14"/>
  <c r="P1203" i="14"/>
  <c r="P1258" i="14"/>
  <c r="P1313" i="14"/>
  <c r="P1149" i="14"/>
  <c r="P1204" i="14"/>
  <c r="P1259" i="14"/>
  <c r="P1314" i="14"/>
  <c r="P1150" i="14"/>
  <c r="P1205" i="14"/>
  <c r="P1260" i="14"/>
  <c r="P1315" i="14"/>
  <c r="P1151" i="14"/>
  <c r="P1206" i="14"/>
  <c r="P1261" i="14"/>
  <c r="P1316" i="14"/>
  <c r="P1152" i="14"/>
  <c r="P1207" i="14"/>
  <c r="P1262" i="14"/>
  <c r="P1317" i="14"/>
  <c r="P1153" i="14"/>
  <c r="P1208" i="14"/>
  <c r="P1263" i="14"/>
  <c r="P1318" i="14"/>
  <c r="P1154" i="14"/>
  <c r="P1209" i="14"/>
  <c r="P1264" i="14"/>
  <c r="P1319" i="14"/>
  <c r="P1155" i="14"/>
  <c r="P1210" i="14"/>
  <c r="P1265" i="14"/>
  <c r="P1320" i="14"/>
  <c r="P1156" i="14"/>
  <c r="P1211" i="14"/>
  <c r="P1266" i="14"/>
  <c r="P1321" i="14"/>
  <c r="P1157" i="14"/>
  <c r="P1212" i="14"/>
  <c r="P1267" i="14"/>
  <c r="P1322" i="14"/>
  <c r="P1158" i="14"/>
  <c r="P1213" i="14"/>
  <c r="P1268" i="14"/>
  <c r="P1323" i="14"/>
  <c r="P1159" i="14"/>
  <c r="P1214" i="14"/>
  <c r="P1269" i="14"/>
  <c r="P1324" i="14"/>
  <c r="P1160" i="14"/>
  <c r="P1215" i="14"/>
  <c r="P1270" i="14"/>
  <c r="P1325" i="14"/>
  <c r="P1161" i="14"/>
  <c r="P1216" i="14"/>
  <c r="P1271" i="14"/>
  <c r="P1326" i="14"/>
  <c r="P1162" i="14"/>
  <c r="P1217" i="14"/>
  <c r="P1272" i="14"/>
  <c r="P1327" i="14"/>
  <c r="P1163" i="14"/>
  <c r="P1218" i="14"/>
  <c r="P1273" i="14"/>
  <c r="P1328" i="14"/>
  <c r="P1164" i="14"/>
  <c r="P1219" i="14"/>
  <c r="P1274" i="14"/>
  <c r="P1329" i="14"/>
  <c r="P1165" i="14"/>
  <c r="P1220" i="14"/>
  <c r="P1275" i="14"/>
  <c r="P1330" i="14"/>
  <c r="P1166" i="14"/>
  <c r="P1221" i="14"/>
  <c r="P1276" i="14"/>
  <c r="P1331" i="14"/>
  <c r="P1167" i="14"/>
  <c r="P1222" i="14"/>
  <c r="P1277" i="14"/>
  <c r="P1332" i="14"/>
  <c r="P1168" i="14"/>
  <c r="P1223" i="14"/>
  <c r="P1278" i="14"/>
  <c r="P1333" i="14"/>
  <c r="P1169" i="14"/>
  <c r="P1224" i="14"/>
  <c r="P1279" i="14"/>
  <c r="P1334" i="14"/>
  <c r="P1170" i="14"/>
  <c r="P1225" i="14"/>
  <c r="P1280" i="14"/>
  <c r="P1335" i="14"/>
  <c r="P1171" i="14"/>
  <c r="P1226" i="14"/>
  <c r="P1281" i="14"/>
  <c r="P1336" i="14"/>
  <c r="P319" i="19"/>
  <c r="P320" i="19"/>
  <c r="P321" i="19"/>
  <c r="P322" i="19"/>
  <c r="P323" i="19"/>
  <c r="P324" i="19"/>
  <c r="P325" i="19"/>
  <c r="P49" i="15"/>
  <c r="P326" i="19" s="1"/>
  <c r="P56" i="15"/>
  <c r="P327" i="19" s="1"/>
  <c r="P64" i="15"/>
  <c r="P328" i="19" s="1"/>
  <c r="P73" i="15"/>
  <c r="P329" i="19" s="1"/>
  <c r="P330" i="19"/>
  <c r="P331" i="19"/>
  <c r="P332" i="19"/>
  <c r="P333" i="19"/>
  <c r="P334" i="19"/>
  <c r="P89" i="15"/>
  <c r="P335" i="19" s="1"/>
  <c r="P96" i="15"/>
  <c r="P336" i="19" s="1"/>
  <c r="P103" i="15"/>
  <c r="P337" i="19" s="1"/>
  <c r="P114" i="15"/>
  <c r="P338" i="19" s="1"/>
  <c r="P125" i="15"/>
  <c r="P339" i="19" s="1"/>
  <c r="P136" i="15"/>
  <c r="P340" i="19" s="1"/>
  <c r="P89" i="16"/>
  <c r="P140" i="16" s="1"/>
  <c r="P341" i="19" s="1"/>
  <c r="P105" i="16"/>
  <c r="P141" i="16" s="1"/>
  <c r="P342" i="19" s="1"/>
  <c r="P121" i="16"/>
  <c r="P142" i="16" s="1"/>
  <c r="P343" i="19" s="1"/>
  <c r="P137" i="16"/>
  <c r="P143" i="16" s="1"/>
  <c r="P344" i="19" s="1"/>
  <c r="P159" i="16"/>
  <c r="P345" i="19" s="1"/>
  <c r="P351" i="19"/>
  <c r="P352" i="19"/>
  <c r="P353" i="19"/>
  <c r="P354" i="19"/>
  <c r="P355" i="19"/>
  <c r="P356" i="19"/>
  <c r="P357" i="19"/>
  <c r="P358" i="19"/>
  <c r="P359" i="19"/>
  <c r="P360" i="19"/>
  <c r="P49" i="21"/>
  <c r="P40" i="26" s="1"/>
  <c r="P50" i="21"/>
  <c r="P54" i="21"/>
  <c r="P60" i="21"/>
  <c r="Q192" i="12"/>
  <c r="Q227" i="12" s="1"/>
  <c r="Q71" i="19" s="1"/>
  <c r="Q193" i="12"/>
  <c r="Q228" i="12" s="1"/>
  <c r="Q72" i="19" s="1"/>
  <c r="Q194" i="12"/>
  <c r="Q229" i="12" s="1"/>
  <c r="Q73" i="19" s="1"/>
  <c r="Q195" i="12"/>
  <c r="Q230" i="12" s="1"/>
  <c r="Q74" i="19" s="1"/>
  <c r="Q154" i="10"/>
  <c r="Q15" i="19" s="1"/>
  <c r="Q155" i="10"/>
  <c r="Q16" i="19" s="1"/>
  <c r="Q156" i="10"/>
  <c r="Q17" i="19" s="1"/>
  <c r="Q157" i="10"/>
  <c r="Q18" i="19" s="1"/>
  <c r="Q158" i="10"/>
  <c r="Q19" i="19" s="1"/>
  <c r="Q159" i="10"/>
  <c r="Q20" i="19" s="1"/>
  <c r="Q160" i="10"/>
  <c r="Q21" i="19" s="1"/>
  <c r="Q161" i="10"/>
  <c r="Q22" i="19" s="1"/>
  <c r="Q162" i="10"/>
  <c r="Q23" i="19" s="1"/>
  <c r="Q26" i="19"/>
  <c r="Q192" i="10"/>
  <c r="Q27" i="19" s="1"/>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196" i="12"/>
  <c r="Q231" i="12" s="1"/>
  <c r="Q75" i="19" s="1"/>
  <c r="Q197" i="12"/>
  <c r="Q232" i="12" s="1"/>
  <c r="Q76" i="19" s="1"/>
  <c r="Q198" i="12"/>
  <c r="Q233" i="12" s="1"/>
  <c r="Q77" i="19" s="1"/>
  <c r="Q199" i="12"/>
  <c r="Q234" i="12" s="1"/>
  <c r="Q78" i="19" s="1"/>
  <c r="Q200" i="12"/>
  <c r="Q235" i="12" s="1"/>
  <c r="Q79" i="19" s="1"/>
  <c r="Q201" i="12"/>
  <c r="Q236" i="12" s="1"/>
  <c r="Q80" i="19" s="1"/>
  <c r="Q202" i="12"/>
  <c r="Q237" i="12" s="1"/>
  <c r="Q81" i="19" s="1"/>
  <c r="Q203" i="12"/>
  <c r="Q238" i="12" s="1"/>
  <c r="Q82" i="19" s="1"/>
  <c r="Q204" i="12"/>
  <c r="Q239" i="12" s="1"/>
  <c r="Q83" i="19" s="1"/>
  <c r="Q205" i="12"/>
  <c r="Q240" i="12" s="1"/>
  <c r="Q84" i="19" s="1"/>
  <c r="Q206" i="12"/>
  <c r="Q241" i="12" s="1"/>
  <c r="Q85" i="19" s="1"/>
  <c r="Q207" i="12"/>
  <c r="Q242" i="12" s="1"/>
  <c r="Q86" i="19" s="1"/>
  <c r="Q208" i="12"/>
  <c r="Q243" i="12" s="1"/>
  <c r="Q87" i="19" s="1"/>
  <c r="Q209" i="12"/>
  <c r="Q244" i="12" s="1"/>
  <c r="Q88" i="19" s="1"/>
  <c r="Q210" i="12"/>
  <c r="Q245" i="12" s="1"/>
  <c r="Q89" i="19" s="1"/>
  <c r="Q211" i="12"/>
  <c r="Q246" i="12" s="1"/>
  <c r="Q90" i="19" s="1"/>
  <c r="Q212" i="12"/>
  <c r="Q247" i="12" s="1"/>
  <c r="Q91" i="19" s="1"/>
  <c r="Q213" i="12"/>
  <c r="Q248" i="12" s="1"/>
  <c r="Q92" i="19" s="1"/>
  <c r="Q214" i="12"/>
  <c r="Q249" i="12" s="1"/>
  <c r="Q93" i="19" s="1"/>
  <c r="Q215" i="12"/>
  <c r="Q250" i="12" s="1"/>
  <c r="Q94" i="19" s="1"/>
  <c r="Q216" i="12"/>
  <c r="Q251" i="12" s="1"/>
  <c r="Q95" i="19" s="1"/>
  <c r="Q217" i="12"/>
  <c r="Q252" i="12" s="1"/>
  <c r="Q96" i="19" s="1"/>
  <c r="Q218" i="12"/>
  <c r="Q253" i="12" s="1"/>
  <c r="Q97" i="19" s="1"/>
  <c r="Q219" i="12"/>
  <c r="Q254" i="12" s="1"/>
  <c r="Q98" i="19" s="1"/>
  <c r="Q220" i="12"/>
  <c r="Q255" i="12" s="1"/>
  <c r="Q99" i="19" s="1"/>
  <c r="Q221" i="12"/>
  <c r="Q256" i="12" s="1"/>
  <c r="Q100" i="19" s="1"/>
  <c r="Q335" i="12"/>
  <c r="Q336" i="12"/>
  <c r="Q337" i="12"/>
  <c r="Q338" i="12"/>
  <c r="Q339" i="12"/>
  <c r="Q340" i="12"/>
  <c r="Q341" i="12"/>
  <c r="Q342" i="12"/>
  <c r="Q343" i="12"/>
  <c r="Q344" i="12"/>
  <c r="Q345" i="12"/>
  <c r="Q346" i="12"/>
  <c r="Q347" i="12"/>
  <c r="Q348" i="12"/>
  <c r="Q349" i="12"/>
  <c r="Q350" i="12"/>
  <c r="Q351" i="12"/>
  <c r="Q352" i="12"/>
  <c r="Q353" i="12"/>
  <c r="Q354" i="12"/>
  <c r="Q355" i="12"/>
  <c r="Q356" i="12"/>
  <c r="Q357" i="12"/>
  <c r="Q358" i="12"/>
  <c r="Q359" i="12"/>
  <c r="Q360" i="12"/>
  <c r="Q361" i="12"/>
  <c r="Q362" i="12"/>
  <c r="Q363" i="12"/>
  <c r="Q364" i="12"/>
  <c r="Q102" i="19"/>
  <c r="Q103" i="19"/>
  <c r="Q104" i="19"/>
  <c r="Q105" i="19"/>
  <c r="Q106" i="19"/>
  <c r="Q107" i="19"/>
  <c r="Q108" i="19"/>
  <c r="Q109" i="19"/>
  <c r="Q110" i="19"/>
  <c r="Q111" i="19"/>
  <c r="Q112" i="19"/>
  <c r="Q113" i="19"/>
  <c r="Q114" i="19"/>
  <c r="Q115" i="19"/>
  <c r="Q116" i="19"/>
  <c r="Q117" i="19"/>
  <c r="Q118" i="19"/>
  <c r="Q119" i="19"/>
  <c r="Q120" i="19"/>
  <c r="Q121" i="19"/>
  <c r="Q122" i="19"/>
  <c r="Q123" i="19"/>
  <c r="Q124" i="19"/>
  <c r="Q125" i="19"/>
  <c r="Q126" i="19"/>
  <c r="Q127" i="19"/>
  <c r="Q128" i="19"/>
  <c r="Q129" i="19"/>
  <c r="Q130" i="19"/>
  <c r="Q131" i="19"/>
  <c r="Q132" i="19"/>
  <c r="Q133" i="19"/>
  <c r="Q134" i="19"/>
  <c r="Q135" i="19"/>
  <c r="Q136" i="19"/>
  <c r="Q137" i="19"/>
  <c r="Q138" i="19"/>
  <c r="Q139" i="19"/>
  <c r="Q140" i="19"/>
  <c r="Q141" i="19"/>
  <c r="Q142" i="19"/>
  <c r="Q143" i="19"/>
  <c r="Q144" i="19"/>
  <c r="Q145" i="19"/>
  <c r="Q146" i="19"/>
  <c r="Q147" i="19"/>
  <c r="Q148" i="19"/>
  <c r="Q149" i="19"/>
  <c r="Q150" i="19"/>
  <c r="Q151" i="19"/>
  <c r="Q152" i="19"/>
  <c r="Q153" i="19"/>
  <c r="Q154" i="19"/>
  <c r="Q155" i="19"/>
  <c r="Q156" i="19"/>
  <c r="Q157" i="19"/>
  <c r="Q158" i="19"/>
  <c r="Q159" i="19"/>
  <c r="Q160" i="19"/>
  <c r="Q161" i="19"/>
  <c r="Q162" i="19"/>
  <c r="Q163" i="19"/>
  <c r="Q164" i="19"/>
  <c r="Q165" i="19"/>
  <c r="Q166" i="19"/>
  <c r="Q167" i="19"/>
  <c r="Q168" i="19"/>
  <c r="Q169" i="19"/>
  <c r="Q170" i="19"/>
  <c r="Q171" i="19"/>
  <c r="Q172" i="19"/>
  <c r="Q173" i="19"/>
  <c r="Q174" i="19"/>
  <c r="Q175" i="19"/>
  <c r="Q176" i="19"/>
  <c r="Q177" i="19"/>
  <c r="Q178" i="19"/>
  <c r="Q179" i="19"/>
  <c r="Q180" i="19"/>
  <c r="Q181" i="19"/>
  <c r="Q182" i="19"/>
  <c r="Q183" i="19"/>
  <c r="Q184" i="19"/>
  <c r="Q185" i="19"/>
  <c r="Q186" i="19"/>
  <c r="Q187" i="19"/>
  <c r="Q188" i="19"/>
  <c r="Q189" i="19"/>
  <c r="Q190" i="19"/>
  <c r="Q191" i="19"/>
  <c r="Q192" i="19"/>
  <c r="Q193" i="19"/>
  <c r="Q194" i="19"/>
  <c r="Q195" i="19"/>
  <c r="Q196" i="19"/>
  <c r="Q197" i="19"/>
  <c r="Q198" i="19"/>
  <c r="Q199" i="19"/>
  <c r="Q200" i="19"/>
  <c r="Q201" i="19"/>
  <c r="Q202" i="19"/>
  <c r="Q203" i="19"/>
  <c r="Q204" i="19"/>
  <c r="Q205" i="19"/>
  <c r="Q206" i="19"/>
  <c r="Q207" i="19"/>
  <c r="Q208" i="19"/>
  <c r="Q209" i="19"/>
  <c r="Q210" i="19"/>
  <c r="Q211" i="19"/>
  <c r="Q212" i="19"/>
  <c r="Q213" i="19"/>
  <c r="Q214" i="19"/>
  <c r="Q215" i="19"/>
  <c r="Q216" i="19"/>
  <c r="Q217" i="19"/>
  <c r="Q218" i="19"/>
  <c r="Q219" i="19"/>
  <c r="Q220" i="19"/>
  <c r="Q221" i="19"/>
  <c r="Q222" i="19"/>
  <c r="Q223" i="19"/>
  <c r="Q224" i="19"/>
  <c r="Q225" i="19"/>
  <c r="Q226" i="19"/>
  <c r="Q227" i="19"/>
  <c r="Q228" i="19"/>
  <c r="Q229" i="19"/>
  <c r="Q230" i="19"/>
  <c r="Q231" i="19"/>
  <c r="Q232" i="19"/>
  <c r="Q233" i="19"/>
  <c r="Q234" i="19"/>
  <c r="Q235" i="19"/>
  <c r="Q236" i="19"/>
  <c r="Q237" i="19"/>
  <c r="Q238" i="19"/>
  <c r="Q239" i="19"/>
  <c r="Q240" i="19"/>
  <c r="Q241" i="19"/>
  <c r="Q242" i="19"/>
  <c r="Q243" i="19"/>
  <c r="Q244" i="19"/>
  <c r="Q245" i="19"/>
  <c r="Q246" i="19"/>
  <c r="Q247" i="19"/>
  <c r="Q248" i="19"/>
  <c r="Q249" i="19"/>
  <c r="Q250" i="19"/>
  <c r="Q251" i="19"/>
  <c r="Q252" i="19"/>
  <c r="Q253" i="19"/>
  <c r="Q254" i="19"/>
  <c r="Q255" i="19"/>
  <c r="Q256" i="19"/>
  <c r="Q257" i="19"/>
  <c r="Q258" i="19"/>
  <c r="Q259" i="19"/>
  <c r="Q260" i="19"/>
  <c r="Q265" i="19"/>
  <c r="Q266" i="19"/>
  <c r="Q267" i="19"/>
  <c r="Q268" i="19"/>
  <c r="Q1122" i="14"/>
  <c r="Q1177" i="14"/>
  <c r="Q1232" i="14"/>
  <c r="Q1287" i="14"/>
  <c r="Q1123" i="14"/>
  <c r="Q1178" i="14"/>
  <c r="Q1233" i="14"/>
  <c r="Q1288" i="14"/>
  <c r="Q1124" i="14"/>
  <c r="Q1179" i="14"/>
  <c r="Q1234" i="14"/>
  <c r="Q1289" i="14"/>
  <c r="Q1125" i="14"/>
  <c r="Q1180" i="14"/>
  <c r="Q1235" i="14"/>
  <c r="Q1290" i="14"/>
  <c r="Q1126" i="14"/>
  <c r="Q1181" i="14"/>
  <c r="Q1236" i="14"/>
  <c r="Q1291" i="14"/>
  <c r="Q1127" i="14"/>
  <c r="Q1182" i="14"/>
  <c r="Q1237" i="14"/>
  <c r="Q1292" i="14"/>
  <c r="Q1128" i="14"/>
  <c r="Q1183" i="14"/>
  <c r="Q1238" i="14"/>
  <c r="Q1293" i="14"/>
  <c r="Q1129" i="14"/>
  <c r="Q1184" i="14"/>
  <c r="Q1239" i="14"/>
  <c r="Q1294" i="14"/>
  <c r="Q1130" i="14"/>
  <c r="Q1185" i="14"/>
  <c r="Q1240" i="14"/>
  <c r="Q1295" i="14"/>
  <c r="Q1131" i="14"/>
  <c r="Q1186" i="14"/>
  <c r="Q1241" i="14"/>
  <c r="Q1296" i="14"/>
  <c r="Q1132" i="14"/>
  <c r="Q1187" i="14"/>
  <c r="Q1242" i="14"/>
  <c r="Q1297" i="14"/>
  <c r="Q1133" i="14"/>
  <c r="Q1188" i="14"/>
  <c r="Q1243" i="14"/>
  <c r="Q1298" i="14"/>
  <c r="Q1134" i="14"/>
  <c r="Q1189" i="14"/>
  <c r="Q1244" i="14"/>
  <c r="Q1299" i="14"/>
  <c r="Q1135" i="14"/>
  <c r="Q1190" i="14"/>
  <c r="Q1245" i="14"/>
  <c r="Q1300" i="14"/>
  <c r="Q1136" i="14"/>
  <c r="Q1191" i="14"/>
  <c r="Q1246" i="14"/>
  <c r="Q1301" i="14"/>
  <c r="Q1137" i="14"/>
  <c r="Q1192" i="14"/>
  <c r="Q1247" i="14"/>
  <c r="Q1302" i="14"/>
  <c r="Q1138" i="14"/>
  <c r="Q1193" i="14"/>
  <c r="Q1248" i="14"/>
  <c r="Q1303" i="14"/>
  <c r="Q1139" i="14"/>
  <c r="Q1194" i="14"/>
  <c r="Q1249" i="14"/>
  <c r="Q1304" i="14"/>
  <c r="Q1140" i="14"/>
  <c r="Q1195" i="14"/>
  <c r="Q1250" i="14"/>
  <c r="Q1305" i="14"/>
  <c r="Q1141" i="14"/>
  <c r="Q1196" i="14"/>
  <c r="Q1251" i="14"/>
  <c r="Q1306" i="14"/>
  <c r="Q1142" i="14"/>
  <c r="Q1197" i="14"/>
  <c r="Q1252" i="14"/>
  <c r="Q1307" i="14"/>
  <c r="Q1143" i="14"/>
  <c r="Q1198" i="14"/>
  <c r="Q1253" i="14"/>
  <c r="Q1308" i="14"/>
  <c r="Q1144" i="14"/>
  <c r="Q1199" i="14"/>
  <c r="Q1254" i="14"/>
  <c r="Q1309" i="14"/>
  <c r="Q1145" i="14"/>
  <c r="Q1200" i="14"/>
  <c r="Q1255" i="14"/>
  <c r="Q1310" i="14"/>
  <c r="Q1146" i="14"/>
  <c r="Q1201" i="14"/>
  <c r="Q1256" i="14"/>
  <c r="Q1311" i="14"/>
  <c r="Q1147" i="14"/>
  <c r="Q1202" i="14"/>
  <c r="Q1257" i="14"/>
  <c r="Q1312" i="14"/>
  <c r="Q1148" i="14"/>
  <c r="Q1203" i="14"/>
  <c r="Q1258" i="14"/>
  <c r="Q1313" i="14"/>
  <c r="Q1149" i="14"/>
  <c r="Q1204" i="14"/>
  <c r="Q1259" i="14"/>
  <c r="Q1314" i="14"/>
  <c r="Q1150" i="14"/>
  <c r="Q1205" i="14"/>
  <c r="Q1260" i="14"/>
  <c r="Q1315" i="14"/>
  <c r="Q1151" i="14"/>
  <c r="Q1206" i="14"/>
  <c r="Q1261" i="14"/>
  <c r="Q1316" i="14"/>
  <c r="Q1152" i="14"/>
  <c r="Q1207" i="14"/>
  <c r="Q1262" i="14"/>
  <c r="Q1317" i="14"/>
  <c r="Q1153" i="14"/>
  <c r="Q1208" i="14"/>
  <c r="Q1263" i="14"/>
  <c r="Q1318" i="14"/>
  <c r="Q1154" i="14"/>
  <c r="Q1209" i="14"/>
  <c r="Q1264" i="14"/>
  <c r="Q1319" i="14"/>
  <c r="Q1155" i="14"/>
  <c r="Q1210" i="14"/>
  <c r="Q1265" i="14"/>
  <c r="Q1320" i="14"/>
  <c r="Q1156" i="14"/>
  <c r="Q1211" i="14"/>
  <c r="Q1266" i="14"/>
  <c r="Q1321" i="14"/>
  <c r="Q1157" i="14"/>
  <c r="Q1212" i="14"/>
  <c r="Q1267" i="14"/>
  <c r="Q1322" i="14"/>
  <c r="Q1158" i="14"/>
  <c r="Q1213" i="14"/>
  <c r="Q1268" i="14"/>
  <c r="Q1323" i="14"/>
  <c r="Q1159" i="14"/>
  <c r="Q1214" i="14"/>
  <c r="Q1269" i="14"/>
  <c r="Q1324" i="14"/>
  <c r="Q1160" i="14"/>
  <c r="Q1215" i="14"/>
  <c r="Q1270" i="14"/>
  <c r="Q1325" i="14"/>
  <c r="Q1161" i="14"/>
  <c r="Q1216" i="14"/>
  <c r="Q1271" i="14"/>
  <c r="Q1326" i="14"/>
  <c r="Q1162" i="14"/>
  <c r="Q1217" i="14"/>
  <c r="Q1272" i="14"/>
  <c r="Q1327" i="14"/>
  <c r="Q1163" i="14"/>
  <c r="Q1218" i="14"/>
  <c r="Q1273" i="14"/>
  <c r="Q1328" i="14"/>
  <c r="Q1164" i="14"/>
  <c r="Q1219" i="14"/>
  <c r="Q1274" i="14"/>
  <c r="Q1329" i="14"/>
  <c r="Q1165" i="14"/>
  <c r="Q1220" i="14"/>
  <c r="Q1275" i="14"/>
  <c r="Q1330" i="14"/>
  <c r="Q1166" i="14"/>
  <c r="Q1221" i="14"/>
  <c r="Q1276" i="14"/>
  <c r="Q1331" i="14"/>
  <c r="Q1167" i="14"/>
  <c r="Q1222" i="14"/>
  <c r="Q1277" i="14"/>
  <c r="Q1332" i="14"/>
  <c r="Q1168" i="14"/>
  <c r="Q1223" i="14"/>
  <c r="Q1278" i="14"/>
  <c r="Q1333" i="14"/>
  <c r="Q1169" i="14"/>
  <c r="Q1224" i="14"/>
  <c r="Q1279" i="14"/>
  <c r="Q1334" i="14"/>
  <c r="Q1170" i="14"/>
  <c r="Q1225" i="14"/>
  <c r="Q1280" i="14"/>
  <c r="Q1335" i="14"/>
  <c r="Q1171" i="14"/>
  <c r="Q1226" i="14"/>
  <c r="Q1281" i="14"/>
  <c r="Q1336" i="14"/>
  <c r="Q319" i="19"/>
  <c r="Q320" i="19"/>
  <c r="Q321" i="19"/>
  <c r="Q322" i="19"/>
  <c r="Q323" i="19"/>
  <c r="Q324" i="19"/>
  <c r="Q325" i="19"/>
  <c r="Q49" i="15"/>
  <c r="Q326" i="19" s="1"/>
  <c r="Q56" i="15"/>
  <c r="Q327" i="19" s="1"/>
  <c r="Q64" i="15"/>
  <c r="Q328" i="19" s="1"/>
  <c r="Q73" i="15"/>
  <c r="Q329" i="19" s="1"/>
  <c r="Q330" i="19"/>
  <c r="Q331" i="19"/>
  <c r="Q332" i="19"/>
  <c r="Q333" i="19"/>
  <c r="Q334" i="19"/>
  <c r="Q89" i="15"/>
  <c r="Q335" i="19" s="1"/>
  <c r="Q96" i="15"/>
  <c r="Q336" i="19" s="1"/>
  <c r="Q103" i="15"/>
  <c r="Q337" i="19" s="1"/>
  <c r="Q114" i="15"/>
  <c r="Q338" i="19" s="1"/>
  <c r="Q125" i="15"/>
  <c r="Q339" i="19" s="1"/>
  <c r="Q136" i="15"/>
  <c r="Q340" i="19" s="1"/>
  <c r="Q89" i="16"/>
  <c r="Q140" i="16" s="1"/>
  <c r="Q341" i="19" s="1"/>
  <c r="Q105" i="16"/>
  <c r="Q141" i="16" s="1"/>
  <c r="Q121" i="16"/>
  <c r="Q142" i="16" s="1"/>
  <c r="Q343" i="19" s="1"/>
  <c r="Q137" i="16"/>
  <c r="Q143" i="16" s="1"/>
  <c r="Q344" i="19" s="1"/>
  <c r="Q159" i="16"/>
  <c r="Q345" i="19" s="1"/>
  <c r="Q351" i="19"/>
  <c r="Q352" i="19"/>
  <c r="Q353" i="19"/>
  <c r="Q354" i="19"/>
  <c r="Q355" i="19"/>
  <c r="Q356" i="19"/>
  <c r="Q357" i="19"/>
  <c r="Q358" i="19"/>
  <c r="Q359" i="19"/>
  <c r="Q360" i="19"/>
  <c r="Q49" i="21"/>
  <c r="Q40" i="26" s="1"/>
  <c r="Q50" i="21"/>
  <c r="Q54" i="21"/>
  <c r="Q60" i="21"/>
  <c r="R192" i="12"/>
  <c r="R227" i="12" s="1"/>
  <c r="R71" i="19" s="1"/>
  <c r="R193" i="12"/>
  <c r="R228" i="12" s="1"/>
  <c r="R72" i="19" s="1"/>
  <c r="R194" i="12"/>
  <c r="R229" i="12" s="1"/>
  <c r="R73" i="19" s="1"/>
  <c r="R195" i="12"/>
  <c r="R230" i="12" s="1"/>
  <c r="R74" i="19" s="1"/>
  <c r="R154" i="10"/>
  <c r="R15" i="19" s="1"/>
  <c r="R155" i="10"/>
  <c r="R16" i="19" s="1"/>
  <c r="R156" i="10"/>
  <c r="R17" i="19" s="1"/>
  <c r="R157" i="10"/>
  <c r="R18" i="19" s="1"/>
  <c r="R158" i="10"/>
  <c r="R19" i="19" s="1"/>
  <c r="R159" i="10"/>
  <c r="R20" i="19" s="1"/>
  <c r="R160" i="10"/>
  <c r="R21" i="19" s="1"/>
  <c r="R161" i="10"/>
  <c r="R22" i="19" s="1"/>
  <c r="R162" i="10"/>
  <c r="R23" i="19" s="1"/>
  <c r="R26" i="19"/>
  <c r="R192" i="10"/>
  <c r="R27" i="19" s="1"/>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196" i="12"/>
  <c r="R231" i="12" s="1"/>
  <c r="R75" i="19" s="1"/>
  <c r="R197" i="12"/>
  <c r="R232" i="12" s="1"/>
  <c r="R76" i="19" s="1"/>
  <c r="R198" i="12"/>
  <c r="R233" i="12" s="1"/>
  <c r="R77" i="19" s="1"/>
  <c r="R199" i="12"/>
  <c r="R234" i="12" s="1"/>
  <c r="R78" i="19" s="1"/>
  <c r="R200" i="12"/>
  <c r="R235" i="12" s="1"/>
  <c r="R79" i="19" s="1"/>
  <c r="R201" i="12"/>
  <c r="R236" i="12" s="1"/>
  <c r="R80" i="19" s="1"/>
  <c r="R202" i="12"/>
  <c r="R237" i="12" s="1"/>
  <c r="R81" i="19" s="1"/>
  <c r="R203" i="12"/>
  <c r="R238" i="12" s="1"/>
  <c r="R82" i="19" s="1"/>
  <c r="R204" i="12"/>
  <c r="R239" i="12" s="1"/>
  <c r="R83" i="19" s="1"/>
  <c r="R205" i="12"/>
  <c r="R240" i="12" s="1"/>
  <c r="R84" i="19" s="1"/>
  <c r="R206" i="12"/>
  <c r="R241" i="12" s="1"/>
  <c r="R85" i="19" s="1"/>
  <c r="R207" i="12"/>
  <c r="R242" i="12" s="1"/>
  <c r="R86" i="19" s="1"/>
  <c r="R208" i="12"/>
  <c r="R243" i="12" s="1"/>
  <c r="R87" i="19" s="1"/>
  <c r="R209" i="12"/>
  <c r="R244" i="12" s="1"/>
  <c r="R88" i="19" s="1"/>
  <c r="R210" i="12"/>
  <c r="R245" i="12" s="1"/>
  <c r="R89" i="19" s="1"/>
  <c r="R211" i="12"/>
  <c r="R246" i="12" s="1"/>
  <c r="R90" i="19" s="1"/>
  <c r="R212" i="12"/>
  <c r="R247" i="12" s="1"/>
  <c r="R91" i="19" s="1"/>
  <c r="R213" i="12"/>
  <c r="R248" i="12" s="1"/>
  <c r="R92" i="19" s="1"/>
  <c r="R214" i="12"/>
  <c r="R249" i="12" s="1"/>
  <c r="R93" i="19" s="1"/>
  <c r="R215" i="12"/>
  <c r="R250" i="12" s="1"/>
  <c r="R94" i="19" s="1"/>
  <c r="R216" i="12"/>
  <c r="R251" i="12" s="1"/>
  <c r="R95" i="19" s="1"/>
  <c r="R217" i="12"/>
  <c r="R252" i="12" s="1"/>
  <c r="R96" i="19" s="1"/>
  <c r="R218" i="12"/>
  <c r="R253" i="12" s="1"/>
  <c r="R97" i="19" s="1"/>
  <c r="R219" i="12"/>
  <c r="R254" i="12" s="1"/>
  <c r="R98" i="19" s="1"/>
  <c r="R220" i="12"/>
  <c r="R255" i="12" s="1"/>
  <c r="R99" i="19" s="1"/>
  <c r="R221" i="12"/>
  <c r="R256" i="12" s="1"/>
  <c r="R100" i="19" s="1"/>
  <c r="R335" i="12"/>
  <c r="R336" i="12"/>
  <c r="R337" i="12"/>
  <c r="R338" i="12"/>
  <c r="R339" i="12"/>
  <c r="R340" i="12"/>
  <c r="R341" i="12"/>
  <c r="R342" i="12"/>
  <c r="R343" i="12"/>
  <c r="R344" i="12"/>
  <c r="R345" i="12"/>
  <c r="R346" i="12"/>
  <c r="R347" i="12"/>
  <c r="R348" i="12"/>
  <c r="R349" i="12"/>
  <c r="R350" i="12"/>
  <c r="R351" i="12"/>
  <c r="R352" i="12"/>
  <c r="R353" i="12"/>
  <c r="R354" i="12"/>
  <c r="R355" i="12"/>
  <c r="R356" i="12"/>
  <c r="R357" i="12"/>
  <c r="R358" i="12"/>
  <c r="R359" i="12"/>
  <c r="R360" i="12"/>
  <c r="R361" i="12"/>
  <c r="R362" i="12"/>
  <c r="R363" i="12"/>
  <c r="R364" i="12"/>
  <c r="R102" i="19"/>
  <c r="R103" i="19"/>
  <c r="R104" i="19"/>
  <c r="R105" i="19"/>
  <c r="R106" i="19"/>
  <c r="R107" i="19"/>
  <c r="R108" i="19"/>
  <c r="R109" i="19"/>
  <c r="R110" i="19"/>
  <c r="R111" i="19"/>
  <c r="R112" i="19"/>
  <c r="R113" i="19"/>
  <c r="R114" i="19"/>
  <c r="R115" i="19"/>
  <c r="R116" i="19"/>
  <c r="R117" i="19"/>
  <c r="R118" i="19"/>
  <c r="R119" i="19"/>
  <c r="R120" i="19"/>
  <c r="R121" i="19"/>
  <c r="R122" i="19"/>
  <c r="R123" i="19"/>
  <c r="R124" i="19"/>
  <c r="R125" i="19"/>
  <c r="R126" i="19"/>
  <c r="R127" i="19"/>
  <c r="R128" i="19"/>
  <c r="R129" i="19"/>
  <c r="R130" i="19"/>
  <c r="R131" i="19"/>
  <c r="R132" i="19"/>
  <c r="R133" i="19"/>
  <c r="R134" i="19"/>
  <c r="R135" i="19"/>
  <c r="R136" i="19"/>
  <c r="R137" i="19"/>
  <c r="R138" i="19"/>
  <c r="R139" i="19"/>
  <c r="R140" i="19"/>
  <c r="R141" i="19"/>
  <c r="R142" i="19"/>
  <c r="R143" i="19"/>
  <c r="R144" i="19"/>
  <c r="R145" i="19"/>
  <c r="R146" i="19"/>
  <c r="R147" i="19"/>
  <c r="R148" i="19"/>
  <c r="R149" i="19"/>
  <c r="R150" i="19"/>
  <c r="R151" i="19"/>
  <c r="R152" i="19"/>
  <c r="R153" i="19"/>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78" i="19"/>
  <c r="R179" i="19"/>
  <c r="R180" i="19"/>
  <c r="R181" i="19"/>
  <c r="R182" i="19"/>
  <c r="R183" i="19"/>
  <c r="R184" i="19"/>
  <c r="R185" i="19"/>
  <c r="R186" i="19"/>
  <c r="R187" i="19"/>
  <c r="R188" i="19"/>
  <c r="R189" i="19"/>
  <c r="R190" i="19"/>
  <c r="R191" i="19"/>
  <c r="R192" i="19"/>
  <c r="R193" i="19"/>
  <c r="R194" i="19"/>
  <c r="R195" i="19"/>
  <c r="R196" i="19"/>
  <c r="R197" i="19"/>
  <c r="R198" i="19"/>
  <c r="R199" i="19"/>
  <c r="R200" i="19"/>
  <c r="R201" i="19"/>
  <c r="R202" i="19"/>
  <c r="R203" i="19"/>
  <c r="R204" i="19"/>
  <c r="R205" i="19"/>
  <c r="R206" i="19"/>
  <c r="R207" i="19"/>
  <c r="R208" i="19"/>
  <c r="R209" i="19"/>
  <c r="R210" i="19"/>
  <c r="R211" i="19"/>
  <c r="R212" i="19"/>
  <c r="R213" i="19"/>
  <c r="R214" i="19"/>
  <c r="R215" i="19"/>
  <c r="R216" i="19"/>
  <c r="R217" i="19"/>
  <c r="R218" i="19"/>
  <c r="R219" i="19"/>
  <c r="R220" i="19"/>
  <c r="R221" i="19"/>
  <c r="R222" i="19"/>
  <c r="R223" i="19"/>
  <c r="R224" i="19"/>
  <c r="R225" i="19"/>
  <c r="R226" i="19"/>
  <c r="R227" i="19"/>
  <c r="R228" i="19"/>
  <c r="R229" i="19"/>
  <c r="R230" i="19"/>
  <c r="R231" i="19"/>
  <c r="R232" i="19"/>
  <c r="R233" i="19"/>
  <c r="R234" i="19"/>
  <c r="R235" i="19"/>
  <c r="R236" i="19"/>
  <c r="R237" i="19"/>
  <c r="R238" i="19"/>
  <c r="R239" i="19"/>
  <c r="R240" i="19"/>
  <c r="R241" i="19"/>
  <c r="R242" i="19"/>
  <c r="R243" i="19"/>
  <c r="R244" i="19"/>
  <c r="R245" i="19"/>
  <c r="R246" i="19"/>
  <c r="R247" i="19"/>
  <c r="R248" i="19"/>
  <c r="R249" i="19"/>
  <c r="R250" i="19"/>
  <c r="R251" i="19"/>
  <c r="R252" i="19"/>
  <c r="R253" i="19"/>
  <c r="R254" i="19"/>
  <c r="R255" i="19"/>
  <c r="R256" i="19"/>
  <c r="R257" i="19"/>
  <c r="R258" i="19"/>
  <c r="R259" i="19"/>
  <c r="R260" i="19"/>
  <c r="R265" i="19"/>
  <c r="R266" i="19"/>
  <c r="R267" i="19"/>
  <c r="R268" i="19"/>
  <c r="R1122" i="14"/>
  <c r="R1177" i="14"/>
  <c r="R1232" i="14"/>
  <c r="R1287" i="14"/>
  <c r="R1123" i="14"/>
  <c r="R1178" i="14"/>
  <c r="R1233" i="14"/>
  <c r="R1288" i="14"/>
  <c r="R1124" i="14"/>
  <c r="R1179" i="14"/>
  <c r="R1234" i="14"/>
  <c r="R1289" i="14"/>
  <c r="R1125" i="14"/>
  <c r="R1180" i="14"/>
  <c r="R1235" i="14"/>
  <c r="R1290" i="14"/>
  <c r="R1126" i="14"/>
  <c r="R1181" i="14"/>
  <c r="R1236" i="14"/>
  <c r="R1291" i="14"/>
  <c r="R1127" i="14"/>
  <c r="R1182" i="14"/>
  <c r="R1237" i="14"/>
  <c r="R1292" i="14"/>
  <c r="R1128" i="14"/>
  <c r="R1183" i="14"/>
  <c r="R1238" i="14"/>
  <c r="R1293" i="14"/>
  <c r="R1129" i="14"/>
  <c r="R1184" i="14"/>
  <c r="R1239" i="14"/>
  <c r="R1294" i="14"/>
  <c r="R1130" i="14"/>
  <c r="R1185" i="14"/>
  <c r="R1240" i="14"/>
  <c r="R1295" i="14"/>
  <c r="R1131" i="14"/>
  <c r="R1186" i="14"/>
  <c r="R1241" i="14"/>
  <c r="R1296" i="14"/>
  <c r="R1132" i="14"/>
  <c r="R1187" i="14"/>
  <c r="R1242" i="14"/>
  <c r="R1297" i="14"/>
  <c r="R1133" i="14"/>
  <c r="R1188" i="14"/>
  <c r="R1243" i="14"/>
  <c r="R1298" i="14"/>
  <c r="R1134" i="14"/>
  <c r="R1189" i="14"/>
  <c r="R1244" i="14"/>
  <c r="R1299" i="14"/>
  <c r="R1135" i="14"/>
  <c r="R1190" i="14"/>
  <c r="R1245" i="14"/>
  <c r="R1300" i="14"/>
  <c r="R1136" i="14"/>
  <c r="R1191" i="14"/>
  <c r="R1246" i="14"/>
  <c r="R1301" i="14"/>
  <c r="R1137" i="14"/>
  <c r="R1192" i="14"/>
  <c r="R1247" i="14"/>
  <c r="R1302" i="14"/>
  <c r="R1138" i="14"/>
  <c r="R1193" i="14"/>
  <c r="R1248" i="14"/>
  <c r="R1303" i="14"/>
  <c r="R1139" i="14"/>
  <c r="R1194" i="14"/>
  <c r="R1249" i="14"/>
  <c r="R1304" i="14"/>
  <c r="R1140" i="14"/>
  <c r="R1195" i="14"/>
  <c r="R1250" i="14"/>
  <c r="R1305" i="14"/>
  <c r="R1141" i="14"/>
  <c r="R1196" i="14"/>
  <c r="R1251" i="14"/>
  <c r="R1306" i="14"/>
  <c r="R1142" i="14"/>
  <c r="R1197" i="14"/>
  <c r="R1252" i="14"/>
  <c r="R1307" i="14"/>
  <c r="R1143" i="14"/>
  <c r="R1198" i="14"/>
  <c r="R1253" i="14"/>
  <c r="R1308" i="14"/>
  <c r="R1144" i="14"/>
  <c r="R1199" i="14"/>
  <c r="R1254" i="14"/>
  <c r="R1309" i="14"/>
  <c r="R1145" i="14"/>
  <c r="R1200" i="14"/>
  <c r="R1255" i="14"/>
  <c r="R1310" i="14"/>
  <c r="R1146" i="14"/>
  <c r="R1201" i="14"/>
  <c r="R1256" i="14"/>
  <c r="R1311" i="14"/>
  <c r="R1147" i="14"/>
  <c r="R1202" i="14"/>
  <c r="R1257" i="14"/>
  <c r="R1312" i="14"/>
  <c r="R1148" i="14"/>
  <c r="R1203" i="14"/>
  <c r="R1258" i="14"/>
  <c r="R1313" i="14"/>
  <c r="R1149" i="14"/>
  <c r="R1204" i="14"/>
  <c r="R1259" i="14"/>
  <c r="R1314" i="14"/>
  <c r="R1150" i="14"/>
  <c r="R1205" i="14"/>
  <c r="R1260" i="14"/>
  <c r="R1315" i="14"/>
  <c r="R1151" i="14"/>
  <c r="R1206" i="14"/>
  <c r="R1261" i="14"/>
  <c r="R1316" i="14"/>
  <c r="R1152" i="14"/>
  <c r="R1207" i="14"/>
  <c r="R1262" i="14"/>
  <c r="R1317" i="14"/>
  <c r="R1153" i="14"/>
  <c r="R1208" i="14"/>
  <c r="R1263" i="14"/>
  <c r="R1318" i="14"/>
  <c r="R1154" i="14"/>
  <c r="R1209" i="14"/>
  <c r="R1264" i="14"/>
  <c r="R1319" i="14"/>
  <c r="R1155" i="14"/>
  <c r="R1210" i="14"/>
  <c r="R1265" i="14"/>
  <c r="R1320" i="14"/>
  <c r="R1156" i="14"/>
  <c r="R1211" i="14"/>
  <c r="R1266" i="14"/>
  <c r="R1321" i="14"/>
  <c r="R1157" i="14"/>
  <c r="R1212" i="14"/>
  <c r="R1267" i="14"/>
  <c r="R1322" i="14"/>
  <c r="R1158" i="14"/>
  <c r="R1213" i="14"/>
  <c r="R1268" i="14"/>
  <c r="R1323" i="14"/>
  <c r="R1159" i="14"/>
  <c r="R1214" i="14"/>
  <c r="R1269" i="14"/>
  <c r="R1324" i="14"/>
  <c r="R1160" i="14"/>
  <c r="R1215" i="14"/>
  <c r="R1270" i="14"/>
  <c r="R1325" i="14"/>
  <c r="R1161" i="14"/>
  <c r="R1216" i="14"/>
  <c r="R1271" i="14"/>
  <c r="R1326" i="14"/>
  <c r="R1162" i="14"/>
  <c r="R1217" i="14"/>
  <c r="R1272" i="14"/>
  <c r="R1327" i="14"/>
  <c r="R1163" i="14"/>
  <c r="R1218" i="14"/>
  <c r="R1273" i="14"/>
  <c r="R1328" i="14"/>
  <c r="R1164" i="14"/>
  <c r="R1219" i="14"/>
  <c r="R1274" i="14"/>
  <c r="R1329" i="14"/>
  <c r="R1165" i="14"/>
  <c r="R1220" i="14"/>
  <c r="R1275" i="14"/>
  <c r="R1330" i="14"/>
  <c r="R1166" i="14"/>
  <c r="R1221" i="14"/>
  <c r="R1276" i="14"/>
  <c r="R1331" i="14"/>
  <c r="R1167" i="14"/>
  <c r="R1222" i="14"/>
  <c r="R1277" i="14"/>
  <c r="R1332" i="14"/>
  <c r="R1168" i="14"/>
  <c r="R1223" i="14"/>
  <c r="R1278" i="14"/>
  <c r="R1333" i="14"/>
  <c r="R1169" i="14"/>
  <c r="R1224" i="14"/>
  <c r="R1279" i="14"/>
  <c r="R1334" i="14"/>
  <c r="R1170" i="14"/>
  <c r="R1225" i="14"/>
  <c r="R1280" i="14"/>
  <c r="R1335" i="14"/>
  <c r="R1171" i="14"/>
  <c r="R1226" i="14"/>
  <c r="R1281" i="14"/>
  <c r="R1336" i="14"/>
  <c r="R319" i="19"/>
  <c r="R320" i="19"/>
  <c r="R321" i="19"/>
  <c r="R322" i="19"/>
  <c r="R323" i="19"/>
  <c r="R324" i="19"/>
  <c r="R325" i="19"/>
  <c r="R49" i="15"/>
  <c r="R326" i="19" s="1"/>
  <c r="R56" i="15"/>
  <c r="R327" i="19" s="1"/>
  <c r="R64" i="15"/>
  <c r="R328" i="19" s="1"/>
  <c r="R73" i="15"/>
  <c r="R329" i="19" s="1"/>
  <c r="R330" i="19"/>
  <c r="R331" i="19"/>
  <c r="R332" i="19"/>
  <c r="R333" i="19"/>
  <c r="R334" i="19"/>
  <c r="R89" i="15"/>
  <c r="R335" i="19" s="1"/>
  <c r="R96" i="15"/>
  <c r="R336" i="19" s="1"/>
  <c r="R103" i="15"/>
  <c r="R337" i="19" s="1"/>
  <c r="R114" i="15"/>
  <c r="R338" i="19" s="1"/>
  <c r="R125" i="15"/>
  <c r="R339" i="19" s="1"/>
  <c r="R136" i="15"/>
  <c r="R340" i="19" s="1"/>
  <c r="R89" i="16"/>
  <c r="R140" i="16" s="1"/>
  <c r="R105" i="16"/>
  <c r="R141" i="16" s="1"/>
  <c r="R342" i="19" s="1"/>
  <c r="R121" i="16"/>
  <c r="R142" i="16" s="1"/>
  <c r="R343" i="19" s="1"/>
  <c r="R137" i="16"/>
  <c r="R143" i="16" s="1"/>
  <c r="R344" i="19" s="1"/>
  <c r="R159" i="16"/>
  <c r="R345" i="19" s="1"/>
  <c r="R351" i="19"/>
  <c r="R352" i="19"/>
  <c r="R353" i="19"/>
  <c r="R354" i="19"/>
  <c r="R355" i="19"/>
  <c r="R356" i="19"/>
  <c r="R357" i="19"/>
  <c r="R358" i="19"/>
  <c r="R359" i="19"/>
  <c r="R360" i="19"/>
  <c r="R49" i="21"/>
  <c r="R40" i="26" s="1"/>
  <c r="R50" i="21"/>
  <c r="R54" i="21"/>
  <c r="R60" i="21"/>
  <c r="S192" i="12"/>
  <c r="S227" i="12" s="1"/>
  <c r="S71" i="19" s="1"/>
  <c r="S193" i="12"/>
  <c r="S228" i="12" s="1"/>
  <c r="S72" i="19" s="1"/>
  <c r="S194" i="12"/>
  <c r="S229" i="12" s="1"/>
  <c r="S73" i="19" s="1"/>
  <c r="S195" i="12"/>
  <c r="S230" i="12" s="1"/>
  <c r="S74" i="19" s="1"/>
  <c r="S154" i="10"/>
  <c r="S15" i="19" s="1"/>
  <c r="S155" i="10"/>
  <c r="S16" i="19" s="1"/>
  <c r="S156" i="10"/>
  <c r="S17" i="19" s="1"/>
  <c r="S157" i="10"/>
  <c r="S18" i="19" s="1"/>
  <c r="S158" i="10"/>
  <c r="S19" i="19" s="1"/>
  <c r="S159" i="10"/>
  <c r="S20" i="19" s="1"/>
  <c r="S160" i="10"/>
  <c r="S21" i="19" s="1"/>
  <c r="S161" i="10"/>
  <c r="S22" i="19" s="1"/>
  <c r="S162" i="10"/>
  <c r="S23" i="19" s="1"/>
  <c r="S26" i="19"/>
  <c r="S192" i="10"/>
  <c r="S27" i="19" s="1"/>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62" i="19"/>
  <c r="S63" i="19"/>
  <c r="S64" i="19"/>
  <c r="S65" i="19"/>
  <c r="S66" i="19"/>
  <c r="S67" i="19"/>
  <c r="S196" i="12"/>
  <c r="S231" i="12" s="1"/>
  <c r="S75" i="19" s="1"/>
  <c r="S197" i="12"/>
  <c r="S232" i="12" s="1"/>
  <c r="S76" i="19" s="1"/>
  <c r="S198" i="12"/>
  <c r="S233" i="12" s="1"/>
  <c r="S77" i="19" s="1"/>
  <c r="S199" i="12"/>
  <c r="S234" i="12" s="1"/>
  <c r="S78" i="19" s="1"/>
  <c r="S200" i="12"/>
  <c r="S235" i="12" s="1"/>
  <c r="S79" i="19" s="1"/>
  <c r="S201" i="12"/>
  <c r="S236" i="12" s="1"/>
  <c r="S80" i="19" s="1"/>
  <c r="S202" i="12"/>
  <c r="S237" i="12" s="1"/>
  <c r="S81" i="19" s="1"/>
  <c r="S203" i="12"/>
  <c r="S238" i="12" s="1"/>
  <c r="S82" i="19" s="1"/>
  <c r="S204" i="12"/>
  <c r="S239" i="12" s="1"/>
  <c r="S83" i="19" s="1"/>
  <c r="S205" i="12"/>
  <c r="S240" i="12" s="1"/>
  <c r="S84" i="19" s="1"/>
  <c r="S206" i="12"/>
  <c r="S241" i="12" s="1"/>
  <c r="S85" i="19" s="1"/>
  <c r="S207" i="12"/>
  <c r="S242" i="12" s="1"/>
  <c r="S86" i="19" s="1"/>
  <c r="S208" i="12"/>
  <c r="S243" i="12" s="1"/>
  <c r="S87" i="19" s="1"/>
  <c r="S209" i="12"/>
  <c r="S244" i="12" s="1"/>
  <c r="S88" i="19" s="1"/>
  <c r="S210" i="12"/>
  <c r="S245" i="12" s="1"/>
  <c r="S89" i="19" s="1"/>
  <c r="S211" i="12"/>
  <c r="S246" i="12" s="1"/>
  <c r="S90" i="19" s="1"/>
  <c r="S212" i="12"/>
  <c r="S247" i="12" s="1"/>
  <c r="S91" i="19" s="1"/>
  <c r="S213" i="12"/>
  <c r="S248" i="12" s="1"/>
  <c r="S92" i="19" s="1"/>
  <c r="S214" i="12"/>
  <c r="S249" i="12" s="1"/>
  <c r="S93" i="19" s="1"/>
  <c r="S215" i="12"/>
  <c r="S250" i="12" s="1"/>
  <c r="S94" i="19" s="1"/>
  <c r="S216" i="12"/>
  <c r="S251" i="12" s="1"/>
  <c r="S95" i="19" s="1"/>
  <c r="S217" i="12"/>
  <c r="S252" i="12" s="1"/>
  <c r="S96" i="19" s="1"/>
  <c r="S218" i="12"/>
  <c r="S253" i="12" s="1"/>
  <c r="S97" i="19" s="1"/>
  <c r="S219" i="12"/>
  <c r="S254" i="12" s="1"/>
  <c r="S98" i="19" s="1"/>
  <c r="S220" i="12"/>
  <c r="S255" i="12" s="1"/>
  <c r="S99" i="19" s="1"/>
  <c r="S221" i="12"/>
  <c r="S256" i="12" s="1"/>
  <c r="S100" i="19" s="1"/>
  <c r="S335" i="12"/>
  <c r="S336" i="12"/>
  <c r="S337" i="12"/>
  <c r="S338" i="12"/>
  <c r="S339" i="12"/>
  <c r="S340" i="12"/>
  <c r="S341" i="12"/>
  <c r="S342" i="12"/>
  <c r="S343" i="12"/>
  <c r="S344" i="12"/>
  <c r="S345" i="12"/>
  <c r="S346" i="12"/>
  <c r="S347" i="12"/>
  <c r="S348" i="12"/>
  <c r="S349" i="12"/>
  <c r="S350" i="12"/>
  <c r="S351" i="12"/>
  <c r="S352" i="12"/>
  <c r="S353" i="12"/>
  <c r="S354" i="12"/>
  <c r="S355" i="12"/>
  <c r="S356" i="12"/>
  <c r="S357" i="12"/>
  <c r="S358" i="12"/>
  <c r="S359" i="12"/>
  <c r="S360" i="12"/>
  <c r="S361" i="12"/>
  <c r="S362" i="12"/>
  <c r="S363" i="12"/>
  <c r="S364" i="12"/>
  <c r="S102" i="19"/>
  <c r="S103" i="19"/>
  <c r="S104" i="19"/>
  <c r="S105" i="19"/>
  <c r="S106" i="19"/>
  <c r="S107" i="19"/>
  <c r="S108" i="19"/>
  <c r="S109" i="19"/>
  <c r="S110" i="19"/>
  <c r="S111" i="19"/>
  <c r="S112" i="19"/>
  <c r="S113" i="19"/>
  <c r="S114" i="19"/>
  <c r="S115" i="19"/>
  <c r="S116" i="19"/>
  <c r="S117" i="19"/>
  <c r="S118" i="19"/>
  <c r="S119" i="19"/>
  <c r="S120" i="19"/>
  <c r="S121" i="19"/>
  <c r="S122" i="19"/>
  <c r="S123" i="19"/>
  <c r="S124" i="19"/>
  <c r="S125" i="19"/>
  <c r="S126" i="19"/>
  <c r="S127" i="19"/>
  <c r="S128" i="19"/>
  <c r="S129" i="19"/>
  <c r="S130" i="19"/>
  <c r="S131" i="19"/>
  <c r="S132" i="19"/>
  <c r="S133" i="19"/>
  <c r="S134" i="19"/>
  <c r="S135" i="19"/>
  <c r="S136" i="19"/>
  <c r="S137" i="19"/>
  <c r="S138" i="19"/>
  <c r="S139" i="19"/>
  <c r="S140" i="19"/>
  <c r="S141" i="19"/>
  <c r="S142" i="19"/>
  <c r="S143" i="19"/>
  <c r="S144" i="19"/>
  <c r="S145" i="19"/>
  <c r="S146" i="19"/>
  <c r="S147" i="19"/>
  <c r="S148" i="19"/>
  <c r="S149" i="19"/>
  <c r="S150" i="19"/>
  <c r="S151" i="19"/>
  <c r="S152" i="19"/>
  <c r="S153" i="19"/>
  <c r="S154" i="19"/>
  <c r="S155" i="19"/>
  <c r="S156" i="19"/>
  <c r="S157" i="19"/>
  <c r="S158" i="19"/>
  <c r="S159" i="19"/>
  <c r="S160" i="19"/>
  <c r="S161" i="19"/>
  <c r="S162" i="19"/>
  <c r="S163" i="19"/>
  <c r="S164" i="19"/>
  <c r="S165" i="19"/>
  <c r="S166" i="19"/>
  <c r="S167" i="19"/>
  <c r="S168" i="19"/>
  <c r="S169" i="19"/>
  <c r="S170" i="19"/>
  <c r="S171" i="19"/>
  <c r="S172" i="19"/>
  <c r="S173" i="19"/>
  <c r="S174" i="19"/>
  <c r="S175" i="19"/>
  <c r="S176" i="19"/>
  <c r="S177" i="19"/>
  <c r="S178" i="19"/>
  <c r="S179" i="19"/>
  <c r="S180" i="19"/>
  <c r="S181" i="19"/>
  <c r="S182" i="19"/>
  <c r="S183" i="19"/>
  <c r="S184" i="19"/>
  <c r="S185" i="19"/>
  <c r="S186" i="19"/>
  <c r="S187" i="19"/>
  <c r="S188" i="19"/>
  <c r="S189" i="19"/>
  <c r="S190" i="19"/>
  <c r="S191" i="19"/>
  <c r="S192" i="19"/>
  <c r="S193" i="19"/>
  <c r="S194" i="19"/>
  <c r="S195" i="19"/>
  <c r="S196" i="19"/>
  <c r="S197" i="19"/>
  <c r="S198" i="19"/>
  <c r="S199" i="19"/>
  <c r="S200" i="19"/>
  <c r="S201" i="19"/>
  <c r="S202" i="19"/>
  <c r="S203" i="19"/>
  <c r="S204" i="19"/>
  <c r="S205" i="19"/>
  <c r="S206" i="19"/>
  <c r="S207" i="19"/>
  <c r="S208" i="19"/>
  <c r="S209" i="19"/>
  <c r="S210" i="19"/>
  <c r="S211" i="19"/>
  <c r="S212" i="19"/>
  <c r="S213" i="19"/>
  <c r="S214" i="19"/>
  <c r="S215" i="19"/>
  <c r="S216" i="19"/>
  <c r="S217" i="19"/>
  <c r="S218" i="19"/>
  <c r="S219" i="19"/>
  <c r="S220" i="19"/>
  <c r="S221" i="19"/>
  <c r="S222" i="19"/>
  <c r="S223" i="19"/>
  <c r="S224" i="19"/>
  <c r="S225" i="19"/>
  <c r="S226" i="19"/>
  <c r="S227" i="19"/>
  <c r="S228" i="19"/>
  <c r="S229" i="19"/>
  <c r="S230" i="19"/>
  <c r="S231" i="19"/>
  <c r="S232" i="19"/>
  <c r="S233" i="19"/>
  <c r="S234" i="19"/>
  <c r="S235" i="19"/>
  <c r="S236" i="19"/>
  <c r="S237" i="19"/>
  <c r="S238" i="19"/>
  <c r="S239" i="19"/>
  <c r="S240" i="19"/>
  <c r="S241" i="19"/>
  <c r="S242" i="19"/>
  <c r="S243" i="19"/>
  <c r="S244" i="19"/>
  <c r="S245" i="19"/>
  <c r="S246" i="19"/>
  <c r="S247" i="19"/>
  <c r="S248" i="19"/>
  <c r="S249" i="19"/>
  <c r="S250" i="19"/>
  <c r="S251" i="19"/>
  <c r="S252" i="19"/>
  <c r="S253" i="19"/>
  <c r="S254" i="19"/>
  <c r="S255" i="19"/>
  <c r="S256" i="19"/>
  <c r="S257" i="19"/>
  <c r="S258" i="19"/>
  <c r="S259" i="19"/>
  <c r="S260" i="19"/>
  <c r="S265" i="19"/>
  <c r="S266" i="19"/>
  <c r="S267" i="19"/>
  <c r="S268" i="19"/>
  <c r="S1122" i="14"/>
  <c r="S1177" i="14"/>
  <c r="S1232" i="14"/>
  <c r="S1287" i="14"/>
  <c r="S1123" i="14"/>
  <c r="S1178" i="14"/>
  <c r="S1233" i="14"/>
  <c r="S1288" i="14"/>
  <c r="S1124" i="14"/>
  <c r="S1179" i="14"/>
  <c r="S1234" i="14"/>
  <c r="S1289" i="14"/>
  <c r="S1125" i="14"/>
  <c r="S1180" i="14"/>
  <c r="S1235" i="14"/>
  <c r="S1290" i="14"/>
  <c r="S1126" i="14"/>
  <c r="S1181" i="14"/>
  <c r="S1236" i="14"/>
  <c r="S1291" i="14"/>
  <c r="S1127" i="14"/>
  <c r="S1182" i="14"/>
  <c r="S1237" i="14"/>
  <c r="S1292" i="14"/>
  <c r="S1128" i="14"/>
  <c r="S1183" i="14"/>
  <c r="S1238" i="14"/>
  <c r="S1293" i="14"/>
  <c r="S1129" i="14"/>
  <c r="S1184" i="14"/>
  <c r="S1239" i="14"/>
  <c r="S1294" i="14"/>
  <c r="S1130" i="14"/>
  <c r="S1185" i="14"/>
  <c r="S1240" i="14"/>
  <c r="S1295" i="14"/>
  <c r="S1131" i="14"/>
  <c r="S1186" i="14"/>
  <c r="S1241" i="14"/>
  <c r="S1296" i="14"/>
  <c r="S1132" i="14"/>
  <c r="S1187" i="14"/>
  <c r="S1242" i="14"/>
  <c r="S1297" i="14"/>
  <c r="S1133" i="14"/>
  <c r="S1188" i="14"/>
  <c r="S1243" i="14"/>
  <c r="S1298" i="14"/>
  <c r="S1134" i="14"/>
  <c r="S1189" i="14"/>
  <c r="S1244" i="14"/>
  <c r="S1299" i="14"/>
  <c r="S1135" i="14"/>
  <c r="S1190" i="14"/>
  <c r="S1245" i="14"/>
  <c r="S1300" i="14"/>
  <c r="S1136" i="14"/>
  <c r="S1191" i="14"/>
  <c r="S1246" i="14"/>
  <c r="S1301" i="14"/>
  <c r="S1137" i="14"/>
  <c r="S1192" i="14"/>
  <c r="S1247" i="14"/>
  <c r="S1302" i="14"/>
  <c r="S1138" i="14"/>
  <c r="S1193" i="14"/>
  <c r="S1248" i="14"/>
  <c r="S1303" i="14"/>
  <c r="S1139" i="14"/>
  <c r="S1194" i="14"/>
  <c r="S1249" i="14"/>
  <c r="S1304" i="14"/>
  <c r="S1140" i="14"/>
  <c r="S1195" i="14"/>
  <c r="S1250" i="14"/>
  <c r="S1305" i="14"/>
  <c r="S1141" i="14"/>
  <c r="S1196" i="14"/>
  <c r="S1251" i="14"/>
  <c r="S1306" i="14"/>
  <c r="S1142" i="14"/>
  <c r="S1197" i="14"/>
  <c r="S1252" i="14"/>
  <c r="S1307" i="14"/>
  <c r="S1143" i="14"/>
  <c r="S1198" i="14"/>
  <c r="S1253" i="14"/>
  <c r="S1308" i="14"/>
  <c r="S1144" i="14"/>
  <c r="S1199" i="14"/>
  <c r="S1254" i="14"/>
  <c r="S1309" i="14"/>
  <c r="S1145" i="14"/>
  <c r="S1200" i="14"/>
  <c r="S1255" i="14"/>
  <c r="S1310" i="14"/>
  <c r="S1146" i="14"/>
  <c r="S1201" i="14"/>
  <c r="S1256" i="14"/>
  <c r="S1311" i="14"/>
  <c r="S1147" i="14"/>
  <c r="S1202" i="14"/>
  <c r="S1257" i="14"/>
  <c r="S1312" i="14"/>
  <c r="S1148" i="14"/>
  <c r="S1203" i="14"/>
  <c r="S1258" i="14"/>
  <c r="S1313" i="14"/>
  <c r="S1149" i="14"/>
  <c r="S1204" i="14"/>
  <c r="S1259" i="14"/>
  <c r="S1314" i="14"/>
  <c r="S1150" i="14"/>
  <c r="S1205" i="14"/>
  <c r="S1260" i="14"/>
  <c r="S1315" i="14"/>
  <c r="S1151" i="14"/>
  <c r="S1206" i="14"/>
  <c r="S1261" i="14"/>
  <c r="S1316" i="14"/>
  <c r="S1152" i="14"/>
  <c r="S1207" i="14"/>
  <c r="S1262" i="14"/>
  <c r="S1317" i="14"/>
  <c r="S1153" i="14"/>
  <c r="S1208" i="14"/>
  <c r="S1263" i="14"/>
  <c r="S1318" i="14"/>
  <c r="S1154" i="14"/>
  <c r="S1209" i="14"/>
  <c r="S1264" i="14"/>
  <c r="S1319" i="14"/>
  <c r="S1155" i="14"/>
  <c r="S1210" i="14"/>
  <c r="S1265" i="14"/>
  <c r="S1320" i="14"/>
  <c r="S1156" i="14"/>
  <c r="S1211" i="14"/>
  <c r="S1266" i="14"/>
  <c r="S1321" i="14"/>
  <c r="S1157" i="14"/>
  <c r="S1212" i="14"/>
  <c r="S1267" i="14"/>
  <c r="S1322" i="14"/>
  <c r="S1158" i="14"/>
  <c r="S1213" i="14"/>
  <c r="S1268" i="14"/>
  <c r="S1323" i="14"/>
  <c r="S1159" i="14"/>
  <c r="S1214" i="14"/>
  <c r="S1269" i="14"/>
  <c r="S1324" i="14"/>
  <c r="S1160" i="14"/>
  <c r="S1215" i="14"/>
  <c r="S1270" i="14"/>
  <c r="S1325" i="14"/>
  <c r="S1161" i="14"/>
  <c r="S1216" i="14"/>
  <c r="S1271" i="14"/>
  <c r="S1326" i="14"/>
  <c r="S1162" i="14"/>
  <c r="S1217" i="14"/>
  <c r="S1272" i="14"/>
  <c r="S1327" i="14"/>
  <c r="S1163" i="14"/>
  <c r="S1218" i="14"/>
  <c r="S1273" i="14"/>
  <c r="S1328" i="14"/>
  <c r="S1164" i="14"/>
  <c r="S1219" i="14"/>
  <c r="S1274" i="14"/>
  <c r="S1329" i="14"/>
  <c r="S1165" i="14"/>
  <c r="S1220" i="14"/>
  <c r="S1275" i="14"/>
  <c r="S1330" i="14"/>
  <c r="S1166" i="14"/>
  <c r="S1221" i="14"/>
  <c r="S1276" i="14"/>
  <c r="S1331" i="14"/>
  <c r="S1167" i="14"/>
  <c r="S1222" i="14"/>
  <c r="S1277" i="14"/>
  <c r="S1332" i="14"/>
  <c r="S1168" i="14"/>
  <c r="S1223" i="14"/>
  <c r="S1278" i="14"/>
  <c r="S1333" i="14"/>
  <c r="S1169" i="14"/>
  <c r="S1224" i="14"/>
  <c r="S1279" i="14"/>
  <c r="S1334" i="14"/>
  <c r="S1170" i="14"/>
  <c r="S1225" i="14"/>
  <c r="S1280" i="14"/>
  <c r="S1335" i="14"/>
  <c r="S1171" i="14"/>
  <c r="S1226" i="14"/>
  <c r="S1281" i="14"/>
  <c r="S1336" i="14"/>
  <c r="S319" i="19"/>
  <c r="S320" i="19"/>
  <c r="S321" i="19"/>
  <c r="S322" i="19"/>
  <c r="S323" i="19"/>
  <c r="S324" i="19"/>
  <c r="S325" i="19"/>
  <c r="S49" i="15"/>
  <c r="S326" i="19" s="1"/>
  <c r="S56" i="15"/>
  <c r="S327" i="19" s="1"/>
  <c r="S64" i="15"/>
  <c r="S328" i="19" s="1"/>
  <c r="S73" i="15"/>
  <c r="S329" i="19" s="1"/>
  <c r="S330" i="19"/>
  <c r="S331" i="19"/>
  <c r="S332" i="19"/>
  <c r="S333" i="19"/>
  <c r="S334" i="19"/>
  <c r="S89" i="15"/>
  <c r="S335" i="19" s="1"/>
  <c r="S96" i="15"/>
  <c r="S336" i="19" s="1"/>
  <c r="S103" i="15"/>
  <c r="S337" i="19" s="1"/>
  <c r="S114" i="15"/>
  <c r="S338" i="19" s="1"/>
  <c r="S125" i="15"/>
  <c r="S339" i="19" s="1"/>
  <c r="S136" i="15"/>
  <c r="S340" i="19" s="1"/>
  <c r="S89" i="16"/>
  <c r="S140" i="16" s="1"/>
  <c r="S341" i="19" s="1"/>
  <c r="S105" i="16"/>
  <c r="S141" i="16" s="1"/>
  <c r="S342" i="19" s="1"/>
  <c r="S121" i="16"/>
  <c r="S142" i="16" s="1"/>
  <c r="S343" i="19" s="1"/>
  <c r="S137" i="16"/>
  <c r="S143" i="16" s="1"/>
  <c r="S344" i="19" s="1"/>
  <c r="S159" i="16"/>
  <c r="S345" i="19" s="1"/>
  <c r="S351" i="19"/>
  <c r="S352" i="19"/>
  <c r="S353" i="19"/>
  <c r="S354" i="19"/>
  <c r="S355" i="19"/>
  <c r="S356" i="19"/>
  <c r="S357" i="19"/>
  <c r="S358" i="19"/>
  <c r="S359" i="19"/>
  <c r="S360" i="19"/>
  <c r="S49" i="21"/>
  <c r="S40" i="26" s="1"/>
  <c r="S50" i="21"/>
  <c r="S54" i="21"/>
  <c r="S60" i="21"/>
  <c r="T192" i="12"/>
  <c r="T227" i="12" s="1"/>
  <c r="T71" i="19" s="1"/>
  <c r="T193" i="12"/>
  <c r="T228" i="12" s="1"/>
  <c r="T72" i="19" s="1"/>
  <c r="T194" i="12"/>
  <c r="T229" i="12" s="1"/>
  <c r="T73" i="19" s="1"/>
  <c r="T195" i="12"/>
  <c r="T230" i="12" s="1"/>
  <c r="T74" i="19" s="1"/>
  <c r="T154" i="10"/>
  <c r="T15" i="19" s="1"/>
  <c r="T155" i="10"/>
  <c r="T16" i="19" s="1"/>
  <c r="T156" i="10"/>
  <c r="T17" i="19" s="1"/>
  <c r="T157" i="10"/>
  <c r="T18" i="19" s="1"/>
  <c r="T158" i="10"/>
  <c r="T19" i="19" s="1"/>
  <c r="T159" i="10"/>
  <c r="T20" i="19" s="1"/>
  <c r="T160" i="10"/>
  <c r="T21" i="19" s="1"/>
  <c r="T161" i="10"/>
  <c r="T22" i="19" s="1"/>
  <c r="T162" i="10"/>
  <c r="T23" i="19" s="1"/>
  <c r="T26" i="19"/>
  <c r="T192" i="10"/>
  <c r="T27" i="19" s="1"/>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196" i="12"/>
  <c r="T231" i="12" s="1"/>
  <c r="T75" i="19" s="1"/>
  <c r="T197" i="12"/>
  <c r="T232" i="12" s="1"/>
  <c r="T76" i="19" s="1"/>
  <c r="T198" i="12"/>
  <c r="T233" i="12" s="1"/>
  <c r="T77" i="19" s="1"/>
  <c r="T199" i="12"/>
  <c r="T234" i="12" s="1"/>
  <c r="T78" i="19" s="1"/>
  <c r="T200" i="12"/>
  <c r="T235" i="12" s="1"/>
  <c r="T79" i="19" s="1"/>
  <c r="T201" i="12"/>
  <c r="T236" i="12" s="1"/>
  <c r="T202" i="12"/>
  <c r="T237" i="12" s="1"/>
  <c r="T81" i="19" s="1"/>
  <c r="T203" i="12"/>
  <c r="T238" i="12" s="1"/>
  <c r="T82" i="19" s="1"/>
  <c r="T204" i="12"/>
  <c r="T239" i="12" s="1"/>
  <c r="T83" i="19" s="1"/>
  <c r="T205" i="12"/>
  <c r="T240" i="12" s="1"/>
  <c r="T84" i="19" s="1"/>
  <c r="T206" i="12"/>
  <c r="T241" i="12" s="1"/>
  <c r="T85" i="19" s="1"/>
  <c r="T207" i="12"/>
  <c r="T242" i="12" s="1"/>
  <c r="T86" i="19" s="1"/>
  <c r="T208" i="12"/>
  <c r="T243" i="12" s="1"/>
  <c r="T87" i="19" s="1"/>
  <c r="T209" i="12"/>
  <c r="T244" i="12" s="1"/>
  <c r="T88" i="19" s="1"/>
  <c r="T210" i="12"/>
  <c r="T245" i="12" s="1"/>
  <c r="T89" i="19" s="1"/>
  <c r="T211" i="12"/>
  <c r="T246" i="12" s="1"/>
  <c r="T90" i="19" s="1"/>
  <c r="T212" i="12"/>
  <c r="T247" i="12" s="1"/>
  <c r="T91" i="19" s="1"/>
  <c r="T213" i="12"/>
  <c r="T248" i="12" s="1"/>
  <c r="T92" i="19" s="1"/>
  <c r="T214" i="12"/>
  <c r="T249" i="12" s="1"/>
  <c r="T93" i="19" s="1"/>
  <c r="T215" i="12"/>
  <c r="T250" i="12" s="1"/>
  <c r="T94" i="19" s="1"/>
  <c r="T216" i="12"/>
  <c r="T251" i="12" s="1"/>
  <c r="T95" i="19" s="1"/>
  <c r="T217" i="12"/>
  <c r="T252" i="12" s="1"/>
  <c r="T96" i="19" s="1"/>
  <c r="T218" i="12"/>
  <c r="T253" i="12" s="1"/>
  <c r="T97" i="19" s="1"/>
  <c r="T219" i="12"/>
  <c r="T254" i="12" s="1"/>
  <c r="T98" i="19" s="1"/>
  <c r="T220" i="12"/>
  <c r="T255" i="12" s="1"/>
  <c r="T99" i="19" s="1"/>
  <c r="T221" i="12"/>
  <c r="T256" i="12" s="1"/>
  <c r="T100" i="19" s="1"/>
  <c r="T335" i="12"/>
  <c r="T336" i="12"/>
  <c r="T337" i="12"/>
  <c r="T338" i="12"/>
  <c r="T339" i="12"/>
  <c r="T340" i="12"/>
  <c r="T341" i="12"/>
  <c r="T342" i="12"/>
  <c r="T343" i="12"/>
  <c r="T344" i="12"/>
  <c r="T345" i="12"/>
  <c r="T346" i="12"/>
  <c r="T347" i="12"/>
  <c r="T348" i="12"/>
  <c r="T349" i="12"/>
  <c r="T350" i="12"/>
  <c r="T351" i="12"/>
  <c r="T352" i="12"/>
  <c r="T353" i="12"/>
  <c r="T354" i="12"/>
  <c r="T355" i="12"/>
  <c r="T356" i="12"/>
  <c r="T357" i="12"/>
  <c r="T358" i="12"/>
  <c r="T359" i="12"/>
  <c r="T360" i="12"/>
  <c r="T361" i="12"/>
  <c r="T362" i="12"/>
  <c r="T363" i="12"/>
  <c r="T364" i="12"/>
  <c r="T102" i="19"/>
  <c r="T103" i="19"/>
  <c r="T104" i="19"/>
  <c r="T105" i="19"/>
  <c r="T106" i="19"/>
  <c r="T107" i="19"/>
  <c r="T108" i="19"/>
  <c r="T109" i="19"/>
  <c r="T110" i="19"/>
  <c r="T111" i="19"/>
  <c r="T112" i="19"/>
  <c r="T113" i="19"/>
  <c r="T114" i="19"/>
  <c r="T115" i="19"/>
  <c r="T116" i="19"/>
  <c r="T117" i="19"/>
  <c r="T118" i="19"/>
  <c r="T119" i="19"/>
  <c r="T120" i="19"/>
  <c r="T121" i="19"/>
  <c r="T122" i="19"/>
  <c r="T123" i="19"/>
  <c r="T124" i="19"/>
  <c r="T125" i="19"/>
  <c r="T126" i="19"/>
  <c r="T127" i="19"/>
  <c r="T128" i="19"/>
  <c r="T129" i="19"/>
  <c r="T130" i="19"/>
  <c r="T131" i="19"/>
  <c r="T132" i="19"/>
  <c r="T133" i="19"/>
  <c r="T134" i="19"/>
  <c r="T135" i="19"/>
  <c r="T136" i="19"/>
  <c r="T137" i="19"/>
  <c r="T138" i="19"/>
  <c r="T139" i="19"/>
  <c r="T140" i="19"/>
  <c r="T141" i="19"/>
  <c r="T142" i="19"/>
  <c r="T143" i="19"/>
  <c r="T144" i="19"/>
  <c r="T145" i="19"/>
  <c r="T146" i="19"/>
  <c r="T147" i="19"/>
  <c r="T148" i="19"/>
  <c r="T149" i="19"/>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78" i="19"/>
  <c r="T179" i="19"/>
  <c r="T180" i="19"/>
  <c r="T181" i="19"/>
  <c r="T182" i="19"/>
  <c r="T183" i="19"/>
  <c r="T184" i="19"/>
  <c r="T185" i="19"/>
  <c r="T186" i="19"/>
  <c r="T187" i="19"/>
  <c r="T188" i="19"/>
  <c r="T189" i="19"/>
  <c r="T190" i="19"/>
  <c r="T191" i="19"/>
  <c r="T192" i="19"/>
  <c r="T193" i="19"/>
  <c r="T194" i="19"/>
  <c r="T195" i="19"/>
  <c r="T196" i="19"/>
  <c r="T197" i="19"/>
  <c r="T198" i="19"/>
  <c r="T199" i="19"/>
  <c r="T200" i="19"/>
  <c r="T201" i="19"/>
  <c r="T202" i="19"/>
  <c r="T203" i="19"/>
  <c r="T204" i="19"/>
  <c r="T205" i="19"/>
  <c r="T206" i="19"/>
  <c r="T207" i="19"/>
  <c r="T208" i="19"/>
  <c r="T209" i="19"/>
  <c r="T210" i="19"/>
  <c r="T211" i="19"/>
  <c r="T212" i="19"/>
  <c r="T213" i="19"/>
  <c r="T214" i="19"/>
  <c r="T215" i="19"/>
  <c r="T216" i="19"/>
  <c r="T217" i="19"/>
  <c r="T218" i="19"/>
  <c r="T219" i="19"/>
  <c r="T220" i="19"/>
  <c r="T221" i="19"/>
  <c r="T222" i="19"/>
  <c r="T223" i="19"/>
  <c r="T224" i="19"/>
  <c r="T225" i="19"/>
  <c r="T226" i="19"/>
  <c r="T227" i="19"/>
  <c r="T228" i="19"/>
  <c r="T229" i="19"/>
  <c r="T230" i="19"/>
  <c r="T231" i="19"/>
  <c r="T232" i="19"/>
  <c r="T233" i="19"/>
  <c r="T234" i="19"/>
  <c r="T235" i="19"/>
  <c r="T236" i="19"/>
  <c r="T237" i="19"/>
  <c r="T238" i="19"/>
  <c r="T239" i="19"/>
  <c r="T240" i="19"/>
  <c r="T241" i="19"/>
  <c r="T242" i="19"/>
  <c r="T243" i="19"/>
  <c r="T244" i="19"/>
  <c r="T245" i="19"/>
  <c r="T246" i="19"/>
  <c r="T247" i="19"/>
  <c r="T248" i="19"/>
  <c r="T249" i="19"/>
  <c r="T250" i="19"/>
  <c r="T251" i="19"/>
  <c r="T252" i="19"/>
  <c r="T253" i="19"/>
  <c r="T254" i="19"/>
  <c r="T255" i="19"/>
  <c r="T256" i="19"/>
  <c r="T257" i="19"/>
  <c r="T258" i="19"/>
  <c r="T259" i="19"/>
  <c r="T260" i="19"/>
  <c r="T265" i="19"/>
  <c r="T266" i="19"/>
  <c r="T267" i="19"/>
  <c r="T268" i="19"/>
  <c r="T1122" i="14"/>
  <c r="T1177" i="14"/>
  <c r="T1232" i="14"/>
  <c r="T1287" i="14"/>
  <c r="T1123" i="14"/>
  <c r="T1178" i="14"/>
  <c r="T1233" i="14"/>
  <c r="T1288" i="14"/>
  <c r="T1124" i="14"/>
  <c r="T1179" i="14"/>
  <c r="T1234" i="14"/>
  <c r="T1289" i="14"/>
  <c r="T1125" i="14"/>
  <c r="T1180" i="14"/>
  <c r="T1235" i="14"/>
  <c r="T1290" i="14"/>
  <c r="T1126" i="14"/>
  <c r="T1181" i="14"/>
  <c r="T1236" i="14"/>
  <c r="T1291" i="14"/>
  <c r="T1127" i="14"/>
  <c r="T1182" i="14"/>
  <c r="T1237" i="14"/>
  <c r="T1292" i="14"/>
  <c r="T1128" i="14"/>
  <c r="T1183" i="14"/>
  <c r="T1238" i="14"/>
  <c r="T1293" i="14"/>
  <c r="T1129" i="14"/>
  <c r="T1184" i="14"/>
  <c r="T1239" i="14"/>
  <c r="T1294" i="14"/>
  <c r="T1130" i="14"/>
  <c r="T1185" i="14"/>
  <c r="T1240" i="14"/>
  <c r="T1295" i="14"/>
  <c r="T1131" i="14"/>
  <c r="T1186" i="14"/>
  <c r="T1241" i="14"/>
  <c r="T1296" i="14"/>
  <c r="T1132" i="14"/>
  <c r="T1187" i="14"/>
  <c r="T1242" i="14"/>
  <c r="T1297" i="14"/>
  <c r="T1133" i="14"/>
  <c r="T1188" i="14"/>
  <c r="T1243" i="14"/>
  <c r="T1298" i="14"/>
  <c r="T1134" i="14"/>
  <c r="T1189" i="14"/>
  <c r="T1244" i="14"/>
  <c r="T1299" i="14"/>
  <c r="T1135" i="14"/>
  <c r="T1190" i="14"/>
  <c r="T1245" i="14"/>
  <c r="T1300" i="14"/>
  <c r="T1136" i="14"/>
  <c r="T1191" i="14"/>
  <c r="T1246" i="14"/>
  <c r="T1301" i="14"/>
  <c r="T1137" i="14"/>
  <c r="T1192" i="14"/>
  <c r="T1247" i="14"/>
  <c r="T1302" i="14"/>
  <c r="T1138" i="14"/>
  <c r="T1193" i="14"/>
  <c r="T1248" i="14"/>
  <c r="T1303" i="14"/>
  <c r="T1139" i="14"/>
  <c r="T1194" i="14"/>
  <c r="T1249" i="14"/>
  <c r="T1304" i="14"/>
  <c r="T1140" i="14"/>
  <c r="T1195" i="14"/>
  <c r="T1250" i="14"/>
  <c r="T1305" i="14"/>
  <c r="T1141" i="14"/>
  <c r="T1196" i="14"/>
  <c r="T1251" i="14"/>
  <c r="T1306" i="14"/>
  <c r="T1142" i="14"/>
  <c r="T1197" i="14"/>
  <c r="T1252" i="14"/>
  <c r="T1307" i="14"/>
  <c r="T1143" i="14"/>
  <c r="T1198" i="14"/>
  <c r="T1253" i="14"/>
  <c r="T1308" i="14"/>
  <c r="T1144" i="14"/>
  <c r="T1199" i="14"/>
  <c r="T1254" i="14"/>
  <c r="T1309" i="14"/>
  <c r="T1145" i="14"/>
  <c r="T1200" i="14"/>
  <c r="T1255" i="14"/>
  <c r="T1310" i="14"/>
  <c r="T1146" i="14"/>
  <c r="T1201" i="14"/>
  <c r="T1256" i="14"/>
  <c r="T1311" i="14"/>
  <c r="T1147" i="14"/>
  <c r="T1202" i="14"/>
  <c r="T1257" i="14"/>
  <c r="T1312" i="14"/>
  <c r="T1148" i="14"/>
  <c r="T1203" i="14"/>
  <c r="T1258" i="14"/>
  <c r="T1313" i="14"/>
  <c r="T1149" i="14"/>
  <c r="T1204" i="14"/>
  <c r="T1259" i="14"/>
  <c r="T1314" i="14"/>
  <c r="T1150" i="14"/>
  <c r="T1205" i="14"/>
  <c r="T1260" i="14"/>
  <c r="T1315" i="14"/>
  <c r="T1151" i="14"/>
  <c r="T1206" i="14"/>
  <c r="T1261" i="14"/>
  <c r="T1316" i="14"/>
  <c r="T1152" i="14"/>
  <c r="T1207" i="14"/>
  <c r="T1262" i="14"/>
  <c r="T1317" i="14"/>
  <c r="T1153" i="14"/>
  <c r="T1208" i="14"/>
  <c r="T1263" i="14"/>
  <c r="T1318" i="14"/>
  <c r="T1154" i="14"/>
  <c r="T1209" i="14"/>
  <c r="T1264" i="14"/>
  <c r="T1319" i="14"/>
  <c r="T1155" i="14"/>
  <c r="T1210" i="14"/>
  <c r="T1265" i="14"/>
  <c r="T1320" i="14"/>
  <c r="T1156" i="14"/>
  <c r="T1211" i="14"/>
  <c r="T1266" i="14"/>
  <c r="T1321" i="14"/>
  <c r="T1157" i="14"/>
  <c r="T1212" i="14"/>
  <c r="T1267" i="14"/>
  <c r="T1322" i="14"/>
  <c r="T1158" i="14"/>
  <c r="T1213" i="14"/>
  <c r="T1268" i="14"/>
  <c r="T1323" i="14"/>
  <c r="T1159" i="14"/>
  <c r="T1214" i="14"/>
  <c r="T1269" i="14"/>
  <c r="T1324" i="14"/>
  <c r="T1160" i="14"/>
  <c r="T1215" i="14"/>
  <c r="T1270" i="14"/>
  <c r="T1325" i="14"/>
  <c r="T1161" i="14"/>
  <c r="T1216" i="14"/>
  <c r="T1271" i="14"/>
  <c r="T1326" i="14"/>
  <c r="T1162" i="14"/>
  <c r="T1217" i="14"/>
  <c r="T1272" i="14"/>
  <c r="T1327" i="14"/>
  <c r="T1163" i="14"/>
  <c r="T1218" i="14"/>
  <c r="T1273" i="14"/>
  <c r="T1328" i="14"/>
  <c r="T1164" i="14"/>
  <c r="T1219" i="14"/>
  <c r="T1274" i="14"/>
  <c r="T1329" i="14"/>
  <c r="T1165" i="14"/>
  <c r="T1220" i="14"/>
  <c r="T1275" i="14"/>
  <c r="T1330" i="14"/>
  <c r="T1166" i="14"/>
  <c r="T1221" i="14"/>
  <c r="T1276" i="14"/>
  <c r="T1331" i="14"/>
  <c r="T1167" i="14"/>
  <c r="T1222" i="14"/>
  <c r="T1277" i="14"/>
  <c r="T1332" i="14"/>
  <c r="T1168" i="14"/>
  <c r="T1223" i="14"/>
  <c r="T1278" i="14"/>
  <c r="T1333" i="14"/>
  <c r="T1169" i="14"/>
  <c r="T1224" i="14"/>
  <c r="T1279" i="14"/>
  <c r="T1334" i="14"/>
  <c r="T1170" i="14"/>
  <c r="T1225" i="14"/>
  <c r="T1280" i="14"/>
  <c r="T1335" i="14"/>
  <c r="T1171" i="14"/>
  <c r="T1226" i="14"/>
  <c r="T1281" i="14"/>
  <c r="T1336" i="14"/>
  <c r="T319" i="19"/>
  <c r="T320" i="19"/>
  <c r="T321" i="19"/>
  <c r="T322" i="19"/>
  <c r="T323" i="19"/>
  <c r="T324" i="19"/>
  <c r="T325" i="19"/>
  <c r="T49" i="15"/>
  <c r="T326" i="19" s="1"/>
  <c r="T56" i="15"/>
  <c r="T327" i="19" s="1"/>
  <c r="T64" i="15"/>
  <c r="T328" i="19" s="1"/>
  <c r="T73" i="15"/>
  <c r="T329" i="19" s="1"/>
  <c r="T330" i="19"/>
  <c r="T331" i="19"/>
  <c r="T332" i="19"/>
  <c r="T333" i="19"/>
  <c r="T334" i="19"/>
  <c r="T89" i="15"/>
  <c r="T335" i="19" s="1"/>
  <c r="T96" i="15"/>
  <c r="T336" i="19" s="1"/>
  <c r="T103" i="15"/>
  <c r="T337" i="19" s="1"/>
  <c r="T114" i="15"/>
  <c r="T338" i="19" s="1"/>
  <c r="T125" i="15"/>
  <c r="T339" i="19" s="1"/>
  <c r="T136" i="15"/>
  <c r="T340" i="19" s="1"/>
  <c r="T89" i="16"/>
  <c r="T140" i="16" s="1"/>
  <c r="T341" i="19" s="1"/>
  <c r="T105" i="16"/>
  <c r="T141" i="16" s="1"/>
  <c r="T342" i="19" s="1"/>
  <c r="T121" i="16"/>
  <c r="T142" i="16" s="1"/>
  <c r="T343" i="19" s="1"/>
  <c r="T137" i="16"/>
  <c r="T143" i="16" s="1"/>
  <c r="T344" i="19" s="1"/>
  <c r="T159" i="16"/>
  <c r="T345" i="19" s="1"/>
  <c r="T351" i="19"/>
  <c r="T352" i="19"/>
  <c r="T353" i="19"/>
  <c r="T354" i="19"/>
  <c r="T355" i="19"/>
  <c r="T356" i="19"/>
  <c r="T357" i="19"/>
  <c r="T358" i="19"/>
  <c r="T359" i="19"/>
  <c r="T360" i="19"/>
  <c r="T49" i="21"/>
  <c r="T40" i="26" s="1"/>
  <c r="T50" i="21"/>
  <c r="T54" i="21"/>
  <c r="T60" i="21"/>
  <c r="U192" i="12"/>
  <c r="U227" i="12" s="1"/>
  <c r="U71" i="19" s="1"/>
  <c r="U193" i="12"/>
  <c r="U228" i="12" s="1"/>
  <c r="U72" i="19" s="1"/>
  <c r="U194" i="12"/>
  <c r="U229" i="12" s="1"/>
  <c r="U73" i="19" s="1"/>
  <c r="U195" i="12"/>
  <c r="U230" i="12" s="1"/>
  <c r="U74" i="19" s="1"/>
  <c r="U154" i="10"/>
  <c r="U15" i="19" s="1"/>
  <c r="U155" i="10"/>
  <c r="U16" i="19" s="1"/>
  <c r="U156" i="10"/>
  <c r="U17" i="19" s="1"/>
  <c r="U157" i="10"/>
  <c r="U18" i="19" s="1"/>
  <c r="U158" i="10"/>
  <c r="U19" i="19" s="1"/>
  <c r="U159" i="10"/>
  <c r="U20" i="19" s="1"/>
  <c r="U160" i="10"/>
  <c r="U21" i="19" s="1"/>
  <c r="U161" i="10"/>
  <c r="U22" i="19" s="1"/>
  <c r="U162" i="10"/>
  <c r="U23" i="19" s="1"/>
  <c r="U26" i="19"/>
  <c r="U192" i="10"/>
  <c r="U27" i="19" s="1"/>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196" i="12"/>
  <c r="U231" i="12" s="1"/>
  <c r="U75" i="19" s="1"/>
  <c r="U197" i="12"/>
  <c r="U232" i="12" s="1"/>
  <c r="U76" i="19" s="1"/>
  <c r="U198" i="12"/>
  <c r="U233" i="12" s="1"/>
  <c r="U77" i="19" s="1"/>
  <c r="U199" i="12"/>
  <c r="U234" i="12" s="1"/>
  <c r="U78" i="19" s="1"/>
  <c r="U200" i="12"/>
  <c r="U235" i="12" s="1"/>
  <c r="U79" i="19" s="1"/>
  <c r="U201" i="12"/>
  <c r="U236" i="12" s="1"/>
  <c r="U80" i="19" s="1"/>
  <c r="U202" i="12"/>
  <c r="U237" i="12" s="1"/>
  <c r="U81" i="19" s="1"/>
  <c r="U203" i="12"/>
  <c r="U238" i="12" s="1"/>
  <c r="U82" i="19" s="1"/>
  <c r="U204" i="12"/>
  <c r="U239" i="12" s="1"/>
  <c r="U83" i="19" s="1"/>
  <c r="U205" i="12"/>
  <c r="U240" i="12" s="1"/>
  <c r="U84" i="19" s="1"/>
  <c r="U206" i="12"/>
  <c r="U241" i="12" s="1"/>
  <c r="U85" i="19" s="1"/>
  <c r="U207" i="12"/>
  <c r="U242" i="12" s="1"/>
  <c r="U86" i="19" s="1"/>
  <c r="U208" i="12"/>
  <c r="U243" i="12" s="1"/>
  <c r="U87" i="19" s="1"/>
  <c r="U209" i="12"/>
  <c r="U244" i="12" s="1"/>
  <c r="U88" i="19" s="1"/>
  <c r="U210" i="12"/>
  <c r="U245" i="12" s="1"/>
  <c r="U89" i="19" s="1"/>
  <c r="U211" i="12"/>
  <c r="U246" i="12" s="1"/>
  <c r="U90" i="19" s="1"/>
  <c r="U212" i="12"/>
  <c r="U247" i="12" s="1"/>
  <c r="U91" i="19" s="1"/>
  <c r="U213" i="12"/>
  <c r="U248" i="12" s="1"/>
  <c r="U92" i="19" s="1"/>
  <c r="U214" i="12"/>
  <c r="U249" i="12" s="1"/>
  <c r="U93" i="19" s="1"/>
  <c r="U215" i="12"/>
  <c r="U250" i="12" s="1"/>
  <c r="U94" i="19" s="1"/>
  <c r="U216" i="12"/>
  <c r="U251" i="12" s="1"/>
  <c r="U95" i="19" s="1"/>
  <c r="U217" i="12"/>
  <c r="U252" i="12" s="1"/>
  <c r="U96" i="19" s="1"/>
  <c r="U218" i="12"/>
  <c r="U253" i="12" s="1"/>
  <c r="U97" i="19" s="1"/>
  <c r="U219" i="12"/>
  <c r="U254" i="12" s="1"/>
  <c r="U98" i="19" s="1"/>
  <c r="U220" i="12"/>
  <c r="U255" i="12" s="1"/>
  <c r="U99" i="19" s="1"/>
  <c r="U221" i="12"/>
  <c r="U256" i="12" s="1"/>
  <c r="U100" i="19" s="1"/>
  <c r="U335" i="12"/>
  <c r="U336" i="12"/>
  <c r="U337" i="12"/>
  <c r="U338" i="12"/>
  <c r="U339" i="12"/>
  <c r="U340" i="12"/>
  <c r="U341" i="12"/>
  <c r="U342" i="12"/>
  <c r="U343" i="12"/>
  <c r="U344" i="12"/>
  <c r="U345" i="12"/>
  <c r="U346" i="12"/>
  <c r="U347" i="12"/>
  <c r="U348" i="12"/>
  <c r="U349" i="12"/>
  <c r="U350" i="12"/>
  <c r="U351" i="12"/>
  <c r="U352" i="12"/>
  <c r="U353" i="12"/>
  <c r="U354" i="12"/>
  <c r="U355" i="12"/>
  <c r="U356" i="12"/>
  <c r="U357" i="12"/>
  <c r="U358" i="12"/>
  <c r="U359" i="12"/>
  <c r="U360" i="12"/>
  <c r="U361" i="12"/>
  <c r="U362" i="12"/>
  <c r="U363" i="12"/>
  <c r="U364" i="12"/>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201" i="19"/>
  <c r="U202" i="19"/>
  <c r="U203" i="19"/>
  <c r="U204" i="19"/>
  <c r="U205" i="19"/>
  <c r="U206" i="19"/>
  <c r="U207" i="19"/>
  <c r="U208" i="19"/>
  <c r="U209" i="19"/>
  <c r="U210" i="19"/>
  <c r="U211" i="19"/>
  <c r="U212" i="19"/>
  <c r="U213" i="19"/>
  <c r="U214" i="19"/>
  <c r="U215" i="19"/>
  <c r="U216" i="19"/>
  <c r="U217" i="19"/>
  <c r="U218" i="19"/>
  <c r="U219" i="19"/>
  <c r="U220" i="19"/>
  <c r="U221" i="19"/>
  <c r="U222" i="19"/>
  <c r="U223" i="19"/>
  <c r="U224" i="19"/>
  <c r="U225" i="19"/>
  <c r="U226" i="19"/>
  <c r="U227" i="19"/>
  <c r="U228" i="19"/>
  <c r="U229" i="19"/>
  <c r="U230" i="19"/>
  <c r="U231" i="19"/>
  <c r="U232" i="19"/>
  <c r="U233" i="19"/>
  <c r="U234" i="19"/>
  <c r="U235" i="19"/>
  <c r="U236" i="19"/>
  <c r="U237" i="19"/>
  <c r="U238" i="19"/>
  <c r="U239" i="19"/>
  <c r="U240" i="19"/>
  <c r="U241" i="19"/>
  <c r="U242" i="19"/>
  <c r="U243" i="19"/>
  <c r="U244" i="19"/>
  <c r="U245" i="19"/>
  <c r="U246" i="19"/>
  <c r="U247" i="19"/>
  <c r="U248" i="19"/>
  <c r="U249" i="19"/>
  <c r="U250" i="19"/>
  <c r="U251" i="19"/>
  <c r="U252" i="19"/>
  <c r="U253" i="19"/>
  <c r="U254" i="19"/>
  <c r="U255" i="19"/>
  <c r="U256" i="19"/>
  <c r="U257" i="19"/>
  <c r="U258" i="19"/>
  <c r="U259" i="19"/>
  <c r="U260" i="19"/>
  <c r="U265" i="19"/>
  <c r="U266" i="19"/>
  <c r="U267" i="19"/>
  <c r="U268" i="19"/>
  <c r="U1122" i="14"/>
  <c r="U1177" i="14"/>
  <c r="U1232" i="14"/>
  <c r="U1287" i="14"/>
  <c r="U1123" i="14"/>
  <c r="U1178" i="14"/>
  <c r="U1233" i="14"/>
  <c r="U1288" i="14"/>
  <c r="U1124" i="14"/>
  <c r="U1179" i="14"/>
  <c r="U1234" i="14"/>
  <c r="U1289" i="14"/>
  <c r="U1125" i="14"/>
  <c r="U1180" i="14"/>
  <c r="U1235" i="14"/>
  <c r="U1290" i="14"/>
  <c r="U1126" i="14"/>
  <c r="U1181" i="14"/>
  <c r="U1236" i="14"/>
  <c r="U1291" i="14"/>
  <c r="U1127" i="14"/>
  <c r="U1182" i="14"/>
  <c r="U1237" i="14"/>
  <c r="U1292" i="14"/>
  <c r="U1128" i="14"/>
  <c r="U1183" i="14"/>
  <c r="U1238" i="14"/>
  <c r="U1293" i="14"/>
  <c r="U1129" i="14"/>
  <c r="U1184" i="14"/>
  <c r="U1239" i="14"/>
  <c r="U1294" i="14"/>
  <c r="U1130" i="14"/>
  <c r="U1185" i="14"/>
  <c r="U1240" i="14"/>
  <c r="U1295" i="14"/>
  <c r="U1131" i="14"/>
  <c r="U1186" i="14"/>
  <c r="U1241" i="14"/>
  <c r="U1296" i="14"/>
  <c r="U1132" i="14"/>
  <c r="U1187" i="14"/>
  <c r="U1242" i="14"/>
  <c r="U1297" i="14"/>
  <c r="U1133" i="14"/>
  <c r="U1188" i="14"/>
  <c r="U1243" i="14"/>
  <c r="U1298" i="14"/>
  <c r="U1134" i="14"/>
  <c r="U1189" i="14"/>
  <c r="U1244" i="14"/>
  <c r="U1299" i="14"/>
  <c r="U1135" i="14"/>
  <c r="U1190" i="14"/>
  <c r="U1245" i="14"/>
  <c r="U1300" i="14"/>
  <c r="U1136" i="14"/>
  <c r="U1191" i="14"/>
  <c r="U1246" i="14"/>
  <c r="U1301" i="14"/>
  <c r="U1137" i="14"/>
  <c r="U1192" i="14"/>
  <c r="U1247" i="14"/>
  <c r="U1302" i="14"/>
  <c r="U1138" i="14"/>
  <c r="U1193" i="14"/>
  <c r="U1248" i="14"/>
  <c r="U1303" i="14"/>
  <c r="U1139" i="14"/>
  <c r="U1194" i="14"/>
  <c r="U1249" i="14"/>
  <c r="U1304" i="14"/>
  <c r="U1140" i="14"/>
  <c r="U1195" i="14"/>
  <c r="U1250" i="14"/>
  <c r="U1305" i="14"/>
  <c r="U1141" i="14"/>
  <c r="U1196" i="14"/>
  <c r="U1251" i="14"/>
  <c r="U1306" i="14"/>
  <c r="U1142" i="14"/>
  <c r="U1197" i="14"/>
  <c r="U1252" i="14"/>
  <c r="U1307" i="14"/>
  <c r="U1143" i="14"/>
  <c r="U1198" i="14"/>
  <c r="U1253" i="14"/>
  <c r="U1308" i="14"/>
  <c r="U1144" i="14"/>
  <c r="U1199" i="14"/>
  <c r="U1254" i="14"/>
  <c r="U1309" i="14"/>
  <c r="U1145" i="14"/>
  <c r="U1200" i="14"/>
  <c r="U1255" i="14"/>
  <c r="U1310" i="14"/>
  <c r="U1146" i="14"/>
  <c r="U1201" i="14"/>
  <c r="U1256" i="14"/>
  <c r="U1311" i="14"/>
  <c r="U1147" i="14"/>
  <c r="U1202" i="14"/>
  <c r="U1257" i="14"/>
  <c r="U1312" i="14"/>
  <c r="U1148" i="14"/>
  <c r="U1203" i="14"/>
  <c r="U1258" i="14"/>
  <c r="U1313" i="14"/>
  <c r="U1149" i="14"/>
  <c r="U1204" i="14"/>
  <c r="U1259" i="14"/>
  <c r="U1314" i="14"/>
  <c r="U1150" i="14"/>
  <c r="U1205" i="14"/>
  <c r="U1260" i="14"/>
  <c r="U1315" i="14"/>
  <c r="U1151" i="14"/>
  <c r="U1206" i="14"/>
  <c r="U1261" i="14"/>
  <c r="U1316" i="14"/>
  <c r="U1152" i="14"/>
  <c r="U1207" i="14"/>
  <c r="U1262" i="14"/>
  <c r="U1317" i="14"/>
  <c r="U1153" i="14"/>
  <c r="U1208" i="14"/>
  <c r="U1263" i="14"/>
  <c r="U1318" i="14"/>
  <c r="U1154" i="14"/>
  <c r="U1209" i="14"/>
  <c r="U1264" i="14"/>
  <c r="U1319" i="14"/>
  <c r="U1155" i="14"/>
  <c r="U1210" i="14"/>
  <c r="U1265" i="14"/>
  <c r="U1320" i="14"/>
  <c r="U1156" i="14"/>
  <c r="U1211" i="14"/>
  <c r="U1266" i="14"/>
  <c r="U1321" i="14"/>
  <c r="U1157" i="14"/>
  <c r="U1212" i="14"/>
  <c r="U1267" i="14"/>
  <c r="U1322" i="14"/>
  <c r="U1158" i="14"/>
  <c r="U1213" i="14"/>
  <c r="U1268" i="14"/>
  <c r="U1323" i="14"/>
  <c r="U1159" i="14"/>
  <c r="U1214" i="14"/>
  <c r="U1269" i="14"/>
  <c r="U1324" i="14"/>
  <c r="U1160" i="14"/>
  <c r="U1215" i="14"/>
  <c r="U1270" i="14"/>
  <c r="U1325" i="14"/>
  <c r="U1161" i="14"/>
  <c r="U1216" i="14"/>
  <c r="U1271" i="14"/>
  <c r="U1326" i="14"/>
  <c r="U1162" i="14"/>
  <c r="U1217" i="14"/>
  <c r="U1272" i="14"/>
  <c r="U1327" i="14"/>
  <c r="U1163" i="14"/>
  <c r="U1218" i="14"/>
  <c r="U1273" i="14"/>
  <c r="U1328" i="14"/>
  <c r="U1164" i="14"/>
  <c r="U1219" i="14"/>
  <c r="U1274" i="14"/>
  <c r="U1329" i="14"/>
  <c r="U1165" i="14"/>
  <c r="U1220" i="14"/>
  <c r="U1275" i="14"/>
  <c r="U1330" i="14"/>
  <c r="U1166" i="14"/>
  <c r="U1221" i="14"/>
  <c r="U1276" i="14"/>
  <c r="U1331" i="14"/>
  <c r="U1167" i="14"/>
  <c r="U1222" i="14"/>
  <c r="U1277" i="14"/>
  <c r="U1332" i="14"/>
  <c r="U1168" i="14"/>
  <c r="U1223" i="14"/>
  <c r="U1278" i="14"/>
  <c r="U1333" i="14"/>
  <c r="U1169" i="14"/>
  <c r="U1224" i="14"/>
  <c r="U1279" i="14"/>
  <c r="U1334" i="14"/>
  <c r="U1170" i="14"/>
  <c r="U1225" i="14"/>
  <c r="U1280" i="14"/>
  <c r="U1335" i="14"/>
  <c r="U1171" i="14"/>
  <c r="U1226" i="14"/>
  <c r="U1281" i="14"/>
  <c r="U1336" i="14"/>
  <c r="U319" i="19"/>
  <c r="U320" i="19"/>
  <c r="U321" i="19"/>
  <c r="U322" i="19"/>
  <c r="U323" i="19"/>
  <c r="U324" i="19"/>
  <c r="U325" i="19"/>
  <c r="U49" i="15"/>
  <c r="U326" i="19" s="1"/>
  <c r="U56" i="15"/>
  <c r="U327" i="19" s="1"/>
  <c r="U64" i="15"/>
  <c r="U328" i="19" s="1"/>
  <c r="U73" i="15"/>
  <c r="U329" i="19" s="1"/>
  <c r="U330" i="19"/>
  <c r="U331" i="19"/>
  <c r="U332" i="19"/>
  <c r="U333" i="19"/>
  <c r="U334" i="19"/>
  <c r="U89" i="15"/>
  <c r="U335" i="19" s="1"/>
  <c r="U96" i="15"/>
  <c r="U336" i="19" s="1"/>
  <c r="U103" i="15"/>
  <c r="U337" i="19" s="1"/>
  <c r="U114" i="15"/>
  <c r="U338" i="19" s="1"/>
  <c r="U125" i="15"/>
  <c r="U339" i="19" s="1"/>
  <c r="U136" i="15"/>
  <c r="U340" i="19" s="1"/>
  <c r="U89" i="16"/>
  <c r="U140" i="16" s="1"/>
  <c r="U341" i="19" s="1"/>
  <c r="U105" i="16"/>
  <c r="U141" i="16" s="1"/>
  <c r="U121" i="16"/>
  <c r="U142" i="16" s="1"/>
  <c r="U343" i="19" s="1"/>
  <c r="U137" i="16"/>
  <c r="U143" i="16" s="1"/>
  <c r="U344" i="19" s="1"/>
  <c r="U159" i="16"/>
  <c r="U345" i="19" s="1"/>
  <c r="U351" i="19"/>
  <c r="U352" i="19"/>
  <c r="U353" i="19"/>
  <c r="U354" i="19"/>
  <c r="U355" i="19"/>
  <c r="U356" i="19"/>
  <c r="U357" i="19"/>
  <c r="U358" i="19"/>
  <c r="U359" i="19"/>
  <c r="U360" i="19"/>
  <c r="U49" i="21"/>
  <c r="U40" i="26" s="1"/>
  <c r="U50" i="21"/>
  <c r="U54" i="21"/>
  <c r="U60" i="21"/>
  <c r="V192" i="12"/>
  <c r="V227" i="12" s="1"/>
  <c r="V71" i="19" s="1"/>
  <c r="V193" i="12"/>
  <c r="V228" i="12" s="1"/>
  <c r="V72" i="19" s="1"/>
  <c r="V194" i="12"/>
  <c r="V229" i="12" s="1"/>
  <c r="V73" i="19" s="1"/>
  <c r="V195" i="12"/>
  <c r="V230" i="12" s="1"/>
  <c r="V74" i="19" s="1"/>
  <c r="V154" i="10"/>
  <c r="V155" i="10"/>
  <c r="V16" i="19" s="1"/>
  <c r="V156" i="10"/>
  <c r="V17" i="19" s="1"/>
  <c r="V157" i="10"/>
  <c r="V18" i="19" s="1"/>
  <c r="V158" i="10"/>
  <c r="V19" i="19" s="1"/>
  <c r="V159" i="10"/>
  <c r="V20" i="19" s="1"/>
  <c r="V160" i="10"/>
  <c r="V21" i="19" s="1"/>
  <c r="V161" i="10"/>
  <c r="V22" i="19" s="1"/>
  <c r="V162" i="10"/>
  <c r="V23" i="19" s="1"/>
  <c r="V26" i="19"/>
  <c r="V192" i="10"/>
  <c r="V27" i="19" s="1"/>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61" i="19"/>
  <c r="V62" i="19"/>
  <c r="V63" i="19"/>
  <c r="V64" i="19"/>
  <c r="V65" i="19"/>
  <c r="V66" i="19"/>
  <c r="V67" i="19"/>
  <c r="V196" i="12"/>
  <c r="V231" i="12" s="1"/>
  <c r="V75" i="19" s="1"/>
  <c r="V197" i="12"/>
  <c r="V232" i="12" s="1"/>
  <c r="V76" i="19" s="1"/>
  <c r="V198" i="12"/>
  <c r="V233" i="12" s="1"/>
  <c r="V77" i="19" s="1"/>
  <c r="V199" i="12"/>
  <c r="V234" i="12" s="1"/>
  <c r="V78" i="19" s="1"/>
  <c r="V200" i="12"/>
  <c r="V235" i="12" s="1"/>
  <c r="V79" i="19" s="1"/>
  <c r="V201" i="12"/>
  <c r="V236" i="12" s="1"/>
  <c r="V80" i="19" s="1"/>
  <c r="V202" i="12"/>
  <c r="V237" i="12" s="1"/>
  <c r="V81" i="19" s="1"/>
  <c r="V203" i="12"/>
  <c r="V238" i="12" s="1"/>
  <c r="V82" i="19" s="1"/>
  <c r="V204" i="12"/>
  <c r="V239" i="12" s="1"/>
  <c r="V83" i="19" s="1"/>
  <c r="V205" i="12"/>
  <c r="V240" i="12" s="1"/>
  <c r="V84" i="19" s="1"/>
  <c r="V206" i="12"/>
  <c r="V241" i="12" s="1"/>
  <c r="V85" i="19" s="1"/>
  <c r="V207" i="12"/>
  <c r="V242" i="12" s="1"/>
  <c r="V86" i="19" s="1"/>
  <c r="V208" i="12"/>
  <c r="V243" i="12" s="1"/>
  <c r="V87" i="19" s="1"/>
  <c r="V209" i="12"/>
  <c r="V244" i="12" s="1"/>
  <c r="V88" i="19" s="1"/>
  <c r="V210" i="12"/>
  <c r="V245" i="12" s="1"/>
  <c r="V89" i="19" s="1"/>
  <c r="V211" i="12"/>
  <c r="V246" i="12" s="1"/>
  <c r="V212" i="12"/>
  <c r="V247" i="12" s="1"/>
  <c r="V91" i="19" s="1"/>
  <c r="V213" i="12"/>
  <c r="V248" i="12" s="1"/>
  <c r="V92" i="19" s="1"/>
  <c r="V214" i="12"/>
  <c r="V249" i="12" s="1"/>
  <c r="V93" i="19" s="1"/>
  <c r="V215" i="12"/>
  <c r="V250" i="12" s="1"/>
  <c r="V94" i="19" s="1"/>
  <c r="V216" i="12"/>
  <c r="V251" i="12" s="1"/>
  <c r="V95" i="19" s="1"/>
  <c r="V217" i="12"/>
  <c r="V252" i="12" s="1"/>
  <c r="V96" i="19" s="1"/>
  <c r="V218" i="12"/>
  <c r="V253" i="12" s="1"/>
  <c r="V97" i="19" s="1"/>
  <c r="V219" i="12"/>
  <c r="V254" i="12" s="1"/>
  <c r="V98" i="19" s="1"/>
  <c r="V220" i="12"/>
  <c r="V255" i="12" s="1"/>
  <c r="V99" i="19" s="1"/>
  <c r="V221" i="12"/>
  <c r="V256" i="12" s="1"/>
  <c r="V100" i="19" s="1"/>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102" i="19"/>
  <c r="V103" i="19"/>
  <c r="V104" i="19"/>
  <c r="V105" i="19"/>
  <c r="V106" i="19"/>
  <c r="V107" i="19"/>
  <c r="V108" i="19"/>
  <c r="V109" i="19"/>
  <c r="V110" i="19"/>
  <c r="V111" i="19"/>
  <c r="V112" i="19"/>
  <c r="V113" i="19"/>
  <c r="V114" i="19"/>
  <c r="V115" i="19"/>
  <c r="V116" i="19"/>
  <c r="V117" i="19"/>
  <c r="V118" i="19"/>
  <c r="V119" i="19"/>
  <c r="V120" i="19"/>
  <c r="V121" i="19"/>
  <c r="V122" i="19"/>
  <c r="V123" i="19"/>
  <c r="V124" i="19"/>
  <c r="V125" i="19"/>
  <c r="V126" i="19"/>
  <c r="V127" i="19"/>
  <c r="V128" i="19"/>
  <c r="V129" i="19"/>
  <c r="V130" i="19"/>
  <c r="V131" i="19"/>
  <c r="V132" i="19"/>
  <c r="V133" i="19"/>
  <c r="V134" i="19"/>
  <c r="V135" i="19"/>
  <c r="V136" i="19"/>
  <c r="V137" i="19"/>
  <c r="V138" i="19"/>
  <c r="V139" i="19"/>
  <c r="V140" i="19"/>
  <c r="V141" i="19"/>
  <c r="V142" i="19"/>
  <c r="V143" i="19"/>
  <c r="V144" i="19"/>
  <c r="V145" i="19"/>
  <c r="V146" i="19"/>
  <c r="V147" i="19"/>
  <c r="V148" i="19"/>
  <c r="V149" i="19"/>
  <c r="V150" i="19"/>
  <c r="V151" i="19"/>
  <c r="V152" i="19"/>
  <c r="V153" i="19"/>
  <c r="V154" i="19"/>
  <c r="V155" i="19"/>
  <c r="V156" i="19"/>
  <c r="V157" i="19"/>
  <c r="V158" i="19"/>
  <c r="V159" i="19"/>
  <c r="V160" i="19"/>
  <c r="V161" i="19"/>
  <c r="V162" i="19"/>
  <c r="V163" i="19"/>
  <c r="V164" i="19"/>
  <c r="V165" i="19"/>
  <c r="V166" i="19"/>
  <c r="V167" i="19"/>
  <c r="V168" i="19"/>
  <c r="V169" i="19"/>
  <c r="V170" i="19"/>
  <c r="V171" i="19"/>
  <c r="V172" i="19"/>
  <c r="V173" i="19"/>
  <c r="V174" i="19"/>
  <c r="V175" i="19"/>
  <c r="V176" i="19"/>
  <c r="V177" i="19"/>
  <c r="V178" i="19"/>
  <c r="V179" i="19"/>
  <c r="V180" i="19"/>
  <c r="V181" i="19"/>
  <c r="V182" i="19"/>
  <c r="V183" i="19"/>
  <c r="V184" i="19"/>
  <c r="V185" i="19"/>
  <c r="V186" i="19"/>
  <c r="V187" i="19"/>
  <c r="V188" i="19"/>
  <c r="V189" i="19"/>
  <c r="V190" i="19"/>
  <c r="V191" i="19"/>
  <c r="V192" i="19"/>
  <c r="V193" i="19"/>
  <c r="V194" i="19"/>
  <c r="V195" i="19"/>
  <c r="V196" i="19"/>
  <c r="V197" i="19"/>
  <c r="V198" i="19"/>
  <c r="V199" i="19"/>
  <c r="V200" i="19"/>
  <c r="V201" i="19"/>
  <c r="V202" i="19"/>
  <c r="V203" i="19"/>
  <c r="V204" i="19"/>
  <c r="V205" i="19"/>
  <c r="V206" i="19"/>
  <c r="V207" i="19"/>
  <c r="V208" i="19"/>
  <c r="V209" i="19"/>
  <c r="V210" i="19"/>
  <c r="V211" i="19"/>
  <c r="V212" i="19"/>
  <c r="V213" i="19"/>
  <c r="V214" i="19"/>
  <c r="V215" i="19"/>
  <c r="V216" i="19"/>
  <c r="V217" i="19"/>
  <c r="V218" i="19"/>
  <c r="V219" i="19"/>
  <c r="V220" i="19"/>
  <c r="V221" i="19"/>
  <c r="V222" i="19"/>
  <c r="V223" i="19"/>
  <c r="V224" i="19"/>
  <c r="V225" i="19"/>
  <c r="V226" i="19"/>
  <c r="V227" i="19"/>
  <c r="V228" i="19"/>
  <c r="V229" i="19"/>
  <c r="V230" i="19"/>
  <c r="V231" i="19"/>
  <c r="V232" i="19"/>
  <c r="V233" i="19"/>
  <c r="V234" i="19"/>
  <c r="V235" i="19"/>
  <c r="V236" i="19"/>
  <c r="V237" i="19"/>
  <c r="V238" i="19"/>
  <c r="V239" i="19"/>
  <c r="V240" i="19"/>
  <c r="V241" i="19"/>
  <c r="V242" i="19"/>
  <c r="V243" i="19"/>
  <c r="V244" i="19"/>
  <c r="V245" i="19"/>
  <c r="V246" i="19"/>
  <c r="V247" i="19"/>
  <c r="V248" i="19"/>
  <c r="V249" i="19"/>
  <c r="V250" i="19"/>
  <c r="V251" i="19"/>
  <c r="V252" i="19"/>
  <c r="V253" i="19"/>
  <c r="V254" i="19"/>
  <c r="V255" i="19"/>
  <c r="V256" i="19"/>
  <c r="V257" i="19"/>
  <c r="V258" i="19"/>
  <c r="V259" i="19"/>
  <c r="V260" i="19"/>
  <c r="V265" i="19"/>
  <c r="V266" i="19"/>
  <c r="V267" i="19"/>
  <c r="V268" i="19"/>
  <c r="V1122" i="14"/>
  <c r="V1177" i="14"/>
  <c r="V1232" i="14"/>
  <c r="V1287" i="14"/>
  <c r="V1123" i="14"/>
  <c r="V1178" i="14"/>
  <c r="V1233" i="14"/>
  <c r="V1288" i="14"/>
  <c r="V1124" i="14"/>
  <c r="V1179" i="14"/>
  <c r="V1234" i="14"/>
  <c r="V1289" i="14"/>
  <c r="V1125" i="14"/>
  <c r="V1180" i="14"/>
  <c r="V1235" i="14"/>
  <c r="V1290" i="14"/>
  <c r="V1126" i="14"/>
  <c r="V1181" i="14"/>
  <c r="V1236" i="14"/>
  <c r="V1291" i="14"/>
  <c r="V1127" i="14"/>
  <c r="V1182" i="14"/>
  <c r="V1237" i="14"/>
  <c r="V1292" i="14"/>
  <c r="V1128" i="14"/>
  <c r="V1183" i="14"/>
  <c r="V1238" i="14"/>
  <c r="V1293" i="14"/>
  <c r="V1129" i="14"/>
  <c r="V1184" i="14"/>
  <c r="V1239" i="14"/>
  <c r="V1294" i="14"/>
  <c r="V1130" i="14"/>
  <c r="V1185" i="14"/>
  <c r="V1240" i="14"/>
  <c r="V1295" i="14"/>
  <c r="V1131" i="14"/>
  <c r="V1186" i="14"/>
  <c r="V1241" i="14"/>
  <c r="V1296" i="14"/>
  <c r="V1132" i="14"/>
  <c r="V1187" i="14"/>
  <c r="V1242" i="14"/>
  <c r="V1297" i="14"/>
  <c r="V1133" i="14"/>
  <c r="V1188" i="14"/>
  <c r="V1243" i="14"/>
  <c r="V1298" i="14"/>
  <c r="V1134" i="14"/>
  <c r="V1189" i="14"/>
  <c r="V1244" i="14"/>
  <c r="V1299" i="14"/>
  <c r="V1135" i="14"/>
  <c r="V1190" i="14"/>
  <c r="V1245" i="14"/>
  <c r="V1300" i="14"/>
  <c r="V1136" i="14"/>
  <c r="V1191" i="14"/>
  <c r="V1246" i="14"/>
  <c r="V1301" i="14"/>
  <c r="V1137" i="14"/>
  <c r="V1192" i="14"/>
  <c r="V1247" i="14"/>
  <c r="V1302" i="14"/>
  <c r="V1138" i="14"/>
  <c r="V1193" i="14"/>
  <c r="V1248" i="14"/>
  <c r="V1303" i="14"/>
  <c r="V1139" i="14"/>
  <c r="V1194" i="14"/>
  <c r="V1249" i="14"/>
  <c r="V1304" i="14"/>
  <c r="V1140" i="14"/>
  <c r="V1195" i="14"/>
  <c r="V1250" i="14"/>
  <c r="V1305" i="14"/>
  <c r="V1141" i="14"/>
  <c r="V1196" i="14"/>
  <c r="V1251" i="14"/>
  <c r="V1306" i="14"/>
  <c r="V1142" i="14"/>
  <c r="V1197" i="14"/>
  <c r="V1252" i="14"/>
  <c r="V1307" i="14"/>
  <c r="V1143" i="14"/>
  <c r="V1198" i="14"/>
  <c r="V1253" i="14"/>
  <c r="V1308" i="14"/>
  <c r="V1144" i="14"/>
  <c r="V1199" i="14"/>
  <c r="V1254" i="14"/>
  <c r="V1309" i="14"/>
  <c r="V1145" i="14"/>
  <c r="V1200" i="14"/>
  <c r="V1255" i="14"/>
  <c r="V1310" i="14"/>
  <c r="V1146" i="14"/>
  <c r="V1201" i="14"/>
  <c r="V1256" i="14"/>
  <c r="V1311" i="14"/>
  <c r="V1147" i="14"/>
  <c r="V1202" i="14"/>
  <c r="V1257" i="14"/>
  <c r="V1312" i="14"/>
  <c r="V1148" i="14"/>
  <c r="V1203" i="14"/>
  <c r="V1258" i="14"/>
  <c r="V1313" i="14"/>
  <c r="V1149" i="14"/>
  <c r="V1204" i="14"/>
  <c r="V1259" i="14"/>
  <c r="V1314" i="14"/>
  <c r="V1150" i="14"/>
  <c r="V1205" i="14"/>
  <c r="V1260" i="14"/>
  <c r="V1315" i="14"/>
  <c r="V1151" i="14"/>
  <c r="V1206" i="14"/>
  <c r="V1261" i="14"/>
  <c r="V1316" i="14"/>
  <c r="V1152" i="14"/>
  <c r="V1207" i="14"/>
  <c r="V1262" i="14"/>
  <c r="V1317" i="14"/>
  <c r="V1153" i="14"/>
  <c r="V1208" i="14"/>
  <c r="V1263" i="14"/>
  <c r="V1318" i="14"/>
  <c r="V1154" i="14"/>
  <c r="V1209" i="14"/>
  <c r="V1264" i="14"/>
  <c r="V1319" i="14"/>
  <c r="V1155" i="14"/>
  <c r="V1210" i="14"/>
  <c r="V1265" i="14"/>
  <c r="V1320" i="14"/>
  <c r="V1156" i="14"/>
  <c r="V1211" i="14"/>
  <c r="V1266" i="14"/>
  <c r="V1321" i="14"/>
  <c r="V1157" i="14"/>
  <c r="V1212" i="14"/>
  <c r="V1267" i="14"/>
  <c r="V1322" i="14"/>
  <c r="V1158" i="14"/>
  <c r="V1213" i="14"/>
  <c r="V1268" i="14"/>
  <c r="V1323" i="14"/>
  <c r="V1159" i="14"/>
  <c r="V1214" i="14"/>
  <c r="V1269" i="14"/>
  <c r="V1324" i="14"/>
  <c r="V1160" i="14"/>
  <c r="V1215" i="14"/>
  <c r="V1270" i="14"/>
  <c r="V1325" i="14"/>
  <c r="V1161" i="14"/>
  <c r="V1216" i="14"/>
  <c r="V1271" i="14"/>
  <c r="V1326" i="14"/>
  <c r="V1162" i="14"/>
  <c r="V1217" i="14"/>
  <c r="V1272" i="14"/>
  <c r="V1327" i="14"/>
  <c r="V1163" i="14"/>
  <c r="V1218" i="14"/>
  <c r="V1273" i="14"/>
  <c r="V1328" i="14"/>
  <c r="V1164" i="14"/>
  <c r="V1219" i="14"/>
  <c r="V1274" i="14"/>
  <c r="V1329" i="14"/>
  <c r="V1165" i="14"/>
  <c r="V1220" i="14"/>
  <c r="V1275" i="14"/>
  <c r="V1330" i="14"/>
  <c r="V1166" i="14"/>
  <c r="V1221" i="14"/>
  <c r="V1276" i="14"/>
  <c r="V1331" i="14"/>
  <c r="V1167" i="14"/>
  <c r="V1222" i="14"/>
  <c r="V1277" i="14"/>
  <c r="V1332" i="14"/>
  <c r="V1168" i="14"/>
  <c r="V1223" i="14"/>
  <c r="V1278" i="14"/>
  <c r="V1333" i="14"/>
  <c r="V1169" i="14"/>
  <c r="V1224" i="14"/>
  <c r="V1279" i="14"/>
  <c r="V1334" i="14"/>
  <c r="V1170" i="14"/>
  <c r="V1225" i="14"/>
  <c r="V1280" i="14"/>
  <c r="V1335" i="14"/>
  <c r="V1171" i="14"/>
  <c r="V1226" i="14"/>
  <c r="V1281" i="14"/>
  <c r="V1336" i="14"/>
  <c r="V319" i="19"/>
  <c r="V320" i="19"/>
  <c r="V321" i="19"/>
  <c r="V322" i="19"/>
  <c r="V323" i="19"/>
  <c r="V324" i="19"/>
  <c r="V325" i="19"/>
  <c r="V49" i="15"/>
  <c r="V326" i="19" s="1"/>
  <c r="V56" i="15"/>
  <c r="V327" i="19" s="1"/>
  <c r="V64" i="15"/>
  <c r="V328" i="19" s="1"/>
  <c r="V73" i="15"/>
  <c r="V329" i="19" s="1"/>
  <c r="V330" i="19"/>
  <c r="V331" i="19"/>
  <c r="V332" i="19"/>
  <c r="V333" i="19"/>
  <c r="V334" i="19"/>
  <c r="V89" i="15"/>
  <c r="V335" i="19" s="1"/>
  <c r="V96" i="15"/>
  <c r="V336" i="19" s="1"/>
  <c r="V103" i="15"/>
  <c r="V337" i="19" s="1"/>
  <c r="V114" i="15"/>
  <c r="V338" i="19" s="1"/>
  <c r="V125" i="15"/>
  <c r="V339" i="19" s="1"/>
  <c r="V136" i="15"/>
  <c r="V340" i="19" s="1"/>
  <c r="V89" i="16"/>
  <c r="V140" i="16" s="1"/>
  <c r="V341" i="19" s="1"/>
  <c r="V105" i="16"/>
  <c r="V141" i="16" s="1"/>
  <c r="V342" i="19" s="1"/>
  <c r="V121" i="16"/>
  <c r="V142" i="16" s="1"/>
  <c r="V343" i="19" s="1"/>
  <c r="V137" i="16"/>
  <c r="V143" i="16" s="1"/>
  <c r="V344" i="19" s="1"/>
  <c r="V159" i="16"/>
  <c r="V345" i="19" s="1"/>
  <c r="V351" i="19"/>
  <c r="V352" i="19"/>
  <c r="V353" i="19"/>
  <c r="V354" i="19"/>
  <c r="V355" i="19"/>
  <c r="V356" i="19"/>
  <c r="V357" i="19"/>
  <c r="V358" i="19"/>
  <c r="V359" i="19"/>
  <c r="V360" i="19"/>
  <c r="V49" i="21"/>
  <c r="V40" i="26" s="1"/>
  <c r="V50" i="21"/>
  <c r="V54" i="21"/>
  <c r="V60" i="21"/>
  <c r="W192" i="12"/>
  <c r="W227" i="12" s="1"/>
  <c r="W193" i="12"/>
  <c r="W228" i="12" s="1"/>
  <c r="W72" i="19" s="1"/>
  <c r="W194" i="12"/>
  <c r="W229" i="12" s="1"/>
  <c r="W73" i="19" s="1"/>
  <c r="W195" i="12"/>
  <c r="W230" i="12" s="1"/>
  <c r="W74" i="19" s="1"/>
  <c r="W154" i="10"/>
  <c r="W15" i="19" s="1"/>
  <c r="W155" i="10"/>
  <c r="W16" i="19" s="1"/>
  <c r="W156" i="10"/>
  <c r="W17" i="19" s="1"/>
  <c r="W157" i="10"/>
  <c r="W18" i="19" s="1"/>
  <c r="W158" i="10"/>
  <c r="W19" i="19" s="1"/>
  <c r="W159" i="10"/>
  <c r="W20" i="19" s="1"/>
  <c r="W160" i="10"/>
  <c r="W21" i="19" s="1"/>
  <c r="W161" i="10"/>
  <c r="W22" i="19" s="1"/>
  <c r="W162" i="10"/>
  <c r="W23" i="19" s="1"/>
  <c r="W26" i="19"/>
  <c r="W192" i="10"/>
  <c r="W27" i="19" s="1"/>
  <c r="W28" i="19"/>
  <c r="W29" i="19"/>
  <c r="W30" i="19"/>
  <c r="W31" i="19"/>
  <c r="W32" i="19"/>
  <c r="W33" i="19"/>
  <c r="W34" i="19"/>
  <c r="W35" i="19"/>
  <c r="W36" i="19"/>
  <c r="W37" i="19"/>
  <c r="W38" i="19"/>
  <c r="W39" i="19"/>
  <c r="W40" i="19"/>
  <c r="W41" i="19"/>
  <c r="W42" i="19"/>
  <c r="W43" i="19"/>
  <c r="W44" i="19"/>
  <c r="W45" i="19"/>
  <c r="W46" i="19"/>
  <c r="W47" i="19"/>
  <c r="W48" i="19"/>
  <c r="W49" i="19"/>
  <c r="W50" i="19"/>
  <c r="W51" i="19"/>
  <c r="W52" i="19"/>
  <c r="W53" i="19"/>
  <c r="W54" i="19"/>
  <c r="W55" i="19"/>
  <c r="W56" i="19"/>
  <c r="W57" i="19"/>
  <c r="W58" i="19"/>
  <c r="W59" i="19"/>
  <c r="W60" i="19"/>
  <c r="W61" i="19"/>
  <c r="W62" i="19"/>
  <c r="W63" i="19"/>
  <c r="W64" i="19"/>
  <c r="W65" i="19"/>
  <c r="W66" i="19"/>
  <c r="W67" i="19"/>
  <c r="W196" i="12"/>
  <c r="W231" i="12" s="1"/>
  <c r="W75" i="19" s="1"/>
  <c r="W197" i="12"/>
  <c r="W232" i="12" s="1"/>
  <c r="W76" i="19" s="1"/>
  <c r="W198" i="12"/>
  <c r="W233" i="12" s="1"/>
  <c r="W77" i="19" s="1"/>
  <c r="W199" i="12"/>
  <c r="W234" i="12" s="1"/>
  <c r="W78" i="19" s="1"/>
  <c r="W200" i="12"/>
  <c r="W235" i="12" s="1"/>
  <c r="W79" i="19" s="1"/>
  <c r="W201" i="12"/>
  <c r="W236" i="12" s="1"/>
  <c r="W80" i="19" s="1"/>
  <c r="W202" i="12"/>
  <c r="W237" i="12" s="1"/>
  <c r="W81" i="19" s="1"/>
  <c r="W203" i="12"/>
  <c r="W238" i="12" s="1"/>
  <c r="W82" i="19" s="1"/>
  <c r="W204" i="12"/>
  <c r="W239" i="12" s="1"/>
  <c r="W83" i="19" s="1"/>
  <c r="W205" i="12"/>
  <c r="W240" i="12" s="1"/>
  <c r="W84" i="19" s="1"/>
  <c r="W206" i="12"/>
  <c r="W241" i="12" s="1"/>
  <c r="W85" i="19" s="1"/>
  <c r="W207" i="12"/>
  <c r="W242" i="12" s="1"/>
  <c r="W86" i="19" s="1"/>
  <c r="W208" i="12"/>
  <c r="W243" i="12" s="1"/>
  <c r="W87" i="19" s="1"/>
  <c r="W209" i="12"/>
  <c r="W244" i="12" s="1"/>
  <c r="W88" i="19" s="1"/>
  <c r="W210" i="12"/>
  <c r="W245" i="12" s="1"/>
  <c r="W89" i="19" s="1"/>
  <c r="W211" i="12"/>
  <c r="W246" i="12" s="1"/>
  <c r="W90" i="19" s="1"/>
  <c r="W212" i="12"/>
  <c r="W247" i="12" s="1"/>
  <c r="W91" i="19" s="1"/>
  <c r="W213" i="12"/>
  <c r="W248" i="12" s="1"/>
  <c r="W92" i="19" s="1"/>
  <c r="W214" i="12"/>
  <c r="W249" i="12" s="1"/>
  <c r="W93" i="19" s="1"/>
  <c r="W215" i="12"/>
  <c r="W250" i="12" s="1"/>
  <c r="W94" i="19" s="1"/>
  <c r="W216" i="12"/>
  <c r="W251" i="12" s="1"/>
  <c r="W95" i="19" s="1"/>
  <c r="W217" i="12"/>
  <c r="W252" i="12" s="1"/>
  <c r="W96" i="19" s="1"/>
  <c r="W218" i="12"/>
  <c r="W253" i="12" s="1"/>
  <c r="W97" i="19" s="1"/>
  <c r="W219" i="12"/>
  <c r="W254" i="12" s="1"/>
  <c r="W98" i="19" s="1"/>
  <c r="W220" i="12"/>
  <c r="W255" i="12" s="1"/>
  <c r="W99" i="19" s="1"/>
  <c r="W221" i="12"/>
  <c r="W256" i="12" s="1"/>
  <c r="W100" i="19" s="1"/>
  <c r="W335" i="12"/>
  <c r="W336" i="12"/>
  <c r="W337" i="12"/>
  <c r="W338" i="12"/>
  <c r="W339" i="12"/>
  <c r="W340" i="12"/>
  <c r="W341" i="12"/>
  <c r="W342" i="12"/>
  <c r="W343" i="12"/>
  <c r="W344" i="12"/>
  <c r="W345" i="12"/>
  <c r="W346" i="12"/>
  <c r="W347" i="12"/>
  <c r="W348" i="12"/>
  <c r="W349" i="12"/>
  <c r="W350" i="12"/>
  <c r="W351" i="12"/>
  <c r="W352" i="12"/>
  <c r="W353" i="12"/>
  <c r="W354" i="12"/>
  <c r="W355" i="12"/>
  <c r="W356" i="12"/>
  <c r="W357" i="12"/>
  <c r="W358" i="12"/>
  <c r="W359" i="12"/>
  <c r="W360" i="12"/>
  <c r="W361" i="12"/>
  <c r="W362" i="12"/>
  <c r="W363" i="12"/>
  <c r="W364" i="12"/>
  <c r="W102" i="19"/>
  <c r="W103" i="19"/>
  <c r="W104" i="19"/>
  <c r="W105" i="19"/>
  <c r="W106" i="19"/>
  <c r="W107" i="19"/>
  <c r="W108" i="19"/>
  <c r="W109" i="19"/>
  <c r="W110" i="19"/>
  <c r="W111" i="19"/>
  <c r="W112" i="19"/>
  <c r="W113" i="19"/>
  <c r="W114" i="19"/>
  <c r="W115" i="19"/>
  <c r="W116" i="19"/>
  <c r="W117" i="19"/>
  <c r="W118" i="19"/>
  <c r="W119" i="19"/>
  <c r="W120" i="19"/>
  <c r="W121" i="19"/>
  <c r="W122" i="19"/>
  <c r="W123" i="19"/>
  <c r="W124" i="19"/>
  <c r="W125" i="19"/>
  <c r="W126" i="19"/>
  <c r="W127" i="19"/>
  <c r="W128" i="19"/>
  <c r="W129" i="19"/>
  <c r="W130" i="19"/>
  <c r="W131" i="19"/>
  <c r="W132" i="19"/>
  <c r="W133" i="19"/>
  <c r="W134" i="19"/>
  <c r="W135" i="19"/>
  <c r="W136" i="19"/>
  <c r="W137" i="19"/>
  <c r="W138" i="19"/>
  <c r="W139" i="19"/>
  <c r="W140" i="19"/>
  <c r="W141" i="19"/>
  <c r="W142" i="19"/>
  <c r="W143" i="19"/>
  <c r="W144" i="19"/>
  <c r="W145" i="19"/>
  <c r="W146" i="19"/>
  <c r="W147" i="19"/>
  <c r="W148" i="19"/>
  <c r="W149" i="19"/>
  <c r="W150" i="19"/>
  <c r="W151" i="19"/>
  <c r="W152" i="19"/>
  <c r="W153" i="19"/>
  <c r="W154" i="19"/>
  <c r="W155" i="19"/>
  <c r="W156" i="19"/>
  <c r="W157" i="19"/>
  <c r="W158" i="19"/>
  <c r="W159" i="19"/>
  <c r="W160" i="19"/>
  <c r="W161" i="19"/>
  <c r="W162" i="19"/>
  <c r="W163" i="19"/>
  <c r="W164" i="19"/>
  <c r="W165" i="19"/>
  <c r="W166" i="19"/>
  <c r="W167" i="19"/>
  <c r="W168" i="19"/>
  <c r="W169" i="19"/>
  <c r="W170" i="19"/>
  <c r="W171" i="19"/>
  <c r="W172" i="19"/>
  <c r="W173" i="19"/>
  <c r="W174" i="19"/>
  <c r="W175" i="19"/>
  <c r="W176" i="19"/>
  <c r="W177" i="19"/>
  <c r="W178" i="19"/>
  <c r="W179" i="19"/>
  <c r="W180" i="19"/>
  <c r="W181" i="19"/>
  <c r="W182" i="19"/>
  <c r="W183" i="19"/>
  <c r="W184" i="19"/>
  <c r="W185" i="19"/>
  <c r="W186" i="19"/>
  <c r="W187" i="19"/>
  <c r="W188" i="19"/>
  <c r="W189" i="19"/>
  <c r="W190" i="19"/>
  <c r="W191" i="19"/>
  <c r="W192" i="19"/>
  <c r="W193" i="19"/>
  <c r="W194" i="19"/>
  <c r="W195" i="19"/>
  <c r="W196" i="19"/>
  <c r="W197" i="19"/>
  <c r="W198" i="19"/>
  <c r="W199" i="19"/>
  <c r="W200" i="19"/>
  <c r="W201" i="19"/>
  <c r="W202" i="19"/>
  <c r="W203" i="19"/>
  <c r="W204" i="19"/>
  <c r="W205" i="19"/>
  <c r="W206" i="19"/>
  <c r="W207" i="19"/>
  <c r="W208" i="19"/>
  <c r="W209" i="19"/>
  <c r="W210" i="19"/>
  <c r="W211" i="19"/>
  <c r="W212" i="19"/>
  <c r="W213" i="19"/>
  <c r="W214" i="19"/>
  <c r="W215" i="19"/>
  <c r="W216" i="19"/>
  <c r="W217" i="19"/>
  <c r="W218" i="19"/>
  <c r="W219" i="19"/>
  <c r="W220" i="19"/>
  <c r="W221" i="19"/>
  <c r="W222" i="19"/>
  <c r="W223" i="19"/>
  <c r="W224" i="19"/>
  <c r="W225" i="19"/>
  <c r="W226" i="19"/>
  <c r="W227" i="19"/>
  <c r="W228" i="19"/>
  <c r="W229" i="19"/>
  <c r="W230" i="19"/>
  <c r="W231" i="19"/>
  <c r="W232" i="19"/>
  <c r="W233" i="19"/>
  <c r="W234" i="19"/>
  <c r="W235" i="19"/>
  <c r="W236" i="19"/>
  <c r="W237" i="19"/>
  <c r="W238" i="19"/>
  <c r="W239" i="19"/>
  <c r="W240" i="19"/>
  <c r="W241" i="19"/>
  <c r="W242" i="19"/>
  <c r="W243" i="19"/>
  <c r="W244" i="19"/>
  <c r="W245" i="19"/>
  <c r="W246" i="19"/>
  <c r="W247" i="19"/>
  <c r="W248" i="19"/>
  <c r="W249" i="19"/>
  <c r="W250" i="19"/>
  <c r="W251" i="19"/>
  <c r="W252" i="19"/>
  <c r="W253" i="19"/>
  <c r="W254" i="19"/>
  <c r="W255" i="19"/>
  <c r="W256" i="19"/>
  <c r="W257" i="19"/>
  <c r="W258" i="19"/>
  <c r="W259" i="19"/>
  <c r="W260" i="19"/>
  <c r="W265" i="19"/>
  <c r="W266" i="19"/>
  <c r="W267" i="19"/>
  <c r="W268" i="19"/>
  <c r="W1122" i="14"/>
  <c r="W1177" i="14"/>
  <c r="W1232" i="14"/>
  <c r="W1287" i="14"/>
  <c r="W1123" i="14"/>
  <c r="W1178" i="14"/>
  <c r="W1233" i="14"/>
  <c r="W1288" i="14"/>
  <c r="W1124" i="14"/>
  <c r="W1179" i="14"/>
  <c r="W1234" i="14"/>
  <c r="W1289" i="14"/>
  <c r="W1125" i="14"/>
  <c r="W1180" i="14"/>
  <c r="W1235" i="14"/>
  <c r="W1290" i="14"/>
  <c r="W1126" i="14"/>
  <c r="W1181" i="14"/>
  <c r="W1236" i="14"/>
  <c r="W1291" i="14"/>
  <c r="W1127" i="14"/>
  <c r="W1182" i="14"/>
  <c r="W1237" i="14"/>
  <c r="W1292" i="14"/>
  <c r="W1128" i="14"/>
  <c r="W1183" i="14"/>
  <c r="W1238" i="14"/>
  <c r="W1293" i="14"/>
  <c r="W1129" i="14"/>
  <c r="W1184" i="14"/>
  <c r="W1239" i="14"/>
  <c r="W1294" i="14"/>
  <c r="W1130" i="14"/>
  <c r="W1185" i="14"/>
  <c r="W1240" i="14"/>
  <c r="W1295" i="14"/>
  <c r="W1131" i="14"/>
  <c r="W1186" i="14"/>
  <c r="W1241" i="14"/>
  <c r="W1296" i="14"/>
  <c r="W1132" i="14"/>
  <c r="W1187" i="14"/>
  <c r="W1242" i="14"/>
  <c r="W1297" i="14"/>
  <c r="W1133" i="14"/>
  <c r="W1188" i="14"/>
  <c r="W1243" i="14"/>
  <c r="W1298" i="14"/>
  <c r="W1134" i="14"/>
  <c r="W1189" i="14"/>
  <c r="W1244" i="14"/>
  <c r="W1299" i="14"/>
  <c r="W1135" i="14"/>
  <c r="W1190" i="14"/>
  <c r="W1245" i="14"/>
  <c r="W1300" i="14"/>
  <c r="W1136" i="14"/>
  <c r="W1191" i="14"/>
  <c r="W1246" i="14"/>
  <c r="W1301" i="14"/>
  <c r="W1137" i="14"/>
  <c r="W1192" i="14"/>
  <c r="W1247" i="14"/>
  <c r="W1302" i="14"/>
  <c r="W1138" i="14"/>
  <c r="W1193" i="14"/>
  <c r="W1248" i="14"/>
  <c r="W1303" i="14"/>
  <c r="W1139" i="14"/>
  <c r="W1194" i="14"/>
  <c r="W1249" i="14"/>
  <c r="W1304" i="14"/>
  <c r="W1140" i="14"/>
  <c r="W1195" i="14"/>
  <c r="W1250" i="14"/>
  <c r="W1305" i="14"/>
  <c r="W1141" i="14"/>
  <c r="W1196" i="14"/>
  <c r="W1251" i="14"/>
  <c r="W1306" i="14"/>
  <c r="W1142" i="14"/>
  <c r="W1197" i="14"/>
  <c r="W1252" i="14"/>
  <c r="W1307" i="14"/>
  <c r="W1143" i="14"/>
  <c r="W1198" i="14"/>
  <c r="W1253" i="14"/>
  <c r="W1308" i="14"/>
  <c r="W1144" i="14"/>
  <c r="W1199" i="14"/>
  <c r="W1254" i="14"/>
  <c r="W1309" i="14"/>
  <c r="W1145" i="14"/>
  <c r="W1200" i="14"/>
  <c r="W1255" i="14"/>
  <c r="W1310" i="14"/>
  <c r="W1146" i="14"/>
  <c r="W1201" i="14"/>
  <c r="W1256" i="14"/>
  <c r="W1311" i="14"/>
  <c r="W1147" i="14"/>
  <c r="W1202" i="14"/>
  <c r="W1257" i="14"/>
  <c r="W1312" i="14"/>
  <c r="W1148" i="14"/>
  <c r="W1203" i="14"/>
  <c r="W1258" i="14"/>
  <c r="W1313" i="14"/>
  <c r="W1149" i="14"/>
  <c r="W1204" i="14"/>
  <c r="W1259" i="14"/>
  <c r="W1314" i="14"/>
  <c r="W1150" i="14"/>
  <c r="W1205" i="14"/>
  <c r="W1260" i="14"/>
  <c r="W1315" i="14"/>
  <c r="W1151" i="14"/>
  <c r="W1206" i="14"/>
  <c r="W1261" i="14"/>
  <c r="W1316" i="14"/>
  <c r="W1152" i="14"/>
  <c r="W1207" i="14"/>
  <c r="W1262" i="14"/>
  <c r="W1317" i="14"/>
  <c r="W1153" i="14"/>
  <c r="W1208" i="14"/>
  <c r="W1263" i="14"/>
  <c r="W1318" i="14"/>
  <c r="W1154" i="14"/>
  <c r="W1209" i="14"/>
  <c r="W1264" i="14"/>
  <c r="W1319" i="14"/>
  <c r="W1155" i="14"/>
  <c r="W1210" i="14"/>
  <c r="W1265" i="14"/>
  <c r="W1320" i="14"/>
  <c r="W1156" i="14"/>
  <c r="W1211" i="14"/>
  <c r="W1266" i="14"/>
  <c r="W1321" i="14"/>
  <c r="W1157" i="14"/>
  <c r="W1212" i="14"/>
  <c r="W1267" i="14"/>
  <c r="W1322" i="14"/>
  <c r="W1158" i="14"/>
  <c r="W1213" i="14"/>
  <c r="W1268" i="14"/>
  <c r="W1323" i="14"/>
  <c r="W1159" i="14"/>
  <c r="W1214" i="14"/>
  <c r="W1269" i="14"/>
  <c r="W1324" i="14"/>
  <c r="W1160" i="14"/>
  <c r="W1215" i="14"/>
  <c r="W1270" i="14"/>
  <c r="W1325" i="14"/>
  <c r="W1161" i="14"/>
  <c r="W1216" i="14"/>
  <c r="W1271" i="14"/>
  <c r="W1326" i="14"/>
  <c r="W1162" i="14"/>
  <c r="W1217" i="14"/>
  <c r="W1272" i="14"/>
  <c r="W1327" i="14"/>
  <c r="W1163" i="14"/>
  <c r="W1218" i="14"/>
  <c r="W1273" i="14"/>
  <c r="W1328" i="14"/>
  <c r="W1164" i="14"/>
  <c r="W1219" i="14"/>
  <c r="W1274" i="14"/>
  <c r="W1329" i="14"/>
  <c r="W1165" i="14"/>
  <c r="W1220" i="14"/>
  <c r="W1275" i="14"/>
  <c r="W1330" i="14"/>
  <c r="W1166" i="14"/>
  <c r="W1221" i="14"/>
  <c r="W1276" i="14"/>
  <c r="W1331" i="14"/>
  <c r="W1167" i="14"/>
  <c r="W1222" i="14"/>
  <c r="W1277" i="14"/>
  <c r="W1332" i="14"/>
  <c r="W1168" i="14"/>
  <c r="W1223" i="14"/>
  <c r="W1278" i="14"/>
  <c r="W1333" i="14"/>
  <c r="W1169" i="14"/>
  <c r="W1224" i="14"/>
  <c r="W1279" i="14"/>
  <c r="W1334" i="14"/>
  <c r="W1170" i="14"/>
  <c r="W1225" i="14"/>
  <c r="W1280" i="14"/>
  <c r="W1335" i="14"/>
  <c r="W1171" i="14"/>
  <c r="W1226" i="14"/>
  <c r="W1281" i="14"/>
  <c r="W1336" i="14"/>
  <c r="W319" i="19"/>
  <c r="W320" i="19"/>
  <c r="W321" i="19"/>
  <c r="W322" i="19"/>
  <c r="W323" i="19"/>
  <c r="W324" i="19"/>
  <c r="W325" i="19"/>
  <c r="W49" i="15"/>
  <c r="W326" i="19" s="1"/>
  <c r="W56" i="15"/>
  <c r="W327" i="19" s="1"/>
  <c r="W64" i="15"/>
  <c r="W328" i="19" s="1"/>
  <c r="W73" i="15"/>
  <c r="W329" i="19" s="1"/>
  <c r="W330" i="19"/>
  <c r="W331" i="19"/>
  <c r="W332" i="19"/>
  <c r="W333" i="19"/>
  <c r="W334" i="19"/>
  <c r="W89" i="15"/>
  <c r="W335" i="19" s="1"/>
  <c r="W96" i="15"/>
  <c r="W336" i="19" s="1"/>
  <c r="W103" i="15"/>
  <c r="W337" i="19" s="1"/>
  <c r="W114" i="15"/>
  <c r="W338" i="19" s="1"/>
  <c r="W125" i="15"/>
  <c r="W339" i="19" s="1"/>
  <c r="W136" i="15"/>
  <c r="W340" i="19" s="1"/>
  <c r="W89" i="16"/>
  <c r="W140" i="16" s="1"/>
  <c r="W341" i="19" s="1"/>
  <c r="W105" i="16"/>
  <c r="W141" i="16" s="1"/>
  <c r="W342" i="19" s="1"/>
  <c r="W121" i="16"/>
  <c r="W142" i="16" s="1"/>
  <c r="W343" i="19" s="1"/>
  <c r="W137" i="16"/>
  <c r="W143" i="16" s="1"/>
  <c r="W344" i="19" s="1"/>
  <c r="W159" i="16"/>
  <c r="W345" i="19" s="1"/>
  <c r="W351" i="19"/>
  <c r="W352" i="19"/>
  <c r="W353" i="19"/>
  <c r="W354" i="19"/>
  <c r="W355" i="19"/>
  <c r="W356" i="19"/>
  <c r="W357" i="19"/>
  <c r="W358" i="19"/>
  <c r="W359" i="19"/>
  <c r="W360" i="19"/>
  <c r="W49" i="21"/>
  <c r="W50" i="21"/>
  <c r="W54" i="21"/>
  <c r="W60" i="21"/>
  <c r="X192" i="12"/>
  <c r="X227" i="12" s="1"/>
  <c r="X193" i="12"/>
  <c r="X228" i="12" s="1"/>
  <c r="X72" i="19" s="1"/>
  <c r="X194" i="12"/>
  <c r="X229" i="12" s="1"/>
  <c r="X73" i="19" s="1"/>
  <c r="X195" i="12"/>
  <c r="X230" i="12" s="1"/>
  <c r="X74" i="19" s="1"/>
  <c r="X154" i="10"/>
  <c r="X15" i="19" s="1"/>
  <c r="X155" i="10"/>
  <c r="X16" i="19" s="1"/>
  <c r="X156" i="10"/>
  <c r="X17" i="19" s="1"/>
  <c r="X157" i="10"/>
  <c r="X18" i="19" s="1"/>
  <c r="X158" i="10"/>
  <c r="X19" i="19" s="1"/>
  <c r="X159" i="10"/>
  <c r="X20" i="19" s="1"/>
  <c r="X160" i="10"/>
  <c r="X21" i="19" s="1"/>
  <c r="X161" i="10"/>
  <c r="X22" i="19" s="1"/>
  <c r="X162" i="10"/>
  <c r="X23" i="19" s="1"/>
  <c r="X26" i="19"/>
  <c r="X192" i="10"/>
  <c r="X27" i="19" s="1"/>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196" i="12"/>
  <c r="X231" i="12" s="1"/>
  <c r="X75" i="19" s="1"/>
  <c r="X197" i="12"/>
  <c r="X232" i="12" s="1"/>
  <c r="X76" i="19" s="1"/>
  <c r="X198" i="12"/>
  <c r="X233" i="12" s="1"/>
  <c r="X77" i="19" s="1"/>
  <c r="X199" i="12"/>
  <c r="X234" i="12" s="1"/>
  <c r="X78" i="19" s="1"/>
  <c r="X200" i="12"/>
  <c r="X235" i="12" s="1"/>
  <c r="X79" i="19" s="1"/>
  <c r="X201" i="12"/>
  <c r="X236" i="12" s="1"/>
  <c r="X80" i="19" s="1"/>
  <c r="X202" i="12"/>
  <c r="X237" i="12" s="1"/>
  <c r="X81" i="19" s="1"/>
  <c r="X203" i="12"/>
  <c r="X238" i="12" s="1"/>
  <c r="X82" i="19" s="1"/>
  <c r="X204" i="12"/>
  <c r="X239" i="12" s="1"/>
  <c r="X83" i="19" s="1"/>
  <c r="X205" i="12"/>
  <c r="X240" i="12" s="1"/>
  <c r="X84" i="19" s="1"/>
  <c r="X206" i="12"/>
  <c r="X241" i="12" s="1"/>
  <c r="X85" i="19" s="1"/>
  <c r="X207" i="12"/>
  <c r="X242" i="12" s="1"/>
  <c r="X86" i="19" s="1"/>
  <c r="X208" i="12"/>
  <c r="X243" i="12" s="1"/>
  <c r="X87" i="19" s="1"/>
  <c r="X209" i="12"/>
  <c r="X244" i="12" s="1"/>
  <c r="X88" i="19" s="1"/>
  <c r="X210" i="12"/>
  <c r="X245" i="12" s="1"/>
  <c r="X89" i="19" s="1"/>
  <c r="X211" i="12"/>
  <c r="X246" i="12" s="1"/>
  <c r="X90" i="19" s="1"/>
  <c r="X212" i="12"/>
  <c r="X247" i="12" s="1"/>
  <c r="X91" i="19" s="1"/>
  <c r="X213" i="12"/>
  <c r="X248" i="12" s="1"/>
  <c r="X92" i="19" s="1"/>
  <c r="X214" i="12"/>
  <c r="X249" i="12" s="1"/>
  <c r="X93" i="19" s="1"/>
  <c r="X215" i="12"/>
  <c r="X250" i="12" s="1"/>
  <c r="X94" i="19" s="1"/>
  <c r="X216" i="12"/>
  <c r="X251" i="12" s="1"/>
  <c r="X95" i="19" s="1"/>
  <c r="X217" i="12"/>
  <c r="X252" i="12" s="1"/>
  <c r="X96" i="19" s="1"/>
  <c r="X218" i="12"/>
  <c r="X253" i="12" s="1"/>
  <c r="X97" i="19" s="1"/>
  <c r="X219" i="12"/>
  <c r="X254" i="12" s="1"/>
  <c r="X98" i="19" s="1"/>
  <c r="X220" i="12"/>
  <c r="X255" i="12" s="1"/>
  <c r="X99" i="19" s="1"/>
  <c r="X221" i="12"/>
  <c r="X256" i="12" s="1"/>
  <c r="X100" i="19" s="1"/>
  <c r="X335" i="12"/>
  <c r="X336" i="12"/>
  <c r="X337" i="12"/>
  <c r="X338" i="12"/>
  <c r="X339" i="12"/>
  <c r="X340" i="12"/>
  <c r="X341" i="12"/>
  <c r="X342" i="12"/>
  <c r="X343" i="12"/>
  <c r="X344" i="12"/>
  <c r="X345" i="12"/>
  <c r="X346" i="12"/>
  <c r="X347" i="12"/>
  <c r="X348" i="12"/>
  <c r="X349" i="12"/>
  <c r="X350" i="12"/>
  <c r="X351" i="12"/>
  <c r="X352" i="12"/>
  <c r="X353" i="12"/>
  <c r="X354" i="12"/>
  <c r="X355" i="12"/>
  <c r="X356" i="12"/>
  <c r="X357" i="12"/>
  <c r="X358" i="12"/>
  <c r="X359" i="12"/>
  <c r="X360" i="12"/>
  <c r="X361" i="12"/>
  <c r="X362" i="12"/>
  <c r="X363" i="12"/>
  <c r="X364" i="12"/>
  <c r="X102" i="19"/>
  <c r="X103" i="19"/>
  <c r="X104" i="19"/>
  <c r="X105" i="19"/>
  <c r="X106" i="19"/>
  <c r="X107" i="19"/>
  <c r="X108" i="19"/>
  <c r="X109" i="19"/>
  <c r="X110" i="19"/>
  <c r="X111" i="19"/>
  <c r="X112" i="19"/>
  <c r="X113" i="19"/>
  <c r="X114" i="19"/>
  <c r="X115" i="19"/>
  <c r="X116" i="19"/>
  <c r="X117" i="19"/>
  <c r="X118" i="19"/>
  <c r="X119" i="19"/>
  <c r="X120" i="19"/>
  <c r="X121" i="19"/>
  <c r="X122" i="19"/>
  <c r="X123" i="19"/>
  <c r="X124" i="19"/>
  <c r="X125" i="19"/>
  <c r="X126" i="19"/>
  <c r="X127" i="19"/>
  <c r="X128" i="19"/>
  <c r="X129" i="19"/>
  <c r="X130" i="19"/>
  <c r="X131" i="19"/>
  <c r="X132" i="19"/>
  <c r="X133" i="19"/>
  <c r="X134" i="19"/>
  <c r="X135" i="19"/>
  <c r="X136" i="19"/>
  <c r="X137" i="19"/>
  <c r="X138" i="19"/>
  <c r="X139" i="19"/>
  <c r="X140" i="19"/>
  <c r="X141" i="19"/>
  <c r="X142" i="19"/>
  <c r="X143" i="19"/>
  <c r="X144" i="19"/>
  <c r="X145" i="19"/>
  <c r="X146" i="19"/>
  <c r="X147" i="19"/>
  <c r="X148" i="19"/>
  <c r="X149" i="19"/>
  <c r="X150" i="19"/>
  <c r="X151" i="19"/>
  <c r="X152" i="19"/>
  <c r="X153" i="19"/>
  <c r="X154" i="19"/>
  <c r="X155" i="19"/>
  <c r="X156" i="19"/>
  <c r="X157" i="19"/>
  <c r="X158" i="19"/>
  <c r="X159" i="19"/>
  <c r="X160" i="19"/>
  <c r="X161" i="19"/>
  <c r="X162" i="19"/>
  <c r="X163" i="19"/>
  <c r="X164" i="19"/>
  <c r="X165" i="19"/>
  <c r="X166" i="19"/>
  <c r="X167" i="19"/>
  <c r="X168" i="19"/>
  <c r="X169" i="19"/>
  <c r="X170" i="19"/>
  <c r="X171" i="19"/>
  <c r="X172" i="19"/>
  <c r="X173" i="19"/>
  <c r="X174" i="19"/>
  <c r="X175" i="19"/>
  <c r="X176" i="19"/>
  <c r="X177" i="19"/>
  <c r="X178" i="19"/>
  <c r="X179" i="19"/>
  <c r="X180" i="19"/>
  <c r="X181" i="19"/>
  <c r="X182" i="19"/>
  <c r="X183" i="19"/>
  <c r="X184" i="19"/>
  <c r="X185" i="19"/>
  <c r="X186" i="19"/>
  <c r="X187" i="19"/>
  <c r="X188" i="19"/>
  <c r="X189" i="19"/>
  <c r="X190" i="19"/>
  <c r="X191" i="19"/>
  <c r="X192" i="19"/>
  <c r="X193" i="19"/>
  <c r="X194" i="19"/>
  <c r="X195" i="19"/>
  <c r="X196" i="19"/>
  <c r="X197" i="19"/>
  <c r="X198" i="19"/>
  <c r="X199" i="19"/>
  <c r="X200" i="19"/>
  <c r="X201" i="19"/>
  <c r="X202" i="19"/>
  <c r="X203" i="19"/>
  <c r="X204" i="19"/>
  <c r="X205" i="19"/>
  <c r="X206" i="19"/>
  <c r="X207" i="19"/>
  <c r="X208" i="19"/>
  <c r="X209" i="19"/>
  <c r="X210" i="19"/>
  <c r="X211" i="19"/>
  <c r="X212" i="19"/>
  <c r="X213" i="19"/>
  <c r="X214" i="19"/>
  <c r="X215" i="19"/>
  <c r="X216" i="19"/>
  <c r="X217" i="19"/>
  <c r="X218" i="19"/>
  <c r="X219" i="19"/>
  <c r="X220" i="19"/>
  <c r="X221" i="19"/>
  <c r="X222" i="19"/>
  <c r="X223" i="19"/>
  <c r="X224" i="19"/>
  <c r="X225" i="19"/>
  <c r="X226" i="19"/>
  <c r="X227" i="19"/>
  <c r="X228" i="19"/>
  <c r="X229" i="19"/>
  <c r="X230" i="19"/>
  <c r="X231" i="19"/>
  <c r="X232" i="19"/>
  <c r="X233" i="19"/>
  <c r="X234" i="19"/>
  <c r="X235" i="19"/>
  <c r="X236" i="19"/>
  <c r="X237" i="19"/>
  <c r="X238" i="19"/>
  <c r="X239" i="19"/>
  <c r="X240" i="19"/>
  <c r="X241" i="19"/>
  <c r="X242" i="19"/>
  <c r="X243" i="19"/>
  <c r="X244" i="19"/>
  <c r="X245" i="19"/>
  <c r="X246" i="19"/>
  <c r="X247" i="19"/>
  <c r="X248" i="19"/>
  <c r="X249" i="19"/>
  <c r="X250" i="19"/>
  <c r="X251" i="19"/>
  <c r="X252" i="19"/>
  <c r="X253" i="19"/>
  <c r="X254" i="19"/>
  <c r="X255" i="19"/>
  <c r="X256" i="19"/>
  <c r="X257" i="19"/>
  <c r="X258" i="19"/>
  <c r="X259" i="19"/>
  <c r="X260" i="19"/>
  <c r="X265" i="19"/>
  <c r="X266" i="19"/>
  <c r="X267" i="19"/>
  <c r="X268" i="19"/>
  <c r="X1122" i="14"/>
  <c r="X1177" i="14"/>
  <c r="X1232" i="14"/>
  <c r="X1287" i="14"/>
  <c r="X1123" i="14"/>
  <c r="X1178" i="14"/>
  <c r="X1233" i="14"/>
  <c r="X1288" i="14"/>
  <c r="X1124" i="14"/>
  <c r="X1179" i="14"/>
  <c r="X1234" i="14"/>
  <c r="X1289" i="14"/>
  <c r="X1125" i="14"/>
  <c r="X1180" i="14"/>
  <c r="X1235" i="14"/>
  <c r="X1290" i="14"/>
  <c r="X1126" i="14"/>
  <c r="X1181" i="14"/>
  <c r="X1236" i="14"/>
  <c r="X1291" i="14"/>
  <c r="X1127" i="14"/>
  <c r="X1182" i="14"/>
  <c r="X1237" i="14"/>
  <c r="X1292" i="14"/>
  <c r="X1128" i="14"/>
  <c r="X1183" i="14"/>
  <c r="X1238" i="14"/>
  <c r="X1293" i="14"/>
  <c r="X1129" i="14"/>
  <c r="X1184" i="14"/>
  <c r="X1239" i="14"/>
  <c r="X1294" i="14"/>
  <c r="X1130" i="14"/>
  <c r="X1185" i="14"/>
  <c r="X1240" i="14"/>
  <c r="X1295" i="14"/>
  <c r="X1131" i="14"/>
  <c r="X1186" i="14"/>
  <c r="X1241" i="14"/>
  <c r="X1296" i="14"/>
  <c r="X1132" i="14"/>
  <c r="X1187" i="14"/>
  <c r="X1242" i="14"/>
  <c r="X1297" i="14"/>
  <c r="X1133" i="14"/>
  <c r="X1188" i="14"/>
  <c r="X1243" i="14"/>
  <c r="X1298" i="14"/>
  <c r="X1134" i="14"/>
  <c r="X1189" i="14"/>
  <c r="X1244" i="14"/>
  <c r="X1299" i="14"/>
  <c r="X1135" i="14"/>
  <c r="X1190" i="14"/>
  <c r="X1245" i="14"/>
  <c r="X1300" i="14"/>
  <c r="X1136" i="14"/>
  <c r="X1191" i="14"/>
  <c r="X1246" i="14"/>
  <c r="X1301" i="14"/>
  <c r="X1137" i="14"/>
  <c r="X1192" i="14"/>
  <c r="X1247" i="14"/>
  <c r="X1302" i="14"/>
  <c r="X1138" i="14"/>
  <c r="X1193" i="14"/>
  <c r="X1248" i="14"/>
  <c r="X1303" i="14"/>
  <c r="X1139" i="14"/>
  <c r="X1194" i="14"/>
  <c r="X1249" i="14"/>
  <c r="X1304" i="14"/>
  <c r="X1140" i="14"/>
  <c r="X1195" i="14"/>
  <c r="X1250" i="14"/>
  <c r="X1305" i="14"/>
  <c r="X1141" i="14"/>
  <c r="X1196" i="14"/>
  <c r="X1251" i="14"/>
  <c r="X1306" i="14"/>
  <c r="X1142" i="14"/>
  <c r="X1197" i="14"/>
  <c r="X1252" i="14"/>
  <c r="X1307" i="14"/>
  <c r="X1143" i="14"/>
  <c r="X1198" i="14"/>
  <c r="X1253" i="14"/>
  <c r="X1308" i="14"/>
  <c r="X1144" i="14"/>
  <c r="X1199" i="14"/>
  <c r="X1254" i="14"/>
  <c r="X1309" i="14"/>
  <c r="X1145" i="14"/>
  <c r="X1200" i="14"/>
  <c r="X1255" i="14"/>
  <c r="X1310" i="14"/>
  <c r="X1146" i="14"/>
  <c r="X1201" i="14"/>
  <c r="X1256" i="14"/>
  <c r="X1311" i="14"/>
  <c r="X1147" i="14"/>
  <c r="X1202" i="14"/>
  <c r="X1257" i="14"/>
  <c r="X1312" i="14"/>
  <c r="X1148" i="14"/>
  <c r="X1203" i="14"/>
  <c r="X1258" i="14"/>
  <c r="X1313" i="14"/>
  <c r="X1149" i="14"/>
  <c r="X1204" i="14"/>
  <c r="X1259" i="14"/>
  <c r="X1314" i="14"/>
  <c r="X1150" i="14"/>
  <c r="X1205" i="14"/>
  <c r="X1260" i="14"/>
  <c r="X1315" i="14"/>
  <c r="X1151" i="14"/>
  <c r="X1206" i="14"/>
  <c r="X1261" i="14"/>
  <c r="X1316" i="14"/>
  <c r="X1152" i="14"/>
  <c r="X1207" i="14"/>
  <c r="X1262" i="14"/>
  <c r="X1317" i="14"/>
  <c r="X1153" i="14"/>
  <c r="X1208" i="14"/>
  <c r="X1263" i="14"/>
  <c r="X1318" i="14"/>
  <c r="X1154" i="14"/>
  <c r="X1209" i="14"/>
  <c r="X1264" i="14"/>
  <c r="X1319" i="14"/>
  <c r="X1155" i="14"/>
  <c r="X1210" i="14"/>
  <c r="X1265" i="14"/>
  <c r="X1320" i="14"/>
  <c r="X1156" i="14"/>
  <c r="X1211" i="14"/>
  <c r="X1266" i="14"/>
  <c r="X1321" i="14"/>
  <c r="X1157" i="14"/>
  <c r="X1212" i="14"/>
  <c r="X1267" i="14"/>
  <c r="X1322" i="14"/>
  <c r="X1158" i="14"/>
  <c r="X1213" i="14"/>
  <c r="X1268" i="14"/>
  <c r="X1323" i="14"/>
  <c r="X1159" i="14"/>
  <c r="X1214" i="14"/>
  <c r="X1269" i="14"/>
  <c r="X1324" i="14"/>
  <c r="X1160" i="14"/>
  <c r="X1215" i="14"/>
  <c r="X1270" i="14"/>
  <c r="X1325" i="14"/>
  <c r="X1161" i="14"/>
  <c r="X1216" i="14"/>
  <c r="X1271" i="14"/>
  <c r="X1326" i="14"/>
  <c r="X1162" i="14"/>
  <c r="X1217" i="14"/>
  <c r="X1272" i="14"/>
  <c r="X1327" i="14"/>
  <c r="X1163" i="14"/>
  <c r="X1218" i="14"/>
  <c r="X1273" i="14"/>
  <c r="X1328" i="14"/>
  <c r="X1164" i="14"/>
  <c r="X1219" i="14"/>
  <c r="X1274" i="14"/>
  <c r="X1329" i="14"/>
  <c r="X1165" i="14"/>
  <c r="X1220" i="14"/>
  <c r="X1275" i="14"/>
  <c r="X1330" i="14"/>
  <c r="X1166" i="14"/>
  <c r="X1221" i="14"/>
  <c r="X1276" i="14"/>
  <c r="X1331" i="14"/>
  <c r="X1167" i="14"/>
  <c r="X1222" i="14"/>
  <c r="X1277" i="14"/>
  <c r="X1332" i="14"/>
  <c r="X1168" i="14"/>
  <c r="X1223" i="14"/>
  <c r="X1278" i="14"/>
  <c r="X1333" i="14"/>
  <c r="X1169" i="14"/>
  <c r="X1224" i="14"/>
  <c r="X1279" i="14"/>
  <c r="X1334" i="14"/>
  <c r="X1170" i="14"/>
  <c r="X1225" i="14"/>
  <c r="X1280" i="14"/>
  <c r="X1335" i="14"/>
  <c r="X1171" i="14"/>
  <c r="X1226" i="14"/>
  <c r="X1281" i="14"/>
  <c r="X1336" i="14"/>
  <c r="X319" i="19"/>
  <c r="X320" i="19"/>
  <c r="X321" i="19"/>
  <c r="X322" i="19"/>
  <c r="X323" i="19"/>
  <c r="X324" i="19"/>
  <c r="X325" i="19"/>
  <c r="X49" i="15"/>
  <c r="X326" i="19" s="1"/>
  <c r="X56" i="15"/>
  <c r="X327" i="19" s="1"/>
  <c r="X64" i="15"/>
  <c r="X328" i="19" s="1"/>
  <c r="X73" i="15"/>
  <c r="X329" i="19" s="1"/>
  <c r="X330" i="19"/>
  <c r="X331" i="19"/>
  <c r="X332" i="19"/>
  <c r="X333" i="19"/>
  <c r="X334" i="19"/>
  <c r="X89" i="15"/>
  <c r="X335" i="19" s="1"/>
  <c r="X96" i="15"/>
  <c r="X336" i="19" s="1"/>
  <c r="X103" i="15"/>
  <c r="X337" i="19" s="1"/>
  <c r="X114" i="15"/>
  <c r="X338" i="19" s="1"/>
  <c r="X125" i="15"/>
  <c r="X339" i="19" s="1"/>
  <c r="X136" i="15"/>
  <c r="X340" i="19" s="1"/>
  <c r="X89" i="16"/>
  <c r="X140" i="16" s="1"/>
  <c r="X341" i="19" s="1"/>
  <c r="X105" i="16"/>
  <c r="X141" i="16" s="1"/>
  <c r="X121" i="16"/>
  <c r="X142" i="16" s="1"/>
  <c r="X343" i="19" s="1"/>
  <c r="X137" i="16"/>
  <c r="X143" i="16"/>
  <c r="X344" i="19" s="1"/>
  <c r="X159" i="16"/>
  <c r="X345" i="19" s="1"/>
  <c r="X351" i="19"/>
  <c r="X352" i="19"/>
  <c r="X353" i="19"/>
  <c r="X354" i="19"/>
  <c r="X355" i="19"/>
  <c r="X356" i="19"/>
  <c r="X357" i="19"/>
  <c r="X358" i="19"/>
  <c r="X359" i="19"/>
  <c r="X360" i="19"/>
  <c r="X49" i="21"/>
  <c r="X50" i="21"/>
  <c r="X54" i="21"/>
  <c r="X60" i="21"/>
  <c r="Y192" i="12"/>
  <c r="Y227" i="12" s="1"/>
  <c r="Y193" i="12"/>
  <c r="Y228" i="12" s="1"/>
  <c r="Y72" i="19" s="1"/>
  <c r="Y194" i="12"/>
  <c r="Y229" i="12" s="1"/>
  <c r="Y73" i="19" s="1"/>
  <c r="Y195" i="12"/>
  <c r="Y230" i="12" s="1"/>
  <c r="Y74" i="19" s="1"/>
  <c r="Y154" i="10"/>
  <c r="Y15" i="19" s="1"/>
  <c r="Y155" i="10"/>
  <c r="Y16" i="19" s="1"/>
  <c r="Y156" i="10"/>
  <c r="Y17" i="19" s="1"/>
  <c r="Y157" i="10"/>
  <c r="Y18" i="19" s="1"/>
  <c r="Y158" i="10"/>
  <c r="Y19" i="19" s="1"/>
  <c r="Y159" i="10"/>
  <c r="Y20" i="19" s="1"/>
  <c r="Y160" i="10"/>
  <c r="Y21" i="19" s="1"/>
  <c r="Y161" i="10"/>
  <c r="Y22" i="19" s="1"/>
  <c r="Y162" i="10"/>
  <c r="Y23" i="19" s="1"/>
  <c r="Y26" i="19"/>
  <c r="Y192" i="10"/>
  <c r="Y27" i="19" s="1"/>
  <c r="Y28" i="19"/>
  <c r="Y29" i="19"/>
  <c r="Y30" i="19"/>
  <c r="Y31" i="19"/>
  <c r="Y32" i="19"/>
  <c r="Y33" i="19"/>
  <c r="Y34" i="19"/>
  <c r="Y35" i="19"/>
  <c r="Y36" i="19"/>
  <c r="Y37" i="19"/>
  <c r="Y38" i="19"/>
  <c r="Y39" i="19"/>
  <c r="Y40" i="19"/>
  <c r="Y41" i="19"/>
  <c r="Y42" i="19"/>
  <c r="Y43" i="19"/>
  <c r="Y44" i="19"/>
  <c r="Y45" i="19"/>
  <c r="Y46" i="19"/>
  <c r="Y47" i="19"/>
  <c r="Y48" i="19"/>
  <c r="Y49" i="19"/>
  <c r="Y50" i="19"/>
  <c r="Y51" i="19"/>
  <c r="Y52" i="19"/>
  <c r="Y53" i="19"/>
  <c r="Y54" i="19"/>
  <c r="Y55" i="19"/>
  <c r="Y56" i="19"/>
  <c r="Y57" i="19"/>
  <c r="Y58" i="19"/>
  <c r="Y59" i="19"/>
  <c r="Y60" i="19"/>
  <c r="Y61" i="19"/>
  <c r="Y62" i="19"/>
  <c r="Y63" i="19"/>
  <c r="Y64" i="19"/>
  <c r="Y65" i="19"/>
  <c r="Y66" i="19"/>
  <c r="Y67" i="19"/>
  <c r="Y196" i="12"/>
  <c r="Y231" i="12" s="1"/>
  <c r="Y75" i="19" s="1"/>
  <c r="Y197" i="12"/>
  <c r="Y232" i="12" s="1"/>
  <c r="Y76" i="19" s="1"/>
  <c r="Y198" i="12"/>
  <c r="Y233" i="12" s="1"/>
  <c r="Y77" i="19" s="1"/>
  <c r="Y199" i="12"/>
  <c r="Y234" i="12" s="1"/>
  <c r="Y78" i="19" s="1"/>
  <c r="Y200" i="12"/>
  <c r="Y235" i="12" s="1"/>
  <c r="Y79" i="19" s="1"/>
  <c r="Y201" i="12"/>
  <c r="Y236" i="12" s="1"/>
  <c r="Y80" i="19" s="1"/>
  <c r="Y202" i="12"/>
  <c r="Y237" i="12" s="1"/>
  <c r="Y81" i="19" s="1"/>
  <c r="Y203" i="12"/>
  <c r="Y238" i="12" s="1"/>
  <c r="Y82" i="19" s="1"/>
  <c r="Y204" i="12"/>
  <c r="Y239" i="12" s="1"/>
  <c r="Y83" i="19" s="1"/>
  <c r="Y205" i="12"/>
  <c r="Y240" i="12" s="1"/>
  <c r="Y84" i="19" s="1"/>
  <c r="Y206" i="12"/>
  <c r="Y241" i="12" s="1"/>
  <c r="Y85" i="19" s="1"/>
  <c r="Y207" i="12"/>
  <c r="Y242" i="12" s="1"/>
  <c r="Y86" i="19" s="1"/>
  <c r="Y208" i="12"/>
  <c r="Y243" i="12" s="1"/>
  <c r="Y87" i="19" s="1"/>
  <c r="Y209" i="12"/>
  <c r="Y244" i="12" s="1"/>
  <c r="Y88" i="19" s="1"/>
  <c r="Y210" i="12"/>
  <c r="Y245" i="12" s="1"/>
  <c r="Y89" i="19" s="1"/>
  <c r="Y211" i="12"/>
  <c r="Y246" i="12" s="1"/>
  <c r="Y90" i="19" s="1"/>
  <c r="Y212" i="12"/>
  <c r="Y247" i="12" s="1"/>
  <c r="Y91" i="19" s="1"/>
  <c r="Y213" i="12"/>
  <c r="Y248" i="12" s="1"/>
  <c r="Y92" i="19" s="1"/>
  <c r="Y214" i="12"/>
  <c r="Y249" i="12" s="1"/>
  <c r="Y93" i="19" s="1"/>
  <c r="Y215" i="12"/>
  <c r="Y250" i="12" s="1"/>
  <c r="Y94" i="19" s="1"/>
  <c r="Y216" i="12"/>
  <c r="Y251" i="12" s="1"/>
  <c r="Y95" i="19" s="1"/>
  <c r="Y217" i="12"/>
  <c r="Y252" i="12" s="1"/>
  <c r="Y96" i="19" s="1"/>
  <c r="Y218" i="12"/>
  <c r="Y253" i="12" s="1"/>
  <c r="Y97" i="19" s="1"/>
  <c r="Y219" i="12"/>
  <c r="Y254" i="12" s="1"/>
  <c r="Y98" i="19" s="1"/>
  <c r="Y220" i="12"/>
  <c r="Y255" i="12" s="1"/>
  <c r="Y99" i="19" s="1"/>
  <c r="Y221" i="12"/>
  <c r="Y256" i="12" s="1"/>
  <c r="Y100" i="19" s="1"/>
  <c r="Y335" i="12"/>
  <c r="Y336" i="12"/>
  <c r="Y337" i="12"/>
  <c r="Y338" i="12"/>
  <c r="Y339" i="12"/>
  <c r="Y340" i="12"/>
  <c r="Y341" i="12"/>
  <c r="Y342" i="12"/>
  <c r="Y343" i="12"/>
  <c r="Y344" i="12"/>
  <c r="Y345" i="12"/>
  <c r="Y346" i="12"/>
  <c r="Y347" i="12"/>
  <c r="Y348" i="12"/>
  <c r="Y349" i="12"/>
  <c r="Y350" i="12"/>
  <c r="Y351" i="12"/>
  <c r="Y352" i="12"/>
  <c r="Y353" i="12"/>
  <c r="Y354" i="12"/>
  <c r="Y355" i="12"/>
  <c r="Y356" i="12"/>
  <c r="Y357" i="12"/>
  <c r="Y358" i="12"/>
  <c r="Y359" i="12"/>
  <c r="Y360" i="12"/>
  <c r="Y361" i="12"/>
  <c r="Y362" i="12"/>
  <c r="Y363" i="12"/>
  <c r="Y364" i="12"/>
  <c r="Y102" i="19"/>
  <c r="Y103" i="19"/>
  <c r="Y104" i="19"/>
  <c r="Y105" i="19"/>
  <c r="Y106" i="19"/>
  <c r="Y107" i="19"/>
  <c r="Y108" i="19"/>
  <c r="Y109" i="19"/>
  <c r="Y110" i="19"/>
  <c r="Y111" i="19"/>
  <c r="Y112" i="19"/>
  <c r="Y113" i="19"/>
  <c r="Y114" i="19"/>
  <c r="Y115" i="19"/>
  <c r="Y116" i="19"/>
  <c r="Y117" i="19"/>
  <c r="Y118" i="19"/>
  <c r="Y119" i="19"/>
  <c r="Y120" i="19"/>
  <c r="Y121" i="19"/>
  <c r="Y122" i="19"/>
  <c r="Y123" i="19"/>
  <c r="Y124" i="19"/>
  <c r="Y125" i="19"/>
  <c r="Y126" i="19"/>
  <c r="Y127" i="19"/>
  <c r="Y128" i="19"/>
  <c r="Y129" i="19"/>
  <c r="Y130" i="19"/>
  <c r="Y131" i="19"/>
  <c r="Y132" i="19"/>
  <c r="Y133" i="19"/>
  <c r="Y134" i="19"/>
  <c r="Y135" i="19"/>
  <c r="Y136" i="19"/>
  <c r="Y137" i="19"/>
  <c r="Y138" i="19"/>
  <c r="Y139" i="19"/>
  <c r="Y140" i="19"/>
  <c r="Y141" i="19"/>
  <c r="Y142" i="19"/>
  <c r="Y143" i="19"/>
  <c r="Y144" i="19"/>
  <c r="Y145" i="19"/>
  <c r="Y146" i="19"/>
  <c r="Y147" i="19"/>
  <c r="Y148" i="19"/>
  <c r="Y149" i="19"/>
  <c r="Y150" i="19"/>
  <c r="Y151" i="19"/>
  <c r="Y152" i="19"/>
  <c r="Y153" i="19"/>
  <c r="Y154" i="19"/>
  <c r="Y155" i="19"/>
  <c r="Y156" i="19"/>
  <c r="Y157" i="19"/>
  <c r="Y158" i="19"/>
  <c r="Y159" i="19"/>
  <c r="Y160" i="19"/>
  <c r="Y161" i="19"/>
  <c r="Y162" i="19"/>
  <c r="Y163" i="19"/>
  <c r="Y164" i="19"/>
  <c r="Y165" i="19"/>
  <c r="Y166" i="19"/>
  <c r="Y167" i="19"/>
  <c r="Y168" i="19"/>
  <c r="Y169" i="19"/>
  <c r="Y170" i="19"/>
  <c r="Y171" i="19"/>
  <c r="Y172" i="19"/>
  <c r="Y173" i="19"/>
  <c r="Y174" i="19"/>
  <c r="Y175" i="19"/>
  <c r="Y176" i="19"/>
  <c r="Y177" i="19"/>
  <c r="Y178" i="19"/>
  <c r="Y179" i="19"/>
  <c r="Y180" i="19"/>
  <c r="Y181" i="19"/>
  <c r="Y182" i="19"/>
  <c r="Y183" i="19"/>
  <c r="Y184" i="19"/>
  <c r="Y185" i="19"/>
  <c r="Y186" i="19"/>
  <c r="Y187" i="19"/>
  <c r="Y188" i="19"/>
  <c r="Y189" i="19"/>
  <c r="Y190" i="19"/>
  <c r="Y191" i="19"/>
  <c r="Y192" i="19"/>
  <c r="Y193" i="19"/>
  <c r="Y194" i="19"/>
  <c r="Y195" i="19"/>
  <c r="Y196" i="19"/>
  <c r="Y197" i="19"/>
  <c r="Y198" i="19"/>
  <c r="Y199" i="19"/>
  <c r="Y200" i="19"/>
  <c r="Y201" i="19"/>
  <c r="Y202" i="19"/>
  <c r="Y203" i="19"/>
  <c r="Y204" i="19"/>
  <c r="Y205" i="19"/>
  <c r="Y206" i="19"/>
  <c r="Y207" i="19"/>
  <c r="Y208" i="19"/>
  <c r="Y209" i="19"/>
  <c r="Y210" i="19"/>
  <c r="Y211" i="19"/>
  <c r="Y212" i="19"/>
  <c r="Y213" i="19"/>
  <c r="Y214" i="19"/>
  <c r="Y215" i="19"/>
  <c r="Y216" i="19"/>
  <c r="Y217" i="19"/>
  <c r="Y218" i="19"/>
  <c r="Y219" i="19"/>
  <c r="Y220" i="19"/>
  <c r="Y221" i="19"/>
  <c r="Y222" i="19"/>
  <c r="Y223" i="19"/>
  <c r="Y224" i="19"/>
  <c r="Y225" i="19"/>
  <c r="Y226" i="19"/>
  <c r="Y227" i="19"/>
  <c r="Y228" i="19"/>
  <c r="Y229" i="19"/>
  <c r="Y230" i="19"/>
  <c r="Y231" i="19"/>
  <c r="Y232" i="19"/>
  <c r="Y233" i="19"/>
  <c r="Y234" i="19"/>
  <c r="Y235" i="19"/>
  <c r="Y236" i="19"/>
  <c r="Y237" i="19"/>
  <c r="Y238" i="19"/>
  <c r="Y239" i="19"/>
  <c r="Y240" i="19"/>
  <c r="Y241" i="19"/>
  <c r="Y242" i="19"/>
  <c r="Y243" i="19"/>
  <c r="Y244" i="19"/>
  <c r="Y245" i="19"/>
  <c r="Y246" i="19"/>
  <c r="Y247" i="19"/>
  <c r="Y248" i="19"/>
  <c r="Y249" i="19"/>
  <c r="Y250" i="19"/>
  <c r="Y251" i="19"/>
  <c r="Y252" i="19"/>
  <c r="Y253" i="19"/>
  <c r="Y254" i="19"/>
  <c r="Y255" i="19"/>
  <c r="Y256" i="19"/>
  <c r="Y257" i="19"/>
  <c r="Y258" i="19"/>
  <c r="Y259" i="19"/>
  <c r="Y260" i="19"/>
  <c r="Y265" i="19"/>
  <c r="Y266" i="19"/>
  <c r="Y267" i="19"/>
  <c r="Y268" i="19"/>
  <c r="Y1122" i="14"/>
  <c r="Y1177" i="14"/>
  <c r="Y1232" i="14"/>
  <c r="Y1287" i="14"/>
  <c r="Y1123" i="14"/>
  <c r="Y1178" i="14"/>
  <c r="Y1233" i="14"/>
  <c r="Y1288" i="14"/>
  <c r="Y1124" i="14"/>
  <c r="Y1179" i="14"/>
  <c r="Y1234" i="14"/>
  <c r="Y1289" i="14"/>
  <c r="Y1125" i="14"/>
  <c r="Y1180" i="14"/>
  <c r="Y1235" i="14"/>
  <c r="Y1290" i="14"/>
  <c r="Y1126" i="14"/>
  <c r="Y1181" i="14"/>
  <c r="Y1236" i="14"/>
  <c r="Y1291" i="14"/>
  <c r="Y1127" i="14"/>
  <c r="Y1182" i="14"/>
  <c r="Y1237" i="14"/>
  <c r="Y1292" i="14"/>
  <c r="Y1128" i="14"/>
  <c r="Y1183" i="14"/>
  <c r="Y1238" i="14"/>
  <c r="Y1293" i="14"/>
  <c r="Y1129" i="14"/>
  <c r="Y1184" i="14"/>
  <c r="Y1239" i="14"/>
  <c r="Y1294" i="14"/>
  <c r="Y1130" i="14"/>
  <c r="Y1185" i="14"/>
  <c r="Y1240" i="14"/>
  <c r="Y1295" i="14"/>
  <c r="Y1131" i="14"/>
  <c r="Y1186" i="14"/>
  <c r="Y1241" i="14"/>
  <c r="Y1296" i="14"/>
  <c r="Y1132" i="14"/>
  <c r="Y1187" i="14"/>
  <c r="Y1242" i="14"/>
  <c r="Y1297" i="14"/>
  <c r="Y1133" i="14"/>
  <c r="Y1188" i="14"/>
  <c r="Y1243" i="14"/>
  <c r="Y1298" i="14"/>
  <c r="Y1134" i="14"/>
  <c r="Y1189" i="14"/>
  <c r="Y1244" i="14"/>
  <c r="Y1299" i="14"/>
  <c r="Y1135" i="14"/>
  <c r="Y1190" i="14"/>
  <c r="Y1245" i="14"/>
  <c r="Y1300" i="14"/>
  <c r="Y1136" i="14"/>
  <c r="Y1191" i="14"/>
  <c r="Y1246" i="14"/>
  <c r="Y1301" i="14"/>
  <c r="Y1137" i="14"/>
  <c r="Y1192" i="14"/>
  <c r="Y1247" i="14"/>
  <c r="Y1302" i="14"/>
  <c r="Y1138" i="14"/>
  <c r="Y1193" i="14"/>
  <c r="Y1248" i="14"/>
  <c r="Y1303" i="14"/>
  <c r="Y1139" i="14"/>
  <c r="Y1194" i="14"/>
  <c r="Y1249" i="14"/>
  <c r="Y1304" i="14"/>
  <c r="Y1140" i="14"/>
  <c r="Y1195" i="14"/>
  <c r="Y1250" i="14"/>
  <c r="Y1305" i="14"/>
  <c r="Y1141" i="14"/>
  <c r="Y1196" i="14"/>
  <c r="Y1251" i="14"/>
  <c r="Y1306" i="14"/>
  <c r="Y1142" i="14"/>
  <c r="Y1197" i="14"/>
  <c r="Y1252" i="14"/>
  <c r="Y1307" i="14"/>
  <c r="Y1143" i="14"/>
  <c r="Y1198" i="14"/>
  <c r="Y1253" i="14"/>
  <c r="Y1308" i="14"/>
  <c r="Y1144" i="14"/>
  <c r="Y1199" i="14"/>
  <c r="Y1254" i="14"/>
  <c r="Y1309" i="14"/>
  <c r="Y1145" i="14"/>
  <c r="Y1200" i="14"/>
  <c r="Y1255" i="14"/>
  <c r="Y1310" i="14"/>
  <c r="Y1146" i="14"/>
  <c r="Y1201" i="14"/>
  <c r="Y1256" i="14"/>
  <c r="Y1311" i="14"/>
  <c r="Y1147" i="14"/>
  <c r="Y1202" i="14"/>
  <c r="Y1257" i="14"/>
  <c r="Y1312" i="14"/>
  <c r="Y1148" i="14"/>
  <c r="Y1203" i="14"/>
  <c r="Y1258" i="14"/>
  <c r="Y1313" i="14"/>
  <c r="Y1149" i="14"/>
  <c r="Y1204" i="14"/>
  <c r="Y1259" i="14"/>
  <c r="Y1314" i="14"/>
  <c r="Y1150" i="14"/>
  <c r="Y1205" i="14"/>
  <c r="Y1260" i="14"/>
  <c r="Y1315" i="14"/>
  <c r="Y1151" i="14"/>
  <c r="Y1206" i="14"/>
  <c r="Y1261" i="14"/>
  <c r="Y1316" i="14"/>
  <c r="Y1152" i="14"/>
  <c r="Y1207" i="14"/>
  <c r="Y1262" i="14"/>
  <c r="Y1317" i="14"/>
  <c r="Y1153" i="14"/>
  <c r="Y1208" i="14"/>
  <c r="Y1263" i="14"/>
  <c r="Y1318" i="14"/>
  <c r="Y1154" i="14"/>
  <c r="Y1209" i="14"/>
  <c r="Y1264" i="14"/>
  <c r="Y1319" i="14"/>
  <c r="Y1155" i="14"/>
  <c r="Y1210" i="14"/>
  <c r="Y1265" i="14"/>
  <c r="Y1320" i="14"/>
  <c r="Y1156" i="14"/>
  <c r="Y1211" i="14"/>
  <c r="Y1266" i="14"/>
  <c r="Y1321" i="14"/>
  <c r="Y1157" i="14"/>
  <c r="Y1212" i="14"/>
  <c r="Y1267" i="14"/>
  <c r="Y1322" i="14"/>
  <c r="Y1158" i="14"/>
  <c r="Y1213" i="14"/>
  <c r="Y1268" i="14"/>
  <c r="Y1323" i="14"/>
  <c r="Y1159" i="14"/>
  <c r="Y1214" i="14"/>
  <c r="Y1269" i="14"/>
  <c r="Y1324" i="14"/>
  <c r="Y1160" i="14"/>
  <c r="Y1215" i="14"/>
  <c r="Y1270" i="14"/>
  <c r="Y1325" i="14"/>
  <c r="Y1161" i="14"/>
  <c r="Y1216" i="14"/>
  <c r="Y1271" i="14"/>
  <c r="Y1326" i="14"/>
  <c r="Y1162" i="14"/>
  <c r="Y1217" i="14"/>
  <c r="Y1272" i="14"/>
  <c r="Y1327" i="14"/>
  <c r="Y1163" i="14"/>
  <c r="Y1218" i="14"/>
  <c r="Y1273" i="14"/>
  <c r="Y1328" i="14"/>
  <c r="Y1164" i="14"/>
  <c r="Y1219" i="14"/>
  <c r="Y1274" i="14"/>
  <c r="Y1329" i="14"/>
  <c r="Y1165" i="14"/>
  <c r="Y1220" i="14"/>
  <c r="Y1275" i="14"/>
  <c r="Y1330" i="14"/>
  <c r="Y1166" i="14"/>
  <c r="Y1221" i="14"/>
  <c r="Y1276" i="14"/>
  <c r="Y1331" i="14"/>
  <c r="Y1167" i="14"/>
  <c r="Y1222" i="14"/>
  <c r="Y1277" i="14"/>
  <c r="Y1332" i="14"/>
  <c r="Y1168" i="14"/>
  <c r="Y1223" i="14"/>
  <c r="Y1278" i="14"/>
  <c r="Y1333" i="14"/>
  <c r="Y1169" i="14"/>
  <c r="Y1224" i="14"/>
  <c r="Y1279" i="14"/>
  <c r="Y1334" i="14"/>
  <c r="Y1170" i="14"/>
  <c r="Y1225" i="14"/>
  <c r="Y1280" i="14"/>
  <c r="Y1335" i="14"/>
  <c r="Y1171" i="14"/>
  <c r="Y1226" i="14"/>
  <c r="Y1281" i="14"/>
  <c r="Y1336" i="14"/>
  <c r="Y319" i="19"/>
  <c r="Y320" i="19"/>
  <c r="Y321" i="19"/>
  <c r="Y322" i="19"/>
  <c r="Y323" i="19"/>
  <c r="Y324" i="19"/>
  <c r="Y325" i="19"/>
  <c r="Y49" i="15"/>
  <c r="Y326" i="19" s="1"/>
  <c r="Y56" i="15"/>
  <c r="Y327" i="19" s="1"/>
  <c r="Y64" i="15"/>
  <c r="Y328" i="19" s="1"/>
  <c r="Y73" i="15"/>
  <c r="Y329" i="19" s="1"/>
  <c r="Y330" i="19"/>
  <c r="Y331" i="19"/>
  <c r="Y332" i="19"/>
  <c r="Y333" i="19"/>
  <c r="Y334" i="19"/>
  <c r="Y89" i="15"/>
  <c r="Y335" i="19" s="1"/>
  <c r="Y96" i="15"/>
  <c r="Y336" i="19" s="1"/>
  <c r="Y103" i="15"/>
  <c r="Y337" i="19" s="1"/>
  <c r="Y114" i="15"/>
  <c r="Y338" i="19" s="1"/>
  <c r="Y125" i="15"/>
  <c r="Y339" i="19" s="1"/>
  <c r="Y136" i="15"/>
  <c r="Y340" i="19" s="1"/>
  <c r="Y89" i="16"/>
  <c r="Y140" i="16" s="1"/>
  <c r="Y105" i="16"/>
  <c r="Y141" i="16" s="1"/>
  <c r="Y342" i="19" s="1"/>
  <c r="Y121" i="16"/>
  <c r="Y142" i="16" s="1"/>
  <c r="Y343" i="19" s="1"/>
  <c r="Y137" i="16"/>
  <c r="Y143" i="16" s="1"/>
  <c r="Y344" i="19" s="1"/>
  <c r="Y159" i="16"/>
  <c r="Y345" i="19" s="1"/>
  <c r="Y351" i="19"/>
  <c r="Y352" i="19"/>
  <c r="Y353" i="19"/>
  <c r="Y354" i="19"/>
  <c r="Y355" i="19"/>
  <c r="Y356" i="19"/>
  <c r="Y357" i="19"/>
  <c r="Y358" i="19"/>
  <c r="Y359" i="19"/>
  <c r="Y360" i="19"/>
  <c r="Y49" i="21"/>
  <c r="Y50" i="21"/>
  <c r="Y54" i="21"/>
  <c r="Y60" i="21"/>
  <c r="Z192" i="12"/>
  <c r="Z227" i="12" s="1"/>
  <c r="Z71" i="19" s="1"/>
  <c r="Z193" i="12"/>
  <c r="Z228" i="12" s="1"/>
  <c r="Z72" i="19" s="1"/>
  <c r="Z194" i="12"/>
  <c r="Z229" i="12" s="1"/>
  <c r="Z73" i="19" s="1"/>
  <c r="Z195" i="12"/>
  <c r="Z230" i="12" s="1"/>
  <c r="Z74" i="19" s="1"/>
  <c r="Z154" i="10"/>
  <c r="Z15" i="19" s="1"/>
  <c r="Z155" i="10"/>
  <c r="Z16" i="19" s="1"/>
  <c r="Z156" i="10"/>
  <c r="Z17" i="19" s="1"/>
  <c r="Z157" i="10"/>
  <c r="Z18" i="19" s="1"/>
  <c r="Z158" i="10"/>
  <c r="Z19" i="19" s="1"/>
  <c r="Z159" i="10"/>
  <c r="Z20" i="19" s="1"/>
  <c r="Z160" i="10"/>
  <c r="Z21" i="19" s="1"/>
  <c r="Z161" i="10"/>
  <c r="Z22" i="19" s="1"/>
  <c r="Z162" i="10"/>
  <c r="Z23" i="19" s="1"/>
  <c r="Z26" i="19"/>
  <c r="Z192" i="10"/>
  <c r="Z27" i="19" s="1"/>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196" i="12"/>
  <c r="Z231" i="12" s="1"/>
  <c r="Z75" i="19" s="1"/>
  <c r="Z197" i="12"/>
  <c r="Z232" i="12" s="1"/>
  <c r="Z76" i="19" s="1"/>
  <c r="Z198" i="12"/>
  <c r="Z233" i="12" s="1"/>
  <c r="Z77" i="19" s="1"/>
  <c r="Z199" i="12"/>
  <c r="Z234" i="12" s="1"/>
  <c r="Z78" i="19" s="1"/>
  <c r="Z200" i="12"/>
  <c r="Z235" i="12" s="1"/>
  <c r="Z201" i="12"/>
  <c r="Z236" i="12" s="1"/>
  <c r="Z80" i="19" s="1"/>
  <c r="Z202" i="12"/>
  <c r="Z237" i="12" s="1"/>
  <c r="Z81" i="19" s="1"/>
  <c r="Z203" i="12"/>
  <c r="Z238" i="12" s="1"/>
  <c r="Z82" i="19" s="1"/>
  <c r="Z204" i="12"/>
  <c r="Z239" i="12" s="1"/>
  <c r="Z83" i="19" s="1"/>
  <c r="Z205" i="12"/>
  <c r="Z240" i="12" s="1"/>
  <c r="Z84" i="19" s="1"/>
  <c r="Z206" i="12"/>
  <c r="Z241" i="12" s="1"/>
  <c r="Z85" i="19" s="1"/>
  <c r="Z207" i="12"/>
  <c r="Z242" i="12" s="1"/>
  <c r="Z86" i="19" s="1"/>
  <c r="Z208" i="12"/>
  <c r="Z243" i="12" s="1"/>
  <c r="Z87" i="19" s="1"/>
  <c r="Z209" i="12"/>
  <c r="Z244" i="12" s="1"/>
  <c r="Z88" i="19" s="1"/>
  <c r="Z210" i="12"/>
  <c r="Z245" i="12" s="1"/>
  <c r="Z89" i="19" s="1"/>
  <c r="Z211" i="12"/>
  <c r="Z246" i="12" s="1"/>
  <c r="Z90" i="19" s="1"/>
  <c r="Z212" i="12"/>
  <c r="Z247" i="12" s="1"/>
  <c r="Z91" i="19" s="1"/>
  <c r="Z213" i="12"/>
  <c r="Z248" i="12" s="1"/>
  <c r="Z92" i="19" s="1"/>
  <c r="Z214" i="12"/>
  <c r="Z249" i="12" s="1"/>
  <c r="Z93" i="19" s="1"/>
  <c r="Z215" i="12"/>
  <c r="Z250" i="12" s="1"/>
  <c r="Z94" i="19" s="1"/>
  <c r="Z216" i="12"/>
  <c r="Z251" i="12" s="1"/>
  <c r="Z95" i="19" s="1"/>
  <c r="Z217" i="12"/>
  <c r="Z252" i="12" s="1"/>
  <c r="Z96" i="19" s="1"/>
  <c r="Z218" i="12"/>
  <c r="Z253" i="12" s="1"/>
  <c r="Z97" i="19" s="1"/>
  <c r="Z219" i="12"/>
  <c r="Z254" i="12" s="1"/>
  <c r="Z98" i="19" s="1"/>
  <c r="Z220" i="12"/>
  <c r="Z255" i="12" s="1"/>
  <c r="Z99" i="19" s="1"/>
  <c r="Z221" i="12"/>
  <c r="Z256" i="12" s="1"/>
  <c r="Z100" i="19" s="1"/>
  <c r="Z335" i="12"/>
  <c r="Z336" i="12"/>
  <c r="Z337" i="12"/>
  <c r="Z338" i="12"/>
  <c r="Z339" i="12"/>
  <c r="Z340" i="12"/>
  <c r="Z341" i="12"/>
  <c r="Z342" i="12"/>
  <c r="Z343" i="12"/>
  <c r="Z344" i="12"/>
  <c r="Z345" i="12"/>
  <c r="Z346" i="12"/>
  <c r="Z347" i="12"/>
  <c r="Z348" i="12"/>
  <c r="Z349" i="12"/>
  <c r="Z350" i="12"/>
  <c r="Z351" i="12"/>
  <c r="Z352" i="12"/>
  <c r="Z353" i="12"/>
  <c r="Z354" i="12"/>
  <c r="Z355" i="12"/>
  <c r="Z356" i="12"/>
  <c r="Z357" i="12"/>
  <c r="Z358" i="12"/>
  <c r="Z359" i="12"/>
  <c r="Z360" i="12"/>
  <c r="Z361" i="12"/>
  <c r="Z362" i="12"/>
  <c r="Z363" i="12"/>
  <c r="Z364" i="12"/>
  <c r="Z102" i="19"/>
  <c r="Z103" i="19"/>
  <c r="Z104" i="19"/>
  <c r="Z105" i="19"/>
  <c r="Z106" i="19"/>
  <c r="Z107" i="19"/>
  <c r="Z108" i="19"/>
  <c r="Z109" i="19"/>
  <c r="Z110" i="19"/>
  <c r="Z111" i="19"/>
  <c r="Z112" i="19"/>
  <c r="Z113" i="19"/>
  <c r="Z114" i="19"/>
  <c r="Z115" i="19"/>
  <c r="Z116" i="19"/>
  <c r="Z117" i="19"/>
  <c r="Z118" i="19"/>
  <c r="Z119" i="19"/>
  <c r="Z120" i="19"/>
  <c r="Z121" i="19"/>
  <c r="Z122" i="19"/>
  <c r="Z123" i="19"/>
  <c r="Z124" i="19"/>
  <c r="Z125" i="19"/>
  <c r="Z126" i="19"/>
  <c r="Z127" i="19"/>
  <c r="Z128" i="19"/>
  <c r="Z129" i="19"/>
  <c r="Z130" i="19"/>
  <c r="Z131" i="19"/>
  <c r="Z132" i="19"/>
  <c r="Z133" i="19"/>
  <c r="Z134" i="19"/>
  <c r="Z135" i="19"/>
  <c r="Z136" i="19"/>
  <c r="Z137" i="19"/>
  <c r="Z138" i="19"/>
  <c r="Z139" i="19"/>
  <c r="Z140" i="19"/>
  <c r="Z141" i="19"/>
  <c r="Z142" i="19"/>
  <c r="Z143" i="19"/>
  <c r="Z144" i="19"/>
  <c r="Z145" i="19"/>
  <c r="Z146" i="19"/>
  <c r="Z147" i="19"/>
  <c r="Z148" i="19"/>
  <c r="Z149" i="19"/>
  <c r="Z150" i="19"/>
  <c r="Z151" i="19"/>
  <c r="Z152" i="19"/>
  <c r="Z153" i="19"/>
  <c r="Z154" i="19"/>
  <c r="Z155" i="19"/>
  <c r="Z156" i="19"/>
  <c r="Z157" i="19"/>
  <c r="Z158" i="19"/>
  <c r="Z159" i="19"/>
  <c r="Z160" i="19"/>
  <c r="Z161" i="19"/>
  <c r="Z162" i="19"/>
  <c r="Z163" i="19"/>
  <c r="Z164" i="19"/>
  <c r="Z165" i="19"/>
  <c r="Z166" i="19"/>
  <c r="Z167" i="19"/>
  <c r="Z168" i="19"/>
  <c r="Z169" i="19"/>
  <c r="Z170" i="19"/>
  <c r="Z171" i="19"/>
  <c r="Z172" i="19"/>
  <c r="Z173" i="19"/>
  <c r="Z174" i="19"/>
  <c r="Z175" i="19"/>
  <c r="Z176" i="19"/>
  <c r="Z177" i="19"/>
  <c r="Z178" i="19"/>
  <c r="Z179" i="19"/>
  <c r="Z180" i="19"/>
  <c r="Z181" i="19"/>
  <c r="Z182" i="19"/>
  <c r="Z183" i="19"/>
  <c r="Z184" i="19"/>
  <c r="Z185" i="19"/>
  <c r="Z186" i="19"/>
  <c r="Z187" i="19"/>
  <c r="Z188" i="19"/>
  <c r="Z189" i="19"/>
  <c r="Z190" i="19"/>
  <c r="Z191" i="19"/>
  <c r="Z192" i="19"/>
  <c r="Z193" i="19"/>
  <c r="Z194" i="19"/>
  <c r="Z195" i="19"/>
  <c r="Z196" i="19"/>
  <c r="Z197" i="19"/>
  <c r="Z198" i="19"/>
  <c r="Z199" i="19"/>
  <c r="Z200" i="19"/>
  <c r="Z201" i="19"/>
  <c r="Z202" i="19"/>
  <c r="Z203" i="19"/>
  <c r="Z204" i="19"/>
  <c r="Z205" i="19"/>
  <c r="Z206" i="19"/>
  <c r="Z207" i="19"/>
  <c r="Z208" i="19"/>
  <c r="Z209" i="19"/>
  <c r="Z210" i="19"/>
  <c r="Z211" i="19"/>
  <c r="Z212" i="19"/>
  <c r="Z213" i="19"/>
  <c r="Z214" i="19"/>
  <c r="Z215" i="19"/>
  <c r="Z216" i="19"/>
  <c r="Z217" i="19"/>
  <c r="Z218" i="19"/>
  <c r="Z219" i="19"/>
  <c r="Z220" i="19"/>
  <c r="Z221" i="19"/>
  <c r="Z222" i="19"/>
  <c r="Z223" i="19"/>
  <c r="Z224" i="19"/>
  <c r="Z225" i="19"/>
  <c r="Z226" i="19"/>
  <c r="Z227" i="19"/>
  <c r="Z228" i="19"/>
  <c r="Z229" i="19"/>
  <c r="Z230" i="19"/>
  <c r="Z231" i="19"/>
  <c r="Z232" i="19"/>
  <c r="Z233" i="19"/>
  <c r="Z234" i="19"/>
  <c r="Z235" i="19"/>
  <c r="Z236" i="19"/>
  <c r="Z237" i="19"/>
  <c r="Z238" i="19"/>
  <c r="Z239" i="19"/>
  <c r="Z240" i="19"/>
  <c r="Z241" i="19"/>
  <c r="Z242" i="19"/>
  <c r="Z243" i="19"/>
  <c r="Z244" i="19"/>
  <c r="Z245" i="19"/>
  <c r="Z246" i="19"/>
  <c r="Z247" i="19"/>
  <c r="Z248" i="19"/>
  <c r="Z249" i="19"/>
  <c r="Z250" i="19"/>
  <c r="Z251" i="19"/>
  <c r="Z252" i="19"/>
  <c r="Z253" i="19"/>
  <c r="Z254" i="19"/>
  <c r="Z255" i="19"/>
  <c r="Z256" i="19"/>
  <c r="Z257" i="19"/>
  <c r="Z258" i="19"/>
  <c r="Z259" i="19"/>
  <c r="Z260" i="19"/>
  <c r="Z265" i="19"/>
  <c r="Z266" i="19"/>
  <c r="Z267" i="19"/>
  <c r="Z268" i="19"/>
  <c r="Z1122" i="14"/>
  <c r="Z1177" i="14"/>
  <c r="Z1232" i="14"/>
  <c r="Z1287" i="14"/>
  <c r="Z1123" i="14"/>
  <c r="Z1178" i="14"/>
  <c r="Z1233" i="14"/>
  <c r="Z1288" i="14"/>
  <c r="Z1124" i="14"/>
  <c r="Z1179" i="14"/>
  <c r="Z1234" i="14"/>
  <c r="Z1289" i="14"/>
  <c r="Z1125" i="14"/>
  <c r="Z1180" i="14"/>
  <c r="Z1235" i="14"/>
  <c r="Z1290" i="14"/>
  <c r="Z1126" i="14"/>
  <c r="Z1181" i="14"/>
  <c r="Z1236" i="14"/>
  <c r="Z1291" i="14"/>
  <c r="Z1127" i="14"/>
  <c r="Z1182" i="14"/>
  <c r="Z1237" i="14"/>
  <c r="Z1292" i="14"/>
  <c r="Z1128" i="14"/>
  <c r="Z1183" i="14"/>
  <c r="Z1238" i="14"/>
  <c r="Z1293" i="14"/>
  <c r="Z1129" i="14"/>
  <c r="Z1184" i="14"/>
  <c r="Z1239" i="14"/>
  <c r="Z1294" i="14"/>
  <c r="Z1130" i="14"/>
  <c r="Z1185" i="14"/>
  <c r="Z1240" i="14"/>
  <c r="Z1295" i="14"/>
  <c r="Z1131" i="14"/>
  <c r="Z1186" i="14"/>
  <c r="Z1241" i="14"/>
  <c r="Z1296" i="14"/>
  <c r="Z1132" i="14"/>
  <c r="Z1187" i="14"/>
  <c r="Z1242" i="14"/>
  <c r="Z1297" i="14"/>
  <c r="Z1133" i="14"/>
  <c r="Z1188" i="14"/>
  <c r="Z1243" i="14"/>
  <c r="Z1298" i="14"/>
  <c r="Z1134" i="14"/>
  <c r="Z1189" i="14"/>
  <c r="Z1244" i="14"/>
  <c r="Z1299" i="14"/>
  <c r="Z1135" i="14"/>
  <c r="Z1190" i="14"/>
  <c r="Z1245" i="14"/>
  <c r="Z1300" i="14"/>
  <c r="Z1136" i="14"/>
  <c r="Z1191" i="14"/>
  <c r="Z1246" i="14"/>
  <c r="Z1301" i="14"/>
  <c r="Z1137" i="14"/>
  <c r="Z1192" i="14"/>
  <c r="Z1247" i="14"/>
  <c r="Z1302" i="14"/>
  <c r="Z1138" i="14"/>
  <c r="Z1193" i="14"/>
  <c r="Z1248" i="14"/>
  <c r="Z1303" i="14"/>
  <c r="Z1139" i="14"/>
  <c r="Z1194" i="14"/>
  <c r="Z1249" i="14"/>
  <c r="Z1304" i="14"/>
  <c r="Z1140" i="14"/>
  <c r="Z1195" i="14"/>
  <c r="Z1250" i="14"/>
  <c r="Z1305" i="14"/>
  <c r="Z1141" i="14"/>
  <c r="Z1196" i="14"/>
  <c r="Z1251" i="14"/>
  <c r="Z1306" i="14"/>
  <c r="Z1142" i="14"/>
  <c r="Z1197" i="14"/>
  <c r="Z1252" i="14"/>
  <c r="Z1307" i="14"/>
  <c r="Z1143" i="14"/>
  <c r="Z1198" i="14"/>
  <c r="Z1253" i="14"/>
  <c r="Z1308" i="14"/>
  <c r="Z1144" i="14"/>
  <c r="Z1199" i="14"/>
  <c r="Z1254" i="14"/>
  <c r="Z1309" i="14"/>
  <c r="Z1145" i="14"/>
  <c r="Z1200" i="14"/>
  <c r="Z1255" i="14"/>
  <c r="Z1310" i="14"/>
  <c r="Z1146" i="14"/>
  <c r="Z1201" i="14"/>
  <c r="Z1256" i="14"/>
  <c r="Z1311" i="14"/>
  <c r="Z1147" i="14"/>
  <c r="Z1202" i="14"/>
  <c r="Z1257" i="14"/>
  <c r="Z1312" i="14"/>
  <c r="Z1148" i="14"/>
  <c r="Z1203" i="14"/>
  <c r="Z1258" i="14"/>
  <c r="Z1313" i="14"/>
  <c r="Z1149" i="14"/>
  <c r="Z1204" i="14"/>
  <c r="Z1259" i="14"/>
  <c r="Z1314" i="14"/>
  <c r="Z1150" i="14"/>
  <c r="Z1205" i="14"/>
  <c r="Z1260" i="14"/>
  <c r="Z1315" i="14"/>
  <c r="Z1151" i="14"/>
  <c r="Z1206" i="14"/>
  <c r="Z1261" i="14"/>
  <c r="Z1316" i="14"/>
  <c r="Z1152" i="14"/>
  <c r="Z1207" i="14"/>
  <c r="Z1262" i="14"/>
  <c r="Z1317" i="14"/>
  <c r="Z1153" i="14"/>
  <c r="Z1208" i="14"/>
  <c r="Z1263" i="14"/>
  <c r="Z1318" i="14"/>
  <c r="Z1154" i="14"/>
  <c r="Z1209" i="14"/>
  <c r="Z1264" i="14"/>
  <c r="Z1319" i="14"/>
  <c r="Z1155" i="14"/>
  <c r="Z1210" i="14"/>
  <c r="Z1265" i="14"/>
  <c r="Z1320" i="14"/>
  <c r="Z1156" i="14"/>
  <c r="Z1211" i="14"/>
  <c r="Z1266" i="14"/>
  <c r="Z1321" i="14"/>
  <c r="Z1157" i="14"/>
  <c r="Z1212" i="14"/>
  <c r="Z1267" i="14"/>
  <c r="Z1322" i="14"/>
  <c r="Z1158" i="14"/>
  <c r="Z1213" i="14"/>
  <c r="Z1268" i="14"/>
  <c r="Z1323" i="14"/>
  <c r="Z1159" i="14"/>
  <c r="Z1214" i="14"/>
  <c r="Z1269" i="14"/>
  <c r="Z1324" i="14"/>
  <c r="Z1160" i="14"/>
  <c r="Z1215" i="14"/>
  <c r="Z1270" i="14"/>
  <c r="Z1325" i="14"/>
  <c r="Z1161" i="14"/>
  <c r="Z1216" i="14"/>
  <c r="Z1271" i="14"/>
  <c r="Z1326" i="14"/>
  <c r="Z1162" i="14"/>
  <c r="Z1217" i="14"/>
  <c r="Z1272" i="14"/>
  <c r="Z1327" i="14"/>
  <c r="Z1163" i="14"/>
  <c r="Z1218" i="14"/>
  <c r="Z1273" i="14"/>
  <c r="Z1328" i="14"/>
  <c r="Z1164" i="14"/>
  <c r="Z1219" i="14"/>
  <c r="Z1274" i="14"/>
  <c r="Z1329" i="14"/>
  <c r="Z1165" i="14"/>
  <c r="Z1220" i="14"/>
  <c r="Z1275" i="14"/>
  <c r="Z1330" i="14"/>
  <c r="Z1166" i="14"/>
  <c r="Z1221" i="14"/>
  <c r="Z1276" i="14"/>
  <c r="Z1331" i="14"/>
  <c r="Z1167" i="14"/>
  <c r="Z1222" i="14"/>
  <c r="Z1277" i="14"/>
  <c r="Z1332" i="14"/>
  <c r="Z1168" i="14"/>
  <c r="Z1223" i="14"/>
  <c r="Z1278" i="14"/>
  <c r="Z1333" i="14"/>
  <c r="Z1169" i="14"/>
  <c r="Z1224" i="14"/>
  <c r="Z1279" i="14"/>
  <c r="Z1334" i="14"/>
  <c r="Z1170" i="14"/>
  <c r="Z1225" i="14"/>
  <c r="Z1280" i="14"/>
  <c r="Z1335" i="14"/>
  <c r="Z1171" i="14"/>
  <c r="Z1226" i="14"/>
  <c r="Z1281" i="14"/>
  <c r="Z1336" i="14"/>
  <c r="Z319" i="19"/>
  <c r="Z320" i="19"/>
  <c r="Z321" i="19"/>
  <c r="Z322" i="19"/>
  <c r="Z323" i="19"/>
  <c r="Z324" i="19"/>
  <c r="Z325" i="19"/>
  <c r="Z49" i="15"/>
  <c r="Z326" i="19" s="1"/>
  <c r="Z56" i="15"/>
  <c r="Z327" i="19" s="1"/>
  <c r="Z64" i="15"/>
  <c r="Z328" i="19" s="1"/>
  <c r="Z73" i="15"/>
  <c r="Z329" i="19" s="1"/>
  <c r="Z330" i="19"/>
  <c r="Z331" i="19"/>
  <c r="Z332" i="19"/>
  <c r="Z333" i="19"/>
  <c r="Z334" i="19"/>
  <c r="Z89" i="15"/>
  <c r="Z335" i="19" s="1"/>
  <c r="Z96" i="15"/>
  <c r="Z336" i="19" s="1"/>
  <c r="Z103" i="15"/>
  <c r="Z337" i="19" s="1"/>
  <c r="Z114" i="15"/>
  <c r="Z338" i="19" s="1"/>
  <c r="Z125" i="15"/>
  <c r="Z339" i="19" s="1"/>
  <c r="Z136" i="15"/>
  <c r="Z340" i="19" s="1"/>
  <c r="Z89" i="16"/>
  <c r="Z140" i="16" s="1"/>
  <c r="Z341" i="19" s="1"/>
  <c r="Z105" i="16"/>
  <c r="Z141" i="16" s="1"/>
  <c r="Z121" i="16"/>
  <c r="Z142" i="16" s="1"/>
  <c r="Z343" i="19" s="1"/>
  <c r="Z137" i="16"/>
  <c r="Z143" i="16" s="1"/>
  <c r="Z344" i="19" s="1"/>
  <c r="Z159" i="16"/>
  <c r="Z345" i="19" s="1"/>
  <c r="Z351" i="19"/>
  <c r="Z352" i="19"/>
  <c r="Z353" i="19"/>
  <c r="Z354" i="19"/>
  <c r="Z355" i="19"/>
  <c r="Z356" i="19"/>
  <c r="Z357" i="19"/>
  <c r="Z358" i="19"/>
  <c r="Z359" i="19"/>
  <c r="Z360" i="19"/>
  <c r="Z49" i="21"/>
  <c r="Z50" i="21"/>
  <c r="Z54" i="21"/>
  <c r="Z60" i="21"/>
  <c r="AA192" i="12"/>
  <c r="AA227" i="12" s="1"/>
  <c r="AA193" i="12"/>
  <c r="AA228" i="12" s="1"/>
  <c r="AA72" i="19" s="1"/>
  <c r="AA194" i="12"/>
  <c r="AA229" i="12" s="1"/>
  <c r="AA73" i="19" s="1"/>
  <c r="AA195" i="12"/>
  <c r="AA230" i="12" s="1"/>
  <c r="AA74" i="19" s="1"/>
  <c r="AA154" i="10"/>
  <c r="AA15" i="19" s="1"/>
  <c r="AA155" i="10"/>
  <c r="AA16" i="19" s="1"/>
  <c r="AA156" i="10"/>
  <c r="AA17" i="19" s="1"/>
  <c r="AA157" i="10"/>
  <c r="AA18" i="19" s="1"/>
  <c r="AA158" i="10"/>
  <c r="AA19" i="19" s="1"/>
  <c r="AA159" i="10"/>
  <c r="AA20" i="19" s="1"/>
  <c r="AA160" i="10"/>
  <c r="AA21" i="19" s="1"/>
  <c r="AA161" i="10"/>
  <c r="AA22" i="19" s="1"/>
  <c r="AA162" i="10"/>
  <c r="AA23" i="19" s="1"/>
  <c r="AA26" i="19"/>
  <c r="AA192" i="10"/>
  <c r="AA27" i="19" s="1"/>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196" i="12"/>
  <c r="AA231" i="12" s="1"/>
  <c r="AA75" i="19" s="1"/>
  <c r="AA197" i="12"/>
  <c r="AA232" i="12" s="1"/>
  <c r="AA76" i="19" s="1"/>
  <c r="AA198" i="12"/>
  <c r="AA233" i="12" s="1"/>
  <c r="AA77" i="19" s="1"/>
  <c r="AA199" i="12"/>
  <c r="AA234" i="12" s="1"/>
  <c r="AA78" i="19" s="1"/>
  <c r="AA200" i="12"/>
  <c r="AA235" i="12" s="1"/>
  <c r="AA79" i="19" s="1"/>
  <c r="AA201" i="12"/>
  <c r="AA236" i="12" s="1"/>
  <c r="AA80" i="19" s="1"/>
  <c r="AA202" i="12"/>
  <c r="AA237" i="12" s="1"/>
  <c r="AA81" i="19" s="1"/>
  <c r="AA203" i="12"/>
  <c r="AA238" i="12" s="1"/>
  <c r="AA82" i="19" s="1"/>
  <c r="AA204" i="12"/>
  <c r="AA239" i="12" s="1"/>
  <c r="AA83" i="19" s="1"/>
  <c r="AA205" i="12"/>
  <c r="AA240" i="12" s="1"/>
  <c r="AA84" i="19" s="1"/>
  <c r="AA206" i="12"/>
  <c r="AA241" i="12" s="1"/>
  <c r="AA85" i="19" s="1"/>
  <c r="AA207" i="12"/>
  <c r="AA242" i="12" s="1"/>
  <c r="AA86" i="19" s="1"/>
  <c r="AA208" i="12"/>
  <c r="AA243" i="12" s="1"/>
  <c r="AA87" i="19" s="1"/>
  <c r="AA209" i="12"/>
  <c r="AA244" i="12" s="1"/>
  <c r="AA88" i="19" s="1"/>
  <c r="AA210" i="12"/>
  <c r="AA245" i="12" s="1"/>
  <c r="AA89" i="19" s="1"/>
  <c r="AA211" i="12"/>
  <c r="AA246" i="12" s="1"/>
  <c r="AA90" i="19" s="1"/>
  <c r="AA212" i="12"/>
  <c r="AA247" i="12" s="1"/>
  <c r="AA91" i="19" s="1"/>
  <c r="AA213" i="12"/>
  <c r="AA248" i="12" s="1"/>
  <c r="AA92" i="19" s="1"/>
  <c r="AA214" i="12"/>
  <c r="AA249" i="12" s="1"/>
  <c r="AA93" i="19" s="1"/>
  <c r="AA215" i="12"/>
  <c r="AA250" i="12" s="1"/>
  <c r="AA94" i="19" s="1"/>
  <c r="AA216" i="12"/>
  <c r="AA251" i="12" s="1"/>
  <c r="AA95" i="19" s="1"/>
  <c r="AA217" i="12"/>
  <c r="AA252" i="12" s="1"/>
  <c r="AA96" i="19" s="1"/>
  <c r="AA218" i="12"/>
  <c r="AA253" i="12" s="1"/>
  <c r="AA97" i="19" s="1"/>
  <c r="AA219" i="12"/>
  <c r="AA254" i="12" s="1"/>
  <c r="AA98" i="19" s="1"/>
  <c r="AA220" i="12"/>
  <c r="AA255" i="12" s="1"/>
  <c r="AA99" i="19" s="1"/>
  <c r="AA221" i="12"/>
  <c r="AA256" i="12" s="1"/>
  <c r="AA100" i="19" s="1"/>
  <c r="AA335" i="12"/>
  <c r="AA336" i="12"/>
  <c r="AA337" i="12"/>
  <c r="AA338" i="12"/>
  <c r="AA339" i="12"/>
  <c r="AA340" i="12"/>
  <c r="AA341" i="12"/>
  <c r="AA342" i="12"/>
  <c r="AA343" i="12"/>
  <c r="AA344" i="12"/>
  <c r="AA345" i="12"/>
  <c r="AA346" i="12"/>
  <c r="AA347" i="12"/>
  <c r="AA348" i="12"/>
  <c r="AA349" i="12"/>
  <c r="AA350" i="12"/>
  <c r="AA351" i="12"/>
  <c r="AA352" i="12"/>
  <c r="AA353" i="12"/>
  <c r="AA354" i="12"/>
  <c r="AA355" i="12"/>
  <c r="AA356" i="12"/>
  <c r="AA357" i="12"/>
  <c r="AA358" i="12"/>
  <c r="AA359" i="12"/>
  <c r="AA360" i="12"/>
  <c r="AA361" i="12"/>
  <c r="AA362" i="12"/>
  <c r="AA363" i="12"/>
  <c r="AA364" i="12"/>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5" i="19"/>
  <c r="AA266" i="19"/>
  <c r="AA267" i="19"/>
  <c r="AA268" i="19"/>
  <c r="AA1122" i="14"/>
  <c r="AA1177" i="14"/>
  <c r="AA1232" i="14"/>
  <c r="AA1287" i="14"/>
  <c r="AA1123" i="14"/>
  <c r="AA1178" i="14"/>
  <c r="AA1233" i="14"/>
  <c r="AA1288" i="14"/>
  <c r="AA1124" i="14"/>
  <c r="AA1179" i="14"/>
  <c r="AA1234" i="14"/>
  <c r="AA1289" i="14"/>
  <c r="AA1125" i="14"/>
  <c r="AA1180" i="14"/>
  <c r="AA1235" i="14"/>
  <c r="AA1290" i="14"/>
  <c r="AA1126" i="14"/>
  <c r="AA1181" i="14"/>
  <c r="AA1236" i="14"/>
  <c r="AA1291" i="14"/>
  <c r="AA1127" i="14"/>
  <c r="AA1182" i="14"/>
  <c r="AA1237" i="14"/>
  <c r="AA1292" i="14"/>
  <c r="AA1128" i="14"/>
  <c r="AA1183" i="14"/>
  <c r="AA1238" i="14"/>
  <c r="AA1293" i="14"/>
  <c r="AA1129" i="14"/>
  <c r="AA1184" i="14"/>
  <c r="AA1239" i="14"/>
  <c r="AA1294" i="14"/>
  <c r="AA1130" i="14"/>
  <c r="AA1185" i="14"/>
  <c r="AA1240" i="14"/>
  <c r="AA1295" i="14"/>
  <c r="AA1131" i="14"/>
  <c r="AA1186" i="14"/>
  <c r="AA1241" i="14"/>
  <c r="AA1296" i="14"/>
  <c r="AA1132" i="14"/>
  <c r="AA1187" i="14"/>
  <c r="AA1242" i="14"/>
  <c r="AA1297" i="14"/>
  <c r="AA1133" i="14"/>
  <c r="AA1188" i="14"/>
  <c r="AA1243" i="14"/>
  <c r="AA1298" i="14"/>
  <c r="AA1134" i="14"/>
  <c r="AA1189" i="14"/>
  <c r="AA1244" i="14"/>
  <c r="AA1299" i="14"/>
  <c r="AA1135" i="14"/>
  <c r="AA1190" i="14"/>
  <c r="AA1245" i="14"/>
  <c r="AA1300" i="14"/>
  <c r="AA1136" i="14"/>
  <c r="AA1191" i="14"/>
  <c r="AA1246" i="14"/>
  <c r="AA1301" i="14"/>
  <c r="AA1137" i="14"/>
  <c r="AA1192" i="14"/>
  <c r="AA1247" i="14"/>
  <c r="AA1302" i="14"/>
  <c r="AA1138" i="14"/>
  <c r="AA1193" i="14"/>
  <c r="AA1248" i="14"/>
  <c r="AA1303" i="14"/>
  <c r="AA1139" i="14"/>
  <c r="AA1194" i="14"/>
  <c r="AA1249" i="14"/>
  <c r="AA1304" i="14"/>
  <c r="AA1140" i="14"/>
  <c r="AA1195" i="14"/>
  <c r="AA1250" i="14"/>
  <c r="AA1305" i="14"/>
  <c r="AA1141" i="14"/>
  <c r="AA1196" i="14"/>
  <c r="AA1251" i="14"/>
  <c r="AA1306" i="14"/>
  <c r="AA1142" i="14"/>
  <c r="AA1197" i="14"/>
  <c r="AA1252" i="14"/>
  <c r="AA1307" i="14"/>
  <c r="AA1143" i="14"/>
  <c r="AA1198" i="14"/>
  <c r="AA1253" i="14"/>
  <c r="AA1308" i="14"/>
  <c r="AA1144" i="14"/>
  <c r="AA1199" i="14"/>
  <c r="AA1254" i="14"/>
  <c r="AA1309" i="14"/>
  <c r="AA1145" i="14"/>
  <c r="AA1200" i="14"/>
  <c r="AA1255" i="14"/>
  <c r="AA1310" i="14"/>
  <c r="AA1146" i="14"/>
  <c r="AA1201" i="14"/>
  <c r="AA1256" i="14"/>
  <c r="AA1311" i="14"/>
  <c r="AA1147" i="14"/>
  <c r="AA1202" i="14"/>
  <c r="AA1257" i="14"/>
  <c r="AA1312" i="14"/>
  <c r="AA1148" i="14"/>
  <c r="AA1203" i="14"/>
  <c r="AA1258" i="14"/>
  <c r="AA1313" i="14"/>
  <c r="AA1149" i="14"/>
  <c r="AA1204" i="14"/>
  <c r="AA1259" i="14"/>
  <c r="AA1314" i="14"/>
  <c r="AA1150" i="14"/>
  <c r="AA1205" i="14"/>
  <c r="AA1260" i="14"/>
  <c r="AA1315" i="14"/>
  <c r="AA1151" i="14"/>
  <c r="AA1206" i="14"/>
  <c r="AA1261" i="14"/>
  <c r="AA1316" i="14"/>
  <c r="AA1152" i="14"/>
  <c r="AA1207" i="14"/>
  <c r="AA1262" i="14"/>
  <c r="AA1317" i="14"/>
  <c r="AA1153" i="14"/>
  <c r="AA1208" i="14"/>
  <c r="AA1263" i="14"/>
  <c r="AA1318" i="14"/>
  <c r="AA1154" i="14"/>
  <c r="AA1209" i="14"/>
  <c r="AA1264" i="14"/>
  <c r="AA1319" i="14"/>
  <c r="AA1155" i="14"/>
  <c r="AA1210" i="14"/>
  <c r="AA1265" i="14"/>
  <c r="AA1320" i="14"/>
  <c r="AA1156" i="14"/>
  <c r="AA1211" i="14"/>
  <c r="AA1266" i="14"/>
  <c r="AA1321" i="14"/>
  <c r="AA1157" i="14"/>
  <c r="AA1212" i="14"/>
  <c r="AA1267" i="14"/>
  <c r="AA1322" i="14"/>
  <c r="AA1158" i="14"/>
  <c r="AA1213" i="14"/>
  <c r="AA1268" i="14"/>
  <c r="AA1323" i="14"/>
  <c r="AA1159" i="14"/>
  <c r="AA1214" i="14"/>
  <c r="AA1269" i="14"/>
  <c r="AA1324" i="14"/>
  <c r="AA1160" i="14"/>
  <c r="AA1215" i="14"/>
  <c r="AA1270" i="14"/>
  <c r="AA1325" i="14"/>
  <c r="AA1161" i="14"/>
  <c r="AA1216" i="14"/>
  <c r="AA1271" i="14"/>
  <c r="AA1326" i="14"/>
  <c r="AA1162" i="14"/>
  <c r="AA1217" i="14"/>
  <c r="AA1272" i="14"/>
  <c r="AA1327" i="14"/>
  <c r="AA1163" i="14"/>
  <c r="AA1218" i="14"/>
  <c r="AA1273" i="14"/>
  <c r="AA1328" i="14"/>
  <c r="AA1164" i="14"/>
  <c r="AA1219" i="14"/>
  <c r="AA1274" i="14"/>
  <c r="AA1329" i="14"/>
  <c r="AA1165" i="14"/>
  <c r="AA1220" i="14"/>
  <c r="AA1275" i="14"/>
  <c r="AA1330" i="14"/>
  <c r="AA1166" i="14"/>
  <c r="AA1221" i="14"/>
  <c r="AA1276" i="14"/>
  <c r="AA1331" i="14"/>
  <c r="AA1167" i="14"/>
  <c r="AA1222" i="14"/>
  <c r="AA1277" i="14"/>
  <c r="AA1332" i="14"/>
  <c r="AA1168" i="14"/>
  <c r="AA1223" i="14"/>
  <c r="AA1278" i="14"/>
  <c r="AA1333" i="14"/>
  <c r="AA1169" i="14"/>
  <c r="AA1224" i="14"/>
  <c r="AA1279" i="14"/>
  <c r="AA1334" i="14"/>
  <c r="AA1170" i="14"/>
  <c r="AA1225" i="14"/>
  <c r="AA1280" i="14"/>
  <c r="AA1335" i="14"/>
  <c r="AA1171" i="14"/>
  <c r="AA1226" i="14"/>
  <c r="AA1281" i="14"/>
  <c r="AA1336" i="14"/>
  <c r="AA319" i="19"/>
  <c r="AA320" i="19"/>
  <c r="AA321" i="19"/>
  <c r="AA322" i="19"/>
  <c r="AA323" i="19"/>
  <c r="AA324" i="19"/>
  <c r="AA325" i="19"/>
  <c r="AA49" i="15"/>
  <c r="AA326" i="19" s="1"/>
  <c r="AA56" i="15"/>
  <c r="AA327" i="19" s="1"/>
  <c r="AA64" i="15"/>
  <c r="AA328" i="19" s="1"/>
  <c r="AA73" i="15"/>
  <c r="AA329" i="19" s="1"/>
  <c r="AA330" i="19"/>
  <c r="AA331" i="19"/>
  <c r="AA332" i="19"/>
  <c r="AA333" i="19"/>
  <c r="AA334" i="19"/>
  <c r="AA89" i="15"/>
  <c r="AA335" i="19" s="1"/>
  <c r="AA96" i="15"/>
  <c r="AA336" i="19" s="1"/>
  <c r="AA103" i="15"/>
  <c r="AA337" i="19" s="1"/>
  <c r="AA114" i="15"/>
  <c r="AA338" i="19" s="1"/>
  <c r="AA125" i="15"/>
  <c r="AA339" i="19" s="1"/>
  <c r="AA136" i="15"/>
  <c r="AA340" i="19" s="1"/>
  <c r="AA89" i="16"/>
  <c r="AA140" i="16" s="1"/>
  <c r="AA105" i="16"/>
  <c r="AA141" i="16" s="1"/>
  <c r="AA342" i="19" s="1"/>
  <c r="AA121" i="16"/>
  <c r="AA142" i="16" s="1"/>
  <c r="AA343" i="19" s="1"/>
  <c r="AA137" i="16"/>
  <c r="AA143" i="16" s="1"/>
  <c r="AA344" i="19" s="1"/>
  <c r="AA159" i="16"/>
  <c r="AA345" i="19" s="1"/>
  <c r="AA351" i="19"/>
  <c r="AA352" i="19"/>
  <c r="AA353" i="19"/>
  <c r="AA354" i="19"/>
  <c r="AA355" i="19"/>
  <c r="AA356" i="19"/>
  <c r="AA357" i="19"/>
  <c r="AA358" i="19"/>
  <c r="AA359" i="19"/>
  <c r="AA360" i="19"/>
  <c r="AA49" i="21"/>
  <c r="AA50" i="21"/>
  <c r="AA54" i="21"/>
  <c r="AA60" i="21"/>
  <c r="AB192" i="12"/>
  <c r="AB227" i="12" s="1"/>
  <c r="AB193" i="12"/>
  <c r="AB228" i="12" s="1"/>
  <c r="AB72" i="19" s="1"/>
  <c r="AB194" i="12"/>
  <c r="AB229" i="12" s="1"/>
  <c r="AB73" i="19" s="1"/>
  <c r="AB195" i="12"/>
  <c r="AB230" i="12" s="1"/>
  <c r="AB74" i="19" s="1"/>
  <c r="AB154" i="10"/>
  <c r="AB15" i="19" s="1"/>
  <c r="AB155" i="10"/>
  <c r="AB16" i="19" s="1"/>
  <c r="AB156" i="10"/>
  <c r="AB17" i="19" s="1"/>
  <c r="AB157" i="10"/>
  <c r="AB18" i="19" s="1"/>
  <c r="AB158" i="10"/>
  <c r="AB19" i="19" s="1"/>
  <c r="AB159" i="10"/>
  <c r="AB20" i="19" s="1"/>
  <c r="AB160" i="10"/>
  <c r="AB21" i="19" s="1"/>
  <c r="AB161" i="10"/>
  <c r="AB22" i="19" s="1"/>
  <c r="AB162" i="10"/>
  <c r="AB23" i="19" s="1"/>
  <c r="AB26" i="19"/>
  <c r="AB192" i="10"/>
  <c r="AB27" i="19" s="1"/>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196" i="12"/>
  <c r="AB231" i="12" s="1"/>
  <c r="AB75" i="19" s="1"/>
  <c r="AB197" i="12"/>
  <c r="AB232" i="12" s="1"/>
  <c r="AB76" i="19" s="1"/>
  <c r="AB198" i="12"/>
  <c r="AB233" i="12" s="1"/>
  <c r="AB77" i="19" s="1"/>
  <c r="AB199" i="12"/>
  <c r="AB234" i="12" s="1"/>
  <c r="AB78" i="19" s="1"/>
  <c r="AB200" i="12"/>
  <c r="AB235" i="12" s="1"/>
  <c r="AB79" i="19" s="1"/>
  <c r="AB201" i="12"/>
  <c r="AB236" i="12" s="1"/>
  <c r="AB80" i="19" s="1"/>
  <c r="AB202" i="12"/>
  <c r="AB237" i="12" s="1"/>
  <c r="AB81" i="19" s="1"/>
  <c r="AB203" i="12"/>
  <c r="AB238" i="12" s="1"/>
  <c r="AB82" i="19" s="1"/>
  <c r="AB204" i="12"/>
  <c r="AB239" i="12" s="1"/>
  <c r="AB83" i="19" s="1"/>
  <c r="AB205" i="12"/>
  <c r="AB240" i="12" s="1"/>
  <c r="AB84" i="19" s="1"/>
  <c r="AB206" i="12"/>
  <c r="AB241" i="12" s="1"/>
  <c r="AB85" i="19" s="1"/>
  <c r="AB207" i="12"/>
  <c r="AB242" i="12" s="1"/>
  <c r="AB86" i="19" s="1"/>
  <c r="AB208" i="12"/>
  <c r="AB243" i="12" s="1"/>
  <c r="AB87" i="19" s="1"/>
  <c r="AB209" i="12"/>
  <c r="AB244" i="12" s="1"/>
  <c r="AB88" i="19" s="1"/>
  <c r="AB210" i="12"/>
  <c r="AB245" i="12" s="1"/>
  <c r="AB89" i="19" s="1"/>
  <c r="AB211" i="12"/>
  <c r="AB246" i="12" s="1"/>
  <c r="AB90" i="19" s="1"/>
  <c r="AB212" i="12"/>
  <c r="AB247" i="12" s="1"/>
  <c r="AB91" i="19" s="1"/>
  <c r="AB213" i="12"/>
  <c r="AB248" i="12" s="1"/>
  <c r="AB92" i="19" s="1"/>
  <c r="AB214" i="12"/>
  <c r="AB249" i="12" s="1"/>
  <c r="AB93" i="19" s="1"/>
  <c r="AB215" i="12"/>
  <c r="AB250" i="12" s="1"/>
  <c r="AB94" i="19" s="1"/>
  <c r="AB216" i="12"/>
  <c r="AB251" i="12" s="1"/>
  <c r="AB95" i="19" s="1"/>
  <c r="AB217" i="12"/>
  <c r="AB252" i="12" s="1"/>
  <c r="AB96" i="19" s="1"/>
  <c r="AB218" i="12"/>
  <c r="AB253" i="12" s="1"/>
  <c r="AB97" i="19" s="1"/>
  <c r="AB219" i="12"/>
  <c r="AB254" i="12" s="1"/>
  <c r="AB98" i="19" s="1"/>
  <c r="AB220" i="12"/>
  <c r="AB255" i="12" s="1"/>
  <c r="AB99" i="19" s="1"/>
  <c r="AB221" i="12"/>
  <c r="AB256" i="12" s="1"/>
  <c r="AB100" i="19" s="1"/>
  <c r="AB335" i="12"/>
  <c r="AB336" i="12"/>
  <c r="AB337" i="12"/>
  <c r="AB338" i="12"/>
  <c r="AB339" i="12"/>
  <c r="AB340" i="12"/>
  <c r="AB341" i="12"/>
  <c r="AB342" i="12"/>
  <c r="AB343" i="12"/>
  <c r="AB344" i="12"/>
  <c r="AB345" i="12"/>
  <c r="AB346" i="12"/>
  <c r="AB347" i="12"/>
  <c r="AB348" i="12"/>
  <c r="AB349" i="12"/>
  <c r="AB350" i="12"/>
  <c r="AB351" i="12"/>
  <c r="AB352" i="12"/>
  <c r="AB353" i="12"/>
  <c r="AB354" i="12"/>
  <c r="AB355" i="12"/>
  <c r="AB356" i="12"/>
  <c r="AB357" i="12"/>
  <c r="AB358" i="12"/>
  <c r="AB359" i="12"/>
  <c r="AB360" i="12"/>
  <c r="AB361" i="12"/>
  <c r="AB362" i="12"/>
  <c r="AB363" i="12"/>
  <c r="AB364" i="12"/>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5" i="19"/>
  <c r="AB266" i="19"/>
  <c r="AB267" i="19"/>
  <c r="AB268" i="19"/>
  <c r="AB1122" i="14"/>
  <c r="AB1177" i="14"/>
  <c r="AB1232" i="14"/>
  <c r="AB1287" i="14"/>
  <c r="AB1123" i="14"/>
  <c r="AB1178" i="14"/>
  <c r="AB1233" i="14"/>
  <c r="AB1288" i="14"/>
  <c r="AB1124" i="14"/>
  <c r="AB1179" i="14"/>
  <c r="AB1234" i="14"/>
  <c r="AB1289" i="14"/>
  <c r="AB1125" i="14"/>
  <c r="AB1180" i="14"/>
  <c r="AB1235" i="14"/>
  <c r="AB1290" i="14"/>
  <c r="AB1126" i="14"/>
  <c r="AB1181" i="14"/>
  <c r="AB1236" i="14"/>
  <c r="AB1291" i="14"/>
  <c r="AB1127" i="14"/>
  <c r="AB1182" i="14"/>
  <c r="AB1237" i="14"/>
  <c r="AB1292" i="14"/>
  <c r="AB1128" i="14"/>
  <c r="AB1183" i="14"/>
  <c r="AB1238" i="14"/>
  <c r="AB1293" i="14"/>
  <c r="AB1129" i="14"/>
  <c r="AB1184" i="14"/>
  <c r="AB1239" i="14"/>
  <c r="AB1294" i="14"/>
  <c r="AB1130" i="14"/>
  <c r="AB1185" i="14"/>
  <c r="AB1240" i="14"/>
  <c r="AB1295" i="14"/>
  <c r="AB1131" i="14"/>
  <c r="AB1186" i="14"/>
  <c r="AB1241" i="14"/>
  <c r="AB1296" i="14"/>
  <c r="AB1132" i="14"/>
  <c r="AB1187" i="14"/>
  <c r="AB1242" i="14"/>
  <c r="AB1297" i="14"/>
  <c r="AB1133" i="14"/>
  <c r="AB1188" i="14"/>
  <c r="AB1243" i="14"/>
  <c r="AB1298" i="14"/>
  <c r="AB1134" i="14"/>
  <c r="AB1189" i="14"/>
  <c r="AB1244" i="14"/>
  <c r="AB1299" i="14"/>
  <c r="AB1135" i="14"/>
  <c r="AB1190" i="14"/>
  <c r="AB1245" i="14"/>
  <c r="AB1300" i="14"/>
  <c r="AB1136" i="14"/>
  <c r="AB1191" i="14"/>
  <c r="AB1246" i="14"/>
  <c r="AB1301" i="14"/>
  <c r="AB1137" i="14"/>
  <c r="AB1192" i="14"/>
  <c r="AB1247" i="14"/>
  <c r="AB1302" i="14"/>
  <c r="AB1138" i="14"/>
  <c r="AB1193" i="14"/>
  <c r="AB1248" i="14"/>
  <c r="AB1303" i="14"/>
  <c r="AB1139" i="14"/>
  <c r="AB1194" i="14"/>
  <c r="AB1249" i="14"/>
  <c r="AB1304" i="14"/>
  <c r="AB1140" i="14"/>
  <c r="AB1195" i="14"/>
  <c r="AB1250" i="14"/>
  <c r="AB1305" i="14"/>
  <c r="AB1141" i="14"/>
  <c r="AB1196" i="14"/>
  <c r="AB1251" i="14"/>
  <c r="AB1306" i="14"/>
  <c r="AB1142" i="14"/>
  <c r="AB1197" i="14"/>
  <c r="AB1252" i="14"/>
  <c r="AB1307" i="14"/>
  <c r="AB1143" i="14"/>
  <c r="AB1198" i="14"/>
  <c r="AB1253" i="14"/>
  <c r="AB1308" i="14"/>
  <c r="AB1144" i="14"/>
  <c r="AB1199" i="14"/>
  <c r="AB1254" i="14"/>
  <c r="AB1309" i="14"/>
  <c r="AB1145" i="14"/>
  <c r="AB1200" i="14"/>
  <c r="AB1255" i="14"/>
  <c r="AB1310" i="14"/>
  <c r="AB1146" i="14"/>
  <c r="AB1201" i="14"/>
  <c r="AB1256" i="14"/>
  <c r="AB1311" i="14"/>
  <c r="AB1147" i="14"/>
  <c r="AB1202" i="14"/>
  <c r="AB1257" i="14"/>
  <c r="AB1312" i="14"/>
  <c r="AB1148" i="14"/>
  <c r="AB1203" i="14"/>
  <c r="AB1258" i="14"/>
  <c r="AB1313" i="14"/>
  <c r="AB1149" i="14"/>
  <c r="AB1204" i="14"/>
  <c r="AB1259" i="14"/>
  <c r="AB1314" i="14"/>
  <c r="AB1150" i="14"/>
  <c r="AB1205" i="14"/>
  <c r="AB1260" i="14"/>
  <c r="AB1315" i="14"/>
  <c r="AB1151" i="14"/>
  <c r="AB1206" i="14"/>
  <c r="AB1261" i="14"/>
  <c r="AB1316" i="14"/>
  <c r="AB1152" i="14"/>
  <c r="AB1207" i="14"/>
  <c r="AB1262" i="14"/>
  <c r="AB1317" i="14"/>
  <c r="AB1153" i="14"/>
  <c r="AB1208" i="14"/>
  <c r="AB1263" i="14"/>
  <c r="AB1318" i="14"/>
  <c r="AB1154" i="14"/>
  <c r="AB1209" i="14"/>
  <c r="AB1264" i="14"/>
  <c r="AB1319" i="14"/>
  <c r="AB1155" i="14"/>
  <c r="AB1210" i="14"/>
  <c r="AB1265" i="14"/>
  <c r="AB1320" i="14"/>
  <c r="AB1156" i="14"/>
  <c r="AB1211" i="14"/>
  <c r="AB1266" i="14"/>
  <c r="AB1321" i="14"/>
  <c r="AB1157" i="14"/>
  <c r="AB1212" i="14"/>
  <c r="AB1267" i="14"/>
  <c r="AB1322" i="14"/>
  <c r="AB1158" i="14"/>
  <c r="AB1213" i="14"/>
  <c r="AB1268" i="14"/>
  <c r="AB1323" i="14"/>
  <c r="AB1159" i="14"/>
  <c r="AB1214" i="14"/>
  <c r="AB1269" i="14"/>
  <c r="AB1324" i="14"/>
  <c r="AB1160" i="14"/>
  <c r="AB1215" i="14"/>
  <c r="AB1270" i="14"/>
  <c r="AB1325" i="14"/>
  <c r="AB1161" i="14"/>
  <c r="AB1216" i="14"/>
  <c r="AB1271" i="14"/>
  <c r="AB1326" i="14"/>
  <c r="AB1162" i="14"/>
  <c r="AB1217" i="14"/>
  <c r="AB1272" i="14"/>
  <c r="AB1327" i="14"/>
  <c r="AB1163" i="14"/>
  <c r="AB1218" i="14"/>
  <c r="AB1273" i="14"/>
  <c r="AB1328" i="14"/>
  <c r="AB1164" i="14"/>
  <c r="AB1219" i="14"/>
  <c r="AB1274" i="14"/>
  <c r="AB1329" i="14"/>
  <c r="AB1165" i="14"/>
  <c r="AB1220" i="14"/>
  <c r="AB1275" i="14"/>
  <c r="AB1330" i="14"/>
  <c r="AB1166" i="14"/>
  <c r="AB1221" i="14"/>
  <c r="AB1276" i="14"/>
  <c r="AB1331" i="14"/>
  <c r="AB1167" i="14"/>
  <c r="AB1222" i="14"/>
  <c r="AB1277" i="14"/>
  <c r="AB1332" i="14"/>
  <c r="AB1168" i="14"/>
  <c r="AB1223" i="14"/>
  <c r="AB1278" i="14"/>
  <c r="AB1333" i="14"/>
  <c r="AB1169" i="14"/>
  <c r="AB1224" i="14"/>
  <c r="AB1279" i="14"/>
  <c r="AB1334" i="14"/>
  <c r="AB1170" i="14"/>
  <c r="AB1225" i="14"/>
  <c r="AB1280" i="14"/>
  <c r="AB1335" i="14"/>
  <c r="AB1171" i="14"/>
  <c r="AB1226" i="14"/>
  <c r="AB1281" i="14"/>
  <c r="AB1336" i="14"/>
  <c r="AB319" i="19"/>
  <c r="AB320" i="19"/>
  <c r="AB321" i="19"/>
  <c r="AB322" i="19"/>
  <c r="AB323" i="19"/>
  <c r="AB324" i="19"/>
  <c r="AB325" i="19"/>
  <c r="AB49" i="15"/>
  <c r="AB326" i="19" s="1"/>
  <c r="AB56" i="15"/>
  <c r="AB327" i="19" s="1"/>
  <c r="AB64" i="15"/>
  <c r="AB328" i="19" s="1"/>
  <c r="AB73" i="15"/>
  <c r="AB329" i="19" s="1"/>
  <c r="AB330" i="19"/>
  <c r="AB331" i="19"/>
  <c r="AB332" i="19"/>
  <c r="AB333" i="19"/>
  <c r="AB334" i="19"/>
  <c r="AB89" i="15"/>
  <c r="AB335" i="19" s="1"/>
  <c r="AB96" i="15"/>
  <c r="AB336" i="19" s="1"/>
  <c r="AB103" i="15"/>
  <c r="AB337" i="19" s="1"/>
  <c r="AB114" i="15"/>
  <c r="AB338" i="19" s="1"/>
  <c r="AB125" i="15"/>
  <c r="AB339" i="19" s="1"/>
  <c r="AB136" i="15"/>
  <c r="AB340" i="19" s="1"/>
  <c r="AB89" i="16"/>
  <c r="AB140" i="16" s="1"/>
  <c r="AB105" i="16"/>
  <c r="AB141" i="16" s="1"/>
  <c r="AB342" i="19" s="1"/>
  <c r="AB121" i="16"/>
  <c r="AB142" i="16" s="1"/>
  <c r="AB343" i="19" s="1"/>
  <c r="AB137" i="16"/>
  <c r="AB143" i="16" s="1"/>
  <c r="AB344" i="19" s="1"/>
  <c r="AB159" i="16"/>
  <c r="AB171" i="16" s="1"/>
  <c r="AB351" i="19"/>
  <c r="AB352" i="19"/>
  <c r="AB353" i="19"/>
  <c r="AB354" i="19"/>
  <c r="AB355" i="19"/>
  <c r="AB356" i="19"/>
  <c r="AB357" i="19"/>
  <c r="AB358" i="19"/>
  <c r="AB359" i="19"/>
  <c r="AB360" i="19"/>
  <c r="AB49" i="21"/>
  <c r="AB50" i="21"/>
  <c r="AB54" i="21"/>
  <c r="AB60" i="21"/>
  <c r="U35" i="6"/>
  <c r="U36" i="6" s="1"/>
  <c r="U28" i="26" s="1"/>
  <c r="W35" i="6"/>
  <c r="W27" i="26" s="1"/>
  <c r="V35" i="6"/>
  <c r="V27" i="26" s="1"/>
  <c r="I35" i="6"/>
  <c r="I36" i="6" s="1"/>
  <c r="I28" i="26" s="1"/>
  <c r="J35" i="6"/>
  <c r="J27" i="26" s="1"/>
  <c r="K35" i="6"/>
  <c r="K27" i="26" s="1"/>
  <c r="L35" i="6"/>
  <c r="L36" i="6" s="1"/>
  <c r="L28" i="26" s="1"/>
  <c r="M35" i="6"/>
  <c r="M36" i="6" s="1"/>
  <c r="M28" i="26" s="1"/>
  <c r="N35" i="6"/>
  <c r="N27" i="26" s="1"/>
  <c r="O35" i="6"/>
  <c r="O36" i="6" s="1"/>
  <c r="O28" i="26" s="1"/>
  <c r="P35" i="6"/>
  <c r="P27" i="26" s="1"/>
  <c r="Q35" i="6"/>
  <c r="Q36" i="6" s="1"/>
  <c r="Q28" i="26" s="1"/>
  <c r="R35" i="6"/>
  <c r="R27" i="26" s="1"/>
  <c r="S35" i="6"/>
  <c r="S27" i="26" s="1"/>
  <c r="T35" i="6"/>
  <c r="T36" i="6" s="1"/>
  <c r="T28" i="26" s="1"/>
  <c r="X35" i="6"/>
  <c r="X36" i="6" s="1"/>
  <c r="X28" i="26" s="1"/>
  <c r="Y35" i="6"/>
  <c r="Y27" i="26" s="1"/>
  <c r="Z35" i="6"/>
  <c r="Z27" i="26" s="1"/>
  <c r="AA35" i="6"/>
  <c r="AA27" i="26" s="1"/>
  <c r="AB35" i="6"/>
  <c r="AB27" i="26" s="1"/>
  <c r="C9" i="28"/>
  <c r="D9" i="27"/>
  <c r="W85" i="27"/>
  <c r="L85" i="27"/>
  <c r="M85" i="27"/>
  <c r="N85" i="27"/>
  <c r="O85" i="27"/>
  <c r="P85" i="27"/>
  <c r="Q85" i="27"/>
  <c r="R85" i="27"/>
  <c r="S85" i="27"/>
  <c r="T85" i="27"/>
  <c r="U85" i="27"/>
  <c r="V85" i="27"/>
  <c r="X85" i="27"/>
  <c r="Y85" i="27"/>
  <c r="Z85" i="27"/>
  <c r="AA85" i="27"/>
  <c r="AB85" i="27"/>
  <c r="F40" i="26"/>
  <c r="G42" i="26"/>
  <c r="H42" i="26"/>
  <c r="K11" i="26"/>
  <c r="K31" i="26" s="1"/>
  <c r="J11" i="26"/>
  <c r="J26" i="26" s="1"/>
  <c r="I11" i="26"/>
  <c r="I26" i="26" s="1"/>
  <c r="D17" i="6"/>
  <c r="F17" i="26" s="1"/>
  <c r="I34" i="6"/>
  <c r="I25" i="26" s="1"/>
  <c r="J34" i="6"/>
  <c r="J25" i="26" s="1"/>
  <c r="K34" i="6"/>
  <c r="K25" i="26" s="1"/>
  <c r="L11" i="26"/>
  <c r="L34" i="6"/>
  <c r="L25" i="26" s="1"/>
  <c r="M11" i="26"/>
  <c r="M26" i="26" s="1"/>
  <c r="M34" i="6"/>
  <c r="M25" i="26" s="1"/>
  <c r="N11" i="26"/>
  <c r="N34" i="6"/>
  <c r="N25" i="26" s="1"/>
  <c r="O11" i="26"/>
  <c r="O26" i="26" s="1"/>
  <c r="O34" i="6"/>
  <c r="O25" i="26" s="1"/>
  <c r="P11" i="26"/>
  <c r="P26" i="26" s="1"/>
  <c r="P34" i="6"/>
  <c r="P25" i="26" s="1"/>
  <c r="Q11" i="26"/>
  <c r="Q26" i="26" s="1"/>
  <c r="Q34" i="6"/>
  <c r="Q25" i="26" s="1"/>
  <c r="R11" i="26"/>
  <c r="R26" i="26" s="1"/>
  <c r="R34" i="6"/>
  <c r="R25" i="26" s="1"/>
  <c r="S11" i="26"/>
  <c r="S26" i="26" s="1"/>
  <c r="S34" i="6"/>
  <c r="S25" i="26" s="1"/>
  <c r="T11" i="26"/>
  <c r="T26" i="26" s="1"/>
  <c r="T34" i="6"/>
  <c r="T25" i="26" s="1"/>
  <c r="U11" i="26"/>
  <c r="U26" i="26" s="1"/>
  <c r="U34" i="6"/>
  <c r="U25" i="26" s="1"/>
  <c r="V11" i="26"/>
  <c r="V26" i="26" s="1"/>
  <c r="V34" i="6"/>
  <c r="V25" i="26" s="1"/>
  <c r="W11" i="26"/>
  <c r="W26" i="26" s="1"/>
  <c r="W34" i="6"/>
  <c r="W25" i="26" s="1"/>
  <c r="X11" i="26"/>
  <c r="X26" i="26" s="1"/>
  <c r="X34" i="6"/>
  <c r="X25" i="26" s="1"/>
  <c r="Y11" i="26"/>
  <c r="Y26" i="26" s="1"/>
  <c r="Y34" i="6"/>
  <c r="Y25" i="26" s="1"/>
  <c r="Z11" i="26"/>
  <c r="Z26" i="26" s="1"/>
  <c r="Z34" i="6"/>
  <c r="Z25" i="26" s="1"/>
  <c r="AA11" i="26"/>
  <c r="AA26" i="26" s="1"/>
  <c r="AA34" i="6"/>
  <c r="AA25" i="26" s="1"/>
  <c r="AB11" i="26"/>
  <c r="AB26" i="26" s="1"/>
  <c r="AB34" i="6"/>
  <c r="AB25" i="26" s="1"/>
  <c r="U10" i="26"/>
  <c r="F21" i="26"/>
  <c r="F19" i="26"/>
  <c r="U24" i="26"/>
  <c r="W10" i="26"/>
  <c r="W24" i="26"/>
  <c r="X24" i="26"/>
  <c r="X10" i="26"/>
  <c r="V10" i="26"/>
  <c r="V24" i="26"/>
  <c r="I10" i="26"/>
  <c r="I24" i="26"/>
  <c r="J10" i="26"/>
  <c r="J24" i="26"/>
  <c r="K10" i="26"/>
  <c r="K24" i="26"/>
  <c r="L10" i="26"/>
  <c r="L24" i="26"/>
  <c r="M10" i="26"/>
  <c r="M24" i="26"/>
  <c r="N10" i="26"/>
  <c r="N24" i="26"/>
  <c r="O10" i="26"/>
  <c r="O24" i="26"/>
  <c r="P10" i="26"/>
  <c r="P24" i="26"/>
  <c r="Q10" i="26"/>
  <c r="Q24" i="26"/>
  <c r="R10" i="26"/>
  <c r="R24" i="26"/>
  <c r="S10" i="26"/>
  <c r="S24" i="26"/>
  <c r="T10" i="26"/>
  <c r="T24" i="26"/>
  <c r="Y10" i="26"/>
  <c r="Y24" i="26"/>
  <c r="Z10" i="26"/>
  <c r="Z24" i="26"/>
  <c r="AA10" i="26"/>
  <c r="AA24" i="26"/>
  <c r="AB10" i="26"/>
  <c r="AB24" i="26"/>
  <c r="F20" i="26"/>
  <c r="F47" i="22"/>
  <c r="F48" i="22" s="1"/>
  <c r="F49" i="22" s="1"/>
  <c r="F50" i="22" s="1"/>
  <c r="F51" i="22" s="1"/>
  <c r="F52" i="22" s="1"/>
  <c r="F53" i="22" s="1"/>
  <c r="F54" i="22" s="1"/>
  <c r="F55" i="22" s="1"/>
  <c r="F56" i="22" s="1"/>
  <c r="F58" i="22" s="1"/>
  <c r="F60" i="22" s="1"/>
  <c r="AB43" i="22"/>
  <c r="AB58" i="22"/>
  <c r="AA43" i="22"/>
  <c r="AA58" i="22"/>
  <c r="Z43" i="22"/>
  <c r="Z58" i="22"/>
  <c r="Y43" i="22"/>
  <c r="Y58" i="22"/>
  <c r="X43" i="22"/>
  <c r="X58" i="22"/>
  <c r="W43" i="22"/>
  <c r="W58" i="22"/>
  <c r="V43" i="22"/>
  <c r="V58" i="22"/>
  <c r="U43" i="22"/>
  <c r="U58" i="22"/>
  <c r="T43" i="22"/>
  <c r="T58" i="22"/>
  <c r="S43" i="22"/>
  <c r="S58" i="22"/>
  <c r="R43" i="22"/>
  <c r="R58" i="22"/>
  <c r="Q43" i="22"/>
  <c r="Q58" i="22"/>
  <c r="P43" i="22"/>
  <c r="P58" i="22"/>
  <c r="O43" i="22"/>
  <c r="O58" i="22"/>
  <c r="N43" i="22"/>
  <c r="N58" i="22"/>
  <c r="M43" i="22"/>
  <c r="M58" i="22"/>
  <c r="L43" i="22"/>
  <c r="L58" i="22"/>
  <c r="K43" i="22"/>
  <c r="K58" i="22"/>
  <c r="J43" i="22"/>
  <c r="J58" i="22"/>
  <c r="I43" i="22"/>
  <c r="I58" i="22"/>
  <c r="H43" i="22"/>
  <c r="H58" i="22"/>
  <c r="G43" i="22"/>
  <c r="G58" i="22"/>
  <c r="F53" i="13"/>
  <c r="D84" i="13"/>
  <c r="D164" i="19" s="1"/>
  <c r="D85" i="13"/>
  <c r="D165" i="19" s="1"/>
  <c r="D86" i="13"/>
  <c r="D166" i="19" s="1"/>
  <c r="D212" i="8"/>
  <c r="D87" i="13" s="1"/>
  <c r="D167" i="19" s="1"/>
  <c r="D213" i="8"/>
  <c r="D88" i="13" s="1"/>
  <c r="D168" i="19" s="1"/>
  <c r="D214" i="8"/>
  <c r="D89" i="13" s="1"/>
  <c r="D169" i="19" s="1"/>
  <c r="D215" i="8"/>
  <c r="D90" i="13" s="1"/>
  <c r="D170" i="19" s="1"/>
  <c r="D216" i="8"/>
  <c r="D91" i="13" s="1"/>
  <c r="D171" i="19" s="1"/>
  <c r="D499" i="8"/>
  <c r="D22" i="16" s="1"/>
  <c r="D96" i="16" s="1"/>
  <c r="D500" i="8"/>
  <c r="D23" i="16" s="1"/>
  <c r="D97" i="16" s="1"/>
  <c r="D501" i="8"/>
  <c r="D24" i="16" s="1"/>
  <c r="D38" i="16" s="1"/>
  <c r="D502" i="8"/>
  <c r="D25" i="16" s="1"/>
  <c r="D503" i="8"/>
  <c r="D26" i="16" s="1"/>
  <c r="D100" i="16" s="1"/>
  <c r="D356" i="8"/>
  <c r="D1291" i="14" s="1"/>
  <c r="D357" i="8"/>
  <c r="D702" i="14" s="1"/>
  <c r="D358" i="8"/>
  <c r="D372" i="14" s="1"/>
  <c r="D359" i="8"/>
  <c r="D1349" i="14" s="1"/>
  <c r="D276" i="19" s="1"/>
  <c r="D360" i="8"/>
  <c r="D361" i="8"/>
  <c r="D265" i="14" s="1"/>
  <c r="D362" i="8"/>
  <c r="D871" i="14" s="1"/>
  <c r="D363" i="8"/>
  <c r="D872" i="14" s="1"/>
  <c r="D364" i="8"/>
  <c r="D601" i="14" s="1"/>
  <c r="D365" i="8"/>
  <c r="D546" i="14" s="1"/>
  <c r="D366" i="8"/>
  <c r="D1043" i="14" s="1"/>
  <c r="D367" i="8"/>
  <c r="D604" i="14" s="1"/>
  <c r="D368" i="8"/>
  <c r="D1303" i="14" s="1"/>
  <c r="D369" i="8"/>
  <c r="D273" i="14" s="1"/>
  <c r="D370" i="8"/>
  <c r="D1325" i="14" s="1"/>
  <c r="D371" i="8"/>
  <c r="D1381" i="14" s="1"/>
  <c r="D308" i="19" s="1"/>
  <c r="D372" i="8"/>
  <c r="D373" i="8"/>
  <c r="D995" i="14" s="1"/>
  <c r="D374" i="8"/>
  <c r="D883" i="14" s="1"/>
  <c r="D375" i="8"/>
  <c r="D1275" i="14" s="1"/>
  <c r="D376" i="8"/>
  <c r="D943" i="14" s="1"/>
  <c r="D377" i="8"/>
  <c r="D668" i="14" s="1"/>
  <c r="D378" i="8"/>
  <c r="D1278" i="14" s="1"/>
  <c r="D379" i="8"/>
  <c r="D1334" i="14" s="1"/>
  <c r="D380" i="8"/>
  <c r="D617" i="14" s="1"/>
  <c r="D381" i="8"/>
  <c r="D618" i="14" s="1"/>
  <c r="D355" i="8"/>
  <c r="D482" i="14" s="1"/>
  <c r="D152" i="13"/>
  <c r="D222" i="19" s="1"/>
  <c r="D153" i="13"/>
  <c r="D223" i="19" s="1"/>
  <c r="D154" i="13"/>
  <c r="D224" i="19" s="1"/>
  <c r="D276" i="8"/>
  <c r="D155" i="13" s="1"/>
  <c r="D225" i="19" s="1"/>
  <c r="D277" i="8"/>
  <c r="D156" i="13" s="1"/>
  <c r="D226" i="19" s="1"/>
  <c r="D278" i="8"/>
  <c r="D157" i="13" s="1"/>
  <c r="D227" i="19" s="1"/>
  <c r="D279" i="8"/>
  <c r="D158" i="13" s="1"/>
  <c r="D228" i="19" s="1"/>
  <c r="D280" i="8"/>
  <c r="D159" i="13" s="1"/>
  <c r="D229" i="19" s="1"/>
  <c r="D281" i="8"/>
  <c r="D160" i="13" s="1"/>
  <c r="D230" i="19" s="1"/>
  <c r="D282" i="8"/>
  <c r="D161" i="13" s="1"/>
  <c r="D231" i="19" s="1"/>
  <c r="D151" i="13"/>
  <c r="D221" i="19" s="1"/>
  <c r="D244" i="8"/>
  <c r="D121" i="13" s="1"/>
  <c r="D196" i="19" s="1"/>
  <c r="D245" i="8"/>
  <c r="D122" i="13" s="1"/>
  <c r="D197" i="19" s="1"/>
  <c r="D246" i="8"/>
  <c r="D123" i="13" s="1"/>
  <c r="D198" i="19" s="1"/>
  <c r="D247" i="8"/>
  <c r="D124" i="13" s="1"/>
  <c r="D199" i="19" s="1"/>
  <c r="D248" i="8"/>
  <c r="D125" i="13" s="1"/>
  <c r="D200" i="19" s="1"/>
  <c r="D249" i="8"/>
  <c r="D126" i="13" s="1"/>
  <c r="D201" i="19" s="1"/>
  <c r="D243" i="8"/>
  <c r="D120" i="13" s="1"/>
  <c r="D195" i="19" s="1"/>
  <c r="D164" i="8"/>
  <c r="D37" i="13" s="1"/>
  <c r="D122" i="19" s="1"/>
  <c r="D165" i="8"/>
  <c r="D38" i="13" s="1"/>
  <c r="D123" i="19" s="1"/>
  <c r="D166" i="8"/>
  <c r="D39" i="13" s="1"/>
  <c r="D124" i="19" s="1"/>
  <c r="D167" i="8"/>
  <c r="D40" i="13" s="1"/>
  <c r="D125" i="19" s="1"/>
  <c r="D168" i="8"/>
  <c r="D41" i="13" s="1"/>
  <c r="D126" i="19" s="1"/>
  <c r="D169" i="8"/>
  <c r="D42" i="13" s="1"/>
  <c r="D127" i="19" s="1"/>
  <c r="D170" i="8"/>
  <c r="D43" i="13" s="1"/>
  <c r="D128" i="19" s="1"/>
  <c r="D171" i="8"/>
  <c r="D44" i="13" s="1"/>
  <c r="D129" i="19" s="1"/>
  <c r="D172" i="8"/>
  <c r="D45" i="13" s="1"/>
  <c r="D130" i="19" s="1"/>
  <c r="D173" i="8"/>
  <c r="D46" i="13" s="1"/>
  <c r="D131" i="19" s="1"/>
  <c r="D163" i="8"/>
  <c r="D36" i="13" s="1"/>
  <c r="D121" i="19" s="1"/>
  <c r="D89" i="8"/>
  <c r="D53" i="11" s="1"/>
  <c r="D59" i="19" s="1"/>
  <c r="D90" i="8"/>
  <c r="D54" i="11" s="1"/>
  <c r="D60" i="19" s="1"/>
  <c r="D91" i="8"/>
  <c r="D55" i="11" s="1"/>
  <c r="D61" i="19" s="1"/>
  <c r="D92" i="8"/>
  <c r="D56" i="11" s="1"/>
  <c r="D62" i="19" s="1"/>
  <c r="D93" i="8"/>
  <c r="D57" i="11" s="1"/>
  <c r="D63" i="19" s="1"/>
  <c r="D94" i="8"/>
  <c r="D58" i="11" s="1"/>
  <c r="D64" i="19" s="1"/>
  <c r="D95" i="8"/>
  <c r="D59" i="11" s="1"/>
  <c r="D65" i="19" s="1"/>
  <c r="D96" i="8"/>
  <c r="D60" i="11" s="1"/>
  <c r="D66" i="19" s="1"/>
  <c r="D97" i="8"/>
  <c r="D61" i="11" s="1"/>
  <c r="D67" i="19" s="1"/>
  <c r="D88" i="8"/>
  <c r="D52" i="11" s="1"/>
  <c r="D58" i="19" s="1"/>
  <c r="D74" i="8"/>
  <c r="D36" i="11" s="1"/>
  <c r="D47" i="19" s="1"/>
  <c r="D73" i="8"/>
  <c r="D35" i="11" s="1"/>
  <c r="D46" i="19" s="1"/>
  <c r="D72" i="8"/>
  <c r="D34" i="11" s="1"/>
  <c r="D45" i="19" s="1"/>
  <c r="D71" i="8"/>
  <c r="D33" i="11" s="1"/>
  <c r="D44" i="19" s="1"/>
  <c r="D70" i="8"/>
  <c r="D32" i="11" s="1"/>
  <c r="D43" i="19" s="1"/>
  <c r="D69" i="8"/>
  <c r="D31" i="11" s="1"/>
  <c r="D42" i="19" s="1"/>
  <c r="D68" i="8"/>
  <c r="D30" i="11" s="1"/>
  <c r="D41" i="19" s="1"/>
  <c r="D67" i="8"/>
  <c r="D29" i="11" s="1"/>
  <c r="D40" i="19" s="1"/>
  <c r="D66" i="8"/>
  <c r="D28" i="11" s="1"/>
  <c r="D39" i="19" s="1"/>
  <c r="D65" i="8"/>
  <c r="D27" i="11" s="1"/>
  <c r="D38" i="19" s="1"/>
  <c r="D64" i="8"/>
  <c r="D26" i="11" s="1"/>
  <c r="D37" i="19" s="1"/>
  <c r="D63" i="8"/>
  <c r="D25" i="11" s="1"/>
  <c r="D36" i="19" s="1"/>
  <c r="D62" i="8"/>
  <c r="D24" i="11" s="1"/>
  <c r="D35" i="19" s="1"/>
  <c r="D43" i="8"/>
  <c r="D185" i="10" s="1"/>
  <c r="D44" i="8"/>
  <c r="D186" i="10" s="1"/>
  <c r="D45" i="8"/>
  <c r="D187" i="10" s="1"/>
  <c r="D46" i="8"/>
  <c r="D188" i="10" s="1"/>
  <c r="D47" i="8"/>
  <c r="D189" i="10" s="1"/>
  <c r="D48" i="8"/>
  <c r="D190" i="10" s="1"/>
  <c r="D41" i="8"/>
  <c r="D183" i="10" s="1"/>
  <c r="D42" i="8"/>
  <c r="D184" i="10" s="1"/>
  <c r="F18" i="13"/>
  <c r="F19" i="13" s="1"/>
  <c r="F20" i="13" s="1"/>
  <c r="F21" i="13" s="1"/>
  <c r="F22" i="13" s="1"/>
  <c r="F107" i="19" s="1"/>
  <c r="AB11" i="28"/>
  <c r="AA11" i="28"/>
  <c r="Z11" i="28"/>
  <c r="Y11" i="28"/>
  <c r="X11" i="28"/>
  <c r="W11" i="28"/>
  <c r="V11" i="28"/>
  <c r="U11" i="28"/>
  <c r="T11" i="28"/>
  <c r="S11" i="28"/>
  <c r="R11" i="28"/>
  <c r="Q11" i="28"/>
  <c r="P11" i="28"/>
  <c r="O11" i="28"/>
  <c r="N11" i="28"/>
  <c r="M11" i="28"/>
  <c r="L11" i="28"/>
  <c r="K11" i="28"/>
  <c r="J11" i="28"/>
  <c r="I11" i="28"/>
  <c r="H11" i="28"/>
  <c r="G11" i="28"/>
  <c r="AB10" i="28"/>
  <c r="AA10" i="28"/>
  <c r="Z10" i="28"/>
  <c r="Y10" i="28"/>
  <c r="X10" i="28"/>
  <c r="W10" i="28"/>
  <c r="V10" i="28"/>
  <c r="U10" i="28"/>
  <c r="T10" i="28"/>
  <c r="S10" i="28"/>
  <c r="R10" i="28"/>
  <c r="Q10" i="28"/>
  <c r="P10" i="28"/>
  <c r="O10" i="28"/>
  <c r="N10" i="28"/>
  <c r="M10" i="28"/>
  <c r="L10" i="28"/>
  <c r="K10" i="28"/>
  <c r="J10" i="28"/>
  <c r="I10" i="28"/>
  <c r="H10" i="28"/>
  <c r="G10" i="28"/>
  <c r="C10" i="28"/>
  <c r="AB9" i="28"/>
  <c r="AA9" i="28"/>
  <c r="Z9" i="28"/>
  <c r="Y9" i="28"/>
  <c r="X9" i="28"/>
  <c r="W9" i="28"/>
  <c r="V9" i="28"/>
  <c r="U9" i="28"/>
  <c r="T9" i="28"/>
  <c r="S9" i="28"/>
  <c r="R9" i="28"/>
  <c r="Q9" i="28"/>
  <c r="P9" i="28"/>
  <c r="O9" i="28"/>
  <c r="N9" i="28"/>
  <c r="M9" i="28"/>
  <c r="L9" i="28"/>
  <c r="K9" i="28"/>
  <c r="J9" i="28"/>
  <c r="I9" i="28"/>
  <c r="H9" i="28"/>
  <c r="G9" i="28"/>
  <c r="G7" i="28"/>
  <c r="B7" i="28"/>
  <c r="G6" i="28"/>
  <c r="B6" i="28"/>
  <c r="G5" i="28"/>
  <c r="B5" i="28"/>
  <c r="G4" i="28"/>
  <c r="B4" i="28"/>
  <c r="G3" i="28"/>
  <c r="B3" i="28"/>
  <c r="G2" i="28"/>
  <c r="B2" i="28"/>
  <c r="AB11" i="27"/>
  <c r="AA11" i="27"/>
  <c r="Z11" i="27"/>
  <c r="Y11" i="27"/>
  <c r="X11" i="27"/>
  <c r="W11" i="27"/>
  <c r="V11" i="27"/>
  <c r="U11" i="27"/>
  <c r="T11" i="27"/>
  <c r="S11" i="27"/>
  <c r="R11" i="27"/>
  <c r="Q11" i="27"/>
  <c r="P11" i="27"/>
  <c r="O11" i="27"/>
  <c r="N11" i="27"/>
  <c r="M11" i="27"/>
  <c r="L11" i="27"/>
  <c r="K11" i="27"/>
  <c r="J11" i="27"/>
  <c r="I11" i="27"/>
  <c r="H11" i="27"/>
  <c r="G11" i="27"/>
  <c r="E117" i="27"/>
  <c r="D117" i="27"/>
  <c r="E114" i="27"/>
  <c r="E115" i="27" s="1"/>
  <c r="D115" i="27"/>
  <c r="D114" i="27"/>
  <c r="D113" i="27"/>
  <c r="D112" i="27"/>
  <c r="D78" i="27"/>
  <c r="E75" i="27"/>
  <c r="E76" i="27" s="1"/>
  <c r="D76" i="27"/>
  <c r="D75" i="27"/>
  <c r="F267" i="19"/>
  <c r="F52" i="17"/>
  <c r="F87" i="17" s="1"/>
  <c r="F88" i="17" s="1"/>
  <c r="F89" i="17" s="1"/>
  <c r="F90" i="17" s="1"/>
  <c r="F91" i="17" s="1"/>
  <c r="F92" i="17" s="1"/>
  <c r="F93" i="17" s="1"/>
  <c r="F94" i="17" s="1"/>
  <c r="F95" i="17" s="1"/>
  <c r="F96" i="17" s="1"/>
  <c r="F97" i="17" s="1"/>
  <c r="F98" i="17" s="1"/>
  <c r="F99" i="17" s="1"/>
  <c r="F100" i="17" s="1"/>
  <c r="F101" i="17" s="1"/>
  <c r="F102" i="17" s="1"/>
  <c r="F103" i="17" s="1"/>
  <c r="F104" i="17" s="1"/>
  <c r="F105" i="17" s="1"/>
  <c r="F106" i="17" s="1"/>
  <c r="F107" i="17" s="1"/>
  <c r="F108" i="17" s="1"/>
  <c r="F109" i="17" s="1"/>
  <c r="F110" i="17" s="1"/>
  <c r="F111" i="17" s="1"/>
  <c r="F112" i="17" s="1"/>
  <c r="F113" i="17" s="1"/>
  <c r="F114" i="17" s="1"/>
  <c r="F115" i="17" s="1"/>
  <c r="F116" i="17" s="1"/>
  <c r="F118" i="17" s="1"/>
  <c r="F208" i="13" s="1"/>
  <c r="D62" i="27"/>
  <c r="D61" i="27"/>
  <c r="D60" i="27"/>
  <c r="F25" i="22"/>
  <c r="F26" i="22" s="1"/>
  <c r="F27" i="22" s="1"/>
  <c r="F29" i="22" s="1"/>
  <c r="D59" i="27"/>
  <c r="F365" i="19"/>
  <c r="F36" i="21" s="1"/>
  <c r="D58" i="27"/>
  <c r="D57" i="27"/>
  <c r="D56" i="27"/>
  <c r="D54" i="27"/>
  <c r="D53" i="27"/>
  <c r="F60" i="21"/>
  <c r="F62" i="21" s="1"/>
  <c r="F64" i="21" s="1"/>
  <c r="D52" i="27"/>
  <c r="F54" i="21"/>
  <c r="D51" i="27"/>
  <c r="F49" i="21"/>
  <c r="D50" i="27"/>
  <c r="F77" i="15"/>
  <c r="F331" i="19" s="1"/>
  <c r="D48" i="27"/>
  <c r="F351" i="19"/>
  <c r="D47" i="27"/>
  <c r="F77" i="16"/>
  <c r="F78" i="16" s="1"/>
  <c r="F79" i="16" s="1"/>
  <c r="D46" i="27"/>
  <c r="D39" i="27"/>
  <c r="D37" i="27"/>
  <c r="D34" i="27"/>
  <c r="D33" i="27"/>
  <c r="D32" i="27"/>
  <c r="D31" i="27"/>
  <c r="D30" i="27"/>
  <c r="D29" i="27"/>
  <c r="D28" i="27"/>
  <c r="D27" i="27"/>
  <c r="F28" i="19"/>
  <c r="D26" i="27"/>
  <c r="F34" i="10"/>
  <c r="F52" i="10" s="1"/>
  <c r="F68" i="10" s="1"/>
  <c r="F86" i="10" s="1"/>
  <c r="F102" i="10" s="1"/>
  <c r="F120" i="10" s="1"/>
  <c r="F136" i="10" s="1"/>
  <c r="F154" i="10" s="1"/>
  <c r="F15" i="19" s="1"/>
  <c r="D25" i="27"/>
  <c r="D16" i="27"/>
  <c r="D15" i="27"/>
  <c r="AB10" i="27"/>
  <c r="AA10" i="27"/>
  <c r="Z10" i="27"/>
  <c r="Y10" i="27"/>
  <c r="X10" i="27"/>
  <c r="W10" i="27"/>
  <c r="V10" i="27"/>
  <c r="U10" i="27"/>
  <c r="T10" i="27"/>
  <c r="S10" i="27"/>
  <c r="R10" i="27"/>
  <c r="Q10" i="27"/>
  <c r="P10" i="27"/>
  <c r="O10" i="27"/>
  <c r="N10" i="27"/>
  <c r="M10" i="27"/>
  <c r="L10" i="27"/>
  <c r="K10" i="27"/>
  <c r="J10" i="27"/>
  <c r="I10" i="27"/>
  <c r="H10" i="27"/>
  <c r="G10" i="27"/>
  <c r="D10" i="27"/>
  <c r="AB9" i="27"/>
  <c r="AA9" i="27"/>
  <c r="Z9" i="27"/>
  <c r="Y9" i="27"/>
  <c r="X9" i="27"/>
  <c r="W9" i="27"/>
  <c r="V9" i="27"/>
  <c r="U9" i="27"/>
  <c r="T9" i="27"/>
  <c r="S9" i="27"/>
  <c r="R9" i="27"/>
  <c r="Q9" i="27"/>
  <c r="P9" i="27"/>
  <c r="O9" i="27"/>
  <c r="N9" i="27"/>
  <c r="M9" i="27"/>
  <c r="L9" i="27"/>
  <c r="K9" i="27"/>
  <c r="J9" i="27"/>
  <c r="I9" i="27"/>
  <c r="H9" i="27"/>
  <c r="G9" i="27"/>
  <c r="G7" i="27"/>
  <c r="B7" i="27"/>
  <c r="G6" i="27"/>
  <c r="B6" i="27"/>
  <c r="G5" i="27"/>
  <c r="B5" i="27"/>
  <c r="G4" i="27"/>
  <c r="B4" i="27"/>
  <c r="G3" i="27"/>
  <c r="B3" i="27"/>
  <c r="G2" i="27"/>
  <c r="B2" i="27"/>
  <c r="C68" i="26"/>
  <c r="C67" i="26"/>
  <c r="E55" i="26"/>
  <c r="E56" i="26" s="1"/>
  <c r="E57" i="26" s="1"/>
  <c r="E47" i="26"/>
  <c r="E48" i="26" s="1"/>
  <c r="E49" i="26" s="1"/>
  <c r="E42" i="26"/>
  <c r="C42" i="26"/>
  <c r="C41" i="26"/>
  <c r="D49" i="21"/>
  <c r="C40" i="26" s="1"/>
  <c r="I9" i="26"/>
  <c r="I35" i="26" s="1"/>
  <c r="J9" i="26"/>
  <c r="J35" i="26" s="1"/>
  <c r="K9" i="26"/>
  <c r="K35" i="26" s="1"/>
  <c r="AB9" i="26"/>
  <c r="AB35" i="26" s="1"/>
  <c r="AA9" i="26"/>
  <c r="AA35" i="26" s="1"/>
  <c r="Z9" i="26"/>
  <c r="Z35" i="26" s="1"/>
  <c r="Y9" i="26"/>
  <c r="Y35" i="26" s="1"/>
  <c r="X9" i="26"/>
  <c r="X35" i="26" s="1"/>
  <c r="W9" i="26"/>
  <c r="W35" i="26" s="1"/>
  <c r="V9" i="26"/>
  <c r="V35" i="26" s="1"/>
  <c r="U9" i="26"/>
  <c r="U35" i="26" s="1"/>
  <c r="T9" i="26"/>
  <c r="T35" i="26" s="1"/>
  <c r="S9" i="26"/>
  <c r="S35" i="26" s="1"/>
  <c r="R9" i="26"/>
  <c r="R35" i="26" s="1"/>
  <c r="Q9" i="26"/>
  <c r="Q35" i="26" s="1"/>
  <c r="P9" i="26"/>
  <c r="P35" i="26" s="1"/>
  <c r="O9" i="26"/>
  <c r="O35" i="26" s="1"/>
  <c r="N9" i="26"/>
  <c r="N35" i="26" s="1"/>
  <c r="M9" i="26"/>
  <c r="M35" i="26" s="1"/>
  <c r="L9" i="26"/>
  <c r="L35" i="26" s="1"/>
  <c r="E32" i="26"/>
  <c r="E28" i="26"/>
  <c r="C28" i="26"/>
  <c r="C27" i="26"/>
  <c r="E25" i="26"/>
  <c r="E26" i="26" s="1"/>
  <c r="C26" i="26"/>
  <c r="C25" i="26"/>
  <c r="C24" i="26"/>
  <c r="E20" i="26"/>
  <c r="E21" i="26" s="1"/>
  <c r="E17" i="26"/>
  <c r="F16" i="26"/>
  <c r="H11" i="26"/>
  <c r="G11" i="26"/>
  <c r="H10" i="26"/>
  <c r="G10" i="26"/>
  <c r="C10" i="26"/>
  <c r="H9" i="26"/>
  <c r="G9" i="26"/>
  <c r="C9" i="26"/>
  <c r="G7" i="26"/>
  <c r="B7" i="26"/>
  <c r="G6" i="26"/>
  <c r="B6" i="26"/>
  <c r="G5" i="26"/>
  <c r="B5" i="26"/>
  <c r="G4" i="26"/>
  <c r="B4" i="26"/>
  <c r="G3" i="26"/>
  <c r="B3" i="26"/>
  <c r="G2" i="26"/>
  <c r="B2" i="26"/>
  <c r="AB24" i="25"/>
  <c r="AA24" i="25"/>
  <c r="Z24" i="25"/>
  <c r="Y24" i="25"/>
  <c r="X24" i="25"/>
  <c r="W24" i="25"/>
  <c r="V24" i="25"/>
  <c r="U24" i="25"/>
  <c r="T24" i="25"/>
  <c r="S24" i="25"/>
  <c r="R24" i="25"/>
  <c r="Q24" i="25"/>
  <c r="P24" i="25"/>
  <c r="O24" i="25"/>
  <c r="N24" i="25"/>
  <c r="M24" i="25"/>
  <c r="L24" i="25"/>
  <c r="K24" i="25"/>
  <c r="J24" i="25"/>
  <c r="I24" i="25"/>
  <c r="H24" i="25"/>
  <c r="G24" i="25"/>
  <c r="F19" i="25"/>
  <c r="F20" i="25" s="1"/>
  <c r="F21" i="25" s="1"/>
  <c r="F22" i="25" s="1"/>
  <c r="F24" i="25" s="1"/>
  <c r="AB11" i="25"/>
  <c r="AA11" i="25"/>
  <c r="Z11" i="25"/>
  <c r="Y11" i="25"/>
  <c r="X11" i="25"/>
  <c r="W11" i="25"/>
  <c r="V11" i="25"/>
  <c r="U11" i="25"/>
  <c r="T11" i="25"/>
  <c r="S11" i="25"/>
  <c r="R11" i="25"/>
  <c r="Q11" i="25"/>
  <c r="P11" i="25"/>
  <c r="O11" i="25"/>
  <c r="N11" i="25"/>
  <c r="M11" i="25"/>
  <c r="L11" i="25"/>
  <c r="K11" i="25"/>
  <c r="J11" i="25"/>
  <c r="I11" i="25"/>
  <c r="H11" i="25"/>
  <c r="G11" i="25"/>
  <c r="AB10" i="25"/>
  <c r="AA10" i="25"/>
  <c r="Z10" i="25"/>
  <c r="Y10" i="25"/>
  <c r="X10" i="25"/>
  <c r="W10" i="25"/>
  <c r="V10" i="25"/>
  <c r="U10" i="25"/>
  <c r="T10" i="25"/>
  <c r="S10" i="25"/>
  <c r="R10" i="25"/>
  <c r="Q10" i="25"/>
  <c r="P10" i="25"/>
  <c r="O10" i="25"/>
  <c r="N10" i="25"/>
  <c r="M10" i="25"/>
  <c r="L10" i="25"/>
  <c r="K10" i="25"/>
  <c r="J10" i="25"/>
  <c r="I10" i="25"/>
  <c r="H10" i="25"/>
  <c r="G10" i="25"/>
  <c r="C10" i="25"/>
  <c r="C9" i="25"/>
  <c r="G7" i="25"/>
  <c r="B7" i="25"/>
  <c r="G6" i="25"/>
  <c r="B6" i="25"/>
  <c r="G5" i="25"/>
  <c r="B5" i="25"/>
  <c r="G4" i="25"/>
  <c r="B4" i="25"/>
  <c r="G3" i="25"/>
  <c r="B3" i="25"/>
  <c r="G2" i="25"/>
  <c r="B2" i="25"/>
  <c r="C11" i="24"/>
  <c r="AD19" i="23"/>
  <c r="AD33" i="23"/>
  <c r="AD48" i="23"/>
  <c r="AD72" i="23"/>
  <c r="AD75" i="23" s="1"/>
  <c r="AB19" i="23"/>
  <c r="AB33" i="23"/>
  <c r="AB48" i="23"/>
  <c r="AB72" i="23"/>
  <c r="AB75" i="23" s="1"/>
  <c r="AA19" i="23"/>
  <c r="AA33" i="23"/>
  <c r="AA48" i="23"/>
  <c r="AA72" i="23"/>
  <c r="AA75" i="23" s="1"/>
  <c r="Z19" i="23"/>
  <c r="Z33" i="23"/>
  <c r="Z48" i="23"/>
  <c r="Z72" i="23"/>
  <c r="Z75" i="23" s="1"/>
  <c r="Y19" i="23"/>
  <c r="Y33" i="23"/>
  <c r="Y48" i="23"/>
  <c r="Y72" i="23"/>
  <c r="Y75" i="23" s="1"/>
  <c r="X19" i="23"/>
  <c r="X33" i="23"/>
  <c r="X48" i="23"/>
  <c r="X72" i="23"/>
  <c r="X75" i="23" s="1"/>
  <c r="W19" i="23"/>
  <c r="W33" i="23"/>
  <c r="W48" i="23"/>
  <c r="W72" i="23"/>
  <c r="W75" i="23" s="1"/>
  <c r="V19" i="23"/>
  <c r="V33" i="23"/>
  <c r="V48" i="23"/>
  <c r="V72" i="23"/>
  <c r="V75" i="23" s="1"/>
  <c r="U19" i="23"/>
  <c r="U33" i="23"/>
  <c r="U48" i="23"/>
  <c r="U72" i="23"/>
  <c r="U75" i="23" s="1"/>
  <c r="T19" i="23"/>
  <c r="T33" i="23"/>
  <c r="T48" i="23"/>
  <c r="T72" i="23"/>
  <c r="T75" i="23" s="1"/>
  <c r="S19" i="23"/>
  <c r="S33" i="23"/>
  <c r="S48" i="23"/>
  <c r="S72" i="23"/>
  <c r="S75" i="23" s="1"/>
  <c r="R19" i="23"/>
  <c r="R33" i="23"/>
  <c r="R48" i="23"/>
  <c r="R72" i="23"/>
  <c r="R75" i="23" s="1"/>
  <c r="Q19" i="23"/>
  <c r="Q33" i="23"/>
  <c r="Q48" i="23"/>
  <c r="Q72" i="23"/>
  <c r="Q75" i="23" s="1"/>
  <c r="P19" i="23"/>
  <c r="P33" i="23"/>
  <c r="P48" i="23"/>
  <c r="P72" i="23"/>
  <c r="P75" i="23" s="1"/>
  <c r="O19" i="23"/>
  <c r="O33" i="23"/>
  <c r="O48" i="23"/>
  <c r="O72" i="23"/>
  <c r="O75" i="23" s="1"/>
  <c r="N19" i="23"/>
  <c r="N33" i="23"/>
  <c r="N48" i="23"/>
  <c r="N72" i="23"/>
  <c r="N75" i="23" s="1"/>
  <c r="M19" i="23"/>
  <c r="M33" i="23"/>
  <c r="M48" i="23"/>
  <c r="M72" i="23"/>
  <c r="M75" i="23" s="1"/>
  <c r="L19" i="23"/>
  <c r="L33" i="23"/>
  <c r="L48" i="23"/>
  <c r="L72" i="23"/>
  <c r="L75" i="23" s="1"/>
  <c r="K19" i="23"/>
  <c r="K33" i="23"/>
  <c r="K48" i="23"/>
  <c r="K72" i="23"/>
  <c r="K75" i="23" s="1"/>
  <c r="J19" i="23"/>
  <c r="J33" i="23"/>
  <c r="J48" i="23"/>
  <c r="J72" i="23"/>
  <c r="J75" i="23" s="1"/>
  <c r="I19" i="23"/>
  <c r="I33" i="23"/>
  <c r="I48" i="23"/>
  <c r="I72" i="23"/>
  <c r="I75" i="23" s="1"/>
  <c r="H19" i="23"/>
  <c r="H33" i="23"/>
  <c r="H48" i="23"/>
  <c r="H72" i="23"/>
  <c r="H75" i="23" s="1"/>
  <c r="G19" i="23"/>
  <c r="G33" i="23"/>
  <c r="G48" i="23"/>
  <c r="G72" i="23"/>
  <c r="G75" i="23" s="1"/>
  <c r="F68" i="23"/>
  <c r="F69" i="23" s="1"/>
  <c r="F70" i="23" s="1"/>
  <c r="F72" i="23" s="1"/>
  <c r="F75" i="23" s="1"/>
  <c r="F77" i="23" s="1"/>
  <c r="D77" i="23"/>
  <c r="D75" i="23"/>
  <c r="D74" i="23"/>
  <c r="D72" i="23"/>
  <c r="D70" i="23"/>
  <c r="D69" i="23"/>
  <c r="D68" i="23"/>
  <c r="D67" i="23"/>
  <c r="D66" i="23"/>
  <c r="D64" i="23"/>
  <c r="D58" i="23"/>
  <c r="D57" i="23"/>
  <c r="D56" i="23"/>
  <c r="D55" i="23"/>
  <c r="D54" i="23"/>
  <c r="D53" i="23"/>
  <c r="D52" i="23"/>
  <c r="D50" i="23"/>
  <c r="D48" i="23"/>
  <c r="D44" i="23"/>
  <c r="D43" i="23"/>
  <c r="D42" i="23"/>
  <c r="D41" i="23"/>
  <c r="D40" i="23"/>
  <c r="D39" i="23"/>
  <c r="D38" i="23"/>
  <c r="D37" i="23"/>
  <c r="D36" i="23"/>
  <c r="D35" i="23"/>
  <c r="D33" i="23"/>
  <c r="D754" i="8"/>
  <c r="D31" i="23" s="1"/>
  <c r="D753" i="8"/>
  <c r="D30" i="23" s="1"/>
  <c r="D752" i="8"/>
  <c r="D29" i="23" s="1"/>
  <c r="D28" i="23"/>
  <c r="D27" i="23"/>
  <c r="D25" i="23"/>
  <c r="D24" i="23"/>
  <c r="D23" i="23"/>
  <c r="D22" i="23"/>
  <c r="D21" i="23"/>
  <c r="F17" i="23"/>
  <c r="F19" i="23" s="1"/>
  <c r="D19" i="23"/>
  <c r="D17" i="23"/>
  <c r="D16" i="23"/>
  <c r="D15" i="23"/>
  <c r="AB11" i="23"/>
  <c r="AA11" i="23"/>
  <c r="Z11" i="23"/>
  <c r="Y11" i="23"/>
  <c r="X11" i="23"/>
  <c r="W11" i="23"/>
  <c r="V11" i="23"/>
  <c r="U11" i="23"/>
  <c r="T11" i="23"/>
  <c r="S11" i="23"/>
  <c r="R11" i="23"/>
  <c r="Q11" i="23"/>
  <c r="P11" i="23"/>
  <c r="O11" i="23"/>
  <c r="N11" i="23"/>
  <c r="M11" i="23"/>
  <c r="L11" i="23"/>
  <c r="K11" i="23"/>
  <c r="J11" i="23"/>
  <c r="I11" i="23"/>
  <c r="H11" i="23"/>
  <c r="G11" i="23"/>
  <c r="AB10" i="23"/>
  <c r="AA10" i="23"/>
  <c r="Z10" i="23"/>
  <c r="Y10" i="23"/>
  <c r="X10" i="23"/>
  <c r="W10" i="23"/>
  <c r="V10" i="23"/>
  <c r="U10" i="23"/>
  <c r="T10" i="23"/>
  <c r="S10" i="23"/>
  <c r="R10" i="23"/>
  <c r="Q10" i="23"/>
  <c r="P10" i="23"/>
  <c r="O10" i="23"/>
  <c r="N10" i="23"/>
  <c r="M10" i="23"/>
  <c r="L10" i="23"/>
  <c r="K10" i="23"/>
  <c r="J10" i="23"/>
  <c r="I10" i="23"/>
  <c r="H10" i="23"/>
  <c r="G10" i="23"/>
  <c r="D10" i="23"/>
  <c r="AB9" i="23"/>
  <c r="AA9" i="23"/>
  <c r="Z9" i="23"/>
  <c r="Y9" i="23"/>
  <c r="X9" i="23"/>
  <c r="W9" i="23"/>
  <c r="V9" i="23"/>
  <c r="U9" i="23"/>
  <c r="T9" i="23"/>
  <c r="S9" i="23"/>
  <c r="R9" i="23"/>
  <c r="Q9" i="23"/>
  <c r="P9" i="23"/>
  <c r="O9" i="23"/>
  <c r="N9" i="23"/>
  <c r="M9" i="23"/>
  <c r="L9" i="23"/>
  <c r="K9" i="23"/>
  <c r="J9" i="23"/>
  <c r="I9" i="23"/>
  <c r="H9" i="23"/>
  <c r="G9" i="23"/>
  <c r="D9" i="23"/>
  <c r="G7" i="23"/>
  <c r="B7" i="23"/>
  <c r="G6" i="23"/>
  <c r="B6" i="23"/>
  <c r="G5" i="23"/>
  <c r="B5" i="23"/>
  <c r="G4" i="23"/>
  <c r="B4" i="23"/>
  <c r="G3" i="23"/>
  <c r="B3" i="23"/>
  <c r="G2" i="23"/>
  <c r="B2" i="23"/>
  <c r="D70" i="22"/>
  <c r="D69" i="22"/>
  <c r="D68" i="22"/>
  <c r="D66" i="22"/>
  <c r="D64" i="22"/>
  <c r="D62" i="22"/>
  <c r="D60" i="22"/>
  <c r="D58" i="22"/>
  <c r="D56" i="22"/>
  <c r="D55" i="22"/>
  <c r="D54" i="22"/>
  <c r="D53" i="22"/>
  <c r="D52" i="22"/>
  <c r="D51" i="22"/>
  <c r="D50" i="22"/>
  <c r="D49" i="22"/>
  <c r="D48" i="22"/>
  <c r="D47" i="22"/>
  <c r="D46" i="22"/>
  <c r="D45" i="22"/>
  <c r="F33" i="22"/>
  <c r="F34" i="22" s="1"/>
  <c r="F35" i="22" s="1"/>
  <c r="F36" i="22" s="1"/>
  <c r="F37" i="22" s="1"/>
  <c r="F38" i="22" s="1"/>
  <c r="F39" i="22" s="1"/>
  <c r="F40" i="22" s="1"/>
  <c r="F41" i="22" s="1"/>
  <c r="F43" i="22" s="1"/>
  <c r="D43" i="22"/>
  <c r="D41" i="22"/>
  <c r="D40" i="22"/>
  <c r="D39" i="22"/>
  <c r="D38" i="22"/>
  <c r="D37" i="22"/>
  <c r="D36" i="22"/>
  <c r="D35" i="22"/>
  <c r="D34" i="22"/>
  <c r="D33" i="22"/>
  <c r="D32" i="22"/>
  <c r="D31" i="22"/>
  <c r="D29" i="22"/>
  <c r="D27" i="22"/>
  <c r="D26" i="22"/>
  <c r="D25" i="22"/>
  <c r="D24" i="22"/>
  <c r="F18" i="22"/>
  <c r="F19" i="22" s="1"/>
  <c r="F20" i="22" s="1"/>
  <c r="F22" i="22" s="1"/>
  <c r="E20" i="22"/>
  <c r="E19" i="22"/>
  <c r="E18" i="22"/>
  <c r="D17" i="22"/>
  <c r="D16" i="22"/>
  <c r="D15" i="22"/>
  <c r="AB11" i="22"/>
  <c r="AA11" i="22"/>
  <c r="Z11" i="22"/>
  <c r="Y11" i="22"/>
  <c r="X11" i="22"/>
  <c r="W11" i="22"/>
  <c r="V11" i="22"/>
  <c r="U11" i="22"/>
  <c r="T11" i="22"/>
  <c r="S11" i="22"/>
  <c r="R11" i="22"/>
  <c r="Q11" i="22"/>
  <c r="P11" i="22"/>
  <c r="O11" i="22"/>
  <c r="N11" i="22"/>
  <c r="M11" i="22"/>
  <c r="L11" i="22"/>
  <c r="K11" i="22"/>
  <c r="J11" i="22"/>
  <c r="I11" i="22"/>
  <c r="H11" i="22"/>
  <c r="G11" i="22"/>
  <c r="AB10" i="22"/>
  <c r="AA10" i="22"/>
  <c r="Z10" i="22"/>
  <c r="Y10" i="22"/>
  <c r="X10" i="22"/>
  <c r="W10" i="22"/>
  <c r="V10" i="22"/>
  <c r="U10" i="22"/>
  <c r="T10" i="22"/>
  <c r="S10" i="22"/>
  <c r="R10" i="22"/>
  <c r="Q10" i="22"/>
  <c r="P10" i="22"/>
  <c r="O10" i="22"/>
  <c r="N10" i="22"/>
  <c r="M10" i="22"/>
  <c r="L10" i="22"/>
  <c r="K10" i="22"/>
  <c r="J10" i="22"/>
  <c r="I10" i="22"/>
  <c r="H10" i="22"/>
  <c r="G10" i="22"/>
  <c r="D10" i="22"/>
  <c r="AB9" i="22"/>
  <c r="AA9" i="22"/>
  <c r="Z9" i="22"/>
  <c r="Y9" i="22"/>
  <c r="X9" i="22"/>
  <c r="W9" i="22"/>
  <c r="V9" i="22"/>
  <c r="U9" i="22"/>
  <c r="T9" i="22"/>
  <c r="S9" i="22"/>
  <c r="R9" i="22"/>
  <c r="Q9" i="22"/>
  <c r="P9" i="22"/>
  <c r="O9" i="22"/>
  <c r="N9" i="22"/>
  <c r="M9" i="22"/>
  <c r="L9" i="22"/>
  <c r="K9" i="22"/>
  <c r="J9" i="22"/>
  <c r="I9" i="22"/>
  <c r="H9" i="22"/>
  <c r="G9" i="22"/>
  <c r="D9" i="22"/>
  <c r="G7" i="22"/>
  <c r="B7" i="22"/>
  <c r="G6" i="22"/>
  <c r="B6" i="22"/>
  <c r="G5" i="22"/>
  <c r="B5" i="22"/>
  <c r="G4" i="22"/>
  <c r="B4" i="22"/>
  <c r="G3" i="22"/>
  <c r="B3" i="22"/>
  <c r="G2" i="22"/>
  <c r="B2" i="22"/>
  <c r="D30" i="21"/>
  <c r="D31" i="21"/>
  <c r="AB35" i="21"/>
  <c r="AB36" i="21"/>
  <c r="AB37" i="21"/>
  <c r="AB38" i="21"/>
  <c r="AB39" i="21"/>
  <c r="AB40" i="21"/>
  <c r="AB41" i="21"/>
  <c r="AB42" i="21"/>
  <c r="AB43" i="21"/>
  <c r="AB44" i="21"/>
  <c r="AB45" i="21"/>
  <c r="AA35" i="21"/>
  <c r="AA36" i="21"/>
  <c r="AA37" i="21"/>
  <c r="AA38" i="21"/>
  <c r="AA39" i="21"/>
  <c r="AA40" i="21"/>
  <c r="AA41" i="21"/>
  <c r="AA42" i="21"/>
  <c r="AA43" i="21"/>
  <c r="AA44" i="21"/>
  <c r="AA45" i="21"/>
  <c r="Z35" i="21"/>
  <c r="Z36" i="21"/>
  <c r="Z37" i="21"/>
  <c r="Z38" i="21"/>
  <c r="Z39" i="21"/>
  <c r="Z40" i="21"/>
  <c r="Z41" i="21"/>
  <c r="Z42" i="21"/>
  <c r="Z43" i="21"/>
  <c r="Z44" i="21"/>
  <c r="Z45" i="21"/>
  <c r="Y35" i="21"/>
  <c r="Y36" i="21"/>
  <c r="Y37" i="21"/>
  <c r="Y38" i="21"/>
  <c r="Y39" i="21"/>
  <c r="Y40" i="21"/>
  <c r="Y41" i="21"/>
  <c r="Y42" i="21"/>
  <c r="Y43" i="21"/>
  <c r="Y44" i="21"/>
  <c r="Y45" i="21"/>
  <c r="X35" i="21"/>
  <c r="X36" i="21"/>
  <c r="X37" i="21"/>
  <c r="X38" i="21"/>
  <c r="X39" i="21"/>
  <c r="X40" i="21"/>
  <c r="X41" i="21"/>
  <c r="X42" i="21"/>
  <c r="X43" i="21"/>
  <c r="X44" i="21"/>
  <c r="X45" i="21"/>
  <c r="W35" i="21"/>
  <c r="W36" i="21"/>
  <c r="W37" i="21"/>
  <c r="W38" i="21"/>
  <c r="W39" i="21"/>
  <c r="W40" i="21"/>
  <c r="W41" i="21"/>
  <c r="W42" i="21"/>
  <c r="W43" i="21"/>
  <c r="W44" i="21"/>
  <c r="W45" i="21"/>
  <c r="V35" i="21"/>
  <c r="V36" i="21"/>
  <c r="V37" i="21"/>
  <c r="V38" i="21"/>
  <c r="V39" i="21"/>
  <c r="V40" i="21"/>
  <c r="V41" i="21"/>
  <c r="V42" i="21"/>
  <c r="V43" i="21"/>
  <c r="V44" i="21"/>
  <c r="V45" i="21"/>
  <c r="U35" i="21"/>
  <c r="U36" i="21"/>
  <c r="U37" i="21"/>
  <c r="U38" i="21"/>
  <c r="U39" i="21"/>
  <c r="U40" i="21"/>
  <c r="U41" i="21"/>
  <c r="U42" i="21"/>
  <c r="U43" i="21"/>
  <c r="U44" i="21"/>
  <c r="U45" i="21"/>
  <c r="T35" i="21"/>
  <c r="T36" i="21"/>
  <c r="T37" i="21"/>
  <c r="T38" i="21"/>
  <c r="T39" i="21"/>
  <c r="T40" i="21"/>
  <c r="T41" i="21"/>
  <c r="T42" i="21"/>
  <c r="T43" i="21"/>
  <c r="T44" i="21"/>
  <c r="T45" i="21"/>
  <c r="S35" i="21"/>
  <c r="S36" i="21"/>
  <c r="S37" i="21"/>
  <c r="S38" i="21"/>
  <c r="S39" i="21"/>
  <c r="S40" i="21"/>
  <c r="S41" i="21"/>
  <c r="S42" i="21"/>
  <c r="S43" i="21"/>
  <c r="S44" i="21"/>
  <c r="S45" i="21"/>
  <c r="R35" i="21"/>
  <c r="R36" i="21"/>
  <c r="R37" i="21"/>
  <c r="R38" i="21"/>
  <c r="R39" i="21"/>
  <c r="R40" i="21"/>
  <c r="R41" i="21"/>
  <c r="R42" i="21"/>
  <c r="R43" i="21"/>
  <c r="R44" i="21"/>
  <c r="R45" i="21"/>
  <c r="Q35" i="21"/>
  <c r="Q36" i="21"/>
  <c r="Q37" i="21"/>
  <c r="Q38" i="21"/>
  <c r="Q39" i="21"/>
  <c r="Q40" i="21"/>
  <c r="Q41" i="21"/>
  <c r="Q42" i="21"/>
  <c r="Q43" i="21"/>
  <c r="Q44" i="21"/>
  <c r="Q45" i="21"/>
  <c r="P35" i="21"/>
  <c r="P36" i="21"/>
  <c r="P37" i="21"/>
  <c r="P38" i="21"/>
  <c r="P39" i="21"/>
  <c r="P40" i="21"/>
  <c r="P41" i="21"/>
  <c r="P42" i="21"/>
  <c r="P43" i="21"/>
  <c r="P44" i="21"/>
  <c r="P45" i="21"/>
  <c r="O35" i="21"/>
  <c r="O36" i="21"/>
  <c r="O37" i="21"/>
  <c r="O38" i="21"/>
  <c r="O39" i="21"/>
  <c r="O40" i="21"/>
  <c r="O41" i="21"/>
  <c r="O42" i="21"/>
  <c r="O43" i="21"/>
  <c r="O44" i="21"/>
  <c r="O45" i="21"/>
  <c r="N35" i="21"/>
  <c r="N36" i="21"/>
  <c r="N37" i="21"/>
  <c r="N38" i="21"/>
  <c r="N39" i="21"/>
  <c r="N40" i="21"/>
  <c r="N41" i="21"/>
  <c r="N42" i="21"/>
  <c r="N43" i="21"/>
  <c r="N44" i="21"/>
  <c r="N45" i="21"/>
  <c r="M35" i="21"/>
  <c r="M36" i="21"/>
  <c r="M37" i="21"/>
  <c r="M38" i="21"/>
  <c r="M39" i="21"/>
  <c r="M40" i="21"/>
  <c r="M41" i="21"/>
  <c r="M42" i="21"/>
  <c r="M43" i="21"/>
  <c r="M44" i="21"/>
  <c r="M45" i="21"/>
  <c r="L35" i="21"/>
  <c r="L36" i="21"/>
  <c r="L37" i="21"/>
  <c r="L38" i="21"/>
  <c r="L39" i="21"/>
  <c r="L40" i="21"/>
  <c r="L41" i="21"/>
  <c r="L42" i="21"/>
  <c r="L43" i="21"/>
  <c r="L44" i="21"/>
  <c r="L45" i="21"/>
  <c r="K35" i="21"/>
  <c r="K36" i="21"/>
  <c r="K37" i="21"/>
  <c r="K38" i="21"/>
  <c r="K39" i="21"/>
  <c r="K40" i="21"/>
  <c r="K41" i="21"/>
  <c r="K42" i="21"/>
  <c r="K43" i="21"/>
  <c r="K44" i="21"/>
  <c r="K45" i="21"/>
  <c r="J35" i="21"/>
  <c r="J36" i="21"/>
  <c r="J37" i="21"/>
  <c r="J38" i="21"/>
  <c r="J39" i="21"/>
  <c r="J40" i="21"/>
  <c r="J41" i="21"/>
  <c r="J42" i="21"/>
  <c r="J43" i="21"/>
  <c r="J44" i="21"/>
  <c r="J45" i="21"/>
  <c r="I35" i="21"/>
  <c r="I36" i="21"/>
  <c r="I37" i="21"/>
  <c r="I38" i="21"/>
  <c r="I39" i="21"/>
  <c r="I40" i="21"/>
  <c r="I41" i="21"/>
  <c r="I42" i="21"/>
  <c r="I43" i="21"/>
  <c r="I44" i="21"/>
  <c r="I45" i="21"/>
  <c r="H35" i="21"/>
  <c r="H36" i="21"/>
  <c r="H37" i="21"/>
  <c r="H38" i="21"/>
  <c r="H39" i="21"/>
  <c r="H40" i="21"/>
  <c r="H41" i="21"/>
  <c r="H42" i="21"/>
  <c r="H43" i="21"/>
  <c r="H44" i="21"/>
  <c r="H45" i="21"/>
  <c r="G35" i="21"/>
  <c r="G36" i="21"/>
  <c r="G37" i="21"/>
  <c r="G38" i="21"/>
  <c r="G39" i="21"/>
  <c r="G40" i="21"/>
  <c r="G41" i="21"/>
  <c r="G42" i="21"/>
  <c r="G43" i="21"/>
  <c r="G44" i="21"/>
  <c r="G45" i="21"/>
  <c r="AB64" i="21"/>
  <c r="AA64" i="21"/>
  <c r="Z64" i="21"/>
  <c r="Y64" i="21"/>
  <c r="X64" i="21"/>
  <c r="W64" i="21"/>
  <c r="V64" i="21"/>
  <c r="U64" i="21"/>
  <c r="T64" i="21"/>
  <c r="S64" i="21"/>
  <c r="R64" i="21"/>
  <c r="Q64" i="21"/>
  <c r="P64" i="21"/>
  <c r="O64" i="21"/>
  <c r="N64" i="21"/>
  <c r="M64" i="21"/>
  <c r="L64" i="21"/>
  <c r="K64" i="21"/>
  <c r="J64" i="21"/>
  <c r="I64" i="21"/>
  <c r="H64" i="21"/>
  <c r="G64" i="21"/>
  <c r="D64" i="21"/>
  <c r="D62" i="21"/>
  <c r="D60" i="21"/>
  <c r="D58" i="21"/>
  <c r="D54" i="21"/>
  <c r="F379" i="19"/>
  <c r="D52" i="21"/>
  <c r="D50" i="21"/>
  <c r="D47" i="21"/>
  <c r="D45" i="21"/>
  <c r="D44" i="21"/>
  <c r="D43" i="21"/>
  <c r="D42" i="21"/>
  <c r="D41" i="21"/>
  <c r="D40" i="21"/>
  <c r="D39" i="21"/>
  <c r="D38" i="21"/>
  <c r="D37" i="21"/>
  <c r="D36" i="21"/>
  <c r="F35" i="21"/>
  <c r="D35" i="21"/>
  <c r="F356" i="19"/>
  <c r="D33" i="21"/>
  <c r="D28" i="21"/>
  <c r="D26" i="21"/>
  <c r="F319" i="19"/>
  <c r="F1177" i="14"/>
  <c r="F1342" i="14" s="1"/>
  <c r="F269" i="19" s="1"/>
  <c r="F102" i="19"/>
  <c r="F71" i="19"/>
  <c r="D18" i="21"/>
  <c r="AB11" i="21"/>
  <c r="AA11" i="21"/>
  <c r="Z11" i="21"/>
  <c r="Y11" i="21"/>
  <c r="X11" i="21"/>
  <c r="W11" i="21"/>
  <c r="V11" i="21"/>
  <c r="U11" i="21"/>
  <c r="T11" i="21"/>
  <c r="S11" i="21"/>
  <c r="R11" i="21"/>
  <c r="Q11" i="21"/>
  <c r="P11" i="21"/>
  <c r="O11" i="21"/>
  <c r="N11" i="21"/>
  <c r="M11" i="21"/>
  <c r="L11" i="21"/>
  <c r="K11" i="21"/>
  <c r="J11" i="21"/>
  <c r="I11" i="21"/>
  <c r="H11" i="21"/>
  <c r="G11" i="21"/>
  <c r="AB10" i="21"/>
  <c r="AA10" i="21"/>
  <c r="Z10" i="21"/>
  <c r="Y10" i="21"/>
  <c r="X10" i="21"/>
  <c r="W10" i="21"/>
  <c r="V10" i="21"/>
  <c r="U10" i="21"/>
  <c r="T10" i="21"/>
  <c r="S10" i="21"/>
  <c r="R10" i="21"/>
  <c r="Q10" i="21"/>
  <c r="P10" i="21"/>
  <c r="O10" i="21"/>
  <c r="N10" i="21"/>
  <c r="M10" i="21"/>
  <c r="L10" i="21"/>
  <c r="K10" i="21"/>
  <c r="J10" i="21"/>
  <c r="I10" i="21"/>
  <c r="H10" i="21"/>
  <c r="G10" i="21"/>
  <c r="D10" i="21"/>
  <c r="AB9" i="21"/>
  <c r="AA9" i="21"/>
  <c r="Z9" i="21"/>
  <c r="Y9" i="21"/>
  <c r="X9" i="21"/>
  <c r="W9" i="21"/>
  <c r="V9" i="21"/>
  <c r="U9" i="21"/>
  <c r="T9" i="21"/>
  <c r="S9" i="21"/>
  <c r="R9" i="21"/>
  <c r="Q9" i="21"/>
  <c r="P9" i="21"/>
  <c r="O9" i="21"/>
  <c r="N9" i="21"/>
  <c r="M9" i="21"/>
  <c r="L9" i="21"/>
  <c r="K9" i="21"/>
  <c r="J9" i="21"/>
  <c r="I9" i="21"/>
  <c r="H9" i="21"/>
  <c r="G9" i="21"/>
  <c r="D9" i="21"/>
  <c r="G7" i="21"/>
  <c r="B7" i="21"/>
  <c r="G6" i="21"/>
  <c r="B6" i="21"/>
  <c r="G5" i="21"/>
  <c r="B5" i="21"/>
  <c r="G4" i="21"/>
  <c r="B4" i="21"/>
  <c r="G3" i="21"/>
  <c r="B3" i="21"/>
  <c r="G2" i="21"/>
  <c r="B2" i="21"/>
  <c r="D366" i="12"/>
  <c r="D101" i="19" s="1"/>
  <c r="D625" i="8"/>
  <c r="D33" i="20" s="1"/>
  <c r="D626" i="8"/>
  <c r="D34" i="20" s="1"/>
  <c r="D627" i="8"/>
  <c r="D35" i="20" s="1"/>
  <c r="D628" i="8"/>
  <c r="D36" i="20" s="1"/>
  <c r="D629" i="8"/>
  <c r="D37" i="20" s="1"/>
  <c r="D60" i="20"/>
  <c r="D61" i="20"/>
  <c r="AB65" i="20"/>
  <c r="AB66" i="20"/>
  <c r="AB67" i="20"/>
  <c r="AB68" i="20"/>
  <c r="AB69" i="20"/>
  <c r="AB70" i="20"/>
  <c r="AB71" i="20"/>
  <c r="AB72" i="20"/>
  <c r="AB73" i="20"/>
  <c r="AB74" i="20"/>
  <c r="AB75" i="20"/>
  <c r="AB79" i="20"/>
  <c r="AB80" i="20"/>
  <c r="AB84" i="20"/>
  <c r="AB90" i="20"/>
  <c r="AA65" i="20"/>
  <c r="AA66" i="20"/>
  <c r="AA67" i="20"/>
  <c r="AA68" i="20"/>
  <c r="AA69" i="20"/>
  <c r="AA70" i="20"/>
  <c r="AA71" i="20"/>
  <c r="AA72" i="20"/>
  <c r="AA73" i="20"/>
  <c r="AA74" i="20"/>
  <c r="AA75" i="20"/>
  <c r="AA79" i="20"/>
  <c r="AA80" i="20"/>
  <c r="AA84" i="20"/>
  <c r="AA90" i="20"/>
  <c r="Z65" i="20"/>
  <c r="Z66" i="20"/>
  <c r="Z67" i="20"/>
  <c r="Z68" i="20"/>
  <c r="Z69" i="20"/>
  <c r="Z70" i="20"/>
  <c r="Z71" i="20"/>
  <c r="Z72" i="20"/>
  <c r="Z73" i="20"/>
  <c r="Z74" i="20"/>
  <c r="Z75" i="20"/>
  <c r="Z79" i="20"/>
  <c r="Z80" i="20"/>
  <c r="Z84" i="20"/>
  <c r="Z90" i="20"/>
  <c r="Y65" i="20"/>
  <c r="Y66" i="20"/>
  <c r="Y67" i="20"/>
  <c r="Y68" i="20"/>
  <c r="Y69" i="20"/>
  <c r="Y70" i="20"/>
  <c r="Y71" i="20"/>
  <c r="Y72" i="20"/>
  <c r="Y73" i="20"/>
  <c r="Y74" i="20"/>
  <c r="Y75" i="20"/>
  <c r="Y79" i="20"/>
  <c r="Y80" i="20"/>
  <c r="Y84" i="20"/>
  <c r="Y90" i="20"/>
  <c r="X65" i="20"/>
  <c r="X66" i="20"/>
  <c r="X67" i="20"/>
  <c r="X68" i="20"/>
  <c r="X69" i="20"/>
  <c r="X70" i="20"/>
  <c r="X71" i="20"/>
  <c r="X72" i="20"/>
  <c r="X73" i="20"/>
  <c r="X74" i="20"/>
  <c r="X75" i="20"/>
  <c r="X79" i="20"/>
  <c r="X80" i="20"/>
  <c r="X84" i="20"/>
  <c r="X90" i="20"/>
  <c r="W65" i="20"/>
  <c r="W66" i="20"/>
  <c r="W67" i="20"/>
  <c r="W68" i="20"/>
  <c r="W69" i="20"/>
  <c r="W70" i="20"/>
  <c r="W71" i="20"/>
  <c r="W72" i="20"/>
  <c r="W73" i="20"/>
  <c r="W74" i="20"/>
  <c r="W75" i="20"/>
  <c r="W79" i="20"/>
  <c r="W80" i="20"/>
  <c r="W84" i="20"/>
  <c r="W90" i="20"/>
  <c r="V65" i="20"/>
  <c r="V66" i="20"/>
  <c r="V67" i="20"/>
  <c r="V68" i="20"/>
  <c r="V69" i="20"/>
  <c r="V70" i="20"/>
  <c r="V71" i="20"/>
  <c r="V72" i="20"/>
  <c r="V73" i="20"/>
  <c r="V74" i="20"/>
  <c r="V75" i="20"/>
  <c r="V79" i="20"/>
  <c r="V80" i="20"/>
  <c r="V84" i="20"/>
  <c r="V90" i="20"/>
  <c r="U65" i="20"/>
  <c r="U66" i="20"/>
  <c r="U67" i="20"/>
  <c r="U68" i="20"/>
  <c r="U69" i="20"/>
  <c r="U70" i="20"/>
  <c r="U71" i="20"/>
  <c r="U72" i="20"/>
  <c r="U73" i="20"/>
  <c r="U74" i="20"/>
  <c r="U75" i="20"/>
  <c r="U79" i="20"/>
  <c r="U80" i="20"/>
  <c r="U84" i="20"/>
  <c r="U90" i="20"/>
  <c r="T65" i="20"/>
  <c r="T66" i="20"/>
  <c r="T67" i="20"/>
  <c r="T68" i="20"/>
  <c r="T69" i="20"/>
  <c r="T70" i="20"/>
  <c r="T71" i="20"/>
  <c r="T72" i="20"/>
  <c r="T73" i="20"/>
  <c r="T74" i="20"/>
  <c r="T75" i="20"/>
  <c r="T79" i="20"/>
  <c r="T80" i="20"/>
  <c r="T84" i="20"/>
  <c r="T90" i="20"/>
  <c r="S65" i="20"/>
  <c r="S66" i="20"/>
  <c r="S67" i="20"/>
  <c r="S68" i="20"/>
  <c r="S69" i="20"/>
  <c r="S70" i="20"/>
  <c r="S71" i="20"/>
  <c r="S72" i="20"/>
  <c r="S73" i="20"/>
  <c r="S74" i="20"/>
  <c r="S75" i="20"/>
  <c r="S79" i="20"/>
  <c r="S80" i="20"/>
  <c r="S84" i="20"/>
  <c r="S90" i="20"/>
  <c r="R65" i="20"/>
  <c r="R66" i="20"/>
  <c r="R67" i="20"/>
  <c r="R68" i="20"/>
  <c r="R69" i="20"/>
  <c r="R70" i="20"/>
  <c r="R71" i="20"/>
  <c r="R72" i="20"/>
  <c r="R73" i="20"/>
  <c r="R74" i="20"/>
  <c r="R75" i="20"/>
  <c r="R79" i="20"/>
  <c r="R80" i="20"/>
  <c r="R84" i="20"/>
  <c r="R90" i="20"/>
  <c r="Q65" i="20"/>
  <c r="Q66" i="20"/>
  <c r="Q67" i="20"/>
  <c r="Q68" i="20"/>
  <c r="Q69" i="20"/>
  <c r="Q70" i="20"/>
  <c r="Q71" i="20"/>
  <c r="Q72" i="20"/>
  <c r="Q73" i="20"/>
  <c r="Q74" i="20"/>
  <c r="Q75" i="20"/>
  <c r="Q79" i="20"/>
  <c r="Q80" i="20"/>
  <c r="Q84" i="20"/>
  <c r="Q90" i="20"/>
  <c r="P65" i="20"/>
  <c r="P66" i="20"/>
  <c r="P67" i="20"/>
  <c r="P68" i="20"/>
  <c r="P69" i="20"/>
  <c r="P70" i="20"/>
  <c r="P71" i="20"/>
  <c r="P72" i="20"/>
  <c r="P73" i="20"/>
  <c r="P74" i="20"/>
  <c r="P75" i="20"/>
  <c r="P79" i="20"/>
  <c r="P80" i="20"/>
  <c r="P84" i="20"/>
  <c r="P90" i="20"/>
  <c r="O65" i="20"/>
  <c r="O66" i="20"/>
  <c r="O67" i="20"/>
  <c r="O68" i="20"/>
  <c r="O69" i="20"/>
  <c r="O70" i="20"/>
  <c r="O71" i="20"/>
  <c r="O72" i="20"/>
  <c r="O73" i="20"/>
  <c r="O74" i="20"/>
  <c r="O75" i="20"/>
  <c r="O79" i="20"/>
  <c r="O80" i="20"/>
  <c r="O84" i="20"/>
  <c r="O90" i="20"/>
  <c r="N65" i="20"/>
  <c r="N66" i="20"/>
  <c r="N67" i="20"/>
  <c r="N68" i="20"/>
  <c r="N69" i="20"/>
  <c r="N70" i="20"/>
  <c r="N71" i="20"/>
  <c r="N72" i="20"/>
  <c r="N73" i="20"/>
  <c r="N74" i="20"/>
  <c r="N75" i="20"/>
  <c r="N79" i="20"/>
  <c r="N80" i="20"/>
  <c r="N84" i="20"/>
  <c r="N90" i="20"/>
  <c r="M65" i="20"/>
  <c r="M66" i="20"/>
  <c r="M67" i="20"/>
  <c r="M68" i="20"/>
  <c r="M69" i="20"/>
  <c r="M70" i="20"/>
  <c r="M71" i="20"/>
  <c r="M72" i="20"/>
  <c r="M73" i="20"/>
  <c r="M74" i="20"/>
  <c r="M75" i="20"/>
  <c r="M79" i="20"/>
  <c r="M80" i="20"/>
  <c r="M84" i="20"/>
  <c r="M90" i="20"/>
  <c r="L65" i="20"/>
  <c r="L66" i="20"/>
  <c r="L67" i="20"/>
  <c r="L68" i="20"/>
  <c r="L69" i="20"/>
  <c r="L70" i="20"/>
  <c r="L71" i="20"/>
  <c r="L72" i="20"/>
  <c r="L73" i="20"/>
  <c r="L74" i="20"/>
  <c r="L75" i="20"/>
  <c r="L79" i="20"/>
  <c r="L80" i="20"/>
  <c r="L84" i="20"/>
  <c r="L90" i="20"/>
  <c r="K65" i="20"/>
  <c r="K66" i="20"/>
  <c r="K67" i="20"/>
  <c r="K68" i="20"/>
  <c r="K69" i="20"/>
  <c r="K70" i="20"/>
  <c r="K71" i="20"/>
  <c r="K72" i="20"/>
  <c r="K73" i="20"/>
  <c r="K74" i="20"/>
  <c r="K75" i="20"/>
  <c r="K79" i="20"/>
  <c r="K80" i="20"/>
  <c r="K84" i="20"/>
  <c r="K90" i="20"/>
  <c r="J65" i="20"/>
  <c r="J66" i="20"/>
  <c r="J67" i="20"/>
  <c r="J68" i="20"/>
  <c r="J69" i="20"/>
  <c r="J70" i="20"/>
  <c r="J71" i="20"/>
  <c r="J72" i="20"/>
  <c r="J73" i="20"/>
  <c r="J74" i="20"/>
  <c r="J75" i="20"/>
  <c r="J79" i="20"/>
  <c r="J80" i="20"/>
  <c r="J84" i="20"/>
  <c r="J90" i="20"/>
  <c r="I65" i="20"/>
  <c r="I66" i="20"/>
  <c r="I67" i="20"/>
  <c r="I68" i="20"/>
  <c r="I69" i="20"/>
  <c r="I70" i="20"/>
  <c r="I71" i="20"/>
  <c r="I72" i="20"/>
  <c r="I73" i="20"/>
  <c r="I74" i="20"/>
  <c r="I75" i="20"/>
  <c r="I79" i="20"/>
  <c r="I80" i="20"/>
  <c r="I84" i="20"/>
  <c r="I90" i="20"/>
  <c r="H65" i="20"/>
  <c r="H66" i="20"/>
  <c r="H67" i="20"/>
  <c r="H68" i="20"/>
  <c r="H69" i="20"/>
  <c r="H70" i="20"/>
  <c r="H71" i="20"/>
  <c r="H72" i="20"/>
  <c r="H73" i="20"/>
  <c r="H74" i="20"/>
  <c r="H75" i="20"/>
  <c r="H79" i="20"/>
  <c r="H80" i="20"/>
  <c r="H84" i="20"/>
  <c r="H90" i="20"/>
  <c r="G65" i="20"/>
  <c r="G66" i="20"/>
  <c r="G67" i="20"/>
  <c r="G68" i="20"/>
  <c r="G69" i="20"/>
  <c r="G70" i="20"/>
  <c r="G71" i="20"/>
  <c r="G72" i="20"/>
  <c r="G73" i="20"/>
  <c r="G74" i="20"/>
  <c r="G75" i="20"/>
  <c r="G79" i="20"/>
  <c r="G80" i="20"/>
  <c r="G84" i="20"/>
  <c r="G90" i="20"/>
  <c r="AB94" i="20"/>
  <c r="AA94" i="20"/>
  <c r="Z94" i="20"/>
  <c r="Y94" i="20"/>
  <c r="X94" i="20"/>
  <c r="W94" i="20"/>
  <c r="V94" i="20"/>
  <c r="U94" i="20"/>
  <c r="T94" i="20"/>
  <c r="S94" i="20"/>
  <c r="R94" i="20"/>
  <c r="Q94" i="20"/>
  <c r="P94" i="20"/>
  <c r="O94" i="20"/>
  <c r="N94" i="20"/>
  <c r="M94" i="20"/>
  <c r="L94" i="20"/>
  <c r="K94" i="20"/>
  <c r="J94" i="20"/>
  <c r="I94" i="20"/>
  <c r="H94" i="20"/>
  <c r="G94" i="20"/>
  <c r="F90" i="20"/>
  <c r="F92" i="20" s="1"/>
  <c r="F94" i="20" s="1"/>
  <c r="D94" i="20"/>
  <c r="D92" i="20"/>
  <c r="D90" i="20"/>
  <c r="F84" i="20"/>
  <c r="D88" i="20"/>
  <c r="D84" i="20"/>
  <c r="D82" i="20"/>
  <c r="D80" i="20"/>
  <c r="F79" i="20"/>
  <c r="D79" i="20"/>
  <c r="D77" i="20"/>
  <c r="D75" i="20"/>
  <c r="D74" i="20"/>
  <c r="D73" i="20"/>
  <c r="D72" i="20"/>
  <c r="D71" i="20"/>
  <c r="D70" i="20"/>
  <c r="D69" i="20"/>
  <c r="D68" i="20"/>
  <c r="D67" i="20"/>
  <c r="D66" i="20"/>
  <c r="F65" i="20"/>
  <c r="D65" i="20"/>
  <c r="D63" i="20"/>
  <c r="F159" i="16"/>
  <c r="F345" i="19" s="1"/>
  <c r="F347" i="19" s="1"/>
  <c r="F349" i="19" s="1"/>
  <c r="D58" i="20"/>
  <c r="D56" i="20"/>
  <c r="F134" i="15"/>
  <c r="F136" i="15" s="1"/>
  <c r="F123" i="15"/>
  <c r="F125" i="15" s="1"/>
  <c r="F339" i="19" s="1"/>
  <c r="F112" i="15"/>
  <c r="F114" i="15" s="1"/>
  <c r="F330" i="19"/>
  <c r="F71" i="15"/>
  <c r="F73" i="15" s="1"/>
  <c r="F329" i="19" s="1"/>
  <c r="F46" i="15"/>
  <c r="F47" i="15" s="1"/>
  <c r="F49" i="15" s="1"/>
  <c r="F326" i="19" s="1"/>
  <c r="F321" i="19"/>
  <c r="F232" i="19"/>
  <c r="F202" i="19"/>
  <c r="F172" i="19"/>
  <c r="F132" i="19"/>
  <c r="F228" i="12"/>
  <c r="F229" i="12" s="1"/>
  <c r="F48" i="19"/>
  <c r="D31" i="20"/>
  <c r="F172" i="10"/>
  <c r="F173" i="10" s="1"/>
  <c r="F174" i="10" s="1"/>
  <c r="F175" i="10" s="1"/>
  <c r="F176" i="10" s="1"/>
  <c r="F177" i="10" s="1"/>
  <c r="F178" i="10" s="1"/>
  <c r="F179" i="10" s="1"/>
  <c r="F180" i="10" s="1"/>
  <c r="F181" i="10" s="1"/>
  <c r="F182" i="10" s="1"/>
  <c r="F183" i="10" s="1"/>
  <c r="F184" i="10" s="1"/>
  <c r="F185" i="10" s="1"/>
  <c r="F186" i="10" s="1"/>
  <c r="F187" i="10" s="1"/>
  <c r="F188" i="10" s="1"/>
  <c r="F189" i="10" s="1"/>
  <c r="F190" i="10" s="1"/>
  <c r="F192" i="10" s="1"/>
  <c r="AB11" i="20"/>
  <c r="AA11" i="20"/>
  <c r="Z11" i="20"/>
  <c r="Y11" i="20"/>
  <c r="X11" i="20"/>
  <c r="W11" i="20"/>
  <c r="V11" i="20"/>
  <c r="U11" i="20"/>
  <c r="T11" i="20"/>
  <c r="S11" i="20"/>
  <c r="R11" i="20"/>
  <c r="Q11" i="20"/>
  <c r="P11" i="20"/>
  <c r="O11" i="20"/>
  <c r="N11" i="20"/>
  <c r="M11" i="20"/>
  <c r="L11" i="20"/>
  <c r="K11" i="20"/>
  <c r="J11" i="20"/>
  <c r="I11" i="20"/>
  <c r="H11" i="20"/>
  <c r="G11" i="20"/>
  <c r="AB10" i="20"/>
  <c r="AA10" i="20"/>
  <c r="Z10" i="20"/>
  <c r="Y10" i="20"/>
  <c r="X10" i="20"/>
  <c r="W10" i="20"/>
  <c r="V10" i="20"/>
  <c r="U10" i="20"/>
  <c r="T10" i="20"/>
  <c r="S10" i="20"/>
  <c r="R10" i="20"/>
  <c r="Q10" i="20"/>
  <c r="P10" i="20"/>
  <c r="O10" i="20"/>
  <c r="N10" i="20"/>
  <c r="M10" i="20"/>
  <c r="L10" i="20"/>
  <c r="K10" i="20"/>
  <c r="J10" i="20"/>
  <c r="I10" i="20"/>
  <c r="H10" i="20"/>
  <c r="G10" i="20"/>
  <c r="D10" i="20"/>
  <c r="AB9" i="20"/>
  <c r="AA9" i="20"/>
  <c r="Z9" i="20"/>
  <c r="Y9" i="20"/>
  <c r="X9" i="20"/>
  <c r="W9" i="20"/>
  <c r="V9" i="20"/>
  <c r="U9" i="20"/>
  <c r="T9" i="20"/>
  <c r="S9" i="20"/>
  <c r="R9" i="20"/>
  <c r="Q9" i="20"/>
  <c r="P9" i="20"/>
  <c r="O9" i="20"/>
  <c r="N9" i="20"/>
  <c r="M9" i="20"/>
  <c r="L9" i="20"/>
  <c r="K9" i="20"/>
  <c r="J9" i="20"/>
  <c r="I9" i="20"/>
  <c r="H9" i="20"/>
  <c r="G9" i="20"/>
  <c r="D9" i="20"/>
  <c r="G7" i="20"/>
  <c r="B7" i="20"/>
  <c r="G6" i="20"/>
  <c r="B6" i="20"/>
  <c r="G5" i="20"/>
  <c r="B5" i="20"/>
  <c r="G4" i="20"/>
  <c r="B4" i="20"/>
  <c r="G3" i="20"/>
  <c r="B3" i="20"/>
  <c r="G2" i="20"/>
  <c r="B2" i="20"/>
  <c r="F391" i="19"/>
  <c r="F393" i="19" s="1"/>
  <c r="D393" i="19"/>
  <c r="D391" i="19"/>
  <c r="D389" i="19"/>
  <c r="F387" i="19"/>
  <c r="D387" i="19"/>
  <c r="D383" i="19"/>
  <c r="D381" i="19"/>
  <c r="D379" i="19"/>
  <c r="D378" i="19"/>
  <c r="D376" i="19"/>
  <c r="D374" i="19"/>
  <c r="D373" i="19"/>
  <c r="D372" i="19"/>
  <c r="D371" i="19"/>
  <c r="D370" i="19"/>
  <c r="D369" i="19"/>
  <c r="D368" i="19"/>
  <c r="D367" i="19"/>
  <c r="D366" i="19"/>
  <c r="D365" i="19"/>
  <c r="D364" i="19"/>
  <c r="F169" i="15"/>
  <c r="F360" i="19" s="1"/>
  <c r="F362" i="19" s="1"/>
  <c r="D362" i="19"/>
  <c r="D488" i="8"/>
  <c r="D169" i="15" s="1"/>
  <c r="D360" i="19" s="1"/>
  <c r="F166" i="15"/>
  <c r="F167" i="15" s="1"/>
  <c r="D487" i="8"/>
  <c r="D168" i="15" s="1"/>
  <c r="D359" i="19" s="1"/>
  <c r="D486" i="8"/>
  <c r="D167" i="15" s="1"/>
  <c r="D358" i="19" s="1"/>
  <c r="D485" i="8"/>
  <c r="D166" i="15" s="1"/>
  <c r="D357" i="19" s="1"/>
  <c r="D165" i="15"/>
  <c r="D356" i="19" s="1"/>
  <c r="F158" i="15"/>
  <c r="F355" i="19" s="1"/>
  <c r="D480" i="8"/>
  <c r="D158" i="15" s="1"/>
  <c r="D355" i="19" s="1"/>
  <c r="F155" i="15"/>
  <c r="F156" i="15" s="1"/>
  <c r="D479" i="8"/>
  <c r="D157" i="15" s="1"/>
  <c r="D354" i="19" s="1"/>
  <c r="D349" i="19"/>
  <c r="D347" i="19"/>
  <c r="B148" i="16"/>
  <c r="D159" i="16" s="1"/>
  <c r="D171" i="16" s="1"/>
  <c r="C123" i="16"/>
  <c r="D137" i="16" s="1"/>
  <c r="D143" i="16" s="1"/>
  <c r="D344" i="19" s="1"/>
  <c r="C107" i="16"/>
  <c r="D121" i="16" s="1"/>
  <c r="D142" i="16" s="1"/>
  <c r="D343" i="19" s="1"/>
  <c r="C91" i="16"/>
  <c r="D105" i="16" s="1"/>
  <c r="D141" i="16" s="1"/>
  <c r="D342" i="19" s="1"/>
  <c r="C75" i="16"/>
  <c r="D89" i="16" s="1"/>
  <c r="D140" i="16" s="1"/>
  <c r="D341" i="19" s="1"/>
  <c r="B128" i="15"/>
  <c r="B117" i="15"/>
  <c r="B106" i="15"/>
  <c r="D145" i="15" s="1"/>
  <c r="F100" i="15"/>
  <c r="F101" i="15" s="1"/>
  <c r="F103" i="15" s="1"/>
  <c r="C98" i="15"/>
  <c r="D103" i="15" s="1"/>
  <c r="D337" i="19" s="1"/>
  <c r="F93" i="15"/>
  <c r="F94" i="15" s="1"/>
  <c r="F96" i="15" s="1"/>
  <c r="F336" i="19" s="1"/>
  <c r="C91" i="15"/>
  <c r="D96" i="15" s="1"/>
  <c r="D336" i="19" s="1"/>
  <c r="F86" i="15"/>
  <c r="F87" i="15" s="1"/>
  <c r="F89" i="15" s="1"/>
  <c r="F335" i="19" s="1"/>
  <c r="C84" i="15"/>
  <c r="D89" i="15" s="1"/>
  <c r="D335" i="19" s="1"/>
  <c r="D80" i="15"/>
  <c r="D334" i="19" s="1"/>
  <c r="D79" i="15"/>
  <c r="D333" i="19" s="1"/>
  <c r="D78" i="15"/>
  <c r="D332" i="19" s="1"/>
  <c r="D77" i="15"/>
  <c r="D331" i="19" s="1"/>
  <c r="D76" i="15"/>
  <c r="D330" i="19" s="1"/>
  <c r="C68" i="15"/>
  <c r="D73" i="15" s="1"/>
  <c r="D329" i="19" s="1"/>
  <c r="F60" i="15"/>
  <c r="C58" i="15"/>
  <c r="D64" i="15" s="1"/>
  <c r="D328" i="19" s="1"/>
  <c r="F53" i="15"/>
  <c r="F54" i="15" s="1"/>
  <c r="F56" i="15" s="1"/>
  <c r="F327" i="19" s="1"/>
  <c r="C51" i="15"/>
  <c r="D56" i="15" s="1"/>
  <c r="D327" i="19" s="1"/>
  <c r="C44" i="15"/>
  <c r="D49" i="15" s="1"/>
  <c r="D326" i="19" s="1"/>
  <c r="F31" i="15"/>
  <c r="F325" i="19" s="1"/>
  <c r="D31" i="15"/>
  <c r="D325" i="19" s="1"/>
  <c r="F28" i="15"/>
  <c r="F322" i="19" s="1"/>
  <c r="D30" i="15"/>
  <c r="D324" i="19" s="1"/>
  <c r="D29" i="15"/>
  <c r="D323" i="19" s="1"/>
  <c r="D28" i="15"/>
  <c r="D322" i="19" s="1"/>
  <c r="D27" i="15"/>
  <c r="D321" i="19" s="1"/>
  <c r="F18" i="15"/>
  <c r="F320" i="19" s="1"/>
  <c r="D18" i="15"/>
  <c r="D320" i="19" s="1"/>
  <c r="D17" i="15"/>
  <c r="D319" i="19" s="1"/>
  <c r="F1123" i="14"/>
  <c r="F1178" i="14" s="1"/>
  <c r="F1343" i="14" s="1"/>
  <c r="F270" i="19" s="1"/>
  <c r="D1363" i="14"/>
  <c r="D290" i="19" s="1"/>
  <c r="D1360" i="14"/>
  <c r="D287" i="19" s="1"/>
  <c r="D1359" i="14"/>
  <c r="D286" i="19" s="1"/>
  <c r="D1356" i="14"/>
  <c r="D283" i="19" s="1"/>
  <c r="D1355" i="14"/>
  <c r="D282" i="19" s="1"/>
  <c r="D1352" i="14"/>
  <c r="D279" i="19" s="1"/>
  <c r="D1351" i="14"/>
  <c r="D278" i="19" s="1"/>
  <c r="D1348" i="14"/>
  <c r="D275" i="19" s="1"/>
  <c r="D1347" i="14"/>
  <c r="D274" i="19" s="1"/>
  <c r="D1345" i="14"/>
  <c r="D272" i="19" s="1"/>
  <c r="D1343" i="14"/>
  <c r="D270" i="19" s="1"/>
  <c r="D1342" i="14"/>
  <c r="D269" i="19" s="1"/>
  <c r="D208" i="13"/>
  <c r="D268" i="19" s="1"/>
  <c r="D207" i="13"/>
  <c r="D267" i="19" s="1"/>
  <c r="D193" i="13"/>
  <c r="D258" i="19" s="1"/>
  <c r="D192" i="13"/>
  <c r="D257" i="19" s="1"/>
  <c r="D190" i="13"/>
  <c r="D255" i="19" s="1"/>
  <c r="D189" i="13"/>
  <c r="D254" i="19" s="1"/>
  <c r="D188" i="13"/>
  <c r="D253" i="19" s="1"/>
  <c r="D187" i="13"/>
  <c r="D252" i="19" s="1"/>
  <c r="D186" i="13"/>
  <c r="D251" i="19" s="1"/>
  <c r="D185" i="13"/>
  <c r="D250" i="19" s="1"/>
  <c r="D184" i="13"/>
  <c r="D249" i="19" s="1"/>
  <c r="D183" i="13"/>
  <c r="D248" i="19" s="1"/>
  <c r="D182" i="13"/>
  <c r="D247" i="19" s="1"/>
  <c r="D181" i="13"/>
  <c r="D246" i="19" s="1"/>
  <c r="D180" i="13"/>
  <c r="D245" i="19" s="1"/>
  <c r="D179" i="13"/>
  <c r="D244" i="19" s="1"/>
  <c r="D178" i="13"/>
  <c r="D243" i="19" s="1"/>
  <c r="D177" i="13"/>
  <c r="D242" i="19" s="1"/>
  <c r="D176" i="13"/>
  <c r="D241" i="19" s="1"/>
  <c r="D175" i="13"/>
  <c r="D240" i="19" s="1"/>
  <c r="D174" i="13"/>
  <c r="D239" i="19" s="1"/>
  <c r="D173" i="13"/>
  <c r="D238" i="19" s="1"/>
  <c r="D172" i="13"/>
  <c r="D237" i="19" s="1"/>
  <c r="D171" i="13"/>
  <c r="D236" i="19" s="1"/>
  <c r="D170" i="13"/>
  <c r="D235" i="19" s="1"/>
  <c r="D169" i="13"/>
  <c r="D234" i="19" s="1"/>
  <c r="D168" i="13"/>
  <c r="D233" i="19" s="1"/>
  <c r="D167" i="13"/>
  <c r="D232" i="19" s="1"/>
  <c r="F133" i="13"/>
  <c r="F203" i="19" s="1"/>
  <c r="D150" i="13"/>
  <c r="D220" i="19" s="1"/>
  <c r="D149" i="13"/>
  <c r="D219" i="19" s="1"/>
  <c r="D148" i="13"/>
  <c r="D218" i="19" s="1"/>
  <c r="D147" i="13"/>
  <c r="D217" i="19" s="1"/>
  <c r="D146" i="13"/>
  <c r="D216" i="19" s="1"/>
  <c r="D145" i="13"/>
  <c r="D215" i="19" s="1"/>
  <c r="D144" i="13"/>
  <c r="D214" i="19" s="1"/>
  <c r="D143" i="13"/>
  <c r="D213" i="19" s="1"/>
  <c r="D142" i="13"/>
  <c r="D212" i="19" s="1"/>
  <c r="D141" i="13"/>
  <c r="D211" i="19" s="1"/>
  <c r="D140" i="13"/>
  <c r="D210" i="19" s="1"/>
  <c r="D139" i="13"/>
  <c r="D209" i="19" s="1"/>
  <c r="D138" i="13"/>
  <c r="D208" i="19" s="1"/>
  <c r="D137" i="13"/>
  <c r="D207" i="19" s="1"/>
  <c r="D136" i="13"/>
  <c r="D206" i="19" s="1"/>
  <c r="D135" i="13"/>
  <c r="D205" i="19" s="1"/>
  <c r="D134" i="13"/>
  <c r="D204" i="19" s="1"/>
  <c r="D133" i="13"/>
  <c r="D203" i="19" s="1"/>
  <c r="D132" i="13"/>
  <c r="D202" i="19" s="1"/>
  <c r="F98" i="13"/>
  <c r="F99" i="13" s="1"/>
  <c r="F100" i="13" s="1"/>
  <c r="F101" i="13" s="1"/>
  <c r="F102" i="13" s="1"/>
  <c r="D119" i="13"/>
  <c r="D194" i="19" s="1"/>
  <c r="D118" i="13"/>
  <c r="D193" i="19" s="1"/>
  <c r="D117" i="13"/>
  <c r="D192" i="19" s="1"/>
  <c r="D116" i="13"/>
  <c r="D191" i="19" s="1"/>
  <c r="D115" i="13"/>
  <c r="D190" i="19" s="1"/>
  <c r="D114" i="13"/>
  <c r="D189" i="19" s="1"/>
  <c r="D113" i="13"/>
  <c r="D188" i="19" s="1"/>
  <c r="D112" i="13"/>
  <c r="D187" i="19" s="1"/>
  <c r="D111" i="13"/>
  <c r="D186" i="19" s="1"/>
  <c r="D110" i="13"/>
  <c r="D185" i="19" s="1"/>
  <c r="D109" i="13"/>
  <c r="D184" i="19" s="1"/>
  <c r="D108" i="13"/>
  <c r="D183" i="19" s="1"/>
  <c r="D107" i="13"/>
  <c r="D182" i="19" s="1"/>
  <c r="D106" i="13"/>
  <c r="D181" i="19" s="1"/>
  <c r="D105" i="13"/>
  <c r="D180" i="19" s="1"/>
  <c r="D104" i="13"/>
  <c r="D179" i="19" s="1"/>
  <c r="D103" i="13"/>
  <c r="D178" i="19" s="1"/>
  <c r="D102" i="13"/>
  <c r="D177" i="19" s="1"/>
  <c r="D101" i="13"/>
  <c r="D176" i="19" s="1"/>
  <c r="D100" i="13"/>
  <c r="D175" i="19" s="1"/>
  <c r="D99" i="13"/>
  <c r="D174" i="19" s="1"/>
  <c r="D98" i="13"/>
  <c r="D173" i="19" s="1"/>
  <c r="D97" i="13"/>
  <c r="D172" i="19" s="1"/>
  <c r="D83" i="13"/>
  <c r="D163" i="19" s="1"/>
  <c r="D82" i="13"/>
  <c r="D162" i="19" s="1"/>
  <c r="D81" i="13"/>
  <c r="D161" i="19" s="1"/>
  <c r="D80" i="13"/>
  <c r="D160" i="19" s="1"/>
  <c r="D79" i="13"/>
  <c r="D159" i="19" s="1"/>
  <c r="D78" i="13"/>
  <c r="D158" i="19" s="1"/>
  <c r="D77" i="13"/>
  <c r="D157" i="19" s="1"/>
  <c r="D76" i="13"/>
  <c r="D156" i="19" s="1"/>
  <c r="D75" i="13"/>
  <c r="D155" i="19" s="1"/>
  <c r="D74" i="13"/>
  <c r="D154" i="19" s="1"/>
  <c r="D73" i="13"/>
  <c r="D153" i="19" s="1"/>
  <c r="D72" i="13"/>
  <c r="D152" i="19" s="1"/>
  <c r="D71" i="13"/>
  <c r="D151" i="19" s="1"/>
  <c r="D70" i="13"/>
  <c r="D150" i="19" s="1"/>
  <c r="D69" i="13"/>
  <c r="D149" i="19" s="1"/>
  <c r="D68" i="13"/>
  <c r="D148" i="19" s="1"/>
  <c r="D67" i="13"/>
  <c r="D147" i="19" s="1"/>
  <c r="D66" i="13"/>
  <c r="D146" i="19" s="1"/>
  <c r="D65" i="13"/>
  <c r="D145" i="19" s="1"/>
  <c r="D64" i="13"/>
  <c r="D144" i="19" s="1"/>
  <c r="D63" i="13"/>
  <c r="D143" i="19" s="1"/>
  <c r="D62" i="13"/>
  <c r="D142" i="19" s="1"/>
  <c r="D61" i="13"/>
  <c r="D141" i="19" s="1"/>
  <c r="D60" i="13"/>
  <c r="D140" i="19" s="1"/>
  <c r="D59" i="13"/>
  <c r="D139" i="19" s="1"/>
  <c r="D58" i="13"/>
  <c r="D138" i="19" s="1"/>
  <c r="D57" i="13"/>
  <c r="D137" i="19" s="1"/>
  <c r="D56" i="13"/>
  <c r="D136" i="19" s="1"/>
  <c r="D55" i="13"/>
  <c r="D135" i="19" s="1"/>
  <c r="D54" i="13"/>
  <c r="D134" i="19" s="1"/>
  <c r="D53" i="13"/>
  <c r="D133" i="19" s="1"/>
  <c r="D52" i="13"/>
  <c r="D132" i="19" s="1"/>
  <c r="D35" i="13"/>
  <c r="D120" i="19" s="1"/>
  <c r="D34" i="13"/>
  <c r="D119" i="19" s="1"/>
  <c r="D33" i="13"/>
  <c r="D118" i="19" s="1"/>
  <c r="D32" i="13"/>
  <c r="D117" i="19" s="1"/>
  <c r="D31" i="13"/>
  <c r="D116" i="19" s="1"/>
  <c r="D30" i="13"/>
  <c r="D115" i="19" s="1"/>
  <c r="D29" i="13"/>
  <c r="D114" i="19" s="1"/>
  <c r="D28" i="13"/>
  <c r="D113" i="19" s="1"/>
  <c r="D27" i="13"/>
  <c r="D112" i="19" s="1"/>
  <c r="D26" i="13"/>
  <c r="D111" i="19" s="1"/>
  <c r="D25" i="13"/>
  <c r="D110" i="19" s="1"/>
  <c r="D24" i="13"/>
  <c r="D109" i="19" s="1"/>
  <c r="D23" i="13"/>
  <c r="D108" i="19" s="1"/>
  <c r="D22" i="13"/>
  <c r="D107" i="19" s="1"/>
  <c r="D21" i="13"/>
  <c r="D106" i="19" s="1"/>
  <c r="D20" i="13"/>
  <c r="D105" i="19" s="1"/>
  <c r="D19" i="13"/>
  <c r="D104" i="19" s="1"/>
  <c r="D18" i="13"/>
  <c r="D103" i="19" s="1"/>
  <c r="D17" i="13"/>
  <c r="D102" i="19" s="1"/>
  <c r="F336" i="12"/>
  <c r="F337" i="12" s="1"/>
  <c r="F338" i="12" s="1"/>
  <c r="F339" i="12" s="1"/>
  <c r="F340" i="12" s="1"/>
  <c r="F341" i="12" s="1"/>
  <c r="F43" i="11"/>
  <c r="F49" i="19" s="1"/>
  <c r="D69" i="19"/>
  <c r="D51" i="11"/>
  <c r="D57" i="19" s="1"/>
  <c r="D50" i="11"/>
  <c r="D56" i="19" s="1"/>
  <c r="D49" i="11"/>
  <c r="D55" i="19" s="1"/>
  <c r="D48" i="11"/>
  <c r="D54" i="19" s="1"/>
  <c r="D47" i="11"/>
  <c r="D53" i="19" s="1"/>
  <c r="D46" i="11"/>
  <c r="D52" i="19" s="1"/>
  <c r="D45" i="11"/>
  <c r="D51" i="19" s="1"/>
  <c r="D44" i="11"/>
  <c r="D50" i="19" s="1"/>
  <c r="D43" i="11"/>
  <c r="D49" i="19" s="1"/>
  <c r="D42" i="11"/>
  <c r="D48" i="19" s="1"/>
  <c r="F18" i="11"/>
  <c r="D23" i="11"/>
  <c r="D34" i="19" s="1"/>
  <c r="D22" i="11"/>
  <c r="D33" i="19" s="1"/>
  <c r="D21" i="11"/>
  <c r="D32" i="19" s="1"/>
  <c r="D20" i="11"/>
  <c r="D31" i="19" s="1"/>
  <c r="D19" i="11"/>
  <c r="D30" i="19" s="1"/>
  <c r="D18" i="11"/>
  <c r="D29" i="19" s="1"/>
  <c r="D17" i="11"/>
  <c r="D28" i="19" s="1"/>
  <c r="B169" i="10"/>
  <c r="D192" i="10" s="1"/>
  <c r="D27" i="19" s="1"/>
  <c r="D23" i="19"/>
  <c r="D22" i="19"/>
  <c r="D21" i="19"/>
  <c r="D20" i="19"/>
  <c r="D19" i="19"/>
  <c r="D18" i="19"/>
  <c r="D17" i="19"/>
  <c r="D16" i="19"/>
  <c r="D15" i="19"/>
  <c r="AB11" i="19"/>
  <c r="AA11" i="19"/>
  <c r="Z11" i="19"/>
  <c r="Y11" i="19"/>
  <c r="X11" i="19"/>
  <c r="W11" i="19"/>
  <c r="V11" i="19"/>
  <c r="U11" i="19"/>
  <c r="T11" i="19"/>
  <c r="S11" i="19"/>
  <c r="R11" i="19"/>
  <c r="Q11" i="19"/>
  <c r="P11" i="19"/>
  <c r="O11" i="19"/>
  <c r="N11" i="19"/>
  <c r="M11" i="19"/>
  <c r="L11" i="19"/>
  <c r="K11" i="19"/>
  <c r="J11" i="19"/>
  <c r="I11" i="19"/>
  <c r="H11" i="19"/>
  <c r="G11" i="19"/>
  <c r="AB10" i="19"/>
  <c r="AA10" i="19"/>
  <c r="Z10" i="19"/>
  <c r="Y10" i="19"/>
  <c r="X10" i="19"/>
  <c r="W10" i="19"/>
  <c r="V10" i="19"/>
  <c r="U10" i="19"/>
  <c r="T10" i="19"/>
  <c r="S10" i="19"/>
  <c r="R10" i="19"/>
  <c r="Q10" i="19"/>
  <c r="P10" i="19"/>
  <c r="O10" i="19"/>
  <c r="N10" i="19"/>
  <c r="M10" i="19"/>
  <c r="L10" i="19"/>
  <c r="K10" i="19"/>
  <c r="J10" i="19"/>
  <c r="I10" i="19"/>
  <c r="H10" i="19"/>
  <c r="G10" i="19"/>
  <c r="D10" i="19"/>
  <c r="AB9" i="19"/>
  <c r="AA9" i="19"/>
  <c r="Z9" i="19"/>
  <c r="Y9" i="19"/>
  <c r="X9" i="19"/>
  <c r="W9" i="19"/>
  <c r="V9" i="19"/>
  <c r="U9" i="19"/>
  <c r="T9" i="19"/>
  <c r="S9" i="19"/>
  <c r="R9" i="19"/>
  <c r="Q9" i="19"/>
  <c r="P9" i="19"/>
  <c r="O9" i="19"/>
  <c r="N9" i="19"/>
  <c r="M9" i="19"/>
  <c r="L9" i="19"/>
  <c r="K9" i="19"/>
  <c r="J9" i="19"/>
  <c r="I9" i="19"/>
  <c r="H9" i="19"/>
  <c r="G9" i="19"/>
  <c r="D9" i="19"/>
  <c r="G7" i="19"/>
  <c r="B7" i="19"/>
  <c r="G6" i="19"/>
  <c r="B6" i="19"/>
  <c r="G5" i="19"/>
  <c r="B5" i="19"/>
  <c r="G4" i="19"/>
  <c r="B4" i="19"/>
  <c r="G3" i="19"/>
  <c r="B3" i="19"/>
  <c r="G2" i="19"/>
  <c r="B2" i="19"/>
  <c r="C11" i="18"/>
  <c r="AB264" i="17"/>
  <c r="AB265" i="17"/>
  <c r="AB266" i="17"/>
  <c r="AB267" i="17"/>
  <c r="AB268" i="17"/>
  <c r="AB269" i="17"/>
  <c r="AB270" i="17"/>
  <c r="AB271" i="17"/>
  <c r="AB272" i="17"/>
  <c r="AB273" i="17"/>
  <c r="AB274" i="17"/>
  <c r="AB275" i="17"/>
  <c r="AB276" i="17"/>
  <c r="AB277" i="17"/>
  <c r="AB278" i="17"/>
  <c r="AB279" i="17"/>
  <c r="AB280" i="17"/>
  <c r="AB281" i="17"/>
  <c r="AB282" i="17"/>
  <c r="AB283" i="17"/>
  <c r="AB284" i="17"/>
  <c r="AB285" i="17"/>
  <c r="AB286" i="17"/>
  <c r="AB287" i="17"/>
  <c r="AB288" i="17"/>
  <c r="AB289" i="17"/>
  <c r="AB290" i="17"/>
  <c r="AB291" i="17"/>
  <c r="AB292" i="17"/>
  <c r="AB29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Z264" i="17"/>
  <c r="Z265" i="17"/>
  <c r="Z266" i="17"/>
  <c r="Z267" i="17"/>
  <c r="Z268" i="17"/>
  <c r="Z269" i="17"/>
  <c r="Z270" i="17"/>
  <c r="Z271" i="17"/>
  <c r="Z272" i="17"/>
  <c r="Z273" i="17"/>
  <c r="Z274" i="17"/>
  <c r="Z275" i="17"/>
  <c r="Z276" i="17"/>
  <c r="Z277" i="17"/>
  <c r="Z278" i="17"/>
  <c r="Z279" i="17"/>
  <c r="Z280" i="17"/>
  <c r="Z281" i="17"/>
  <c r="Z282" i="17"/>
  <c r="Z283" i="17"/>
  <c r="Z284" i="17"/>
  <c r="Z285" i="17"/>
  <c r="Z286" i="17"/>
  <c r="Z287" i="17"/>
  <c r="Z288" i="17"/>
  <c r="Z289" i="17"/>
  <c r="Z290" i="17"/>
  <c r="Z291" i="17"/>
  <c r="Z292" i="17"/>
  <c r="Z293" i="17"/>
  <c r="Y264" i="17"/>
  <c r="Y265" i="17"/>
  <c r="Y266" i="17"/>
  <c r="Y267" i="17"/>
  <c r="Y268" i="17"/>
  <c r="Y269" i="17"/>
  <c r="Y270" i="17"/>
  <c r="Y271" i="17"/>
  <c r="Y272" i="17"/>
  <c r="Y273" i="17"/>
  <c r="Y274" i="17"/>
  <c r="Y275" i="17"/>
  <c r="Y276" i="17"/>
  <c r="Y277" i="17"/>
  <c r="Y278" i="17"/>
  <c r="Y279" i="17"/>
  <c r="Y280" i="17"/>
  <c r="Y281" i="17"/>
  <c r="Y282" i="17"/>
  <c r="Y283" i="17"/>
  <c r="Y284" i="17"/>
  <c r="Y285" i="17"/>
  <c r="Y286" i="17"/>
  <c r="Y287" i="17"/>
  <c r="Y288" i="17"/>
  <c r="Y289" i="17"/>
  <c r="Y290" i="17"/>
  <c r="Y291" i="17"/>
  <c r="Y292" i="17"/>
  <c r="Y293" i="17"/>
  <c r="X264" i="17"/>
  <c r="X265" i="17"/>
  <c r="X266" i="17"/>
  <c r="X267" i="17"/>
  <c r="X268" i="17"/>
  <c r="X269" i="17"/>
  <c r="X270" i="17"/>
  <c r="X271" i="17"/>
  <c r="X272" i="17"/>
  <c r="X273" i="17"/>
  <c r="X274" i="17"/>
  <c r="X275" i="17"/>
  <c r="X276" i="17"/>
  <c r="X277" i="17"/>
  <c r="X278" i="17"/>
  <c r="X279" i="17"/>
  <c r="X280" i="17"/>
  <c r="X281" i="17"/>
  <c r="X282" i="17"/>
  <c r="X283" i="17"/>
  <c r="X284" i="17"/>
  <c r="X285" i="17"/>
  <c r="X286" i="17"/>
  <c r="X287" i="17"/>
  <c r="X288" i="17"/>
  <c r="X289" i="17"/>
  <c r="X290" i="17"/>
  <c r="X291" i="17"/>
  <c r="X292" i="17"/>
  <c r="X293" i="17"/>
  <c r="W264" i="17"/>
  <c r="W265" i="17"/>
  <c r="W266" i="17"/>
  <c r="W267" i="17"/>
  <c r="W268" i="17"/>
  <c r="W269" i="17"/>
  <c r="W270" i="17"/>
  <c r="W271" i="17"/>
  <c r="W272" i="17"/>
  <c r="W273" i="17"/>
  <c r="W274" i="17"/>
  <c r="W275" i="17"/>
  <c r="W276" i="17"/>
  <c r="W277" i="17"/>
  <c r="W278" i="17"/>
  <c r="W279" i="17"/>
  <c r="W280" i="17"/>
  <c r="W281" i="17"/>
  <c r="W282" i="17"/>
  <c r="W283" i="17"/>
  <c r="W284" i="17"/>
  <c r="W285" i="17"/>
  <c r="W286" i="17"/>
  <c r="W287" i="17"/>
  <c r="W288" i="17"/>
  <c r="W289" i="17"/>
  <c r="W290" i="17"/>
  <c r="W291" i="17"/>
  <c r="W292" i="17"/>
  <c r="W293" i="17"/>
  <c r="V264" i="17"/>
  <c r="V265" i="17"/>
  <c r="V266" i="17"/>
  <c r="V267" i="17"/>
  <c r="V268" i="17"/>
  <c r="V269" i="17"/>
  <c r="V270" i="17"/>
  <c r="V271" i="17"/>
  <c r="V272" i="17"/>
  <c r="V273" i="17"/>
  <c r="V274" i="17"/>
  <c r="V275" i="17"/>
  <c r="V276" i="17"/>
  <c r="V277" i="17"/>
  <c r="V278" i="17"/>
  <c r="V279" i="17"/>
  <c r="V280" i="17"/>
  <c r="V281" i="17"/>
  <c r="V282" i="17"/>
  <c r="V283" i="17"/>
  <c r="V284" i="17"/>
  <c r="V285" i="17"/>
  <c r="V286" i="17"/>
  <c r="V287" i="17"/>
  <c r="V288" i="17"/>
  <c r="V289" i="17"/>
  <c r="V290" i="17"/>
  <c r="V291" i="17"/>
  <c r="V292" i="17"/>
  <c r="V293" i="17"/>
  <c r="U264" i="17"/>
  <c r="U265" i="17"/>
  <c r="U266" i="17"/>
  <c r="U267" i="17"/>
  <c r="U268" i="17"/>
  <c r="U269" i="17"/>
  <c r="U270" i="17"/>
  <c r="U271" i="17"/>
  <c r="U272" i="17"/>
  <c r="U273" i="17"/>
  <c r="U274" i="17"/>
  <c r="U275" i="17"/>
  <c r="U276" i="17"/>
  <c r="U277" i="17"/>
  <c r="U278" i="17"/>
  <c r="U279" i="17"/>
  <c r="U280" i="17"/>
  <c r="U281" i="17"/>
  <c r="U282" i="17"/>
  <c r="U283" i="17"/>
  <c r="U284" i="17"/>
  <c r="U285" i="17"/>
  <c r="U286" i="17"/>
  <c r="U287" i="17"/>
  <c r="U288" i="17"/>
  <c r="U289" i="17"/>
  <c r="U290" i="17"/>
  <c r="U291" i="17"/>
  <c r="U292" i="17"/>
  <c r="U293" i="17"/>
  <c r="T264" i="17"/>
  <c r="T265" i="17"/>
  <c r="T266" i="17"/>
  <c r="T267" i="17"/>
  <c r="T268" i="17"/>
  <c r="T269" i="17"/>
  <c r="T270" i="17"/>
  <c r="T271" i="17"/>
  <c r="T272" i="17"/>
  <c r="T273" i="17"/>
  <c r="T274" i="17"/>
  <c r="T275" i="17"/>
  <c r="T276" i="17"/>
  <c r="T277" i="17"/>
  <c r="T278" i="17"/>
  <c r="T279" i="17"/>
  <c r="T280" i="17"/>
  <c r="T281" i="17"/>
  <c r="T282" i="17"/>
  <c r="T283" i="17"/>
  <c r="T284" i="17"/>
  <c r="T285" i="17"/>
  <c r="T286" i="17"/>
  <c r="T287" i="17"/>
  <c r="T288" i="17"/>
  <c r="T289" i="17"/>
  <c r="T290" i="17"/>
  <c r="T291" i="17"/>
  <c r="T292" i="17"/>
  <c r="T29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R264" i="17"/>
  <c r="R265" i="17"/>
  <c r="R266" i="17"/>
  <c r="R267" i="17"/>
  <c r="R268" i="17"/>
  <c r="R269" i="17"/>
  <c r="R270" i="17"/>
  <c r="R271" i="17"/>
  <c r="R272" i="17"/>
  <c r="R273" i="17"/>
  <c r="R274" i="17"/>
  <c r="R275" i="17"/>
  <c r="R276" i="17"/>
  <c r="R277" i="17"/>
  <c r="R278" i="17"/>
  <c r="R279" i="17"/>
  <c r="R280" i="17"/>
  <c r="R281" i="17"/>
  <c r="R282" i="17"/>
  <c r="R283" i="17"/>
  <c r="R284" i="17"/>
  <c r="R285" i="17"/>
  <c r="R286" i="17"/>
  <c r="R287" i="17"/>
  <c r="R288" i="17"/>
  <c r="R289" i="17"/>
  <c r="R290" i="17"/>
  <c r="R291" i="17"/>
  <c r="R292" i="17"/>
  <c r="R29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P264" i="17"/>
  <c r="P265" i="17"/>
  <c r="P266" i="17"/>
  <c r="P267" i="17"/>
  <c r="P268" i="17"/>
  <c r="P269" i="17"/>
  <c r="P270" i="17"/>
  <c r="P271" i="17"/>
  <c r="P272" i="17"/>
  <c r="P273" i="17"/>
  <c r="P274" i="17"/>
  <c r="P275" i="17"/>
  <c r="P276" i="17"/>
  <c r="P277" i="17"/>
  <c r="P278" i="17"/>
  <c r="P279" i="17"/>
  <c r="P280" i="17"/>
  <c r="P281" i="17"/>
  <c r="P282" i="17"/>
  <c r="P283" i="17"/>
  <c r="P284" i="17"/>
  <c r="P285" i="17"/>
  <c r="P286" i="17"/>
  <c r="P287" i="17"/>
  <c r="P288" i="17"/>
  <c r="P289" i="17"/>
  <c r="P290" i="17"/>
  <c r="P291" i="17"/>
  <c r="P292" i="17"/>
  <c r="P29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L264" i="17"/>
  <c r="L265" i="17"/>
  <c r="L266" i="17"/>
  <c r="L267" i="17"/>
  <c r="L268" i="17"/>
  <c r="L269" i="17"/>
  <c r="L270" i="17"/>
  <c r="L271" i="17"/>
  <c r="L272" i="17"/>
  <c r="L273" i="17"/>
  <c r="L274" i="17"/>
  <c r="L275" i="17"/>
  <c r="L276" i="17"/>
  <c r="L277" i="17"/>
  <c r="L278" i="17"/>
  <c r="L279" i="17"/>
  <c r="L280" i="17"/>
  <c r="L281" i="17"/>
  <c r="L282" i="17"/>
  <c r="L283" i="17"/>
  <c r="L284" i="17"/>
  <c r="L285" i="17"/>
  <c r="L286" i="17"/>
  <c r="L287" i="17"/>
  <c r="L288" i="17"/>
  <c r="L289" i="17"/>
  <c r="L290" i="17"/>
  <c r="L291" i="17"/>
  <c r="L292" i="17"/>
  <c r="L29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F194" i="17"/>
  <c r="D295" i="17"/>
  <c r="D594" i="8"/>
  <c r="D188" i="17" s="1"/>
  <c r="D223" i="17" s="1"/>
  <c r="D258" i="17" s="1"/>
  <c r="D293" i="17" s="1"/>
  <c r="D593" i="8"/>
  <c r="D187" i="17" s="1"/>
  <c r="D222" i="17" s="1"/>
  <c r="D257" i="17" s="1"/>
  <c r="D292" i="17" s="1"/>
  <c r="D592" i="8"/>
  <c r="D186" i="17" s="1"/>
  <c r="D221" i="17" s="1"/>
  <c r="D256" i="17" s="1"/>
  <c r="D291" i="17" s="1"/>
  <c r="D591" i="8"/>
  <c r="D185" i="17" s="1"/>
  <c r="D220" i="17" s="1"/>
  <c r="D255" i="17" s="1"/>
  <c r="D290" i="17" s="1"/>
  <c r="D590" i="8"/>
  <c r="D184" i="17" s="1"/>
  <c r="D219" i="17" s="1"/>
  <c r="D254" i="17" s="1"/>
  <c r="D289" i="17" s="1"/>
  <c r="D589" i="8"/>
  <c r="D183" i="17" s="1"/>
  <c r="D218" i="17" s="1"/>
  <c r="D253" i="17" s="1"/>
  <c r="D288" i="17" s="1"/>
  <c r="D588" i="8"/>
  <c r="D182" i="17" s="1"/>
  <c r="D217" i="17" s="1"/>
  <c r="D252" i="17" s="1"/>
  <c r="D287" i="17" s="1"/>
  <c r="D587" i="8"/>
  <c r="D181" i="17" s="1"/>
  <c r="D216" i="17" s="1"/>
  <c r="D251" i="17" s="1"/>
  <c r="D286" i="17" s="1"/>
  <c r="D586" i="8"/>
  <c r="D180" i="17" s="1"/>
  <c r="D215" i="17" s="1"/>
  <c r="D250" i="17" s="1"/>
  <c r="D285" i="17" s="1"/>
  <c r="D585" i="8"/>
  <c r="D179" i="17" s="1"/>
  <c r="D214" i="17" s="1"/>
  <c r="D249" i="17" s="1"/>
  <c r="D284" i="17" s="1"/>
  <c r="D584" i="8"/>
  <c r="D178" i="17" s="1"/>
  <c r="D213" i="17" s="1"/>
  <c r="D248" i="17" s="1"/>
  <c r="D283" i="17" s="1"/>
  <c r="D583" i="8"/>
  <c r="D177" i="17" s="1"/>
  <c r="D212" i="17" s="1"/>
  <c r="D247" i="17" s="1"/>
  <c r="D282" i="17" s="1"/>
  <c r="D582" i="8"/>
  <c r="D176" i="17" s="1"/>
  <c r="D211" i="17" s="1"/>
  <c r="D246" i="17" s="1"/>
  <c r="D281" i="17" s="1"/>
  <c r="D581" i="8"/>
  <c r="D175" i="17" s="1"/>
  <c r="D210" i="17" s="1"/>
  <c r="D245" i="17" s="1"/>
  <c r="D280" i="17" s="1"/>
  <c r="D580" i="8"/>
  <c r="D174" i="17" s="1"/>
  <c r="D209" i="17" s="1"/>
  <c r="D244" i="17" s="1"/>
  <c r="D279" i="17" s="1"/>
  <c r="D579" i="8"/>
  <c r="D173" i="17" s="1"/>
  <c r="D208" i="17" s="1"/>
  <c r="D243" i="17" s="1"/>
  <c r="D278" i="17" s="1"/>
  <c r="D578" i="8"/>
  <c r="D172" i="17" s="1"/>
  <c r="D207" i="17" s="1"/>
  <c r="D242" i="17" s="1"/>
  <c r="D277" i="17" s="1"/>
  <c r="D577" i="8"/>
  <c r="D171" i="17" s="1"/>
  <c r="D206" i="17" s="1"/>
  <c r="D241" i="17" s="1"/>
  <c r="D276" i="17" s="1"/>
  <c r="D170" i="17"/>
  <c r="D169" i="17"/>
  <c r="D168" i="17"/>
  <c r="D167" i="17"/>
  <c r="D166" i="17"/>
  <c r="D165" i="17"/>
  <c r="D164" i="17"/>
  <c r="D163" i="17"/>
  <c r="D162" i="17"/>
  <c r="D161" i="17"/>
  <c r="D160" i="17"/>
  <c r="D159" i="17"/>
  <c r="AB260" i="17"/>
  <c r="AA260" i="17"/>
  <c r="Z260" i="17"/>
  <c r="Y260" i="17"/>
  <c r="X260" i="17"/>
  <c r="W260" i="17"/>
  <c r="V260" i="17"/>
  <c r="U260" i="17"/>
  <c r="T260" i="17"/>
  <c r="S260" i="17"/>
  <c r="R260" i="17"/>
  <c r="Q260" i="17"/>
  <c r="P260" i="17"/>
  <c r="O260" i="17"/>
  <c r="N260" i="17"/>
  <c r="M260" i="17"/>
  <c r="L260" i="17"/>
  <c r="K260" i="17"/>
  <c r="J260" i="17"/>
  <c r="I260" i="17"/>
  <c r="H260" i="17"/>
  <c r="G260" i="17"/>
  <c r="D260" i="17"/>
  <c r="AB225" i="17"/>
  <c r="AA225" i="17"/>
  <c r="Z225" i="17"/>
  <c r="Y225" i="17"/>
  <c r="X225" i="17"/>
  <c r="W225" i="17"/>
  <c r="V225" i="17"/>
  <c r="U225" i="17"/>
  <c r="T225" i="17"/>
  <c r="S225" i="17"/>
  <c r="R225" i="17"/>
  <c r="Q225" i="17"/>
  <c r="P225" i="17"/>
  <c r="O225" i="17"/>
  <c r="N225" i="17"/>
  <c r="M225" i="17"/>
  <c r="L225" i="17"/>
  <c r="K225" i="17"/>
  <c r="J225" i="17"/>
  <c r="I225" i="17"/>
  <c r="H225" i="17"/>
  <c r="G225" i="17"/>
  <c r="D225" i="17"/>
  <c r="AB190" i="17"/>
  <c r="AA190" i="17"/>
  <c r="Z190" i="17"/>
  <c r="Y190" i="17"/>
  <c r="X190" i="17"/>
  <c r="W190" i="17"/>
  <c r="V190" i="17"/>
  <c r="U190" i="17"/>
  <c r="T190" i="17"/>
  <c r="S190" i="17"/>
  <c r="R190" i="17"/>
  <c r="Q190" i="17"/>
  <c r="P190" i="17"/>
  <c r="O190" i="17"/>
  <c r="N190" i="17"/>
  <c r="M190" i="17"/>
  <c r="L190" i="17"/>
  <c r="K190" i="17"/>
  <c r="J190" i="17"/>
  <c r="I190" i="17"/>
  <c r="H190" i="17"/>
  <c r="G190" i="17"/>
  <c r="F160" i="17"/>
  <c r="F161" i="17" s="1"/>
  <c r="F162" i="17" s="1"/>
  <c r="F163" i="17" s="1"/>
  <c r="F164" i="17" s="1"/>
  <c r="F165" i="17" s="1"/>
  <c r="F166" i="17" s="1"/>
  <c r="F167" i="17" s="1"/>
  <c r="F168" i="17" s="1"/>
  <c r="F169" i="17" s="1"/>
  <c r="F170" i="17" s="1"/>
  <c r="F171" i="17" s="1"/>
  <c r="F172" i="17" s="1"/>
  <c r="F173" i="17" s="1"/>
  <c r="F174" i="17" s="1"/>
  <c r="F175" i="17" s="1"/>
  <c r="F176" i="17" s="1"/>
  <c r="F177" i="17" s="1"/>
  <c r="F178" i="17" s="1"/>
  <c r="F179" i="17" s="1"/>
  <c r="F180" i="17" s="1"/>
  <c r="F181" i="17" s="1"/>
  <c r="F182" i="17" s="1"/>
  <c r="F183" i="17" s="1"/>
  <c r="F184" i="17" s="1"/>
  <c r="F185" i="17" s="1"/>
  <c r="F186" i="17" s="1"/>
  <c r="F187" i="17" s="1"/>
  <c r="F188" i="17" s="1"/>
  <c r="F190" i="17" s="1"/>
  <c r="D190" i="17"/>
  <c r="AB122" i="17"/>
  <c r="AB123" i="17"/>
  <c r="AB124" i="17"/>
  <c r="AB125" i="17"/>
  <c r="AB126" i="17"/>
  <c r="AB127" i="17"/>
  <c r="AB128" i="17"/>
  <c r="AB129" i="17"/>
  <c r="AB130" i="17"/>
  <c r="AB131" i="17"/>
  <c r="AB132" i="17"/>
  <c r="AB133" i="17"/>
  <c r="AB134" i="17"/>
  <c r="AB135" i="17"/>
  <c r="AB136" i="17"/>
  <c r="AB137" i="17"/>
  <c r="AB138" i="17"/>
  <c r="AB139" i="17"/>
  <c r="AB140" i="17"/>
  <c r="AB141" i="17"/>
  <c r="AB142" i="17"/>
  <c r="AB143" i="17"/>
  <c r="AB144" i="17"/>
  <c r="AB145" i="17"/>
  <c r="AB146" i="17"/>
  <c r="AB147" i="17"/>
  <c r="AB148" i="17"/>
  <c r="AB149" i="17"/>
  <c r="AB150" i="17"/>
  <c r="AB15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Z122" i="17"/>
  <c r="Z123" i="17"/>
  <c r="Z124" i="17"/>
  <c r="Z125" i="17"/>
  <c r="Z126" i="17"/>
  <c r="Z127" i="17"/>
  <c r="Z128" i="17"/>
  <c r="Z129" i="17"/>
  <c r="Z130" i="17"/>
  <c r="Z131" i="17"/>
  <c r="Z132" i="17"/>
  <c r="Z133" i="17"/>
  <c r="Z134" i="17"/>
  <c r="Z135" i="17"/>
  <c r="Z136" i="17"/>
  <c r="Z137" i="17"/>
  <c r="Z138" i="17"/>
  <c r="Z139" i="17"/>
  <c r="Z140" i="17"/>
  <c r="Z141" i="17"/>
  <c r="Z142" i="17"/>
  <c r="Z143" i="17"/>
  <c r="Z144" i="17"/>
  <c r="Z145" i="17"/>
  <c r="Z146" i="17"/>
  <c r="Z147" i="17"/>
  <c r="Z148" i="17"/>
  <c r="Z149" i="17"/>
  <c r="Z150" i="17"/>
  <c r="Z151" i="17"/>
  <c r="Y122" i="17"/>
  <c r="Y123" i="17"/>
  <c r="Y124" i="17"/>
  <c r="Y125" i="17"/>
  <c r="Y126" i="17"/>
  <c r="Y127" i="17"/>
  <c r="Y128" i="17"/>
  <c r="Y129" i="17"/>
  <c r="Y130" i="17"/>
  <c r="Y131" i="17"/>
  <c r="Y132" i="17"/>
  <c r="Y133" i="17"/>
  <c r="Y134" i="17"/>
  <c r="Y135" i="17"/>
  <c r="Y136" i="17"/>
  <c r="Y137" i="17"/>
  <c r="Y138" i="17"/>
  <c r="Y139" i="17"/>
  <c r="Y140" i="17"/>
  <c r="Y141" i="17"/>
  <c r="Y142" i="17"/>
  <c r="Y143" i="17"/>
  <c r="Y144" i="17"/>
  <c r="Y145" i="17"/>
  <c r="Y146" i="17"/>
  <c r="Y147" i="17"/>
  <c r="Y148" i="17"/>
  <c r="Y149" i="17"/>
  <c r="Y150" i="17"/>
  <c r="Y151" i="17"/>
  <c r="X122" i="17"/>
  <c r="X123" i="17"/>
  <c r="X124" i="17"/>
  <c r="X125" i="17"/>
  <c r="X126" i="17"/>
  <c r="X127" i="17"/>
  <c r="X128" i="17"/>
  <c r="X129" i="17"/>
  <c r="X130" i="17"/>
  <c r="X131" i="17"/>
  <c r="X132" i="17"/>
  <c r="X133" i="17"/>
  <c r="X134" i="17"/>
  <c r="X135" i="17"/>
  <c r="X136" i="17"/>
  <c r="X137" i="17"/>
  <c r="X138" i="17"/>
  <c r="X139" i="17"/>
  <c r="X140" i="17"/>
  <c r="X141" i="17"/>
  <c r="X142" i="17"/>
  <c r="X143" i="17"/>
  <c r="X144" i="17"/>
  <c r="X145" i="17"/>
  <c r="X146" i="17"/>
  <c r="X147" i="17"/>
  <c r="X148" i="17"/>
  <c r="X149" i="17"/>
  <c r="X150" i="17"/>
  <c r="X15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W151" i="17"/>
  <c r="V122" i="17"/>
  <c r="V123" i="17"/>
  <c r="V124" i="17"/>
  <c r="V125" i="17"/>
  <c r="V126" i="17"/>
  <c r="V127" i="17"/>
  <c r="V128" i="17"/>
  <c r="V129" i="17"/>
  <c r="V130" i="17"/>
  <c r="V131" i="17"/>
  <c r="V132" i="17"/>
  <c r="V133" i="17"/>
  <c r="V134" i="17"/>
  <c r="V135" i="17"/>
  <c r="V136" i="17"/>
  <c r="V137" i="17"/>
  <c r="V138" i="17"/>
  <c r="V139" i="17"/>
  <c r="V140" i="17"/>
  <c r="V141" i="17"/>
  <c r="V142" i="17"/>
  <c r="V143" i="17"/>
  <c r="V144" i="17"/>
  <c r="V145" i="17"/>
  <c r="V146" i="17"/>
  <c r="V147" i="17"/>
  <c r="V148" i="17"/>
  <c r="V149" i="17"/>
  <c r="V150" i="17"/>
  <c r="V151" i="17"/>
  <c r="U122" i="17"/>
  <c r="U123" i="17"/>
  <c r="U124" i="17"/>
  <c r="U125" i="17"/>
  <c r="U126" i="17"/>
  <c r="U127" i="17"/>
  <c r="U128" i="17"/>
  <c r="U129" i="17"/>
  <c r="U130" i="17"/>
  <c r="U131" i="17"/>
  <c r="U132" i="17"/>
  <c r="U133" i="17"/>
  <c r="U134" i="17"/>
  <c r="U135" i="17"/>
  <c r="U136" i="17"/>
  <c r="U137" i="17"/>
  <c r="U138" i="17"/>
  <c r="U139" i="17"/>
  <c r="U140" i="17"/>
  <c r="U141" i="17"/>
  <c r="U142" i="17"/>
  <c r="U143" i="17"/>
  <c r="U144" i="17"/>
  <c r="U145" i="17"/>
  <c r="U146" i="17"/>
  <c r="U147" i="17"/>
  <c r="U148" i="17"/>
  <c r="U149" i="17"/>
  <c r="U150" i="17"/>
  <c r="U15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R122" i="17"/>
  <c r="R123" i="17"/>
  <c r="R124" i="17"/>
  <c r="R125" i="17"/>
  <c r="R126" i="17"/>
  <c r="R127" i="17"/>
  <c r="R128" i="17"/>
  <c r="R129" i="17"/>
  <c r="R130" i="17"/>
  <c r="R131" i="17"/>
  <c r="R132" i="17"/>
  <c r="R133" i="17"/>
  <c r="R134" i="17"/>
  <c r="R135" i="17"/>
  <c r="R136" i="17"/>
  <c r="R137" i="17"/>
  <c r="R138" i="17"/>
  <c r="R139" i="17"/>
  <c r="R140" i="17"/>
  <c r="R141" i="17"/>
  <c r="R142" i="17"/>
  <c r="R143" i="17"/>
  <c r="R144" i="17"/>
  <c r="R145" i="17"/>
  <c r="R146" i="17"/>
  <c r="R147" i="17"/>
  <c r="R148" i="17"/>
  <c r="R149" i="17"/>
  <c r="R150" i="17"/>
  <c r="R15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D153" i="17"/>
  <c r="D46" i="17"/>
  <c r="D81" i="17" s="1"/>
  <c r="D116" i="17" s="1"/>
  <c r="D151" i="17" s="1"/>
  <c r="D45" i="17"/>
  <c r="D80" i="17" s="1"/>
  <c r="D115" i="17" s="1"/>
  <c r="D150" i="17" s="1"/>
  <c r="D44" i="17"/>
  <c r="D79" i="17" s="1"/>
  <c r="D114" i="17" s="1"/>
  <c r="D149" i="17" s="1"/>
  <c r="D43" i="17"/>
  <c r="D78" i="17" s="1"/>
  <c r="D113" i="17" s="1"/>
  <c r="D148" i="17" s="1"/>
  <c r="D42" i="17"/>
  <c r="D77" i="17" s="1"/>
  <c r="D112" i="17" s="1"/>
  <c r="D147" i="17" s="1"/>
  <c r="D41" i="17"/>
  <c r="D76" i="17" s="1"/>
  <c r="D111" i="17" s="1"/>
  <c r="D146" i="17" s="1"/>
  <c r="D40" i="17"/>
  <c r="D75" i="17" s="1"/>
  <c r="D110" i="17" s="1"/>
  <c r="D145" i="17" s="1"/>
  <c r="D39" i="17"/>
  <c r="D74" i="17" s="1"/>
  <c r="D109" i="17" s="1"/>
  <c r="D144" i="17" s="1"/>
  <c r="D38" i="17"/>
  <c r="D73" i="17" s="1"/>
  <c r="D108" i="17" s="1"/>
  <c r="D143" i="17" s="1"/>
  <c r="D37" i="17"/>
  <c r="D72" i="17" s="1"/>
  <c r="D107" i="17" s="1"/>
  <c r="D142" i="17" s="1"/>
  <c r="D36" i="17"/>
  <c r="D71" i="17" s="1"/>
  <c r="D106" i="17" s="1"/>
  <c r="D141" i="17" s="1"/>
  <c r="D35" i="17"/>
  <c r="D70" i="17" s="1"/>
  <c r="D105" i="17" s="1"/>
  <c r="D140" i="17" s="1"/>
  <c r="D34" i="17"/>
  <c r="D69" i="17" s="1"/>
  <c r="D104" i="17" s="1"/>
  <c r="D139" i="17" s="1"/>
  <c r="D33" i="17"/>
  <c r="D68" i="17" s="1"/>
  <c r="D103" i="17" s="1"/>
  <c r="D138" i="17" s="1"/>
  <c r="D32" i="17"/>
  <c r="D67" i="17" s="1"/>
  <c r="D102" i="17" s="1"/>
  <c r="D137" i="17" s="1"/>
  <c r="D31" i="17"/>
  <c r="D66" i="17" s="1"/>
  <c r="D101" i="17" s="1"/>
  <c r="D136" i="17" s="1"/>
  <c r="D30" i="17"/>
  <c r="D65" i="17" s="1"/>
  <c r="D100" i="17" s="1"/>
  <c r="D135" i="17" s="1"/>
  <c r="D29" i="17"/>
  <c r="D64" i="17" s="1"/>
  <c r="D99" i="17" s="1"/>
  <c r="D134" i="17" s="1"/>
  <c r="D28" i="17"/>
  <c r="D63" i="17" s="1"/>
  <c r="D98" i="17" s="1"/>
  <c r="D133" i="17" s="1"/>
  <c r="D27" i="17"/>
  <c r="D62" i="17" s="1"/>
  <c r="D97" i="17" s="1"/>
  <c r="D132" i="17" s="1"/>
  <c r="D26" i="17"/>
  <c r="D61" i="17" s="1"/>
  <c r="D96" i="17" s="1"/>
  <c r="D131" i="17" s="1"/>
  <c r="D25" i="17"/>
  <c r="D60" i="17" s="1"/>
  <c r="D95" i="17" s="1"/>
  <c r="D130" i="17" s="1"/>
  <c r="D24" i="17"/>
  <c r="D59" i="17" s="1"/>
  <c r="D94" i="17" s="1"/>
  <c r="D129" i="17" s="1"/>
  <c r="D23" i="17"/>
  <c r="D58" i="17" s="1"/>
  <c r="D93" i="17" s="1"/>
  <c r="D128" i="17" s="1"/>
  <c r="D22" i="17"/>
  <c r="D57" i="17" s="1"/>
  <c r="D92" i="17" s="1"/>
  <c r="D127" i="17" s="1"/>
  <c r="D21" i="17"/>
  <c r="D56" i="17" s="1"/>
  <c r="D91" i="17" s="1"/>
  <c r="D126" i="17" s="1"/>
  <c r="D20" i="17"/>
  <c r="D55" i="17" s="1"/>
  <c r="D90" i="17" s="1"/>
  <c r="D125" i="17" s="1"/>
  <c r="D19" i="17"/>
  <c r="D54" i="17" s="1"/>
  <c r="D89" i="17" s="1"/>
  <c r="D124" i="17" s="1"/>
  <c r="D18" i="17"/>
  <c r="D53" i="17" s="1"/>
  <c r="D88" i="17" s="1"/>
  <c r="D123" i="17" s="1"/>
  <c r="D17" i="17"/>
  <c r="D52" i="17" s="1"/>
  <c r="D87" i="17" s="1"/>
  <c r="D122" i="17" s="1"/>
  <c r="AB118" i="17"/>
  <c r="AA118" i="17"/>
  <c r="Z118" i="17"/>
  <c r="Y118" i="17"/>
  <c r="X118" i="17"/>
  <c r="W118" i="17"/>
  <c r="V118" i="17"/>
  <c r="U118" i="17"/>
  <c r="T118" i="17"/>
  <c r="S118" i="17"/>
  <c r="R118" i="17"/>
  <c r="Q118" i="17"/>
  <c r="P118" i="17"/>
  <c r="O118" i="17"/>
  <c r="N118" i="17"/>
  <c r="M118" i="17"/>
  <c r="L118" i="17"/>
  <c r="K118" i="17"/>
  <c r="J118" i="17"/>
  <c r="I118" i="17"/>
  <c r="H118" i="17"/>
  <c r="G118" i="17"/>
  <c r="D118" i="17"/>
  <c r="AB83" i="17"/>
  <c r="AA83" i="17"/>
  <c r="Z83" i="17"/>
  <c r="Y83" i="17"/>
  <c r="X83" i="17"/>
  <c r="W83" i="17"/>
  <c r="V83" i="17"/>
  <c r="U83" i="17"/>
  <c r="T83" i="17"/>
  <c r="S83" i="17"/>
  <c r="R83" i="17"/>
  <c r="Q83" i="17"/>
  <c r="P83" i="17"/>
  <c r="O83" i="17"/>
  <c r="N83" i="17"/>
  <c r="M83" i="17"/>
  <c r="L83" i="17"/>
  <c r="K83" i="17"/>
  <c r="J83" i="17"/>
  <c r="I83" i="17"/>
  <c r="H83" i="17"/>
  <c r="G83" i="17"/>
  <c r="D83" i="17"/>
  <c r="AB48" i="17"/>
  <c r="AA48" i="17"/>
  <c r="Z48" i="17"/>
  <c r="Y48" i="17"/>
  <c r="X48" i="17"/>
  <c r="W48" i="17"/>
  <c r="V48" i="17"/>
  <c r="U48" i="17"/>
  <c r="T48" i="17"/>
  <c r="S48" i="17"/>
  <c r="R48" i="17"/>
  <c r="Q48" i="17"/>
  <c r="P48" i="17"/>
  <c r="O48" i="17"/>
  <c r="N48" i="17"/>
  <c r="M48" i="17"/>
  <c r="L48" i="17"/>
  <c r="K48" i="17"/>
  <c r="J48" i="17"/>
  <c r="I48" i="17"/>
  <c r="H48" i="17"/>
  <c r="G48" i="17"/>
  <c r="F18" i="17"/>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8" i="17" s="1"/>
  <c r="D48" i="17"/>
  <c r="AB11" i="17"/>
  <c r="AA11" i="17"/>
  <c r="Z11" i="17"/>
  <c r="Y11" i="17"/>
  <c r="X11" i="17"/>
  <c r="W11" i="17"/>
  <c r="V11" i="17"/>
  <c r="U11" i="17"/>
  <c r="T11" i="17"/>
  <c r="S11" i="17"/>
  <c r="R11" i="17"/>
  <c r="Q11" i="17"/>
  <c r="P11" i="17"/>
  <c r="O11" i="17"/>
  <c r="N11" i="17"/>
  <c r="M11" i="17"/>
  <c r="L11" i="17"/>
  <c r="K11" i="17"/>
  <c r="J11" i="17"/>
  <c r="I11" i="17"/>
  <c r="H11" i="17"/>
  <c r="G11" i="17"/>
  <c r="AB10" i="17"/>
  <c r="AA10" i="17"/>
  <c r="Z10" i="17"/>
  <c r="Y10" i="17"/>
  <c r="X10" i="17"/>
  <c r="W10" i="17"/>
  <c r="V10" i="17"/>
  <c r="U10" i="17"/>
  <c r="T10" i="17"/>
  <c r="S10" i="17"/>
  <c r="R10" i="17"/>
  <c r="Q10" i="17"/>
  <c r="P10" i="17"/>
  <c r="O10" i="17"/>
  <c r="N10" i="17"/>
  <c r="M10" i="17"/>
  <c r="L10" i="17"/>
  <c r="K10" i="17"/>
  <c r="J10" i="17"/>
  <c r="I10" i="17"/>
  <c r="H10" i="17"/>
  <c r="G10" i="17"/>
  <c r="D10" i="17"/>
  <c r="AB9" i="17"/>
  <c r="AA9" i="17"/>
  <c r="Z9" i="17"/>
  <c r="Y9" i="17"/>
  <c r="X9" i="17"/>
  <c r="W9" i="17"/>
  <c r="V9" i="17"/>
  <c r="U9" i="17"/>
  <c r="T9" i="17"/>
  <c r="S9" i="17"/>
  <c r="R9" i="17"/>
  <c r="Q9" i="17"/>
  <c r="P9" i="17"/>
  <c r="O9" i="17"/>
  <c r="N9" i="17"/>
  <c r="M9" i="17"/>
  <c r="L9" i="17"/>
  <c r="K9" i="17"/>
  <c r="J9" i="17"/>
  <c r="I9" i="17"/>
  <c r="H9" i="17"/>
  <c r="G9" i="17"/>
  <c r="D9" i="17"/>
  <c r="G7" i="17"/>
  <c r="B7" i="17"/>
  <c r="G6" i="17"/>
  <c r="B6" i="17"/>
  <c r="G5" i="17"/>
  <c r="B5" i="17"/>
  <c r="G4" i="17"/>
  <c r="B4" i="17"/>
  <c r="G3" i="17"/>
  <c r="B3" i="17"/>
  <c r="G2" i="17"/>
  <c r="B2" i="17"/>
  <c r="F171" i="16"/>
  <c r="F173" i="16" s="1"/>
  <c r="D173" i="16"/>
  <c r="D145" i="16"/>
  <c r="D170" i="16" s="1"/>
  <c r="D165" i="16"/>
  <c r="D162" i="16"/>
  <c r="D161" i="16"/>
  <c r="F151" i="16"/>
  <c r="F152" i="16" s="1"/>
  <c r="F153" i="16" s="1"/>
  <c r="F154" i="16" s="1"/>
  <c r="F155" i="16" s="1"/>
  <c r="F156" i="16" s="1"/>
  <c r="F157" i="16" s="1"/>
  <c r="D520" i="8"/>
  <c r="D157" i="16" s="1"/>
  <c r="D519" i="8"/>
  <c r="D156" i="16" s="1"/>
  <c r="D155" i="16"/>
  <c r="D154" i="16"/>
  <c r="D153" i="16"/>
  <c r="D152" i="16"/>
  <c r="D151" i="16"/>
  <c r="D150" i="16"/>
  <c r="D498" i="8"/>
  <c r="D21" i="16" s="1"/>
  <c r="D35" i="16" s="1"/>
  <c r="D497" i="8"/>
  <c r="D20" i="16" s="1"/>
  <c r="D48" i="16" s="1"/>
  <c r="D126" i="16" s="1"/>
  <c r="D496" i="8"/>
  <c r="D19" i="16" s="1"/>
  <c r="D93" i="16" s="1"/>
  <c r="F92" i="16"/>
  <c r="F108" i="16" s="1"/>
  <c r="F124" i="16" s="1"/>
  <c r="D495" i="8"/>
  <c r="D18" i="16" s="1"/>
  <c r="D92" i="16" s="1"/>
  <c r="F39" i="16"/>
  <c r="F53" i="16" s="1"/>
  <c r="F67" i="16" s="1"/>
  <c r="F38" i="16"/>
  <c r="F52" i="16" s="1"/>
  <c r="F66" i="16" s="1"/>
  <c r="F36" i="16"/>
  <c r="F50" i="16" s="1"/>
  <c r="F64" i="16" s="1"/>
  <c r="F35" i="16"/>
  <c r="F49" i="16" s="1"/>
  <c r="F63" i="16" s="1"/>
  <c r="F32" i="16"/>
  <c r="F46" i="16" s="1"/>
  <c r="F60" i="16" s="1"/>
  <c r="C59" i="16"/>
  <c r="C45" i="16"/>
  <c r="C31" i="16"/>
  <c r="C17" i="16"/>
  <c r="AB11" i="16"/>
  <c r="AA11" i="16"/>
  <c r="Z11" i="16"/>
  <c r="Y11" i="16"/>
  <c r="X11" i="16"/>
  <c r="W11" i="16"/>
  <c r="V11" i="16"/>
  <c r="U11" i="16"/>
  <c r="T11" i="16"/>
  <c r="S11" i="16"/>
  <c r="R11" i="16"/>
  <c r="Q11" i="16"/>
  <c r="P11" i="16"/>
  <c r="O11" i="16"/>
  <c r="N11" i="16"/>
  <c r="M11" i="16"/>
  <c r="L11" i="16"/>
  <c r="K11" i="16"/>
  <c r="J11" i="16"/>
  <c r="I11" i="16"/>
  <c r="H11" i="16"/>
  <c r="G11" i="16"/>
  <c r="AB10" i="16"/>
  <c r="AA10" i="16"/>
  <c r="Z10" i="16"/>
  <c r="Y10" i="16"/>
  <c r="X10" i="16"/>
  <c r="W10" i="16"/>
  <c r="V10" i="16"/>
  <c r="U10" i="16"/>
  <c r="T10" i="16"/>
  <c r="S10" i="16"/>
  <c r="R10" i="16"/>
  <c r="Q10" i="16"/>
  <c r="P10" i="16"/>
  <c r="O10" i="16"/>
  <c r="N10" i="16"/>
  <c r="M10" i="16"/>
  <c r="L10" i="16"/>
  <c r="K10" i="16"/>
  <c r="J10" i="16"/>
  <c r="I10" i="16"/>
  <c r="H10" i="16"/>
  <c r="G10" i="16"/>
  <c r="D10" i="16"/>
  <c r="AB9" i="16"/>
  <c r="AA9" i="16"/>
  <c r="Z9" i="16"/>
  <c r="Y9" i="16"/>
  <c r="X9" i="16"/>
  <c r="W9" i="16"/>
  <c r="V9" i="16"/>
  <c r="U9" i="16"/>
  <c r="T9" i="16"/>
  <c r="S9" i="16"/>
  <c r="R9" i="16"/>
  <c r="Q9" i="16"/>
  <c r="P9" i="16"/>
  <c r="O9" i="16"/>
  <c r="N9" i="16"/>
  <c r="M9" i="16"/>
  <c r="L9" i="16"/>
  <c r="K9" i="16"/>
  <c r="J9" i="16"/>
  <c r="I9" i="16"/>
  <c r="H9" i="16"/>
  <c r="G9" i="16"/>
  <c r="D9" i="16"/>
  <c r="G7" i="16"/>
  <c r="B7" i="16"/>
  <c r="G6" i="16"/>
  <c r="B6" i="16"/>
  <c r="G5" i="16"/>
  <c r="B5" i="16"/>
  <c r="G4" i="16"/>
  <c r="B4" i="16"/>
  <c r="G3" i="16"/>
  <c r="B3" i="16"/>
  <c r="G2" i="16"/>
  <c r="B2" i="16"/>
  <c r="AB171" i="15"/>
  <c r="AA171" i="15"/>
  <c r="Z171" i="15"/>
  <c r="Y171" i="15"/>
  <c r="X171" i="15"/>
  <c r="W171" i="15"/>
  <c r="V171" i="15"/>
  <c r="U171" i="15"/>
  <c r="T171" i="15"/>
  <c r="S171" i="15"/>
  <c r="R171" i="15"/>
  <c r="Q171" i="15"/>
  <c r="P171" i="15"/>
  <c r="O171" i="15"/>
  <c r="N171" i="15"/>
  <c r="M171" i="15"/>
  <c r="L171" i="15"/>
  <c r="K171" i="15"/>
  <c r="J171" i="15"/>
  <c r="I171" i="15"/>
  <c r="H171" i="15"/>
  <c r="G171" i="15"/>
  <c r="D171" i="15"/>
  <c r="AB160" i="15"/>
  <c r="AA160" i="15"/>
  <c r="Z160" i="15"/>
  <c r="Y160" i="15"/>
  <c r="X160" i="15"/>
  <c r="W160" i="15"/>
  <c r="V160" i="15"/>
  <c r="U160" i="15"/>
  <c r="T160" i="15"/>
  <c r="S160" i="15"/>
  <c r="R160" i="15"/>
  <c r="Q160" i="15"/>
  <c r="P160" i="15"/>
  <c r="O160" i="15"/>
  <c r="N160" i="15"/>
  <c r="M160" i="15"/>
  <c r="L160" i="15"/>
  <c r="K160" i="15"/>
  <c r="J160" i="15"/>
  <c r="I160" i="15"/>
  <c r="H160" i="15"/>
  <c r="G160" i="15"/>
  <c r="D160" i="15"/>
  <c r="AB20" i="15"/>
  <c r="AB141" i="15" s="1"/>
  <c r="AB33" i="15"/>
  <c r="AB142" i="15" s="1"/>
  <c r="AB82" i="15"/>
  <c r="AA20" i="15"/>
  <c r="AA141" i="15" s="1"/>
  <c r="AA33" i="15"/>
  <c r="AA142" i="15" s="1"/>
  <c r="AA82" i="15"/>
  <c r="Z20" i="15"/>
  <c r="Z141" i="15" s="1"/>
  <c r="Z33" i="15"/>
  <c r="Z142" i="15" s="1"/>
  <c r="Z82" i="15"/>
  <c r="Y20" i="15"/>
  <c r="Y141" i="15" s="1"/>
  <c r="Y33" i="15"/>
  <c r="Y142" i="15" s="1"/>
  <c r="Y82" i="15"/>
  <c r="X20" i="15"/>
  <c r="X141" i="15" s="1"/>
  <c r="X33" i="15"/>
  <c r="X142" i="15" s="1"/>
  <c r="X82" i="15"/>
  <c r="W20" i="15"/>
  <c r="W141" i="15" s="1"/>
  <c r="W33" i="15"/>
  <c r="W142" i="15" s="1"/>
  <c r="W82" i="15"/>
  <c r="V20" i="15"/>
  <c r="V141" i="15" s="1"/>
  <c r="V33" i="15"/>
  <c r="V142" i="15" s="1"/>
  <c r="V82" i="15"/>
  <c r="U20" i="15"/>
  <c r="U141" i="15" s="1"/>
  <c r="U33" i="15"/>
  <c r="U142" i="15" s="1"/>
  <c r="U82" i="15"/>
  <c r="T20" i="15"/>
  <c r="T141" i="15" s="1"/>
  <c r="T33" i="15"/>
  <c r="T142" i="15" s="1"/>
  <c r="T82" i="15"/>
  <c r="T145" i="15"/>
  <c r="S20" i="15"/>
  <c r="S141" i="15" s="1"/>
  <c r="S33" i="15"/>
  <c r="S142" i="15" s="1"/>
  <c r="S82" i="15"/>
  <c r="R20" i="15"/>
  <c r="R141" i="15" s="1"/>
  <c r="R33" i="15"/>
  <c r="R142" i="15" s="1"/>
  <c r="R82" i="15"/>
  <c r="Q20" i="15"/>
  <c r="Q141" i="15" s="1"/>
  <c r="Q33" i="15"/>
  <c r="Q142" i="15" s="1"/>
  <c r="Q82" i="15"/>
  <c r="Q146" i="15"/>
  <c r="P20" i="15"/>
  <c r="P141" i="15" s="1"/>
  <c r="P33" i="15"/>
  <c r="P142" i="15" s="1"/>
  <c r="P82" i="15"/>
  <c r="P146" i="15"/>
  <c r="O20" i="15"/>
  <c r="O141" i="15" s="1"/>
  <c r="O33" i="15"/>
  <c r="O142" i="15" s="1"/>
  <c r="O82" i="15"/>
  <c r="O145" i="15"/>
  <c r="N20" i="15"/>
  <c r="N141" i="15" s="1"/>
  <c r="N33" i="15"/>
  <c r="N142" i="15" s="1"/>
  <c r="N82" i="15"/>
  <c r="N145" i="15"/>
  <c r="M20" i="15"/>
  <c r="M141" i="15" s="1"/>
  <c r="M33" i="15"/>
  <c r="M142" i="15" s="1"/>
  <c r="M82" i="15"/>
  <c r="M147" i="15"/>
  <c r="L20" i="15"/>
  <c r="L141" i="15" s="1"/>
  <c r="L33" i="15"/>
  <c r="L142" i="15" s="1"/>
  <c r="L82" i="15"/>
  <c r="L147" i="15"/>
  <c r="K20" i="15"/>
  <c r="K141" i="15" s="1"/>
  <c r="K33" i="15"/>
  <c r="K142" i="15" s="1"/>
  <c r="K82" i="15"/>
  <c r="K145" i="15"/>
  <c r="J20" i="15"/>
  <c r="J141" i="15" s="1"/>
  <c r="J33" i="15"/>
  <c r="J142" i="15" s="1"/>
  <c r="J82" i="15"/>
  <c r="I20" i="15"/>
  <c r="I141" i="15" s="1"/>
  <c r="I33" i="15"/>
  <c r="I142" i="15" s="1"/>
  <c r="I82" i="15"/>
  <c r="H20" i="15"/>
  <c r="H141" i="15" s="1"/>
  <c r="H33" i="15"/>
  <c r="H142" i="15" s="1"/>
  <c r="H82" i="15"/>
  <c r="G20" i="15"/>
  <c r="G141" i="15" s="1"/>
  <c r="G33" i="15"/>
  <c r="G142" i="15" s="1"/>
  <c r="G82" i="15"/>
  <c r="D149" i="15"/>
  <c r="B66" i="15"/>
  <c r="D144" i="15" s="1"/>
  <c r="B35" i="15"/>
  <c r="D143" i="15" s="1"/>
  <c r="B25" i="15"/>
  <c r="D33" i="15" s="1"/>
  <c r="D142" i="15" s="1"/>
  <c r="B15" i="15"/>
  <c r="D20" i="15" s="1"/>
  <c r="D141" i="15" s="1"/>
  <c r="D472" i="8"/>
  <c r="D134" i="15" s="1"/>
  <c r="F131" i="15"/>
  <c r="F132" i="15" s="1"/>
  <c r="F133" i="15" s="1"/>
  <c r="D471" i="8"/>
  <c r="D133" i="15" s="1"/>
  <c r="D470" i="8"/>
  <c r="D132" i="15" s="1"/>
  <c r="D469" i="8"/>
  <c r="D131" i="15" s="1"/>
  <c r="D130" i="15"/>
  <c r="D464" i="8"/>
  <c r="D123" i="15" s="1"/>
  <c r="F120" i="15"/>
  <c r="F121" i="15" s="1"/>
  <c r="F122" i="15" s="1"/>
  <c r="D463" i="8"/>
  <c r="D122" i="15" s="1"/>
  <c r="D462" i="8"/>
  <c r="D121" i="15" s="1"/>
  <c r="D461" i="8"/>
  <c r="D120" i="15" s="1"/>
  <c r="D119" i="15"/>
  <c r="D456" i="8"/>
  <c r="D112" i="15" s="1"/>
  <c r="F109" i="15"/>
  <c r="F110" i="15" s="1"/>
  <c r="F111" i="15" s="1"/>
  <c r="D455" i="8"/>
  <c r="D111" i="15" s="1"/>
  <c r="D454" i="8"/>
  <c r="D110" i="15" s="1"/>
  <c r="D453" i="8"/>
  <c r="D109" i="15" s="1"/>
  <c r="D108" i="15"/>
  <c r="D448" i="8"/>
  <c r="D101" i="15" s="1"/>
  <c r="D447" i="8"/>
  <c r="D100" i="15" s="1"/>
  <c r="D99" i="15"/>
  <c r="D94" i="15"/>
  <c r="D93" i="15"/>
  <c r="D92" i="15"/>
  <c r="D438" i="8"/>
  <c r="D87" i="15" s="1"/>
  <c r="D86" i="15"/>
  <c r="D85" i="15"/>
  <c r="C75" i="15"/>
  <c r="D82" i="15" s="1"/>
  <c r="D426" i="8"/>
  <c r="D71" i="15" s="1"/>
  <c r="F70" i="15"/>
  <c r="D70" i="15"/>
  <c r="D69" i="15"/>
  <c r="D62" i="15"/>
  <c r="D60" i="15"/>
  <c r="D59" i="15"/>
  <c r="D413" i="8"/>
  <c r="D54" i="15" s="1"/>
  <c r="D53" i="15"/>
  <c r="D52" i="15"/>
  <c r="D408" i="8"/>
  <c r="D47" i="15" s="1"/>
  <c r="D46" i="15"/>
  <c r="D45" i="15"/>
  <c r="AB42" i="15"/>
  <c r="AA42" i="15"/>
  <c r="Z42" i="15"/>
  <c r="Y42" i="15"/>
  <c r="X42" i="15"/>
  <c r="W42" i="15"/>
  <c r="V42" i="15"/>
  <c r="U42" i="15"/>
  <c r="T42" i="15"/>
  <c r="S42" i="15"/>
  <c r="R42" i="15"/>
  <c r="Q42" i="15"/>
  <c r="P42" i="15"/>
  <c r="O42" i="15"/>
  <c r="N42" i="15"/>
  <c r="M42" i="15"/>
  <c r="L42" i="15"/>
  <c r="K42" i="15"/>
  <c r="J42" i="15"/>
  <c r="I42" i="15"/>
  <c r="H42" i="15"/>
  <c r="G42" i="15"/>
  <c r="F40" i="15"/>
  <c r="F42" i="15" s="1"/>
  <c r="C37" i="15"/>
  <c r="D42" i="15" s="1"/>
  <c r="D40" i="15"/>
  <c r="F39" i="15"/>
  <c r="D39" i="15"/>
  <c r="D38" i="15"/>
  <c r="AB11" i="15"/>
  <c r="AA11" i="15"/>
  <c r="Z11" i="15"/>
  <c r="Y11" i="15"/>
  <c r="X11" i="15"/>
  <c r="W11" i="15"/>
  <c r="V11" i="15"/>
  <c r="U11" i="15"/>
  <c r="T11" i="15"/>
  <c r="S11" i="15"/>
  <c r="R11" i="15"/>
  <c r="Q11" i="15"/>
  <c r="P11" i="15"/>
  <c r="O11" i="15"/>
  <c r="N11" i="15"/>
  <c r="M11" i="15"/>
  <c r="L11" i="15"/>
  <c r="K11" i="15"/>
  <c r="J11" i="15"/>
  <c r="I11" i="15"/>
  <c r="H11" i="15"/>
  <c r="G11" i="15"/>
  <c r="AB10" i="15"/>
  <c r="AA10" i="15"/>
  <c r="Z10" i="15"/>
  <c r="Y10" i="15"/>
  <c r="X10" i="15"/>
  <c r="W10" i="15"/>
  <c r="V10" i="15"/>
  <c r="U10" i="15"/>
  <c r="T10" i="15"/>
  <c r="S10" i="15"/>
  <c r="R10" i="15"/>
  <c r="Q10" i="15"/>
  <c r="P10" i="15"/>
  <c r="O10" i="15"/>
  <c r="N10" i="15"/>
  <c r="M10" i="15"/>
  <c r="L10" i="15"/>
  <c r="K10" i="15"/>
  <c r="J10" i="15"/>
  <c r="I10" i="15"/>
  <c r="H10" i="15"/>
  <c r="G10" i="15"/>
  <c r="D10" i="15"/>
  <c r="AB9" i="15"/>
  <c r="AA9" i="15"/>
  <c r="Z9" i="15"/>
  <c r="Y9" i="15"/>
  <c r="X9" i="15"/>
  <c r="W9" i="15"/>
  <c r="V9" i="15"/>
  <c r="U9" i="15"/>
  <c r="T9" i="15"/>
  <c r="S9" i="15"/>
  <c r="R9" i="15"/>
  <c r="Q9" i="15"/>
  <c r="P9" i="15"/>
  <c r="O9" i="15"/>
  <c r="N9" i="15"/>
  <c r="M9" i="15"/>
  <c r="L9" i="15"/>
  <c r="K9" i="15"/>
  <c r="J9" i="15"/>
  <c r="I9" i="15"/>
  <c r="H9" i="15"/>
  <c r="G9" i="15"/>
  <c r="D9" i="15"/>
  <c r="G7" i="15"/>
  <c r="B7" i="15"/>
  <c r="G6" i="15"/>
  <c r="B6" i="15"/>
  <c r="G5" i="15"/>
  <c r="B5" i="15"/>
  <c r="G4" i="15"/>
  <c r="B4" i="15"/>
  <c r="G3" i="15"/>
  <c r="B3" i="15"/>
  <c r="G2" i="15"/>
  <c r="B2" i="15"/>
  <c r="U1283" i="14"/>
  <c r="U1400" i="14" s="1"/>
  <c r="K1173" i="14"/>
  <c r="K1398" i="14" s="1"/>
  <c r="D1403" i="14"/>
  <c r="D1338" i="14"/>
  <c r="D1401" i="14" s="1"/>
  <c r="D1283" i="14"/>
  <c r="D1400" i="14" s="1"/>
  <c r="D1228" i="14"/>
  <c r="D1399" i="14" s="1"/>
  <c r="D1173" i="14"/>
  <c r="D1398" i="14" s="1"/>
  <c r="D1393" i="14"/>
  <c r="D1308" i="14"/>
  <c r="D1306" i="14"/>
  <c r="D1305" i="14"/>
  <c r="D1304" i="14"/>
  <c r="D1302" i="14"/>
  <c r="D1301" i="14"/>
  <c r="D1300" i="14"/>
  <c r="D1298" i="14"/>
  <c r="D1297" i="14"/>
  <c r="D1296" i="14"/>
  <c r="D1294" i="14"/>
  <c r="D1293" i="14"/>
  <c r="D1292" i="14"/>
  <c r="D1290" i="14"/>
  <c r="D1288" i="14"/>
  <c r="D1287" i="14"/>
  <c r="D1253" i="14"/>
  <c r="D1251" i="14"/>
  <c r="D1250" i="14"/>
  <c r="D1249" i="14"/>
  <c r="D1247" i="14"/>
  <c r="D1246" i="14"/>
  <c r="D1245" i="14"/>
  <c r="D1243" i="14"/>
  <c r="D1242" i="14"/>
  <c r="D1241" i="14"/>
  <c r="D1239" i="14"/>
  <c r="D1238" i="14"/>
  <c r="D1237" i="14"/>
  <c r="D1235" i="14"/>
  <c r="D1234" i="14"/>
  <c r="D1233" i="14"/>
  <c r="D1232" i="14"/>
  <c r="D1198" i="14"/>
  <c r="D1195" i="14"/>
  <c r="D1194" i="14"/>
  <c r="D1191" i="14"/>
  <c r="D1190" i="14"/>
  <c r="D1189" i="14"/>
  <c r="D1187" i="14"/>
  <c r="D1186" i="14"/>
  <c r="D1183" i="14"/>
  <c r="D1182" i="14"/>
  <c r="D1180" i="14"/>
  <c r="D1178" i="14"/>
  <c r="D1177" i="14"/>
  <c r="D1143" i="14"/>
  <c r="D1141" i="14"/>
  <c r="D1140" i="14"/>
  <c r="D1139" i="14"/>
  <c r="D1137" i="14"/>
  <c r="D1136" i="14"/>
  <c r="D1135" i="14"/>
  <c r="D1133" i="14"/>
  <c r="D1132" i="14"/>
  <c r="D1131" i="14"/>
  <c r="D1129" i="14"/>
  <c r="D1128" i="14"/>
  <c r="D1127" i="14"/>
  <c r="D1125" i="14"/>
  <c r="D1123" i="14"/>
  <c r="D1122" i="14"/>
  <c r="AB69" i="14"/>
  <c r="AB1060" i="14" s="1"/>
  <c r="AA69" i="14"/>
  <c r="AA1005" i="14" s="1"/>
  <c r="Z69" i="14"/>
  <c r="Z1060" i="14" s="1"/>
  <c r="Y69" i="14"/>
  <c r="X69" i="14"/>
  <c r="X1060" i="14" s="1"/>
  <c r="W69" i="14"/>
  <c r="W1005" i="14" s="1"/>
  <c r="V69" i="14"/>
  <c r="V397" i="14" s="1"/>
  <c r="U69" i="14"/>
  <c r="U397" i="14" s="1"/>
  <c r="T69" i="14"/>
  <c r="T397" i="14" s="1"/>
  <c r="S69" i="14"/>
  <c r="S1005" i="14" s="1"/>
  <c r="R69" i="14"/>
  <c r="R1060" i="14" s="1"/>
  <c r="Q69" i="14"/>
  <c r="Q397" i="14" s="1"/>
  <c r="P69" i="14"/>
  <c r="P1060" i="14" s="1"/>
  <c r="O69" i="14"/>
  <c r="O1005" i="14" s="1"/>
  <c r="N69" i="14"/>
  <c r="N397" i="14" s="1"/>
  <c r="M69" i="14"/>
  <c r="M397" i="14" s="1"/>
  <c r="L69" i="14"/>
  <c r="L1060" i="14" s="1"/>
  <c r="K69" i="14"/>
  <c r="K1005" i="14" s="1"/>
  <c r="J69" i="14"/>
  <c r="J1060" i="14" s="1"/>
  <c r="I69" i="14"/>
  <c r="I950" i="14" s="1"/>
  <c r="H69" i="14"/>
  <c r="H1060" i="14" s="1"/>
  <c r="G69" i="14"/>
  <c r="G950" i="14" s="1"/>
  <c r="F954" i="14"/>
  <c r="F1009" i="14" s="1"/>
  <c r="F1064" i="14" s="1"/>
  <c r="F1065" i="14" s="1"/>
  <c r="F1066" i="14" s="1"/>
  <c r="F1067" i="14" s="1"/>
  <c r="F1068" i="14" s="1"/>
  <c r="F1069" i="14" s="1"/>
  <c r="F1070" i="14" s="1"/>
  <c r="F1071" i="14" s="1"/>
  <c r="F1072" i="14" s="1"/>
  <c r="F1073" i="14" s="1"/>
  <c r="F1074" i="14" s="1"/>
  <c r="F1075" i="14" s="1"/>
  <c r="F1076" i="14" s="1"/>
  <c r="F1077" i="14" s="1"/>
  <c r="F1078" i="14" s="1"/>
  <c r="F1079" i="14" s="1"/>
  <c r="F1080" i="14" s="1"/>
  <c r="F1081" i="14" s="1"/>
  <c r="F1082" i="14" s="1"/>
  <c r="D1115" i="14"/>
  <c r="D1085" i="14"/>
  <c r="D1082" i="14"/>
  <c r="D1081" i="14"/>
  <c r="D1080" i="14"/>
  <c r="D1078" i="14"/>
  <c r="D1077" i="14"/>
  <c r="D1074" i="14"/>
  <c r="D1073" i="14"/>
  <c r="D1070" i="14"/>
  <c r="D1069" i="14"/>
  <c r="D1067" i="14"/>
  <c r="D1065" i="14"/>
  <c r="D1064" i="14"/>
  <c r="F900" i="14"/>
  <c r="F901" i="14" s="1"/>
  <c r="F956" i="14" s="1"/>
  <c r="F1011" i="14" s="1"/>
  <c r="D1060" i="14"/>
  <c r="D1030" i="14"/>
  <c r="D1029" i="14"/>
  <c r="D1028" i="14"/>
  <c r="D1027" i="14"/>
  <c r="D1026" i="14"/>
  <c r="D1025" i="14"/>
  <c r="D1024" i="14"/>
  <c r="D1023" i="14"/>
  <c r="D1022" i="14"/>
  <c r="D1021" i="14"/>
  <c r="D1020" i="14"/>
  <c r="D1019" i="14"/>
  <c r="D1018" i="14"/>
  <c r="D1017" i="14"/>
  <c r="D1016" i="14"/>
  <c r="D1015" i="14"/>
  <c r="D1014" i="14"/>
  <c r="D1013" i="14"/>
  <c r="D1012" i="14"/>
  <c r="D1010" i="14"/>
  <c r="D1009" i="14"/>
  <c r="D1005" i="14"/>
  <c r="D975" i="14"/>
  <c r="D972" i="14"/>
  <c r="D971" i="14"/>
  <c r="D968" i="14"/>
  <c r="D967" i="14"/>
  <c r="D964" i="14"/>
  <c r="D963" i="14"/>
  <c r="D960" i="14"/>
  <c r="D959" i="14"/>
  <c r="D957" i="14"/>
  <c r="D956" i="14"/>
  <c r="D955" i="14"/>
  <c r="D954" i="14"/>
  <c r="D950" i="14"/>
  <c r="D920" i="14"/>
  <c r="D917" i="14"/>
  <c r="D916" i="14"/>
  <c r="D915" i="14"/>
  <c r="D913" i="14"/>
  <c r="D912" i="14"/>
  <c r="D909" i="14"/>
  <c r="D908" i="14"/>
  <c r="D905" i="14"/>
  <c r="D904" i="14"/>
  <c r="D902" i="14"/>
  <c r="D900" i="14"/>
  <c r="D899" i="14"/>
  <c r="AB564" i="14"/>
  <c r="AB728" i="14"/>
  <c r="AA564" i="14"/>
  <c r="AA728" i="14"/>
  <c r="Z564" i="14"/>
  <c r="Z728" i="14"/>
  <c r="Y564" i="14"/>
  <c r="Y728" i="14"/>
  <c r="X564" i="14"/>
  <c r="X728" i="14"/>
  <c r="W564" i="14"/>
  <c r="W728" i="14"/>
  <c r="V564" i="14"/>
  <c r="V728" i="14"/>
  <c r="U564" i="14"/>
  <c r="U728" i="14"/>
  <c r="T564" i="14"/>
  <c r="T728" i="14"/>
  <c r="S564" i="14"/>
  <c r="S728" i="14"/>
  <c r="R564" i="14"/>
  <c r="R728" i="14"/>
  <c r="Q564" i="14"/>
  <c r="Q728" i="14"/>
  <c r="P564" i="14"/>
  <c r="P728" i="14"/>
  <c r="O564" i="14"/>
  <c r="O728" i="14"/>
  <c r="N564" i="14"/>
  <c r="N728" i="14"/>
  <c r="M564" i="14"/>
  <c r="M728" i="14"/>
  <c r="L564" i="14"/>
  <c r="L728" i="14"/>
  <c r="K564" i="14"/>
  <c r="K728" i="14"/>
  <c r="J564" i="14"/>
  <c r="J728" i="14"/>
  <c r="I564" i="14"/>
  <c r="I728" i="14"/>
  <c r="H564" i="14"/>
  <c r="H728" i="14"/>
  <c r="G564" i="14"/>
  <c r="G728" i="14"/>
  <c r="F842" i="14"/>
  <c r="F843" i="14" s="1"/>
  <c r="F844" i="14" s="1"/>
  <c r="F845" i="14" s="1"/>
  <c r="F846" i="14" s="1"/>
  <c r="F847" i="14" s="1"/>
  <c r="F848" i="14" s="1"/>
  <c r="F849" i="14" s="1"/>
  <c r="F850" i="14" s="1"/>
  <c r="F851" i="14" s="1"/>
  <c r="F852" i="14" s="1"/>
  <c r="F853" i="14" s="1"/>
  <c r="F854" i="14" s="1"/>
  <c r="F855" i="14" s="1"/>
  <c r="F856" i="14" s="1"/>
  <c r="F857" i="14" s="1"/>
  <c r="F858" i="14" s="1"/>
  <c r="F859" i="14" s="1"/>
  <c r="AB890" i="14"/>
  <c r="AA890" i="14"/>
  <c r="Z890" i="14"/>
  <c r="Y890" i="14"/>
  <c r="X890" i="14"/>
  <c r="W890" i="14"/>
  <c r="V890" i="14"/>
  <c r="U890" i="14"/>
  <c r="T890" i="14"/>
  <c r="S890" i="14"/>
  <c r="R890" i="14"/>
  <c r="Q890" i="14"/>
  <c r="P890" i="14"/>
  <c r="O890" i="14"/>
  <c r="N890" i="14"/>
  <c r="M890" i="14"/>
  <c r="L890" i="14"/>
  <c r="K890" i="14"/>
  <c r="J890" i="14"/>
  <c r="I890" i="14"/>
  <c r="H890" i="14"/>
  <c r="G890" i="14"/>
  <c r="AB889" i="14"/>
  <c r="AA889" i="14"/>
  <c r="Z889" i="14"/>
  <c r="Y889" i="14"/>
  <c r="X889" i="14"/>
  <c r="W889" i="14"/>
  <c r="V889" i="14"/>
  <c r="U889" i="14"/>
  <c r="T889" i="14"/>
  <c r="S889" i="14"/>
  <c r="R889" i="14"/>
  <c r="Q889" i="14"/>
  <c r="P889" i="14"/>
  <c r="O889" i="14"/>
  <c r="N889" i="14"/>
  <c r="M889" i="14"/>
  <c r="L889" i="14"/>
  <c r="K889" i="14"/>
  <c r="J889" i="14"/>
  <c r="I889" i="14"/>
  <c r="H889" i="14"/>
  <c r="G889" i="14"/>
  <c r="AB888" i="14"/>
  <c r="AA888" i="14"/>
  <c r="Z888" i="14"/>
  <c r="Y888" i="14"/>
  <c r="X888" i="14"/>
  <c r="W888" i="14"/>
  <c r="V888" i="14"/>
  <c r="U888" i="14"/>
  <c r="T888" i="14"/>
  <c r="S888" i="14"/>
  <c r="R888" i="14"/>
  <c r="Q888" i="14"/>
  <c r="P888" i="14"/>
  <c r="O888" i="14"/>
  <c r="N888" i="14"/>
  <c r="M888" i="14"/>
  <c r="L888" i="14"/>
  <c r="K888" i="14"/>
  <c r="J888" i="14"/>
  <c r="I888" i="14"/>
  <c r="H888" i="14"/>
  <c r="G888" i="14"/>
  <c r="AB887" i="14"/>
  <c r="AA887" i="14"/>
  <c r="Z887" i="14"/>
  <c r="Y887" i="14"/>
  <c r="X887" i="14"/>
  <c r="W887" i="14"/>
  <c r="V887" i="14"/>
  <c r="U887" i="14"/>
  <c r="T887" i="14"/>
  <c r="S887" i="14"/>
  <c r="R887" i="14"/>
  <c r="Q887" i="14"/>
  <c r="P887" i="14"/>
  <c r="O887" i="14"/>
  <c r="N887" i="14"/>
  <c r="M887" i="14"/>
  <c r="L887" i="14"/>
  <c r="K887" i="14"/>
  <c r="J887" i="14"/>
  <c r="I887" i="14"/>
  <c r="H887" i="14"/>
  <c r="G887" i="14"/>
  <c r="AB886" i="14"/>
  <c r="AA886" i="14"/>
  <c r="Z886" i="14"/>
  <c r="Y886" i="14"/>
  <c r="X886" i="14"/>
  <c r="W886" i="14"/>
  <c r="V886" i="14"/>
  <c r="U886" i="14"/>
  <c r="T886" i="14"/>
  <c r="S886" i="14"/>
  <c r="R886" i="14"/>
  <c r="Q886" i="14"/>
  <c r="P886" i="14"/>
  <c r="O886" i="14"/>
  <c r="N886" i="14"/>
  <c r="M886" i="14"/>
  <c r="L886" i="14"/>
  <c r="K886" i="14"/>
  <c r="J886" i="14"/>
  <c r="I886" i="14"/>
  <c r="H886" i="14"/>
  <c r="G886" i="14"/>
  <c r="AB885" i="14"/>
  <c r="AA885" i="14"/>
  <c r="Z885" i="14"/>
  <c r="Y885" i="14"/>
  <c r="X885" i="14"/>
  <c r="W885" i="14"/>
  <c r="V885" i="14"/>
  <c r="U885" i="14"/>
  <c r="T885" i="14"/>
  <c r="S885" i="14"/>
  <c r="R885" i="14"/>
  <c r="Q885" i="14"/>
  <c r="P885" i="14"/>
  <c r="O885" i="14"/>
  <c r="N885" i="14"/>
  <c r="M885" i="14"/>
  <c r="L885" i="14"/>
  <c r="K885" i="14"/>
  <c r="J885" i="14"/>
  <c r="I885" i="14"/>
  <c r="H885" i="14"/>
  <c r="G885" i="14"/>
  <c r="AB884" i="14"/>
  <c r="AA884" i="14"/>
  <c r="Z884" i="14"/>
  <c r="Y884" i="14"/>
  <c r="X884" i="14"/>
  <c r="W884" i="14"/>
  <c r="V884" i="14"/>
  <c r="U884" i="14"/>
  <c r="T884" i="14"/>
  <c r="S884" i="14"/>
  <c r="R884" i="14"/>
  <c r="Q884" i="14"/>
  <c r="P884" i="14"/>
  <c r="O884" i="14"/>
  <c r="N884" i="14"/>
  <c r="M884" i="14"/>
  <c r="L884" i="14"/>
  <c r="K884" i="14"/>
  <c r="J884" i="14"/>
  <c r="I884" i="14"/>
  <c r="H884" i="14"/>
  <c r="G884" i="14"/>
  <c r="AB883" i="14"/>
  <c r="AA883" i="14"/>
  <c r="Z883" i="14"/>
  <c r="Y883" i="14"/>
  <c r="X883" i="14"/>
  <c r="W883" i="14"/>
  <c r="V883" i="14"/>
  <c r="U883" i="14"/>
  <c r="T883" i="14"/>
  <c r="S883" i="14"/>
  <c r="R883" i="14"/>
  <c r="Q883" i="14"/>
  <c r="P883" i="14"/>
  <c r="O883" i="14"/>
  <c r="N883" i="14"/>
  <c r="M883" i="14"/>
  <c r="L883" i="14"/>
  <c r="K883" i="14"/>
  <c r="J883" i="14"/>
  <c r="I883" i="14"/>
  <c r="H883" i="14"/>
  <c r="G883" i="14"/>
  <c r="AB882" i="14"/>
  <c r="AA882" i="14"/>
  <c r="Z882" i="14"/>
  <c r="Y882" i="14"/>
  <c r="X882" i="14"/>
  <c r="W882" i="14"/>
  <c r="V882" i="14"/>
  <c r="U882" i="14"/>
  <c r="T882" i="14"/>
  <c r="S882" i="14"/>
  <c r="R882" i="14"/>
  <c r="Q882" i="14"/>
  <c r="P882" i="14"/>
  <c r="O882" i="14"/>
  <c r="N882" i="14"/>
  <c r="M882" i="14"/>
  <c r="L882" i="14"/>
  <c r="K882" i="14"/>
  <c r="J882" i="14"/>
  <c r="I882" i="14"/>
  <c r="H882" i="14"/>
  <c r="G882" i="14"/>
  <c r="AB881" i="14"/>
  <c r="AA881" i="14"/>
  <c r="Z881" i="14"/>
  <c r="Y881" i="14"/>
  <c r="X881" i="14"/>
  <c r="W881" i="14"/>
  <c r="V881" i="14"/>
  <c r="U881" i="14"/>
  <c r="T881" i="14"/>
  <c r="S881" i="14"/>
  <c r="R881" i="14"/>
  <c r="Q881" i="14"/>
  <c r="P881" i="14"/>
  <c r="O881" i="14"/>
  <c r="N881" i="14"/>
  <c r="M881" i="14"/>
  <c r="L881" i="14"/>
  <c r="K881" i="14"/>
  <c r="J881" i="14"/>
  <c r="I881" i="14"/>
  <c r="H881" i="14"/>
  <c r="G881" i="14"/>
  <c r="AB880" i="14"/>
  <c r="AA880" i="14"/>
  <c r="Z880" i="14"/>
  <c r="Y880" i="14"/>
  <c r="X880" i="14"/>
  <c r="W880" i="14"/>
  <c r="V880" i="14"/>
  <c r="U880" i="14"/>
  <c r="T880" i="14"/>
  <c r="S880" i="14"/>
  <c r="R880" i="14"/>
  <c r="Q880" i="14"/>
  <c r="P880" i="14"/>
  <c r="O880" i="14"/>
  <c r="N880" i="14"/>
  <c r="M880" i="14"/>
  <c r="L880" i="14"/>
  <c r="K880" i="14"/>
  <c r="J880" i="14"/>
  <c r="I880" i="14"/>
  <c r="H880" i="14"/>
  <c r="G880" i="14"/>
  <c r="AB879" i="14"/>
  <c r="AA879" i="14"/>
  <c r="Z879" i="14"/>
  <c r="Y879" i="14"/>
  <c r="X879" i="14"/>
  <c r="W879" i="14"/>
  <c r="V879" i="14"/>
  <c r="U879" i="14"/>
  <c r="T879" i="14"/>
  <c r="S879" i="14"/>
  <c r="R879" i="14"/>
  <c r="Q879" i="14"/>
  <c r="P879" i="14"/>
  <c r="O879" i="14"/>
  <c r="N879" i="14"/>
  <c r="M879" i="14"/>
  <c r="L879" i="14"/>
  <c r="K879" i="14"/>
  <c r="J879" i="14"/>
  <c r="I879" i="14"/>
  <c r="H879" i="14"/>
  <c r="G879" i="14"/>
  <c r="AB878" i="14"/>
  <c r="AA878" i="14"/>
  <c r="Z878" i="14"/>
  <c r="Y878" i="14"/>
  <c r="X878" i="14"/>
  <c r="W878" i="14"/>
  <c r="V878" i="14"/>
  <c r="U878" i="14"/>
  <c r="T878" i="14"/>
  <c r="S878" i="14"/>
  <c r="R878" i="14"/>
  <c r="Q878" i="14"/>
  <c r="P878" i="14"/>
  <c r="O878" i="14"/>
  <c r="N878" i="14"/>
  <c r="M878" i="14"/>
  <c r="L878" i="14"/>
  <c r="K878" i="14"/>
  <c r="J878" i="14"/>
  <c r="I878" i="14"/>
  <c r="H878" i="14"/>
  <c r="G878" i="14"/>
  <c r="AB877" i="14"/>
  <c r="AA877" i="14"/>
  <c r="Z877" i="14"/>
  <c r="Y877" i="14"/>
  <c r="X877" i="14"/>
  <c r="W877" i="14"/>
  <c r="V877" i="14"/>
  <c r="U877" i="14"/>
  <c r="T877" i="14"/>
  <c r="S877" i="14"/>
  <c r="R877" i="14"/>
  <c r="Q877" i="14"/>
  <c r="P877" i="14"/>
  <c r="O877" i="14"/>
  <c r="N877" i="14"/>
  <c r="M877" i="14"/>
  <c r="L877" i="14"/>
  <c r="K877" i="14"/>
  <c r="J877" i="14"/>
  <c r="I877" i="14"/>
  <c r="H877" i="14"/>
  <c r="G877" i="14"/>
  <c r="AB876" i="14"/>
  <c r="AA876" i="14"/>
  <c r="Z876" i="14"/>
  <c r="Y876" i="14"/>
  <c r="X876" i="14"/>
  <c r="W876" i="14"/>
  <c r="V876" i="14"/>
  <c r="U876" i="14"/>
  <c r="T876" i="14"/>
  <c r="S876" i="14"/>
  <c r="R876" i="14"/>
  <c r="Q876" i="14"/>
  <c r="P876" i="14"/>
  <c r="O876" i="14"/>
  <c r="N876" i="14"/>
  <c r="M876" i="14"/>
  <c r="L876" i="14"/>
  <c r="K876" i="14"/>
  <c r="J876" i="14"/>
  <c r="I876" i="14"/>
  <c r="H876" i="14"/>
  <c r="G876" i="14"/>
  <c r="AB875" i="14"/>
  <c r="AA875" i="14"/>
  <c r="Z875" i="14"/>
  <c r="Y875" i="14"/>
  <c r="X875" i="14"/>
  <c r="W875" i="14"/>
  <c r="V875" i="14"/>
  <c r="U875" i="14"/>
  <c r="T875" i="14"/>
  <c r="S875" i="14"/>
  <c r="R875" i="14"/>
  <c r="Q875" i="14"/>
  <c r="P875" i="14"/>
  <c r="O875" i="14"/>
  <c r="N875" i="14"/>
  <c r="M875" i="14"/>
  <c r="L875" i="14"/>
  <c r="K875" i="14"/>
  <c r="J875" i="14"/>
  <c r="I875" i="14"/>
  <c r="H875" i="14"/>
  <c r="G875" i="14"/>
  <c r="AB874" i="14"/>
  <c r="AA874" i="14"/>
  <c r="Z874" i="14"/>
  <c r="Y874" i="14"/>
  <c r="X874" i="14"/>
  <c r="W874" i="14"/>
  <c r="V874" i="14"/>
  <c r="U874" i="14"/>
  <c r="T874" i="14"/>
  <c r="S874" i="14"/>
  <c r="R874" i="14"/>
  <c r="Q874" i="14"/>
  <c r="P874" i="14"/>
  <c r="O874" i="14"/>
  <c r="N874" i="14"/>
  <c r="M874" i="14"/>
  <c r="L874" i="14"/>
  <c r="K874" i="14"/>
  <c r="J874" i="14"/>
  <c r="I874" i="14"/>
  <c r="H874" i="14"/>
  <c r="G874" i="14"/>
  <c r="AB873" i="14"/>
  <c r="AA873" i="14"/>
  <c r="Z873" i="14"/>
  <c r="Y873" i="14"/>
  <c r="X873" i="14"/>
  <c r="W873" i="14"/>
  <c r="V873" i="14"/>
  <c r="U873" i="14"/>
  <c r="T873" i="14"/>
  <c r="S873" i="14"/>
  <c r="R873" i="14"/>
  <c r="Q873" i="14"/>
  <c r="P873" i="14"/>
  <c r="O873" i="14"/>
  <c r="N873" i="14"/>
  <c r="M873" i="14"/>
  <c r="L873" i="14"/>
  <c r="K873" i="14"/>
  <c r="J873" i="14"/>
  <c r="I873" i="14"/>
  <c r="H873" i="14"/>
  <c r="G873" i="14"/>
  <c r="AB872" i="14"/>
  <c r="AA872" i="14"/>
  <c r="Z872" i="14"/>
  <c r="Y872" i="14"/>
  <c r="X872" i="14"/>
  <c r="W872" i="14"/>
  <c r="V872" i="14"/>
  <c r="U872" i="14"/>
  <c r="T872" i="14"/>
  <c r="S872" i="14"/>
  <c r="R872" i="14"/>
  <c r="Q872" i="14"/>
  <c r="P872" i="14"/>
  <c r="O872" i="14"/>
  <c r="N872" i="14"/>
  <c r="M872" i="14"/>
  <c r="L872" i="14"/>
  <c r="K872" i="14"/>
  <c r="J872" i="14"/>
  <c r="I872" i="14"/>
  <c r="H872" i="14"/>
  <c r="G872" i="14"/>
  <c r="AB871" i="14"/>
  <c r="AA871" i="14"/>
  <c r="Z871" i="14"/>
  <c r="Y871" i="14"/>
  <c r="X871" i="14"/>
  <c r="W871" i="14"/>
  <c r="V871" i="14"/>
  <c r="U871" i="14"/>
  <c r="T871" i="14"/>
  <c r="S871" i="14"/>
  <c r="R871" i="14"/>
  <c r="Q871" i="14"/>
  <c r="P871" i="14"/>
  <c r="O871" i="14"/>
  <c r="N871" i="14"/>
  <c r="M871" i="14"/>
  <c r="L871" i="14"/>
  <c r="K871" i="14"/>
  <c r="J871" i="14"/>
  <c r="I871" i="14"/>
  <c r="H871" i="14"/>
  <c r="G871" i="14"/>
  <c r="AB870" i="14"/>
  <c r="AA870" i="14"/>
  <c r="Z870" i="14"/>
  <c r="Y870" i="14"/>
  <c r="X870" i="14"/>
  <c r="W870" i="14"/>
  <c r="V870" i="14"/>
  <c r="U870" i="14"/>
  <c r="T870" i="14"/>
  <c r="S870" i="14"/>
  <c r="R870" i="14"/>
  <c r="Q870" i="14"/>
  <c r="P870" i="14"/>
  <c r="O870" i="14"/>
  <c r="N870" i="14"/>
  <c r="M870" i="14"/>
  <c r="L870" i="14"/>
  <c r="K870" i="14"/>
  <c r="J870" i="14"/>
  <c r="I870" i="14"/>
  <c r="H870" i="14"/>
  <c r="G870" i="14"/>
  <c r="AB869" i="14"/>
  <c r="AA869" i="14"/>
  <c r="Z869" i="14"/>
  <c r="Y869" i="14"/>
  <c r="X869" i="14"/>
  <c r="W869" i="14"/>
  <c r="V869" i="14"/>
  <c r="U869" i="14"/>
  <c r="T869" i="14"/>
  <c r="S869" i="14"/>
  <c r="R869" i="14"/>
  <c r="Q869" i="14"/>
  <c r="P869" i="14"/>
  <c r="O869" i="14"/>
  <c r="N869" i="14"/>
  <c r="M869" i="14"/>
  <c r="L869" i="14"/>
  <c r="K869" i="14"/>
  <c r="J869" i="14"/>
  <c r="I869" i="14"/>
  <c r="H869" i="14"/>
  <c r="G869" i="14"/>
  <c r="AB868" i="14"/>
  <c r="AA868" i="14"/>
  <c r="Z868" i="14"/>
  <c r="Y868" i="14"/>
  <c r="X868" i="14"/>
  <c r="W868" i="14"/>
  <c r="V868" i="14"/>
  <c r="U868" i="14"/>
  <c r="T868" i="14"/>
  <c r="S868" i="14"/>
  <c r="R868" i="14"/>
  <c r="Q868" i="14"/>
  <c r="P868" i="14"/>
  <c r="O868" i="14"/>
  <c r="N868" i="14"/>
  <c r="M868" i="14"/>
  <c r="L868" i="14"/>
  <c r="K868" i="14"/>
  <c r="J868" i="14"/>
  <c r="I868" i="14"/>
  <c r="H868" i="14"/>
  <c r="G868" i="14"/>
  <c r="AB867" i="14"/>
  <c r="AA867" i="14"/>
  <c r="Z867" i="14"/>
  <c r="Y867" i="14"/>
  <c r="X867" i="14"/>
  <c r="W867" i="14"/>
  <c r="V867" i="14"/>
  <c r="U867" i="14"/>
  <c r="T867" i="14"/>
  <c r="S867" i="14"/>
  <c r="R867" i="14"/>
  <c r="Q867" i="14"/>
  <c r="P867" i="14"/>
  <c r="O867" i="14"/>
  <c r="N867" i="14"/>
  <c r="M867" i="14"/>
  <c r="L867" i="14"/>
  <c r="K867" i="14"/>
  <c r="J867" i="14"/>
  <c r="I867" i="14"/>
  <c r="H867" i="14"/>
  <c r="G867" i="14"/>
  <c r="AB866" i="14"/>
  <c r="AA866" i="14"/>
  <c r="Z866" i="14"/>
  <c r="Y866" i="14"/>
  <c r="X866" i="14"/>
  <c r="W866" i="14"/>
  <c r="V866" i="14"/>
  <c r="U866" i="14"/>
  <c r="T866" i="14"/>
  <c r="S866" i="14"/>
  <c r="R866" i="14"/>
  <c r="Q866" i="14"/>
  <c r="P866" i="14"/>
  <c r="O866" i="14"/>
  <c r="N866" i="14"/>
  <c r="M866" i="14"/>
  <c r="L866" i="14"/>
  <c r="K866" i="14"/>
  <c r="J866" i="14"/>
  <c r="I866" i="14"/>
  <c r="H866" i="14"/>
  <c r="G866" i="14"/>
  <c r="AB865" i="14"/>
  <c r="AA865" i="14"/>
  <c r="Z865" i="14"/>
  <c r="Y865" i="14"/>
  <c r="X865" i="14"/>
  <c r="W865" i="14"/>
  <c r="V865" i="14"/>
  <c r="U865" i="14"/>
  <c r="T865" i="14"/>
  <c r="S865" i="14"/>
  <c r="R865" i="14"/>
  <c r="Q865" i="14"/>
  <c r="P865" i="14"/>
  <c r="O865" i="14"/>
  <c r="N865" i="14"/>
  <c r="M865" i="14"/>
  <c r="L865" i="14"/>
  <c r="K865" i="14"/>
  <c r="J865" i="14"/>
  <c r="I865" i="14"/>
  <c r="H865" i="14"/>
  <c r="G865" i="14"/>
  <c r="AB864" i="14"/>
  <c r="AA864" i="14"/>
  <c r="Z864" i="14"/>
  <c r="Y864" i="14"/>
  <c r="X864" i="14"/>
  <c r="W864" i="14"/>
  <c r="V864" i="14"/>
  <c r="U864" i="14"/>
  <c r="T864" i="14"/>
  <c r="S864" i="14"/>
  <c r="R864" i="14"/>
  <c r="Q864" i="14"/>
  <c r="P864" i="14"/>
  <c r="O864" i="14"/>
  <c r="N864" i="14"/>
  <c r="M864" i="14"/>
  <c r="L864" i="14"/>
  <c r="K864" i="14"/>
  <c r="J864" i="14"/>
  <c r="I864" i="14"/>
  <c r="H864" i="14"/>
  <c r="G864" i="14"/>
  <c r="AB863" i="14"/>
  <c r="AA863" i="14"/>
  <c r="Z863" i="14"/>
  <c r="Y863" i="14"/>
  <c r="X863" i="14"/>
  <c r="W863" i="14"/>
  <c r="V863" i="14"/>
  <c r="U863" i="14"/>
  <c r="T863" i="14"/>
  <c r="S863" i="14"/>
  <c r="R863" i="14"/>
  <c r="Q863" i="14"/>
  <c r="P863" i="14"/>
  <c r="O863" i="14"/>
  <c r="N863" i="14"/>
  <c r="M863" i="14"/>
  <c r="L863" i="14"/>
  <c r="K863" i="14"/>
  <c r="J863" i="14"/>
  <c r="I863" i="14"/>
  <c r="H863" i="14"/>
  <c r="G863" i="14"/>
  <c r="AB862" i="14"/>
  <c r="AA862" i="14"/>
  <c r="Z862" i="14"/>
  <c r="Y862" i="14"/>
  <c r="X862" i="14"/>
  <c r="W862" i="14"/>
  <c r="V862" i="14"/>
  <c r="U862" i="14"/>
  <c r="T862" i="14"/>
  <c r="S862" i="14"/>
  <c r="R862" i="14"/>
  <c r="Q862" i="14"/>
  <c r="P862" i="14"/>
  <c r="O862" i="14"/>
  <c r="N862" i="14"/>
  <c r="M862" i="14"/>
  <c r="L862" i="14"/>
  <c r="K862" i="14"/>
  <c r="J862" i="14"/>
  <c r="I862" i="14"/>
  <c r="H862" i="14"/>
  <c r="G862" i="14"/>
  <c r="D862" i="14"/>
  <c r="AB861" i="14"/>
  <c r="AA861" i="14"/>
  <c r="Z861" i="14"/>
  <c r="Y861" i="14"/>
  <c r="X861" i="14"/>
  <c r="W861" i="14"/>
  <c r="V861" i="14"/>
  <c r="U861" i="14"/>
  <c r="T861" i="14"/>
  <c r="S861" i="14"/>
  <c r="R861" i="14"/>
  <c r="Q861" i="14"/>
  <c r="P861" i="14"/>
  <c r="O861" i="14"/>
  <c r="N861" i="14"/>
  <c r="M861" i="14"/>
  <c r="L861" i="14"/>
  <c r="K861" i="14"/>
  <c r="J861" i="14"/>
  <c r="I861" i="14"/>
  <c r="H861" i="14"/>
  <c r="G861" i="14"/>
  <c r="AB860" i="14"/>
  <c r="AA860" i="14"/>
  <c r="Z860" i="14"/>
  <c r="Y860" i="14"/>
  <c r="X860" i="14"/>
  <c r="W860" i="14"/>
  <c r="V860" i="14"/>
  <c r="U860" i="14"/>
  <c r="T860" i="14"/>
  <c r="S860" i="14"/>
  <c r="R860" i="14"/>
  <c r="Q860" i="14"/>
  <c r="P860" i="14"/>
  <c r="O860" i="14"/>
  <c r="N860" i="14"/>
  <c r="M860" i="14"/>
  <c r="L860" i="14"/>
  <c r="K860" i="14"/>
  <c r="J860" i="14"/>
  <c r="I860" i="14"/>
  <c r="H860" i="14"/>
  <c r="G860" i="14"/>
  <c r="AB859" i="14"/>
  <c r="AA859" i="14"/>
  <c r="Z859" i="14"/>
  <c r="Y859" i="14"/>
  <c r="X859" i="14"/>
  <c r="W859" i="14"/>
  <c r="V859" i="14"/>
  <c r="U859" i="14"/>
  <c r="T859" i="14"/>
  <c r="S859" i="14"/>
  <c r="R859" i="14"/>
  <c r="Q859" i="14"/>
  <c r="P859" i="14"/>
  <c r="O859" i="14"/>
  <c r="N859" i="14"/>
  <c r="M859" i="14"/>
  <c r="L859" i="14"/>
  <c r="K859" i="14"/>
  <c r="J859" i="14"/>
  <c r="I859" i="14"/>
  <c r="H859" i="14"/>
  <c r="G859" i="14"/>
  <c r="D859" i="14"/>
  <c r="AB858" i="14"/>
  <c r="AA858" i="14"/>
  <c r="Z858" i="14"/>
  <c r="Y858" i="14"/>
  <c r="X858" i="14"/>
  <c r="W858" i="14"/>
  <c r="V858" i="14"/>
  <c r="U858" i="14"/>
  <c r="T858" i="14"/>
  <c r="S858" i="14"/>
  <c r="R858" i="14"/>
  <c r="Q858" i="14"/>
  <c r="P858" i="14"/>
  <c r="O858" i="14"/>
  <c r="N858" i="14"/>
  <c r="M858" i="14"/>
  <c r="L858" i="14"/>
  <c r="K858" i="14"/>
  <c r="J858" i="14"/>
  <c r="I858" i="14"/>
  <c r="H858" i="14"/>
  <c r="G858" i="14"/>
  <c r="D858" i="14"/>
  <c r="AB857" i="14"/>
  <c r="AA857" i="14"/>
  <c r="Z857" i="14"/>
  <c r="Y857" i="14"/>
  <c r="X857" i="14"/>
  <c r="W857" i="14"/>
  <c r="V857" i="14"/>
  <c r="U857" i="14"/>
  <c r="T857" i="14"/>
  <c r="S857" i="14"/>
  <c r="R857" i="14"/>
  <c r="Q857" i="14"/>
  <c r="P857" i="14"/>
  <c r="O857" i="14"/>
  <c r="N857" i="14"/>
  <c r="M857" i="14"/>
  <c r="L857" i="14"/>
  <c r="K857" i="14"/>
  <c r="J857" i="14"/>
  <c r="I857" i="14"/>
  <c r="H857" i="14"/>
  <c r="G857" i="14"/>
  <c r="AB856" i="14"/>
  <c r="AA856" i="14"/>
  <c r="Z856" i="14"/>
  <c r="Y856" i="14"/>
  <c r="X856" i="14"/>
  <c r="W856" i="14"/>
  <c r="V856" i="14"/>
  <c r="U856" i="14"/>
  <c r="T856" i="14"/>
  <c r="S856" i="14"/>
  <c r="R856" i="14"/>
  <c r="Q856" i="14"/>
  <c r="P856" i="14"/>
  <c r="O856" i="14"/>
  <c r="N856" i="14"/>
  <c r="M856" i="14"/>
  <c r="L856" i="14"/>
  <c r="K856" i="14"/>
  <c r="J856" i="14"/>
  <c r="I856" i="14"/>
  <c r="H856" i="14"/>
  <c r="G856" i="14"/>
  <c r="AB855" i="14"/>
  <c r="AA855" i="14"/>
  <c r="Z855" i="14"/>
  <c r="Y855" i="14"/>
  <c r="X855" i="14"/>
  <c r="W855" i="14"/>
  <c r="V855" i="14"/>
  <c r="U855" i="14"/>
  <c r="T855" i="14"/>
  <c r="S855" i="14"/>
  <c r="R855" i="14"/>
  <c r="Q855" i="14"/>
  <c r="P855" i="14"/>
  <c r="O855" i="14"/>
  <c r="N855" i="14"/>
  <c r="M855" i="14"/>
  <c r="L855" i="14"/>
  <c r="K855" i="14"/>
  <c r="J855" i="14"/>
  <c r="I855" i="14"/>
  <c r="H855" i="14"/>
  <c r="G855" i="14"/>
  <c r="D855" i="14"/>
  <c r="AB854" i="14"/>
  <c r="AA854" i="14"/>
  <c r="Z854" i="14"/>
  <c r="Y854" i="14"/>
  <c r="X854" i="14"/>
  <c r="W854" i="14"/>
  <c r="V854" i="14"/>
  <c r="U854" i="14"/>
  <c r="T854" i="14"/>
  <c r="S854" i="14"/>
  <c r="R854" i="14"/>
  <c r="Q854" i="14"/>
  <c r="P854" i="14"/>
  <c r="O854" i="14"/>
  <c r="N854" i="14"/>
  <c r="M854" i="14"/>
  <c r="L854" i="14"/>
  <c r="K854" i="14"/>
  <c r="J854" i="14"/>
  <c r="I854" i="14"/>
  <c r="H854" i="14"/>
  <c r="G854" i="14"/>
  <c r="D854" i="14"/>
  <c r="AB853" i="14"/>
  <c r="AA853" i="14"/>
  <c r="Z853" i="14"/>
  <c r="Y853" i="14"/>
  <c r="X853" i="14"/>
  <c r="W853" i="14"/>
  <c r="V853" i="14"/>
  <c r="U853" i="14"/>
  <c r="T853" i="14"/>
  <c r="S853" i="14"/>
  <c r="R853" i="14"/>
  <c r="Q853" i="14"/>
  <c r="P853" i="14"/>
  <c r="O853" i="14"/>
  <c r="N853" i="14"/>
  <c r="M853" i="14"/>
  <c r="L853" i="14"/>
  <c r="K853" i="14"/>
  <c r="J853" i="14"/>
  <c r="I853" i="14"/>
  <c r="H853" i="14"/>
  <c r="G853" i="14"/>
  <c r="AB852" i="14"/>
  <c r="AA852" i="14"/>
  <c r="Z852" i="14"/>
  <c r="Y852" i="14"/>
  <c r="X852" i="14"/>
  <c r="W852" i="14"/>
  <c r="V852" i="14"/>
  <c r="U852" i="14"/>
  <c r="T852" i="14"/>
  <c r="S852" i="14"/>
  <c r="R852" i="14"/>
  <c r="Q852" i="14"/>
  <c r="P852" i="14"/>
  <c r="O852" i="14"/>
  <c r="N852" i="14"/>
  <c r="M852" i="14"/>
  <c r="L852" i="14"/>
  <c r="K852" i="14"/>
  <c r="J852" i="14"/>
  <c r="I852" i="14"/>
  <c r="H852" i="14"/>
  <c r="G852" i="14"/>
  <c r="AB851" i="14"/>
  <c r="AA851" i="14"/>
  <c r="Z851" i="14"/>
  <c r="Y851" i="14"/>
  <c r="X851" i="14"/>
  <c r="W851" i="14"/>
  <c r="V851" i="14"/>
  <c r="U851" i="14"/>
  <c r="T851" i="14"/>
  <c r="S851" i="14"/>
  <c r="R851" i="14"/>
  <c r="Q851" i="14"/>
  <c r="P851" i="14"/>
  <c r="O851" i="14"/>
  <c r="N851" i="14"/>
  <c r="M851" i="14"/>
  <c r="L851" i="14"/>
  <c r="K851" i="14"/>
  <c r="J851" i="14"/>
  <c r="I851" i="14"/>
  <c r="H851" i="14"/>
  <c r="G851" i="14"/>
  <c r="D851" i="14"/>
  <c r="AB850" i="14"/>
  <c r="AA850" i="14"/>
  <c r="Z850" i="14"/>
  <c r="Y850" i="14"/>
  <c r="X850" i="14"/>
  <c r="W850" i="14"/>
  <c r="V850" i="14"/>
  <c r="U850" i="14"/>
  <c r="T850" i="14"/>
  <c r="S850" i="14"/>
  <c r="R850" i="14"/>
  <c r="Q850" i="14"/>
  <c r="P850" i="14"/>
  <c r="O850" i="14"/>
  <c r="N850" i="14"/>
  <c r="M850" i="14"/>
  <c r="L850" i="14"/>
  <c r="K850" i="14"/>
  <c r="J850" i="14"/>
  <c r="I850" i="14"/>
  <c r="H850" i="14"/>
  <c r="G850" i="14"/>
  <c r="D850" i="14"/>
  <c r="AB849" i="14"/>
  <c r="AA849" i="14"/>
  <c r="Z849" i="14"/>
  <c r="Y849" i="14"/>
  <c r="X849" i="14"/>
  <c r="W849" i="14"/>
  <c r="V849" i="14"/>
  <c r="U849" i="14"/>
  <c r="T849" i="14"/>
  <c r="S849" i="14"/>
  <c r="R849" i="14"/>
  <c r="Q849" i="14"/>
  <c r="P849" i="14"/>
  <c r="O849" i="14"/>
  <c r="N849" i="14"/>
  <c r="M849" i="14"/>
  <c r="L849" i="14"/>
  <c r="K849" i="14"/>
  <c r="J849" i="14"/>
  <c r="I849" i="14"/>
  <c r="H849" i="14"/>
  <c r="G849" i="14"/>
  <c r="AB848" i="14"/>
  <c r="AA848" i="14"/>
  <c r="Z848" i="14"/>
  <c r="Y848" i="14"/>
  <c r="X848" i="14"/>
  <c r="W848" i="14"/>
  <c r="V848" i="14"/>
  <c r="U848" i="14"/>
  <c r="T848" i="14"/>
  <c r="S848" i="14"/>
  <c r="R848" i="14"/>
  <c r="Q848" i="14"/>
  <c r="P848" i="14"/>
  <c r="O848" i="14"/>
  <c r="N848" i="14"/>
  <c r="M848" i="14"/>
  <c r="L848" i="14"/>
  <c r="K848" i="14"/>
  <c r="J848" i="14"/>
  <c r="I848" i="14"/>
  <c r="H848" i="14"/>
  <c r="G848" i="14"/>
  <c r="AB847" i="14"/>
  <c r="AA847" i="14"/>
  <c r="Z847" i="14"/>
  <c r="Y847" i="14"/>
  <c r="X847" i="14"/>
  <c r="W847" i="14"/>
  <c r="V847" i="14"/>
  <c r="U847" i="14"/>
  <c r="T847" i="14"/>
  <c r="S847" i="14"/>
  <c r="R847" i="14"/>
  <c r="Q847" i="14"/>
  <c r="P847" i="14"/>
  <c r="O847" i="14"/>
  <c r="N847" i="14"/>
  <c r="M847" i="14"/>
  <c r="L847" i="14"/>
  <c r="K847" i="14"/>
  <c r="J847" i="14"/>
  <c r="I847" i="14"/>
  <c r="H847" i="14"/>
  <c r="G847" i="14"/>
  <c r="D847" i="14"/>
  <c r="AB846" i="14"/>
  <c r="AA846" i="14"/>
  <c r="Z846" i="14"/>
  <c r="Y846" i="14"/>
  <c r="X846" i="14"/>
  <c r="W846" i="14"/>
  <c r="V846" i="14"/>
  <c r="U846" i="14"/>
  <c r="T846" i="14"/>
  <c r="S846" i="14"/>
  <c r="R846" i="14"/>
  <c r="Q846" i="14"/>
  <c r="P846" i="14"/>
  <c r="O846" i="14"/>
  <c r="N846" i="14"/>
  <c r="M846" i="14"/>
  <c r="L846" i="14"/>
  <c r="K846" i="14"/>
  <c r="J846" i="14"/>
  <c r="I846" i="14"/>
  <c r="H846" i="14"/>
  <c r="G846" i="14"/>
  <c r="D846" i="14"/>
  <c r="AB845" i="14"/>
  <c r="AA845" i="14"/>
  <c r="Z845" i="14"/>
  <c r="Y845" i="14"/>
  <c r="X845" i="14"/>
  <c r="W845" i="14"/>
  <c r="V845" i="14"/>
  <c r="U845" i="14"/>
  <c r="T845" i="14"/>
  <c r="S845" i="14"/>
  <c r="R845" i="14"/>
  <c r="Q845" i="14"/>
  <c r="P845" i="14"/>
  <c r="O845" i="14"/>
  <c r="N845" i="14"/>
  <c r="M845" i="14"/>
  <c r="L845" i="14"/>
  <c r="K845" i="14"/>
  <c r="J845" i="14"/>
  <c r="I845" i="14"/>
  <c r="H845" i="14"/>
  <c r="G845" i="14"/>
  <c r="AB844" i="14"/>
  <c r="AA844" i="14"/>
  <c r="Z844" i="14"/>
  <c r="Y844" i="14"/>
  <c r="X844" i="14"/>
  <c r="W844" i="14"/>
  <c r="V844" i="14"/>
  <c r="U844" i="14"/>
  <c r="T844" i="14"/>
  <c r="S844" i="14"/>
  <c r="R844" i="14"/>
  <c r="Q844" i="14"/>
  <c r="P844" i="14"/>
  <c r="O844" i="14"/>
  <c r="N844" i="14"/>
  <c r="M844" i="14"/>
  <c r="L844" i="14"/>
  <c r="K844" i="14"/>
  <c r="J844" i="14"/>
  <c r="I844" i="14"/>
  <c r="H844" i="14"/>
  <c r="G844" i="14"/>
  <c r="D844" i="14"/>
  <c r="AB843" i="14"/>
  <c r="AA843" i="14"/>
  <c r="Z843" i="14"/>
  <c r="Y843" i="14"/>
  <c r="X843" i="14"/>
  <c r="W843" i="14"/>
  <c r="V843" i="14"/>
  <c r="U843" i="14"/>
  <c r="T843" i="14"/>
  <c r="S843" i="14"/>
  <c r="R843" i="14"/>
  <c r="Q843" i="14"/>
  <c r="P843" i="14"/>
  <c r="O843" i="14"/>
  <c r="N843" i="14"/>
  <c r="M843" i="14"/>
  <c r="L843" i="14"/>
  <c r="K843" i="14"/>
  <c r="J843" i="14"/>
  <c r="I843" i="14"/>
  <c r="H843" i="14"/>
  <c r="G843" i="14"/>
  <c r="AB842" i="14"/>
  <c r="AA842" i="14"/>
  <c r="Z842" i="14"/>
  <c r="Y842" i="14"/>
  <c r="X842" i="14"/>
  <c r="W842" i="14"/>
  <c r="V842" i="14"/>
  <c r="U842" i="14"/>
  <c r="T842" i="14"/>
  <c r="S842" i="14"/>
  <c r="R842" i="14"/>
  <c r="Q842" i="14"/>
  <c r="P842" i="14"/>
  <c r="O842" i="14"/>
  <c r="N842" i="14"/>
  <c r="M842" i="14"/>
  <c r="L842" i="14"/>
  <c r="K842" i="14"/>
  <c r="J842" i="14"/>
  <c r="I842" i="14"/>
  <c r="H842" i="14"/>
  <c r="G842" i="14"/>
  <c r="D842" i="14"/>
  <c r="AB841" i="14"/>
  <c r="AA841" i="14"/>
  <c r="Z841" i="14"/>
  <c r="Y841" i="14"/>
  <c r="X841" i="14"/>
  <c r="W841" i="14"/>
  <c r="V841" i="14"/>
  <c r="U841" i="14"/>
  <c r="T841" i="14"/>
  <c r="S841" i="14"/>
  <c r="R841" i="14"/>
  <c r="Q841" i="14"/>
  <c r="P841" i="14"/>
  <c r="O841" i="14"/>
  <c r="N841" i="14"/>
  <c r="M841" i="14"/>
  <c r="L841" i="14"/>
  <c r="K841" i="14"/>
  <c r="J841" i="14"/>
  <c r="I841" i="14"/>
  <c r="H841" i="14"/>
  <c r="G841" i="14"/>
  <c r="D841" i="14"/>
  <c r="AB787" i="14"/>
  <c r="AB788" i="14"/>
  <c r="AB789" i="14"/>
  <c r="AB790" i="14"/>
  <c r="AB791" i="14"/>
  <c r="AB792" i="14"/>
  <c r="AB793" i="14"/>
  <c r="AB794" i="14"/>
  <c r="AB795" i="14"/>
  <c r="AB796" i="14"/>
  <c r="AB797" i="14"/>
  <c r="AB798" i="14"/>
  <c r="AB799" i="14"/>
  <c r="AB800" i="14"/>
  <c r="AB801" i="14"/>
  <c r="AB802" i="14"/>
  <c r="AB803" i="14"/>
  <c r="AB804" i="14"/>
  <c r="AB805" i="14"/>
  <c r="AB806" i="14"/>
  <c r="AB807" i="14"/>
  <c r="AB808" i="14"/>
  <c r="AB809" i="14"/>
  <c r="AB810" i="14"/>
  <c r="AB811" i="14"/>
  <c r="AB812" i="14"/>
  <c r="AB813" i="14"/>
  <c r="AB814" i="14"/>
  <c r="AB815" i="14"/>
  <c r="AB816" i="14"/>
  <c r="AB817" i="14"/>
  <c r="AB818" i="14"/>
  <c r="AB819" i="14"/>
  <c r="AB820" i="14"/>
  <c r="AB821" i="14"/>
  <c r="AB822" i="14"/>
  <c r="AB823" i="14"/>
  <c r="AB824" i="14"/>
  <c r="AB825" i="14"/>
  <c r="AB826" i="14"/>
  <c r="AB827" i="14"/>
  <c r="AB828" i="14"/>
  <c r="AB829" i="14"/>
  <c r="AB830" i="14"/>
  <c r="AB831" i="14"/>
  <c r="AB832" i="14"/>
  <c r="AB833" i="14"/>
  <c r="AB834" i="14"/>
  <c r="AB835" i="14"/>
  <c r="AB836" i="14"/>
  <c r="AA787" i="14"/>
  <c r="AA788" i="14"/>
  <c r="AA789" i="14"/>
  <c r="AA790" i="14"/>
  <c r="AA791" i="14"/>
  <c r="AA792" i="14"/>
  <c r="AA793" i="14"/>
  <c r="AA794" i="14"/>
  <c r="AA795" i="14"/>
  <c r="AA796" i="14"/>
  <c r="AA797" i="14"/>
  <c r="AA798" i="14"/>
  <c r="AA799" i="14"/>
  <c r="AA800" i="14"/>
  <c r="AA801" i="14"/>
  <c r="AA802" i="14"/>
  <c r="AA803" i="14"/>
  <c r="AA804" i="14"/>
  <c r="AA805" i="14"/>
  <c r="AA806" i="14"/>
  <c r="AA807" i="14"/>
  <c r="AA808" i="14"/>
  <c r="AA809" i="14"/>
  <c r="AA810" i="14"/>
  <c r="AA811" i="14"/>
  <c r="AA812" i="14"/>
  <c r="AA813" i="14"/>
  <c r="AA814" i="14"/>
  <c r="AA815" i="14"/>
  <c r="AA816" i="14"/>
  <c r="AA817" i="14"/>
  <c r="AA818" i="14"/>
  <c r="AA819" i="14"/>
  <c r="AA820" i="14"/>
  <c r="AA821" i="14"/>
  <c r="AA822" i="14"/>
  <c r="AA823" i="14"/>
  <c r="AA824" i="14"/>
  <c r="AA825" i="14"/>
  <c r="AA826" i="14"/>
  <c r="AA827" i="14"/>
  <c r="AA828" i="14"/>
  <c r="AA829" i="14"/>
  <c r="AA830" i="14"/>
  <c r="AA831" i="14"/>
  <c r="AA832" i="14"/>
  <c r="AA833" i="14"/>
  <c r="AA834" i="14"/>
  <c r="AA835" i="14"/>
  <c r="AA836" i="14"/>
  <c r="Z787" i="14"/>
  <c r="Z788" i="14"/>
  <c r="Z789" i="14"/>
  <c r="Z790" i="14"/>
  <c r="Z791" i="14"/>
  <c r="Z792" i="14"/>
  <c r="Z793" i="14"/>
  <c r="Z794" i="14"/>
  <c r="Z795" i="14"/>
  <c r="Z796" i="14"/>
  <c r="Z797" i="14"/>
  <c r="Z798" i="14"/>
  <c r="Z799" i="14"/>
  <c r="Z800" i="14"/>
  <c r="Z801" i="14"/>
  <c r="Z802" i="14"/>
  <c r="Z803" i="14"/>
  <c r="Z804" i="14"/>
  <c r="Z805" i="14"/>
  <c r="Z806" i="14"/>
  <c r="Z807" i="14"/>
  <c r="Z808" i="14"/>
  <c r="Z809" i="14"/>
  <c r="Z810" i="14"/>
  <c r="Z811" i="14"/>
  <c r="Z812" i="14"/>
  <c r="Z813" i="14"/>
  <c r="Z814" i="14"/>
  <c r="Z815" i="14"/>
  <c r="Z816" i="14"/>
  <c r="Z817" i="14"/>
  <c r="Z818" i="14"/>
  <c r="Z819" i="14"/>
  <c r="Z820" i="14"/>
  <c r="Z821" i="14"/>
  <c r="Z822" i="14"/>
  <c r="Z823" i="14"/>
  <c r="Z824" i="14"/>
  <c r="Z825" i="14"/>
  <c r="Z826" i="14"/>
  <c r="Z827" i="14"/>
  <c r="Z828" i="14"/>
  <c r="Z829" i="14"/>
  <c r="Z830" i="14"/>
  <c r="Z831" i="14"/>
  <c r="Z832" i="14"/>
  <c r="Z833" i="14"/>
  <c r="Z834" i="14"/>
  <c r="Z835" i="14"/>
  <c r="Z836" i="14"/>
  <c r="Y787" i="14"/>
  <c r="Y788" i="14"/>
  <c r="Y789" i="14"/>
  <c r="Y790" i="14"/>
  <c r="Y791" i="14"/>
  <c r="Y792" i="14"/>
  <c r="Y793" i="14"/>
  <c r="Y794" i="14"/>
  <c r="Y795" i="14"/>
  <c r="Y796" i="14"/>
  <c r="Y797" i="14"/>
  <c r="Y798" i="14"/>
  <c r="Y799" i="14"/>
  <c r="Y800" i="14"/>
  <c r="Y801" i="14"/>
  <c r="Y802" i="14"/>
  <c r="Y803" i="14"/>
  <c r="Y804" i="14"/>
  <c r="Y805" i="14"/>
  <c r="Y806" i="14"/>
  <c r="Y807" i="14"/>
  <c r="Y808" i="14"/>
  <c r="Y809" i="14"/>
  <c r="Y810" i="14"/>
  <c r="Y811" i="14"/>
  <c r="Y812" i="14"/>
  <c r="Y813" i="14"/>
  <c r="Y814" i="14"/>
  <c r="Y815" i="14"/>
  <c r="Y816" i="14"/>
  <c r="Y817" i="14"/>
  <c r="Y818" i="14"/>
  <c r="Y819" i="14"/>
  <c r="Y820" i="14"/>
  <c r="Y821" i="14"/>
  <c r="Y822" i="14"/>
  <c r="Y823" i="14"/>
  <c r="Y824" i="14"/>
  <c r="Y825" i="14"/>
  <c r="Y826" i="14"/>
  <c r="Y827" i="14"/>
  <c r="Y828" i="14"/>
  <c r="Y829" i="14"/>
  <c r="Y830" i="14"/>
  <c r="Y831" i="14"/>
  <c r="Y832" i="14"/>
  <c r="Y833" i="14"/>
  <c r="Y834" i="14"/>
  <c r="Y835" i="14"/>
  <c r="Y836" i="14"/>
  <c r="X787" i="14"/>
  <c r="X788" i="14"/>
  <c r="X789" i="14"/>
  <c r="X790" i="14"/>
  <c r="X791" i="14"/>
  <c r="X792" i="14"/>
  <c r="X793" i="14"/>
  <c r="X794" i="14"/>
  <c r="X795" i="14"/>
  <c r="X796" i="14"/>
  <c r="X797" i="14"/>
  <c r="X798" i="14"/>
  <c r="X799" i="14"/>
  <c r="X800" i="14"/>
  <c r="X801" i="14"/>
  <c r="X802" i="14"/>
  <c r="X803" i="14"/>
  <c r="X804" i="14"/>
  <c r="X805" i="14"/>
  <c r="X806" i="14"/>
  <c r="X807" i="14"/>
  <c r="X808" i="14"/>
  <c r="X809" i="14"/>
  <c r="X810" i="14"/>
  <c r="X811" i="14"/>
  <c r="X812" i="14"/>
  <c r="X813" i="14"/>
  <c r="X814" i="14"/>
  <c r="X815" i="14"/>
  <c r="X816" i="14"/>
  <c r="X817" i="14"/>
  <c r="X818" i="14"/>
  <c r="X819" i="14"/>
  <c r="X820" i="14"/>
  <c r="X821" i="14"/>
  <c r="X822" i="14"/>
  <c r="X823" i="14"/>
  <c r="X824" i="14"/>
  <c r="X825" i="14"/>
  <c r="X826" i="14"/>
  <c r="X827" i="14"/>
  <c r="X828" i="14"/>
  <c r="X829" i="14"/>
  <c r="X830" i="14"/>
  <c r="X831" i="14"/>
  <c r="X832" i="14"/>
  <c r="X833" i="14"/>
  <c r="X834" i="14"/>
  <c r="X835" i="14"/>
  <c r="X836" i="14"/>
  <c r="W787" i="14"/>
  <c r="W788" i="14"/>
  <c r="W789" i="14"/>
  <c r="W790" i="14"/>
  <c r="W791" i="14"/>
  <c r="W792" i="14"/>
  <c r="W793" i="14"/>
  <c r="W794" i="14"/>
  <c r="W795" i="14"/>
  <c r="W796" i="14"/>
  <c r="W797" i="14"/>
  <c r="W798" i="14"/>
  <c r="W799" i="14"/>
  <c r="W800" i="14"/>
  <c r="W801" i="14"/>
  <c r="W802" i="14"/>
  <c r="W803" i="14"/>
  <c r="W804" i="14"/>
  <c r="W805" i="14"/>
  <c r="W806" i="14"/>
  <c r="W807" i="14"/>
  <c r="W808" i="14"/>
  <c r="W809" i="14"/>
  <c r="W810" i="14"/>
  <c r="W811" i="14"/>
  <c r="W812" i="14"/>
  <c r="W813" i="14"/>
  <c r="W814" i="14"/>
  <c r="W815" i="14"/>
  <c r="W816" i="14"/>
  <c r="W817" i="14"/>
  <c r="W818" i="14"/>
  <c r="W819" i="14"/>
  <c r="W820" i="14"/>
  <c r="W821" i="14"/>
  <c r="W822" i="14"/>
  <c r="W823" i="14"/>
  <c r="W824" i="14"/>
  <c r="W825" i="14"/>
  <c r="W826" i="14"/>
  <c r="W827" i="14"/>
  <c r="W828" i="14"/>
  <c r="W829" i="14"/>
  <c r="W830" i="14"/>
  <c r="W831" i="14"/>
  <c r="W832" i="14"/>
  <c r="W833" i="14"/>
  <c r="W834" i="14"/>
  <c r="W835" i="14"/>
  <c r="W836" i="14"/>
  <c r="V787" i="14"/>
  <c r="V788" i="14"/>
  <c r="V789" i="14"/>
  <c r="V790" i="14"/>
  <c r="V791" i="14"/>
  <c r="V792" i="14"/>
  <c r="V793" i="14"/>
  <c r="V794" i="14"/>
  <c r="V795" i="14"/>
  <c r="V796" i="14"/>
  <c r="V797" i="14"/>
  <c r="V798" i="14"/>
  <c r="V799" i="14"/>
  <c r="V800" i="14"/>
  <c r="V801" i="14"/>
  <c r="V802" i="14"/>
  <c r="V803" i="14"/>
  <c r="V804" i="14"/>
  <c r="V805" i="14"/>
  <c r="V806" i="14"/>
  <c r="V807" i="14"/>
  <c r="V808" i="14"/>
  <c r="V809" i="14"/>
  <c r="V810" i="14"/>
  <c r="V811" i="14"/>
  <c r="V812" i="14"/>
  <c r="V813" i="14"/>
  <c r="V814" i="14"/>
  <c r="V815" i="14"/>
  <c r="V816" i="14"/>
  <c r="V817" i="14"/>
  <c r="V818" i="14"/>
  <c r="V819" i="14"/>
  <c r="V820" i="14"/>
  <c r="V821" i="14"/>
  <c r="V822" i="14"/>
  <c r="V823" i="14"/>
  <c r="V824" i="14"/>
  <c r="V825" i="14"/>
  <c r="V826" i="14"/>
  <c r="V827" i="14"/>
  <c r="V828" i="14"/>
  <c r="V829" i="14"/>
  <c r="V830" i="14"/>
  <c r="V831" i="14"/>
  <c r="V832" i="14"/>
  <c r="V833" i="14"/>
  <c r="V834" i="14"/>
  <c r="V835" i="14"/>
  <c r="V836" i="14"/>
  <c r="U787" i="14"/>
  <c r="U788" i="14"/>
  <c r="U789" i="14"/>
  <c r="U790" i="14"/>
  <c r="U791" i="14"/>
  <c r="U792" i="14"/>
  <c r="U793" i="14"/>
  <c r="U794" i="14"/>
  <c r="U795" i="14"/>
  <c r="U796" i="14"/>
  <c r="U797" i="14"/>
  <c r="U798" i="14"/>
  <c r="U799" i="14"/>
  <c r="U800" i="14"/>
  <c r="U801" i="14"/>
  <c r="U802" i="14"/>
  <c r="U803" i="14"/>
  <c r="U804" i="14"/>
  <c r="U805" i="14"/>
  <c r="U806" i="14"/>
  <c r="U807" i="14"/>
  <c r="U808" i="14"/>
  <c r="U809" i="14"/>
  <c r="U810" i="14"/>
  <c r="U811" i="14"/>
  <c r="U812" i="14"/>
  <c r="U813" i="14"/>
  <c r="U814" i="14"/>
  <c r="U815" i="14"/>
  <c r="U816" i="14"/>
  <c r="U817" i="14"/>
  <c r="U818" i="14"/>
  <c r="U819" i="14"/>
  <c r="U820" i="14"/>
  <c r="U821" i="14"/>
  <c r="U822" i="14"/>
  <c r="U823" i="14"/>
  <c r="U824" i="14"/>
  <c r="U825" i="14"/>
  <c r="U826" i="14"/>
  <c r="U827" i="14"/>
  <c r="U828" i="14"/>
  <c r="U829" i="14"/>
  <c r="U830" i="14"/>
  <c r="U831" i="14"/>
  <c r="U832" i="14"/>
  <c r="U833" i="14"/>
  <c r="U834" i="14"/>
  <c r="U835" i="14"/>
  <c r="U836" i="14"/>
  <c r="T787" i="14"/>
  <c r="T788" i="14"/>
  <c r="T789" i="14"/>
  <c r="T790" i="14"/>
  <c r="T791" i="14"/>
  <c r="T792" i="14"/>
  <c r="T793" i="14"/>
  <c r="T794" i="14"/>
  <c r="T795" i="14"/>
  <c r="T796" i="14"/>
  <c r="T797" i="14"/>
  <c r="T798" i="14"/>
  <c r="T799" i="14"/>
  <c r="T800" i="14"/>
  <c r="T801" i="14"/>
  <c r="T802" i="14"/>
  <c r="T803" i="14"/>
  <c r="T804" i="14"/>
  <c r="T805" i="14"/>
  <c r="T806" i="14"/>
  <c r="T807" i="14"/>
  <c r="T808" i="14"/>
  <c r="T809" i="14"/>
  <c r="T810" i="14"/>
  <c r="T811" i="14"/>
  <c r="T812" i="14"/>
  <c r="T813" i="14"/>
  <c r="T814" i="14"/>
  <c r="T815" i="14"/>
  <c r="T816" i="14"/>
  <c r="T817" i="14"/>
  <c r="T818" i="14"/>
  <c r="T819" i="14"/>
  <c r="T820" i="14"/>
  <c r="T821" i="14"/>
  <c r="T822" i="14"/>
  <c r="T823" i="14"/>
  <c r="T824" i="14"/>
  <c r="T825" i="14"/>
  <c r="T826" i="14"/>
  <c r="T827" i="14"/>
  <c r="T828" i="14"/>
  <c r="T829" i="14"/>
  <c r="T830" i="14"/>
  <c r="T831" i="14"/>
  <c r="T832" i="14"/>
  <c r="T833" i="14"/>
  <c r="T834" i="14"/>
  <c r="T835" i="14"/>
  <c r="T836" i="14"/>
  <c r="S787" i="14"/>
  <c r="S788" i="14"/>
  <c r="S789" i="14"/>
  <c r="S790" i="14"/>
  <c r="S791" i="14"/>
  <c r="S792" i="14"/>
  <c r="S793" i="14"/>
  <c r="S794" i="14"/>
  <c r="S795" i="14"/>
  <c r="S796" i="14"/>
  <c r="S797" i="14"/>
  <c r="S798" i="14"/>
  <c r="S799" i="14"/>
  <c r="S800" i="14"/>
  <c r="S801" i="14"/>
  <c r="S802" i="14"/>
  <c r="S803" i="14"/>
  <c r="S804" i="14"/>
  <c r="S805" i="14"/>
  <c r="S806" i="14"/>
  <c r="S807" i="14"/>
  <c r="S808" i="14"/>
  <c r="S809" i="14"/>
  <c r="S810" i="14"/>
  <c r="S811" i="14"/>
  <c r="S812" i="14"/>
  <c r="S813" i="14"/>
  <c r="S814" i="14"/>
  <c r="S815" i="14"/>
  <c r="S816" i="14"/>
  <c r="S817" i="14"/>
  <c r="S818" i="14"/>
  <c r="S819" i="14"/>
  <c r="S820" i="14"/>
  <c r="S821" i="14"/>
  <c r="S822" i="14"/>
  <c r="S823" i="14"/>
  <c r="S824" i="14"/>
  <c r="S825" i="14"/>
  <c r="S826" i="14"/>
  <c r="S827" i="14"/>
  <c r="S828" i="14"/>
  <c r="S829" i="14"/>
  <c r="S830" i="14"/>
  <c r="S831" i="14"/>
  <c r="S832" i="14"/>
  <c r="S833" i="14"/>
  <c r="S834" i="14"/>
  <c r="S835" i="14"/>
  <c r="S836" i="14"/>
  <c r="R787" i="14"/>
  <c r="R788" i="14"/>
  <c r="R789" i="14"/>
  <c r="R790" i="14"/>
  <c r="R791" i="14"/>
  <c r="R792" i="14"/>
  <c r="R793" i="14"/>
  <c r="R794" i="14"/>
  <c r="R795" i="14"/>
  <c r="R796" i="14"/>
  <c r="R797" i="14"/>
  <c r="R798" i="14"/>
  <c r="R799" i="14"/>
  <c r="R800" i="14"/>
  <c r="R801" i="14"/>
  <c r="R802" i="14"/>
  <c r="R803" i="14"/>
  <c r="R804" i="14"/>
  <c r="R805" i="14"/>
  <c r="R806" i="14"/>
  <c r="R807" i="14"/>
  <c r="R808" i="14"/>
  <c r="R809" i="14"/>
  <c r="R810" i="14"/>
  <c r="R811" i="14"/>
  <c r="R812" i="14"/>
  <c r="R813" i="14"/>
  <c r="R814" i="14"/>
  <c r="R815" i="14"/>
  <c r="R816" i="14"/>
  <c r="R817" i="14"/>
  <c r="R818" i="14"/>
  <c r="R819" i="14"/>
  <c r="R820" i="14"/>
  <c r="R821" i="14"/>
  <c r="R822" i="14"/>
  <c r="R823" i="14"/>
  <c r="R824" i="14"/>
  <c r="R825" i="14"/>
  <c r="R826" i="14"/>
  <c r="R827" i="14"/>
  <c r="R828" i="14"/>
  <c r="R829" i="14"/>
  <c r="R830" i="14"/>
  <c r="R831" i="14"/>
  <c r="R832" i="14"/>
  <c r="R833" i="14"/>
  <c r="R834" i="14"/>
  <c r="R835" i="14"/>
  <c r="R83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P787" i="14"/>
  <c r="P788" i="14"/>
  <c r="P789" i="14"/>
  <c r="P790" i="14"/>
  <c r="P791" i="14"/>
  <c r="P792" i="14"/>
  <c r="P793" i="14"/>
  <c r="P794" i="14"/>
  <c r="P795" i="14"/>
  <c r="P796" i="14"/>
  <c r="P797" i="14"/>
  <c r="P798" i="14"/>
  <c r="P799" i="14"/>
  <c r="P800" i="14"/>
  <c r="P801" i="14"/>
  <c r="P802" i="14"/>
  <c r="P803" i="14"/>
  <c r="P804" i="14"/>
  <c r="P805" i="14"/>
  <c r="P806" i="14"/>
  <c r="P807" i="14"/>
  <c r="P808" i="14"/>
  <c r="P809" i="14"/>
  <c r="P810" i="14"/>
  <c r="P811" i="14"/>
  <c r="P812" i="14"/>
  <c r="P813" i="14"/>
  <c r="P814" i="14"/>
  <c r="P815" i="14"/>
  <c r="P816" i="14"/>
  <c r="P817" i="14"/>
  <c r="P818" i="14"/>
  <c r="P819" i="14"/>
  <c r="P820" i="14"/>
  <c r="P821" i="14"/>
  <c r="P822" i="14"/>
  <c r="P823" i="14"/>
  <c r="P824" i="14"/>
  <c r="P825" i="14"/>
  <c r="P826" i="14"/>
  <c r="P827" i="14"/>
  <c r="P828" i="14"/>
  <c r="P829" i="14"/>
  <c r="P830" i="14"/>
  <c r="P831" i="14"/>
  <c r="P832" i="14"/>
  <c r="P833" i="14"/>
  <c r="P834" i="14"/>
  <c r="P835" i="14"/>
  <c r="P836" i="14"/>
  <c r="O787" i="14"/>
  <c r="O788" i="14"/>
  <c r="O789" i="14"/>
  <c r="O790" i="14"/>
  <c r="O791" i="14"/>
  <c r="O792" i="14"/>
  <c r="O793" i="14"/>
  <c r="O794" i="14"/>
  <c r="O795" i="14"/>
  <c r="O796" i="14"/>
  <c r="O797" i="14"/>
  <c r="O798" i="14"/>
  <c r="O799" i="14"/>
  <c r="O800" i="14"/>
  <c r="O801" i="14"/>
  <c r="O802" i="14"/>
  <c r="O803" i="14"/>
  <c r="O804" i="14"/>
  <c r="O805" i="14"/>
  <c r="O806" i="14"/>
  <c r="O807" i="14"/>
  <c r="O808" i="14"/>
  <c r="O809" i="14"/>
  <c r="O810" i="14"/>
  <c r="O811" i="14"/>
  <c r="O812" i="14"/>
  <c r="O813" i="14"/>
  <c r="O814" i="14"/>
  <c r="O815" i="14"/>
  <c r="O816" i="14"/>
  <c r="O817" i="14"/>
  <c r="O818" i="14"/>
  <c r="O819" i="14"/>
  <c r="O820" i="14"/>
  <c r="O821" i="14"/>
  <c r="O822" i="14"/>
  <c r="O823" i="14"/>
  <c r="O824" i="14"/>
  <c r="O825" i="14"/>
  <c r="O826" i="14"/>
  <c r="O827" i="14"/>
  <c r="O828" i="14"/>
  <c r="O829" i="14"/>
  <c r="O830" i="14"/>
  <c r="O831" i="14"/>
  <c r="O832" i="14"/>
  <c r="O833" i="14"/>
  <c r="O834" i="14"/>
  <c r="O835" i="14"/>
  <c r="O836" i="14"/>
  <c r="N787" i="14"/>
  <c r="N788" i="14"/>
  <c r="N789" i="14"/>
  <c r="N790" i="14"/>
  <c r="N791" i="14"/>
  <c r="N792" i="14"/>
  <c r="N793" i="14"/>
  <c r="N794" i="14"/>
  <c r="N795" i="14"/>
  <c r="N796" i="14"/>
  <c r="N797" i="14"/>
  <c r="N798" i="14"/>
  <c r="N799" i="14"/>
  <c r="N800" i="14"/>
  <c r="N801" i="14"/>
  <c r="N802" i="14"/>
  <c r="N803" i="14"/>
  <c r="N804" i="14"/>
  <c r="N805" i="14"/>
  <c r="N806" i="14"/>
  <c r="N807" i="14"/>
  <c r="N808" i="14"/>
  <c r="N809" i="14"/>
  <c r="N810" i="14"/>
  <c r="N811" i="14"/>
  <c r="N812" i="14"/>
  <c r="N813" i="14"/>
  <c r="N814" i="14"/>
  <c r="N815" i="14"/>
  <c r="N816" i="14"/>
  <c r="N817" i="14"/>
  <c r="N818" i="14"/>
  <c r="N819" i="14"/>
  <c r="N820" i="14"/>
  <c r="N821" i="14"/>
  <c r="N822" i="14"/>
  <c r="N823" i="14"/>
  <c r="N824" i="14"/>
  <c r="N825" i="14"/>
  <c r="N826" i="14"/>
  <c r="N827" i="14"/>
  <c r="N828" i="14"/>
  <c r="N829" i="14"/>
  <c r="N830" i="14"/>
  <c r="N831" i="14"/>
  <c r="N832" i="14"/>
  <c r="N833" i="14"/>
  <c r="N834" i="14"/>
  <c r="N835" i="14"/>
  <c r="N836" i="14"/>
  <c r="M787" i="14"/>
  <c r="M788" i="14"/>
  <c r="M789" i="14"/>
  <c r="M790" i="14"/>
  <c r="M791" i="14"/>
  <c r="M792" i="14"/>
  <c r="M793" i="14"/>
  <c r="M794" i="14"/>
  <c r="M795" i="14"/>
  <c r="M796" i="14"/>
  <c r="M797" i="14"/>
  <c r="M798" i="14"/>
  <c r="M799" i="14"/>
  <c r="M800" i="14"/>
  <c r="M801" i="14"/>
  <c r="M802" i="14"/>
  <c r="M803" i="14"/>
  <c r="M804" i="14"/>
  <c r="M805" i="14"/>
  <c r="M806" i="14"/>
  <c r="M807" i="14"/>
  <c r="M808" i="14"/>
  <c r="M809" i="14"/>
  <c r="M810" i="14"/>
  <c r="M811" i="14"/>
  <c r="M812" i="14"/>
  <c r="M813" i="14"/>
  <c r="M814" i="14"/>
  <c r="M815" i="14"/>
  <c r="M816" i="14"/>
  <c r="M817" i="14"/>
  <c r="M818" i="14"/>
  <c r="M819" i="14"/>
  <c r="M820" i="14"/>
  <c r="M821" i="14"/>
  <c r="M822" i="14"/>
  <c r="M823" i="14"/>
  <c r="M824" i="14"/>
  <c r="M825" i="14"/>
  <c r="M826" i="14"/>
  <c r="M827" i="14"/>
  <c r="M828" i="14"/>
  <c r="M829" i="14"/>
  <c r="M830" i="14"/>
  <c r="M831" i="14"/>
  <c r="M832" i="14"/>
  <c r="M833" i="14"/>
  <c r="M834" i="14"/>
  <c r="M835" i="14"/>
  <c r="M836" i="14"/>
  <c r="L787" i="14"/>
  <c r="L788" i="14"/>
  <c r="L789" i="14"/>
  <c r="L790" i="14"/>
  <c r="L791" i="14"/>
  <c r="L792" i="14"/>
  <c r="L793" i="14"/>
  <c r="L794" i="14"/>
  <c r="L795" i="14"/>
  <c r="L796" i="14"/>
  <c r="L797" i="14"/>
  <c r="L798" i="14"/>
  <c r="L799" i="14"/>
  <c r="L800" i="14"/>
  <c r="L801" i="14"/>
  <c r="L802" i="14"/>
  <c r="L803" i="14"/>
  <c r="L804" i="14"/>
  <c r="L805" i="14"/>
  <c r="L806" i="14"/>
  <c r="L807" i="14"/>
  <c r="L808" i="14"/>
  <c r="L809" i="14"/>
  <c r="L810" i="14"/>
  <c r="L811" i="14"/>
  <c r="L812" i="14"/>
  <c r="L813" i="14"/>
  <c r="L814" i="14"/>
  <c r="L815" i="14"/>
  <c r="L816" i="14"/>
  <c r="L817" i="14"/>
  <c r="L818" i="14"/>
  <c r="L819" i="14"/>
  <c r="L820" i="14"/>
  <c r="L821" i="14"/>
  <c r="L822" i="14"/>
  <c r="L823" i="14"/>
  <c r="L824" i="14"/>
  <c r="L825" i="14"/>
  <c r="L826" i="14"/>
  <c r="L827" i="14"/>
  <c r="L828" i="14"/>
  <c r="L829" i="14"/>
  <c r="L830" i="14"/>
  <c r="L831" i="14"/>
  <c r="L832" i="14"/>
  <c r="L833" i="14"/>
  <c r="L834" i="14"/>
  <c r="L835" i="14"/>
  <c r="L836" i="14"/>
  <c r="K787" i="14"/>
  <c r="K788" i="14"/>
  <c r="K789" i="14"/>
  <c r="K790" i="14"/>
  <c r="K791" i="14"/>
  <c r="K792" i="14"/>
  <c r="K793" i="14"/>
  <c r="K794" i="14"/>
  <c r="K795" i="14"/>
  <c r="K796" i="14"/>
  <c r="K797" i="14"/>
  <c r="K798" i="14"/>
  <c r="K799" i="14"/>
  <c r="K800" i="14"/>
  <c r="K801" i="14"/>
  <c r="K802" i="14"/>
  <c r="K803" i="14"/>
  <c r="K804" i="14"/>
  <c r="K805" i="14"/>
  <c r="K806" i="14"/>
  <c r="K807" i="14"/>
  <c r="K808" i="14"/>
  <c r="K809" i="14"/>
  <c r="K810" i="14"/>
  <c r="K811" i="14"/>
  <c r="K812" i="14"/>
  <c r="K813" i="14"/>
  <c r="K814" i="14"/>
  <c r="K815" i="14"/>
  <c r="K816" i="14"/>
  <c r="K817" i="14"/>
  <c r="K818" i="14"/>
  <c r="K819" i="14"/>
  <c r="K820" i="14"/>
  <c r="K821" i="14"/>
  <c r="K822" i="14"/>
  <c r="K823" i="14"/>
  <c r="K824" i="14"/>
  <c r="K825" i="14"/>
  <c r="K826" i="14"/>
  <c r="K827" i="14"/>
  <c r="K828" i="14"/>
  <c r="K829" i="14"/>
  <c r="K830" i="14"/>
  <c r="K831" i="14"/>
  <c r="K832" i="14"/>
  <c r="K833" i="14"/>
  <c r="K834" i="14"/>
  <c r="K835" i="14"/>
  <c r="K83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I787" i="14"/>
  <c r="I788" i="14"/>
  <c r="I789" i="14"/>
  <c r="I790" i="14"/>
  <c r="I791" i="14"/>
  <c r="I792" i="14"/>
  <c r="I793" i="14"/>
  <c r="I794" i="14"/>
  <c r="I795" i="14"/>
  <c r="I796" i="14"/>
  <c r="I797" i="14"/>
  <c r="I798" i="14"/>
  <c r="I799" i="14"/>
  <c r="I800" i="14"/>
  <c r="I801" i="14"/>
  <c r="I802" i="14"/>
  <c r="I803" i="14"/>
  <c r="I804" i="14"/>
  <c r="I805" i="14"/>
  <c r="I806" i="14"/>
  <c r="I807" i="14"/>
  <c r="I808" i="14"/>
  <c r="I809" i="14"/>
  <c r="I810" i="14"/>
  <c r="I811" i="14"/>
  <c r="I812" i="14"/>
  <c r="I813" i="14"/>
  <c r="I814" i="14"/>
  <c r="I815" i="14"/>
  <c r="I816" i="14"/>
  <c r="I817" i="14"/>
  <c r="I818" i="14"/>
  <c r="I819" i="14"/>
  <c r="I820" i="14"/>
  <c r="I821" i="14"/>
  <c r="I822" i="14"/>
  <c r="I823" i="14"/>
  <c r="I824" i="14"/>
  <c r="I825" i="14"/>
  <c r="I826" i="14"/>
  <c r="I827" i="14"/>
  <c r="I828" i="14"/>
  <c r="I829" i="14"/>
  <c r="I830" i="14"/>
  <c r="I831" i="14"/>
  <c r="I832" i="14"/>
  <c r="I833" i="14"/>
  <c r="I834" i="14"/>
  <c r="I835" i="14"/>
  <c r="I83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F788" i="14"/>
  <c r="F789" i="14" s="1"/>
  <c r="F790" i="14" s="1"/>
  <c r="F791" i="14" s="1"/>
  <c r="F792" i="14" s="1"/>
  <c r="F793" i="14" s="1"/>
  <c r="F794" i="14" s="1"/>
  <c r="F795" i="14" s="1"/>
  <c r="F796" i="14" s="1"/>
  <c r="F797" i="14" s="1"/>
  <c r="F798" i="14" s="1"/>
  <c r="F799" i="14" s="1"/>
  <c r="F800" i="14" s="1"/>
  <c r="F801" i="14" s="1"/>
  <c r="F802" i="14" s="1"/>
  <c r="F803" i="14" s="1"/>
  <c r="F804" i="14" s="1"/>
  <c r="F805" i="14" s="1"/>
  <c r="D808" i="14"/>
  <c r="D805" i="14"/>
  <c r="D804" i="14"/>
  <c r="D801" i="14"/>
  <c r="D800" i="14"/>
  <c r="D797" i="14"/>
  <c r="D796" i="14"/>
  <c r="D793" i="14"/>
  <c r="D792" i="14"/>
  <c r="D790" i="14"/>
  <c r="D789" i="14"/>
  <c r="D788" i="14"/>
  <c r="D787" i="14"/>
  <c r="AB733" i="14"/>
  <c r="AB734" i="14"/>
  <c r="AB735" i="14"/>
  <c r="AB736" i="14"/>
  <c r="AB737" i="14"/>
  <c r="AB738" i="14"/>
  <c r="AB739" i="14"/>
  <c r="AB740" i="14"/>
  <c r="AB741" i="14"/>
  <c r="AB742" i="14"/>
  <c r="AB743" i="14"/>
  <c r="AB744" i="14"/>
  <c r="AB745" i="14"/>
  <c r="AB746" i="14"/>
  <c r="AB747" i="14"/>
  <c r="AB748" i="14"/>
  <c r="AB749" i="14"/>
  <c r="AB750" i="14"/>
  <c r="AB751" i="14"/>
  <c r="AB752" i="14"/>
  <c r="AB753" i="14"/>
  <c r="AB754" i="14"/>
  <c r="AB755" i="14"/>
  <c r="AB756" i="14"/>
  <c r="AB757" i="14"/>
  <c r="AB758" i="14"/>
  <c r="AB759" i="14"/>
  <c r="AB760" i="14"/>
  <c r="AB761" i="14"/>
  <c r="AB762" i="14"/>
  <c r="AB763" i="14"/>
  <c r="AB764" i="14"/>
  <c r="AB765" i="14"/>
  <c r="AB766" i="14"/>
  <c r="AB767" i="14"/>
  <c r="AB768" i="14"/>
  <c r="AB769" i="14"/>
  <c r="AB770" i="14"/>
  <c r="AB771" i="14"/>
  <c r="AB772" i="14"/>
  <c r="AB773" i="14"/>
  <c r="AB774" i="14"/>
  <c r="AB775" i="14"/>
  <c r="AB776" i="14"/>
  <c r="AB777" i="14"/>
  <c r="AB778" i="14"/>
  <c r="AB779" i="14"/>
  <c r="AB780" i="14"/>
  <c r="AB781" i="14"/>
  <c r="AB782" i="14"/>
  <c r="AA733" i="14"/>
  <c r="AA734" i="14"/>
  <c r="AA735" i="14"/>
  <c r="AA736" i="14"/>
  <c r="AA737" i="14"/>
  <c r="AA738" i="14"/>
  <c r="AA739" i="14"/>
  <c r="AA740" i="14"/>
  <c r="AA741" i="14"/>
  <c r="AA742" i="14"/>
  <c r="AA743" i="14"/>
  <c r="AA744" i="14"/>
  <c r="AA745" i="14"/>
  <c r="AA746" i="14"/>
  <c r="AA747" i="14"/>
  <c r="AA748" i="14"/>
  <c r="AA749" i="14"/>
  <c r="AA750" i="14"/>
  <c r="AA751" i="14"/>
  <c r="AA752" i="14"/>
  <c r="AA753" i="14"/>
  <c r="AA754" i="14"/>
  <c r="AA755" i="14"/>
  <c r="AA756" i="14"/>
  <c r="AA757" i="14"/>
  <c r="AA758" i="14"/>
  <c r="AA759" i="14"/>
  <c r="AA760" i="14"/>
  <c r="AA761" i="14"/>
  <c r="AA762" i="14"/>
  <c r="AA763" i="14"/>
  <c r="AA764" i="14"/>
  <c r="AA765" i="14"/>
  <c r="AA766" i="14"/>
  <c r="AA767" i="14"/>
  <c r="AA768" i="14"/>
  <c r="AA769" i="14"/>
  <c r="AA770" i="14"/>
  <c r="AA771" i="14"/>
  <c r="AA772" i="14"/>
  <c r="AA773" i="14"/>
  <c r="AA774" i="14"/>
  <c r="AA775" i="14"/>
  <c r="AA776" i="14"/>
  <c r="AA777" i="14"/>
  <c r="AA778" i="14"/>
  <c r="AA779" i="14"/>
  <c r="AA780" i="14"/>
  <c r="AA781" i="14"/>
  <c r="AA782" i="14"/>
  <c r="Z733" i="14"/>
  <c r="Z734" i="14"/>
  <c r="Z735" i="14"/>
  <c r="Z736" i="14"/>
  <c r="Z737" i="14"/>
  <c r="Z738" i="14"/>
  <c r="Z739" i="14"/>
  <c r="Z740" i="14"/>
  <c r="Z741" i="14"/>
  <c r="Z742" i="14"/>
  <c r="Z743" i="14"/>
  <c r="Z744" i="14"/>
  <c r="Z745" i="14"/>
  <c r="Z746" i="14"/>
  <c r="Z747" i="14"/>
  <c r="Z748" i="14"/>
  <c r="Z749" i="14"/>
  <c r="Z750" i="14"/>
  <c r="Z751" i="14"/>
  <c r="Z752" i="14"/>
  <c r="Z753" i="14"/>
  <c r="Z754" i="14"/>
  <c r="Z755" i="14"/>
  <c r="Z756" i="14"/>
  <c r="Z757" i="14"/>
  <c r="Z758" i="14"/>
  <c r="Z759" i="14"/>
  <c r="Z760" i="14"/>
  <c r="Z761" i="14"/>
  <c r="Z762" i="14"/>
  <c r="Z763" i="14"/>
  <c r="Z764" i="14"/>
  <c r="Z765" i="14"/>
  <c r="Z766" i="14"/>
  <c r="Z767" i="14"/>
  <c r="Z768" i="14"/>
  <c r="Z769" i="14"/>
  <c r="Z770" i="14"/>
  <c r="Z771" i="14"/>
  <c r="Z772" i="14"/>
  <c r="Z773" i="14"/>
  <c r="Z774" i="14"/>
  <c r="Z775" i="14"/>
  <c r="Z776" i="14"/>
  <c r="Z777" i="14"/>
  <c r="Z778" i="14"/>
  <c r="Z779" i="14"/>
  <c r="Z780" i="14"/>
  <c r="Z781" i="14"/>
  <c r="Z782" i="14"/>
  <c r="Y733" i="14"/>
  <c r="Y734" i="14"/>
  <c r="Y735" i="14"/>
  <c r="Y736" i="14"/>
  <c r="Y737" i="14"/>
  <c r="Y738" i="14"/>
  <c r="Y739" i="14"/>
  <c r="Y740" i="14"/>
  <c r="Y741" i="14"/>
  <c r="Y742" i="14"/>
  <c r="Y743" i="14"/>
  <c r="Y744" i="14"/>
  <c r="Y745" i="14"/>
  <c r="Y746" i="14"/>
  <c r="Y747" i="14"/>
  <c r="Y748" i="14"/>
  <c r="Y749" i="14"/>
  <c r="Y750" i="14"/>
  <c r="Y751" i="14"/>
  <c r="Y752" i="14"/>
  <c r="Y753" i="14"/>
  <c r="Y754" i="14"/>
  <c r="Y755" i="14"/>
  <c r="Y756" i="14"/>
  <c r="Y757" i="14"/>
  <c r="Y758" i="14"/>
  <c r="Y759" i="14"/>
  <c r="Y760" i="14"/>
  <c r="Y761" i="14"/>
  <c r="Y762" i="14"/>
  <c r="Y763" i="14"/>
  <c r="Y764" i="14"/>
  <c r="Y765" i="14"/>
  <c r="Y766" i="14"/>
  <c r="Y767" i="14"/>
  <c r="Y768" i="14"/>
  <c r="Y769" i="14"/>
  <c r="Y770" i="14"/>
  <c r="Y771" i="14"/>
  <c r="Y772" i="14"/>
  <c r="Y773" i="14"/>
  <c r="Y774" i="14"/>
  <c r="Y775" i="14"/>
  <c r="Y776" i="14"/>
  <c r="Y777" i="14"/>
  <c r="Y778" i="14"/>
  <c r="Y779" i="14"/>
  <c r="Y780" i="14"/>
  <c r="Y781" i="14"/>
  <c r="Y782" i="14"/>
  <c r="X733" i="14"/>
  <c r="X734" i="14"/>
  <c r="X735" i="14"/>
  <c r="X736" i="14"/>
  <c r="X737" i="14"/>
  <c r="X738" i="14"/>
  <c r="X739" i="14"/>
  <c r="X740" i="14"/>
  <c r="X741" i="14"/>
  <c r="X742" i="14"/>
  <c r="X743" i="14"/>
  <c r="X744" i="14"/>
  <c r="X745" i="14"/>
  <c r="X746" i="14"/>
  <c r="X747" i="14"/>
  <c r="X748" i="14"/>
  <c r="X749" i="14"/>
  <c r="X750" i="14"/>
  <c r="X751" i="14"/>
  <c r="X752" i="14"/>
  <c r="X753" i="14"/>
  <c r="X754" i="14"/>
  <c r="X755" i="14"/>
  <c r="X756" i="14"/>
  <c r="X757" i="14"/>
  <c r="X758" i="14"/>
  <c r="X759" i="14"/>
  <c r="X760" i="14"/>
  <c r="X761" i="14"/>
  <c r="X762" i="14"/>
  <c r="X763" i="14"/>
  <c r="X764" i="14"/>
  <c r="X765" i="14"/>
  <c r="X766" i="14"/>
  <c r="X767" i="14"/>
  <c r="X768" i="14"/>
  <c r="X769" i="14"/>
  <c r="X770" i="14"/>
  <c r="X771" i="14"/>
  <c r="X772" i="14"/>
  <c r="X773" i="14"/>
  <c r="X774" i="14"/>
  <c r="X775" i="14"/>
  <c r="X776" i="14"/>
  <c r="X777" i="14"/>
  <c r="X778" i="14"/>
  <c r="X779" i="14"/>
  <c r="X780" i="14"/>
  <c r="X781" i="14"/>
  <c r="X782" i="14"/>
  <c r="W733" i="14"/>
  <c r="W734" i="14"/>
  <c r="W735" i="14"/>
  <c r="W736" i="14"/>
  <c r="W737" i="14"/>
  <c r="W738" i="14"/>
  <c r="W739" i="14"/>
  <c r="W740" i="14"/>
  <c r="W741" i="14"/>
  <c r="W742" i="14"/>
  <c r="W743" i="14"/>
  <c r="W744" i="14"/>
  <c r="W745" i="14"/>
  <c r="W746" i="14"/>
  <c r="W747" i="14"/>
  <c r="W748" i="14"/>
  <c r="W749" i="14"/>
  <c r="W750" i="14"/>
  <c r="W751" i="14"/>
  <c r="W752" i="14"/>
  <c r="W753" i="14"/>
  <c r="W754" i="14"/>
  <c r="W755" i="14"/>
  <c r="W756" i="14"/>
  <c r="W757" i="14"/>
  <c r="W758" i="14"/>
  <c r="W759" i="14"/>
  <c r="W760" i="14"/>
  <c r="W761" i="14"/>
  <c r="W762" i="14"/>
  <c r="W763" i="14"/>
  <c r="W764" i="14"/>
  <c r="W765" i="14"/>
  <c r="W766" i="14"/>
  <c r="W767" i="14"/>
  <c r="W768" i="14"/>
  <c r="W769" i="14"/>
  <c r="W770" i="14"/>
  <c r="W771" i="14"/>
  <c r="W772" i="14"/>
  <c r="W773" i="14"/>
  <c r="W774" i="14"/>
  <c r="W775" i="14"/>
  <c r="W776" i="14"/>
  <c r="W777" i="14"/>
  <c r="W778" i="14"/>
  <c r="W779" i="14"/>
  <c r="W780" i="14"/>
  <c r="W781" i="14"/>
  <c r="W782" i="14"/>
  <c r="V733" i="14"/>
  <c r="V734" i="14"/>
  <c r="V735" i="14"/>
  <c r="V736" i="14"/>
  <c r="V737" i="14"/>
  <c r="V738" i="14"/>
  <c r="V739" i="14"/>
  <c r="V740" i="14"/>
  <c r="V741" i="14"/>
  <c r="V742" i="14"/>
  <c r="V743" i="14"/>
  <c r="V744" i="14"/>
  <c r="V745" i="14"/>
  <c r="V746" i="14"/>
  <c r="V747" i="14"/>
  <c r="V748" i="14"/>
  <c r="V749" i="14"/>
  <c r="V750" i="14"/>
  <c r="V751" i="14"/>
  <c r="V752" i="14"/>
  <c r="V753" i="14"/>
  <c r="V754" i="14"/>
  <c r="V755" i="14"/>
  <c r="V756" i="14"/>
  <c r="V757" i="14"/>
  <c r="V758" i="14"/>
  <c r="V759" i="14"/>
  <c r="V760" i="14"/>
  <c r="V761" i="14"/>
  <c r="V762" i="14"/>
  <c r="V763" i="14"/>
  <c r="V764" i="14"/>
  <c r="V765" i="14"/>
  <c r="V766" i="14"/>
  <c r="V767" i="14"/>
  <c r="V768" i="14"/>
  <c r="V769" i="14"/>
  <c r="V770" i="14"/>
  <c r="V771" i="14"/>
  <c r="V772" i="14"/>
  <c r="V773" i="14"/>
  <c r="V774" i="14"/>
  <c r="V775" i="14"/>
  <c r="V776" i="14"/>
  <c r="V777" i="14"/>
  <c r="V778" i="14"/>
  <c r="V779" i="14"/>
  <c r="V780" i="14"/>
  <c r="V781" i="14"/>
  <c r="V782" i="14"/>
  <c r="U733" i="14"/>
  <c r="U734" i="14"/>
  <c r="U735" i="14"/>
  <c r="U736" i="14"/>
  <c r="U737" i="14"/>
  <c r="U738" i="14"/>
  <c r="U739" i="14"/>
  <c r="U740" i="14"/>
  <c r="U741" i="14"/>
  <c r="U742" i="14"/>
  <c r="U743" i="14"/>
  <c r="U744" i="14"/>
  <c r="U745" i="14"/>
  <c r="U746" i="14"/>
  <c r="U747" i="14"/>
  <c r="U748" i="14"/>
  <c r="U749" i="14"/>
  <c r="U750" i="14"/>
  <c r="U751" i="14"/>
  <c r="U752" i="14"/>
  <c r="U753" i="14"/>
  <c r="U754" i="14"/>
  <c r="U755" i="14"/>
  <c r="U756" i="14"/>
  <c r="U757" i="14"/>
  <c r="U758" i="14"/>
  <c r="U759" i="14"/>
  <c r="U760" i="14"/>
  <c r="U761" i="14"/>
  <c r="U762" i="14"/>
  <c r="U763" i="14"/>
  <c r="U764" i="14"/>
  <c r="U765" i="14"/>
  <c r="U766" i="14"/>
  <c r="U767" i="14"/>
  <c r="U768" i="14"/>
  <c r="U769" i="14"/>
  <c r="U770" i="14"/>
  <c r="U771" i="14"/>
  <c r="U772" i="14"/>
  <c r="U773" i="14"/>
  <c r="U774" i="14"/>
  <c r="U775" i="14"/>
  <c r="U776" i="14"/>
  <c r="U777" i="14"/>
  <c r="U778" i="14"/>
  <c r="U779" i="14"/>
  <c r="U780" i="14"/>
  <c r="U781" i="14"/>
  <c r="U782" i="14"/>
  <c r="T733" i="14"/>
  <c r="T734" i="14"/>
  <c r="T735" i="14"/>
  <c r="T736" i="14"/>
  <c r="T737" i="14"/>
  <c r="T738" i="14"/>
  <c r="T739" i="14"/>
  <c r="T740" i="14"/>
  <c r="T741" i="14"/>
  <c r="T742" i="14"/>
  <c r="T743" i="14"/>
  <c r="T744" i="14"/>
  <c r="T745" i="14"/>
  <c r="T746" i="14"/>
  <c r="T747" i="14"/>
  <c r="T748" i="14"/>
  <c r="T749" i="14"/>
  <c r="T750" i="14"/>
  <c r="T751" i="14"/>
  <c r="T752" i="14"/>
  <c r="T753" i="14"/>
  <c r="T754" i="14"/>
  <c r="T755" i="14"/>
  <c r="T756" i="14"/>
  <c r="T757" i="14"/>
  <c r="T758" i="14"/>
  <c r="T759" i="14"/>
  <c r="T760" i="14"/>
  <c r="T761" i="14"/>
  <c r="T762" i="14"/>
  <c r="T763" i="14"/>
  <c r="T764" i="14"/>
  <c r="T765" i="14"/>
  <c r="T766" i="14"/>
  <c r="T767" i="14"/>
  <c r="T768" i="14"/>
  <c r="T769" i="14"/>
  <c r="T770" i="14"/>
  <c r="T771" i="14"/>
  <c r="T772" i="14"/>
  <c r="T773" i="14"/>
  <c r="T774" i="14"/>
  <c r="T775" i="14"/>
  <c r="T776" i="14"/>
  <c r="T777" i="14"/>
  <c r="T778" i="14"/>
  <c r="T779" i="14"/>
  <c r="T780" i="14"/>
  <c r="T781" i="14"/>
  <c r="T782" i="14"/>
  <c r="S733" i="14"/>
  <c r="S734" i="14"/>
  <c r="S735" i="14"/>
  <c r="S736" i="14"/>
  <c r="S737" i="14"/>
  <c r="S738" i="14"/>
  <c r="S739" i="14"/>
  <c r="S740" i="14"/>
  <c r="S741" i="14"/>
  <c r="S742" i="14"/>
  <c r="S743" i="14"/>
  <c r="S744" i="14"/>
  <c r="S745" i="14"/>
  <c r="S746" i="14"/>
  <c r="S747" i="14"/>
  <c r="S748" i="14"/>
  <c r="S749" i="14"/>
  <c r="S750" i="14"/>
  <c r="S751" i="14"/>
  <c r="S752" i="14"/>
  <c r="S753" i="14"/>
  <c r="S754" i="14"/>
  <c r="S755" i="14"/>
  <c r="S756" i="14"/>
  <c r="S757" i="14"/>
  <c r="S758" i="14"/>
  <c r="S759" i="14"/>
  <c r="S760" i="14"/>
  <c r="S761" i="14"/>
  <c r="S762" i="14"/>
  <c r="S763" i="14"/>
  <c r="S764" i="14"/>
  <c r="S765" i="14"/>
  <c r="S766" i="14"/>
  <c r="S767" i="14"/>
  <c r="S768" i="14"/>
  <c r="S769" i="14"/>
  <c r="S770" i="14"/>
  <c r="S771" i="14"/>
  <c r="S772" i="14"/>
  <c r="S773" i="14"/>
  <c r="S774" i="14"/>
  <c r="S775" i="14"/>
  <c r="S776" i="14"/>
  <c r="S777" i="14"/>
  <c r="S778" i="14"/>
  <c r="S779" i="14"/>
  <c r="S780" i="14"/>
  <c r="S781" i="14"/>
  <c r="S782" i="14"/>
  <c r="R733" i="14"/>
  <c r="R734" i="14"/>
  <c r="R735" i="14"/>
  <c r="R736" i="14"/>
  <c r="R737" i="14"/>
  <c r="R738" i="14"/>
  <c r="R739" i="14"/>
  <c r="R740" i="14"/>
  <c r="R741" i="14"/>
  <c r="R742" i="14"/>
  <c r="R743" i="14"/>
  <c r="R744" i="14"/>
  <c r="R745" i="14"/>
  <c r="R746" i="14"/>
  <c r="R747" i="14"/>
  <c r="R748" i="14"/>
  <c r="R749" i="14"/>
  <c r="R750" i="14"/>
  <c r="R751" i="14"/>
  <c r="R752" i="14"/>
  <c r="R753" i="14"/>
  <c r="R754" i="14"/>
  <c r="R755" i="14"/>
  <c r="R756" i="14"/>
  <c r="R757" i="14"/>
  <c r="R758" i="14"/>
  <c r="R759" i="14"/>
  <c r="R760" i="14"/>
  <c r="R761" i="14"/>
  <c r="R762" i="14"/>
  <c r="R763" i="14"/>
  <c r="R764" i="14"/>
  <c r="R765" i="14"/>
  <c r="R766" i="14"/>
  <c r="R767" i="14"/>
  <c r="R768" i="14"/>
  <c r="R769" i="14"/>
  <c r="R770" i="14"/>
  <c r="R771" i="14"/>
  <c r="R772" i="14"/>
  <c r="R773" i="14"/>
  <c r="R774" i="14"/>
  <c r="R775" i="14"/>
  <c r="R776" i="14"/>
  <c r="R777" i="14"/>
  <c r="R778" i="14"/>
  <c r="R779" i="14"/>
  <c r="R780" i="14"/>
  <c r="R781" i="14"/>
  <c r="R78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P733" i="14"/>
  <c r="P734" i="14"/>
  <c r="P735" i="14"/>
  <c r="P736" i="14"/>
  <c r="P737" i="14"/>
  <c r="P738" i="14"/>
  <c r="P739" i="14"/>
  <c r="P740" i="14"/>
  <c r="P741" i="14"/>
  <c r="P742" i="14"/>
  <c r="P743" i="14"/>
  <c r="P744" i="14"/>
  <c r="P745" i="14"/>
  <c r="P746" i="14"/>
  <c r="P747" i="14"/>
  <c r="P748" i="14"/>
  <c r="P749" i="14"/>
  <c r="P750" i="14"/>
  <c r="P751" i="14"/>
  <c r="P752" i="14"/>
  <c r="P753" i="14"/>
  <c r="P754" i="14"/>
  <c r="P755" i="14"/>
  <c r="P756" i="14"/>
  <c r="P757" i="14"/>
  <c r="P758" i="14"/>
  <c r="P759" i="14"/>
  <c r="P760" i="14"/>
  <c r="P761" i="14"/>
  <c r="P762" i="14"/>
  <c r="P763" i="14"/>
  <c r="P764" i="14"/>
  <c r="P765" i="14"/>
  <c r="P766" i="14"/>
  <c r="P767" i="14"/>
  <c r="P768" i="14"/>
  <c r="P769" i="14"/>
  <c r="P770" i="14"/>
  <c r="P771" i="14"/>
  <c r="P772" i="14"/>
  <c r="P773" i="14"/>
  <c r="P774" i="14"/>
  <c r="P775" i="14"/>
  <c r="P776" i="14"/>
  <c r="P777" i="14"/>
  <c r="P778" i="14"/>
  <c r="P779" i="14"/>
  <c r="P780" i="14"/>
  <c r="P781" i="14"/>
  <c r="P782" i="14"/>
  <c r="O733" i="14"/>
  <c r="O734" i="14"/>
  <c r="O735" i="14"/>
  <c r="O736" i="14"/>
  <c r="O737" i="14"/>
  <c r="O738" i="14"/>
  <c r="O739" i="14"/>
  <c r="O740" i="14"/>
  <c r="O741" i="14"/>
  <c r="O742" i="14"/>
  <c r="O743" i="14"/>
  <c r="O744" i="14"/>
  <c r="O745" i="14"/>
  <c r="O746" i="14"/>
  <c r="O747" i="14"/>
  <c r="O748" i="14"/>
  <c r="O749" i="14"/>
  <c r="O750" i="14"/>
  <c r="O751" i="14"/>
  <c r="O752" i="14"/>
  <c r="O753" i="14"/>
  <c r="O754" i="14"/>
  <c r="O755" i="14"/>
  <c r="O756" i="14"/>
  <c r="O757" i="14"/>
  <c r="O758" i="14"/>
  <c r="O759" i="14"/>
  <c r="O760" i="14"/>
  <c r="O761" i="14"/>
  <c r="O762" i="14"/>
  <c r="O763" i="14"/>
  <c r="O764" i="14"/>
  <c r="O765" i="14"/>
  <c r="O766" i="14"/>
  <c r="O767" i="14"/>
  <c r="O768" i="14"/>
  <c r="O769" i="14"/>
  <c r="O770" i="14"/>
  <c r="O771" i="14"/>
  <c r="O772" i="14"/>
  <c r="O773" i="14"/>
  <c r="O774" i="14"/>
  <c r="O775" i="14"/>
  <c r="O776" i="14"/>
  <c r="O777" i="14"/>
  <c r="O778" i="14"/>
  <c r="O779" i="14"/>
  <c r="O780" i="14"/>
  <c r="O781" i="14"/>
  <c r="O782" i="14"/>
  <c r="N733" i="14"/>
  <c r="N734" i="14"/>
  <c r="N735" i="14"/>
  <c r="N736" i="14"/>
  <c r="N737" i="14"/>
  <c r="N738" i="14"/>
  <c r="N739" i="14"/>
  <c r="N740" i="14"/>
  <c r="N741" i="14"/>
  <c r="N742" i="14"/>
  <c r="N743" i="14"/>
  <c r="N744" i="14"/>
  <c r="N745" i="14"/>
  <c r="N746" i="14"/>
  <c r="N747" i="14"/>
  <c r="N748" i="14"/>
  <c r="N749" i="14"/>
  <c r="N750" i="14"/>
  <c r="N751" i="14"/>
  <c r="N752" i="14"/>
  <c r="N753" i="14"/>
  <c r="N754" i="14"/>
  <c r="N755" i="14"/>
  <c r="N756" i="14"/>
  <c r="N757" i="14"/>
  <c r="N758" i="14"/>
  <c r="N759" i="14"/>
  <c r="N760" i="14"/>
  <c r="N761" i="14"/>
  <c r="N762" i="14"/>
  <c r="N763" i="14"/>
  <c r="N764" i="14"/>
  <c r="N765" i="14"/>
  <c r="N766" i="14"/>
  <c r="N767" i="14"/>
  <c r="N768" i="14"/>
  <c r="N769" i="14"/>
  <c r="N770" i="14"/>
  <c r="N771" i="14"/>
  <c r="N772" i="14"/>
  <c r="N773" i="14"/>
  <c r="N774" i="14"/>
  <c r="N775" i="14"/>
  <c r="N776" i="14"/>
  <c r="N777" i="14"/>
  <c r="N778" i="14"/>
  <c r="N779" i="14"/>
  <c r="N780" i="14"/>
  <c r="N781" i="14"/>
  <c r="N782" i="14"/>
  <c r="M733" i="14"/>
  <c r="M734" i="14"/>
  <c r="M735" i="14"/>
  <c r="M736" i="14"/>
  <c r="M737" i="14"/>
  <c r="M738" i="14"/>
  <c r="M739" i="14"/>
  <c r="M740" i="14"/>
  <c r="M741" i="14"/>
  <c r="M742" i="14"/>
  <c r="M743" i="14"/>
  <c r="M744" i="14"/>
  <c r="M745" i="14"/>
  <c r="M746" i="14"/>
  <c r="M747" i="14"/>
  <c r="M748" i="14"/>
  <c r="M749" i="14"/>
  <c r="M750" i="14"/>
  <c r="M751" i="14"/>
  <c r="M752" i="14"/>
  <c r="M753" i="14"/>
  <c r="M754" i="14"/>
  <c r="M755" i="14"/>
  <c r="M756" i="14"/>
  <c r="M757" i="14"/>
  <c r="M758" i="14"/>
  <c r="M759" i="14"/>
  <c r="M760" i="14"/>
  <c r="M761" i="14"/>
  <c r="M762" i="14"/>
  <c r="M763" i="14"/>
  <c r="M764" i="14"/>
  <c r="M765" i="14"/>
  <c r="M766" i="14"/>
  <c r="M767" i="14"/>
  <c r="M768" i="14"/>
  <c r="M769" i="14"/>
  <c r="M770" i="14"/>
  <c r="M771" i="14"/>
  <c r="M772" i="14"/>
  <c r="M773" i="14"/>
  <c r="M774" i="14"/>
  <c r="M775" i="14"/>
  <c r="M776" i="14"/>
  <c r="M777" i="14"/>
  <c r="M778" i="14"/>
  <c r="M779" i="14"/>
  <c r="M780" i="14"/>
  <c r="M781" i="14"/>
  <c r="M782" i="14"/>
  <c r="L733" i="14"/>
  <c r="L734" i="14"/>
  <c r="L735" i="14"/>
  <c r="L736" i="14"/>
  <c r="L737" i="14"/>
  <c r="L738" i="14"/>
  <c r="L739" i="14"/>
  <c r="L740" i="14"/>
  <c r="L741" i="14"/>
  <c r="L742" i="14"/>
  <c r="L743" i="14"/>
  <c r="L744" i="14"/>
  <c r="L745" i="14"/>
  <c r="L746" i="14"/>
  <c r="L747" i="14"/>
  <c r="L748" i="14"/>
  <c r="L749" i="14"/>
  <c r="L750" i="14"/>
  <c r="L751" i="14"/>
  <c r="L752" i="14"/>
  <c r="L753" i="14"/>
  <c r="L754" i="14"/>
  <c r="L755" i="14"/>
  <c r="L756" i="14"/>
  <c r="L757" i="14"/>
  <c r="L758" i="14"/>
  <c r="L759" i="14"/>
  <c r="L760" i="14"/>
  <c r="L761" i="14"/>
  <c r="L762" i="14"/>
  <c r="L763" i="14"/>
  <c r="L764" i="14"/>
  <c r="L765" i="14"/>
  <c r="L766" i="14"/>
  <c r="L767" i="14"/>
  <c r="L768" i="14"/>
  <c r="L769" i="14"/>
  <c r="L770" i="14"/>
  <c r="L771" i="14"/>
  <c r="L772" i="14"/>
  <c r="L773" i="14"/>
  <c r="L774" i="14"/>
  <c r="L775" i="14"/>
  <c r="L776" i="14"/>
  <c r="L777" i="14"/>
  <c r="L778" i="14"/>
  <c r="L779" i="14"/>
  <c r="L780" i="14"/>
  <c r="L781" i="14"/>
  <c r="L782" i="14"/>
  <c r="K733" i="14"/>
  <c r="K734" i="14"/>
  <c r="K735" i="14"/>
  <c r="K736" i="14"/>
  <c r="K737" i="14"/>
  <c r="K738" i="14"/>
  <c r="K739" i="14"/>
  <c r="K740" i="14"/>
  <c r="K741" i="14"/>
  <c r="K742" i="14"/>
  <c r="K743" i="14"/>
  <c r="K744" i="14"/>
  <c r="K745" i="14"/>
  <c r="K746" i="14"/>
  <c r="K747" i="14"/>
  <c r="K748" i="14"/>
  <c r="K749" i="14"/>
  <c r="K750" i="14"/>
  <c r="K751" i="14"/>
  <c r="K752" i="14"/>
  <c r="K753" i="14"/>
  <c r="K754" i="14"/>
  <c r="K755" i="14"/>
  <c r="K756" i="14"/>
  <c r="K757" i="14"/>
  <c r="K758" i="14"/>
  <c r="K759" i="14"/>
  <c r="K760" i="14"/>
  <c r="K761" i="14"/>
  <c r="K762" i="14"/>
  <c r="K763" i="14"/>
  <c r="K764" i="14"/>
  <c r="K765" i="14"/>
  <c r="K766" i="14"/>
  <c r="K767" i="14"/>
  <c r="K768" i="14"/>
  <c r="K769" i="14"/>
  <c r="K770" i="14"/>
  <c r="K771" i="14"/>
  <c r="K772" i="14"/>
  <c r="K773" i="14"/>
  <c r="K774" i="14"/>
  <c r="K775" i="14"/>
  <c r="K776" i="14"/>
  <c r="K777" i="14"/>
  <c r="K778" i="14"/>
  <c r="K779" i="14"/>
  <c r="K780" i="14"/>
  <c r="K781" i="14"/>
  <c r="K78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I733" i="14"/>
  <c r="I734" i="14"/>
  <c r="I735" i="14"/>
  <c r="I736" i="14"/>
  <c r="I737" i="14"/>
  <c r="I738" i="14"/>
  <c r="I739" i="14"/>
  <c r="I740" i="14"/>
  <c r="I741" i="14"/>
  <c r="I742" i="14"/>
  <c r="I743" i="14"/>
  <c r="I744" i="14"/>
  <c r="I745" i="14"/>
  <c r="I746" i="14"/>
  <c r="I747" i="14"/>
  <c r="I748" i="14"/>
  <c r="I749" i="14"/>
  <c r="I750" i="14"/>
  <c r="I751" i="14"/>
  <c r="I752" i="14"/>
  <c r="I753" i="14"/>
  <c r="I754" i="14"/>
  <c r="I755" i="14"/>
  <c r="I756" i="14"/>
  <c r="I757" i="14"/>
  <c r="I758" i="14"/>
  <c r="I759" i="14"/>
  <c r="I760" i="14"/>
  <c r="I761" i="14"/>
  <c r="I762" i="14"/>
  <c r="I763" i="14"/>
  <c r="I764" i="14"/>
  <c r="I765" i="14"/>
  <c r="I766" i="14"/>
  <c r="I767" i="14"/>
  <c r="I768" i="14"/>
  <c r="I769" i="14"/>
  <c r="I770" i="14"/>
  <c r="I771" i="14"/>
  <c r="I772" i="14"/>
  <c r="I773" i="14"/>
  <c r="I774" i="14"/>
  <c r="I775" i="14"/>
  <c r="I776" i="14"/>
  <c r="I777" i="14"/>
  <c r="I778" i="14"/>
  <c r="I779" i="14"/>
  <c r="I780" i="14"/>
  <c r="I781" i="14"/>
  <c r="I78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F734" i="14"/>
  <c r="F735" i="14" s="1"/>
  <c r="F736" i="14" s="1"/>
  <c r="F737" i="14" s="1"/>
  <c r="F738" i="14" s="1"/>
  <c r="F739" i="14" s="1"/>
  <c r="F740" i="14" s="1"/>
  <c r="F741" i="14" s="1"/>
  <c r="F742" i="14" s="1"/>
  <c r="F743" i="14" s="1"/>
  <c r="F744" i="14" s="1"/>
  <c r="F745" i="14" s="1"/>
  <c r="F746" i="14" s="1"/>
  <c r="F747" i="14" s="1"/>
  <c r="F748" i="14" s="1"/>
  <c r="F749" i="14" s="1"/>
  <c r="F750" i="14" s="1"/>
  <c r="F751" i="14" s="1"/>
  <c r="D754" i="14"/>
  <c r="D752" i="14"/>
  <c r="D751" i="14"/>
  <c r="D750" i="14"/>
  <c r="D748" i="14"/>
  <c r="D747" i="14"/>
  <c r="D746" i="14"/>
  <c r="D744" i="14"/>
  <c r="D743" i="14"/>
  <c r="D742" i="14"/>
  <c r="D740" i="14"/>
  <c r="D739" i="14"/>
  <c r="D738" i="14"/>
  <c r="D736" i="14"/>
  <c r="D735" i="14"/>
  <c r="D734" i="14"/>
  <c r="D733" i="14"/>
  <c r="F678" i="14"/>
  <c r="F679" i="14" s="1"/>
  <c r="F680" i="14" s="1"/>
  <c r="F681" i="14" s="1"/>
  <c r="F682" i="14" s="1"/>
  <c r="F683" i="14" s="1"/>
  <c r="F684" i="14" s="1"/>
  <c r="F685" i="14" s="1"/>
  <c r="F686" i="14" s="1"/>
  <c r="F687" i="14" s="1"/>
  <c r="F688" i="14" s="1"/>
  <c r="F689" i="14" s="1"/>
  <c r="F690" i="14" s="1"/>
  <c r="F691" i="14" s="1"/>
  <c r="F692" i="14" s="1"/>
  <c r="F693" i="14" s="1"/>
  <c r="F694" i="14" s="1"/>
  <c r="F695" i="14" s="1"/>
  <c r="D728" i="14"/>
  <c r="D698" i="14"/>
  <c r="D695" i="14"/>
  <c r="D694" i="14"/>
  <c r="D691" i="14"/>
  <c r="D690" i="14"/>
  <c r="D687" i="14"/>
  <c r="D686" i="14"/>
  <c r="D683" i="14"/>
  <c r="D682" i="14"/>
  <c r="D680" i="14"/>
  <c r="D679" i="14"/>
  <c r="D678" i="14"/>
  <c r="D677" i="14"/>
  <c r="AB674" i="14"/>
  <c r="AA674" i="14"/>
  <c r="Z674" i="14"/>
  <c r="Y674" i="14"/>
  <c r="X674" i="14"/>
  <c r="W674" i="14"/>
  <c r="V674" i="14"/>
  <c r="U674" i="14"/>
  <c r="T674" i="14"/>
  <c r="S674" i="14"/>
  <c r="R674" i="14"/>
  <c r="Q674" i="14"/>
  <c r="P674" i="14"/>
  <c r="O674" i="14"/>
  <c r="N674" i="14"/>
  <c r="M674" i="14"/>
  <c r="L674" i="14"/>
  <c r="K674" i="14"/>
  <c r="J674" i="14"/>
  <c r="I674" i="14"/>
  <c r="H674" i="14"/>
  <c r="G674" i="14"/>
  <c r="F624" i="14"/>
  <c r="F625" i="14" s="1"/>
  <c r="F626" i="14" s="1"/>
  <c r="F627" i="14" s="1"/>
  <c r="F628" i="14" s="1"/>
  <c r="F629" i="14" s="1"/>
  <c r="F630" i="14" s="1"/>
  <c r="F631" i="14" s="1"/>
  <c r="F632" i="14" s="1"/>
  <c r="F633" i="14" s="1"/>
  <c r="F634" i="14" s="1"/>
  <c r="F635" i="14" s="1"/>
  <c r="F636" i="14" s="1"/>
  <c r="F637" i="14" s="1"/>
  <c r="F638" i="14" s="1"/>
  <c r="F639" i="14" s="1"/>
  <c r="F640" i="14" s="1"/>
  <c r="F641" i="14" s="1"/>
  <c r="D674" i="14"/>
  <c r="D644" i="14"/>
  <c r="D642" i="14"/>
  <c r="D641" i="14"/>
  <c r="D640" i="14"/>
  <c r="D638" i="14"/>
  <c r="D637" i="14"/>
  <c r="D636" i="14"/>
  <c r="D634" i="14"/>
  <c r="D633" i="14"/>
  <c r="D632" i="14"/>
  <c r="D630" i="14"/>
  <c r="D629" i="14"/>
  <c r="D628" i="14"/>
  <c r="D626" i="14"/>
  <c r="D625" i="14"/>
  <c r="D624" i="14"/>
  <c r="D623" i="14"/>
  <c r="AB620" i="14"/>
  <c r="AA620" i="14"/>
  <c r="Z620" i="14"/>
  <c r="Y620" i="14"/>
  <c r="X620" i="14"/>
  <c r="W620" i="14"/>
  <c r="V620" i="14"/>
  <c r="U620" i="14"/>
  <c r="T620" i="14"/>
  <c r="S620" i="14"/>
  <c r="R620" i="14"/>
  <c r="Q620" i="14"/>
  <c r="P620" i="14"/>
  <c r="O620" i="14"/>
  <c r="N620" i="14"/>
  <c r="M620" i="14"/>
  <c r="L620" i="14"/>
  <c r="K620" i="14"/>
  <c r="J620" i="14"/>
  <c r="I620" i="14"/>
  <c r="H620" i="14"/>
  <c r="G620" i="14"/>
  <c r="F570" i="14"/>
  <c r="F571" i="14" s="1"/>
  <c r="F572" i="14" s="1"/>
  <c r="F573" i="14" s="1"/>
  <c r="F574" i="14" s="1"/>
  <c r="F575" i="14" s="1"/>
  <c r="F576" i="14" s="1"/>
  <c r="F577" i="14" s="1"/>
  <c r="F578" i="14" s="1"/>
  <c r="F579" i="14" s="1"/>
  <c r="F580" i="14" s="1"/>
  <c r="F581" i="14" s="1"/>
  <c r="F582" i="14" s="1"/>
  <c r="F583" i="14" s="1"/>
  <c r="F584" i="14" s="1"/>
  <c r="F585" i="14" s="1"/>
  <c r="F586" i="14" s="1"/>
  <c r="F587" i="14" s="1"/>
  <c r="D620" i="14"/>
  <c r="D590" i="14"/>
  <c r="D588" i="14"/>
  <c r="D587" i="14"/>
  <c r="D586" i="14"/>
  <c r="D584" i="14"/>
  <c r="D583" i="14"/>
  <c r="D582" i="14"/>
  <c r="D580" i="14"/>
  <c r="D579" i="14"/>
  <c r="D578" i="14"/>
  <c r="D576" i="14"/>
  <c r="D575" i="14"/>
  <c r="D574" i="14"/>
  <c r="D572" i="14"/>
  <c r="D571" i="14"/>
  <c r="D570" i="14"/>
  <c r="D569" i="14"/>
  <c r="F514" i="14"/>
  <c r="F515" i="14" s="1"/>
  <c r="F516" i="14" s="1"/>
  <c r="F517" i="14" s="1"/>
  <c r="F518" i="14" s="1"/>
  <c r="F519" i="14" s="1"/>
  <c r="F520" i="14" s="1"/>
  <c r="F521" i="14" s="1"/>
  <c r="F522" i="14" s="1"/>
  <c r="F523" i="14" s="1"/>
  <c r="F524" i="14" s="1"/>
  <c r="F525" i="14" s="1"/>
  <c r="F526" i="14" s="1"/>
  <c r="F527" i="14" s="1"/>
  <c r="F528" i="14" s="1"/>
  <c r="F529" i="14" s="1"/>
  <c r="F530" i="14" s="1"/>
  <c r="F531" i="14" s="1"/>
  <c r="D564" i="14"/>
  <c r="D534" i="14"/>
  <c r="D533" i="14"/>
  <c r="D531" i="14"/>
  <c r="D530" i="14"/>
  <c r="D527" i="14"/>
  <c r="D526" i="14"/>
  <c r="D523" i="14"/>
  <c r="D522" i="14"/>
  <c r="D519" i="14"/>
  <c r="D518" i="14"/>
  <c r="D517" i="14"/>
  <c r="D516" i="14"/>
  <c r="D514" i="14"/>
  <c r="D513" i="14"/>
  <c r="AB510" i="14"/>
  <c r="AA510" i="14"/>
  <c r="Z510" i="14"/>
  <c r="Y510" i="14"/>
  <c r="X510" i="14"/>
  <c r="W510" i="14"/>
  <c r="V510" i="14"/>
  <c r="U510" i="14"/>
  <c r="T510" i="14"/>
  <c r="S510" i="14"/>
  <c r="R510" i="14"/>
  <c r="Q510" i="14"/>
  <c r="P510" i="14"/>
  <c r="O510" i="14"/>
  <c r="N510" i="14"/>
  <c r="M510" i="14"/>
  <c r="L510" i="14"/>
  <c r="K510" i="14"/>
  <c r="J510" i="14"/>
  <c r="I510" i="14"/>
  <c r="H510" i="14"/>
  <c r="G510" i="14"/>
  <c r="F460" i="14"/>
  <c r="F461" i="14" s="1"/>
  <c r="F462" i="14" s="1"/>
  <c r="F463" i="14" s="1"/>
  <c r="F464" i="14" s="1"/>
  <c r="F465" i="14" s="1"/>
  <c r="F466" i="14" s="1"/>
  <c r="F467" i="14" s="1"/>
  <c r="F468" i="14" s="1"/>
  <c r="F469" i="14" s="1"/>
  <c r="F470" i="14" s="1"/>
  <c r="F471" i="14" s="1"/>
  <c r="F472" i="14" s="1"/>
  <c r="F473" i="14" s="1"/>
  <c r="F474" i="14" s="1"/>
  <c r="F475" i="14" s="1"/>
  <c r="F476" i="14" s="1"/>
  <c r="F477" i="14" s="1"/>
  <c r="D510" i="14"/>
  <c r="D480" i="14"/>
  <c r="D478" i="14"/>
  <c r="D477" i="14"/>
  <c r="D476" i="14"/>
  <c r="D474" i="14"/>
  <c r="D473" i="14"/>
  <c r="D472" i="14"/>
  <c r="D470" i="14"/>
  <c r="D469" i="14"/>
  <c r="D468" i="14"/>
  <c r="D466" i="14"/>
  <c r="D465" i="14"/>
  <c r="D464" i="14"/>
  <c r="D462" i="14"/>
  <c r="D460" i="14"/>
  <c r="D459" i="14"/>
  <c r="AB456" i="14"/>
  <c r="AA456" i="14"/>
  <c r="Z456" i="14"/>
  <c r="Y456" i="14"/>
  <c r="X456" i="14"/>
  <c r="W456" i="14"/>
  <c r="V456" i="14"/>
  <c r="U456" i="14"/>
  <c r="T456" i="14"/>
  <c r="S456" i="14"/>
  <c r="R456" i="14"/>
  <c r="Q456" i="14"/>
  <c r="P456" i="14"/>
  <c r="O456" i="14"/>
  <c r="N456" i="14"/>
  <c r="M456" i="14"/>
  <c r="L456" i="14"/>
  <c r="K456" i="14"/>
  <c r="J456" i="14"/>
  <c r="I456" i="14"/>
  <c r="H456" i="14"/>
  <c r="G456" i="14"/>
  <c r="F406" i="14"/>
  <c r="F407" i="14" s="1"/>
  <c r="F408" i="14" s="1"/>
  <c r="F409" i="14" s="1"/>
  <c r="F410" i="14" s="1"/>
  <c r="F411" i="14" s="1"/>
  <c r="F412" i="14" s="1"/>
  <c r="F413" i="14" s="1"/>
  <c r="F414" i="14" s="1"/>
  <c r="F415" i="14" s="1"/>
  <c r="F416" i="14" s="1"/>
  <c r="F417" i="14" s="1"/>
  <c r="F418" i="14" s="1"/>
  <c r="F419" i="14" s="1"/>
  <c r="F420" i="14" s="1"/>
  <c r="F421" i="14" s="1"/>
  <c r="F422" i="14" s="1"/>
  <c r="F423" i="14" s="1"/>
  <c r="F424" i="14" s="1"/>
  <c r="F425" i="14" s="1"/>
  <c r="F426" i="14" s="1"/>
  <c r="F427" i="14" s="1"/>
  <c r="F428" i="14" s="1"/>
  <c r="F429" i="14" s="1"/>
  <c r="F430" i="14" s="1"/>
  <c r="F431" i="14" s="1"/>
  <c r="F432" i="14" s="1"/>
  <c r="F433" i="14" s="1"/>
  <c r="F434" i="14" s="1"/>
  <c r="F435" i="14" s="1"/>
  <c r="F436" i="14" s="1"/>
  <c r="F437" i="14" s="1"/>
  <c r="F438" i="14" s="1"/>
  <c r="F439" i="14" s="1"/>
  <c r="F440" i="14" s="1"/>
  <c r="F441" i="14" s="1"/>
  <c r="F442" i="14" s="1"/>
  <c r="F443" i="14" s="1"/>
  <c r="F444" i="14" s="1"/>
  <c r="F445" i="14" s="1"/>
  <c r="F446" i="14" s="1"/>
  <c r="F447" i="14" s="1"/>
  <c r="F448" i="14" s="1"/>
  <c r="F449" i="14" s="1"/>
  <c r="F450" i="14" s="1"/>
  <c r="F451" i="14" s="1"/>
  <c r="F452" i="14" s="1"/>
  <c r="F453" i="14" s="1"/>
  <c r="F454" i="14" s="1"/>
  <c r="F456" i="14" s="1"/>
  <c r="D456" i="14"/>
  <c r="D426" i="14"/>
  <c r="D423" i="14"/>
  <c r="D422" i="14"/>
  <c r="D419" i="14"/>
  <c r="D418" i="14"/>
  <c r="D415" i="14"/>
  <c r="D414" i="14"/>
  <c r="D411" i="14"/>
  <c r="D410" i="14"/>
  <c r="D408" i="14"/>
  <c r="D407" i="14"/>
  <c r="D406" i="14"/>
  <c r="D405" i="14"/>
  <c r="Y397" i="14"/>
  <c r="F347" i="14"/>
  <c r="F348" i="14" s="1"/>
  <c r="F349" i="14" s="1"/>
  <c r="F350" i="14" s="1"/>
  <c r="F351" i="14" s="1"/>
  <c r="F352" i="14" s="1"/>
  <c r="F353" i="14" s="1"/>
  <c r="F354" i="14" s="1"/>
  <c r="F355" i="14" s="1"/>
  <c r="F356" i="14" s="1"/>
  <c r="F357" i="14" s="1"/>
  <c r="F358" i="14" s="1"/>
  <c r="F359" i="14" s="1"/>
  <c r="F360" i="14" s="1"/>
  <c r="F361" i="14" s="1"/>
  <c r="F362" i="14" s="1"/>
  <c r="F363" i="14" s="1"/>
  <c r="F364" i="14" s="1"/>
  <c r="F365" i="14" s="1"/>
  <c r="F366" i="14" s="1"/>
  <c r="F367" i="14" s="1"/>
  <c r="F368" i="14" s="1"/>
  <c r="F369" i="14" s="1"/>
  <c r="F370" i="14" s="1"/>
  <c r="F371" i="14" s="1"/>
  <c r="F372" i="14" s="1"/>
  <c r="F373" i="14" s="1"/>
  <c r="F374" i="14" s="1"/>
  <c r="F375" i="14" s="1"/>
  <c r="F376" i="14" s="1"/>
  <c r="F377" i="14" s="1"/>
  <c r="F378" i="14" s="1"/>
  <c r="F379" i="14" s="1"/>
  <c r="F380" i="14" s="1"/>
  <c r="F381" i="14" s="1"/>
  <c r="F382" i="14" s="1"/>
  <c r="F383" i="14" s="1"/>
  <c r="F384" i="14" s="1"/>
  <c r="F385" i="14" s="1"/>
  <c r="F386" i="14" s="1"/>
  <c r="F387" i="14" s="1"/>
  <c r="F388" i="14" s="1"/>
  <c r="F389" i="14" s="1"/>
  <c r="F390" i="14" s="1"/>
  <c r="F391" i="14" s="1"/>
  <c r="F392" i="14" s="1"/>
  <c r="F393" i="14" s="1"/>
  <c r="F394" i="14" s="1"/>
  <c r="F395" i="14" s="1"/>
  <c r="F397" i="14" s="1"/>
  <c r="D397" i="14"/>
  <c r="AB395" i="14"/>
  <c r="AA395" i="14"/>
  <c r="Z395" i="14"/>
  <c r="Y395" i="14"/>
  <c r="X395" i="14"/>
  <c r="W395" i="14"/>
  <c r="V395" i="14"/>
  <c r="U395" i="14"/>
  <c r="T395" i="14"/>
  <c r="S395" i="14"/>
  <c r="R395" i="14"/>
  <c r="Q395" i="14"/>
  <c r="P395" i="14"/>
  <c r="O395" i="14"/>
  <c r="N395" i="14"/>
  <c r="M395" i="14"/>
  <c r="L395" i="14"/>
  <c r="K395" i="14"/>
  <c r="J395" i="14"/>
  <c r="I395" i="14"/>
  <c r="H395" i="14"/>
  <c r="G395" i="14"/>
  <c r="AB394" i="14"/>
  <c r="AA394" i="14"/>
  <c r="Z394" i="14"/>
  <c r="Y394" i="14"/>
  <c r="X394" i="14"/>
  <c r="W394" i="14"/>
  <c r="V394" i="14"/>
  <c r="U394" i="14"/>
  <c r="T394" i="14"/>
  <c r="S394" i="14"/>
  <c r="R394" i="14"/>
  <c r="Q394" i="14"/>
  <c r="P394" i="14"/>
  <c r="O394" i="14"/>
  <c r="N394" i="14"/>
  <c r="M394" i="14"/>
  <c r="L394" i="14"/>
  <c r="K394" i="14"/>
  <c r="J394" i="14"/>
  <c r="I394" i="14"/>
  <c r="H394" i="14"/>
  <c r="G394" i="14"/>
  <c r="AB393" i="14"/>
  <c r="AA393" i="14"/>
  <c r="Z393" i="14"/>
  <c r="Y393" i="14"/>
  <c r="X393" i="14"/>
  <c r="W393" i="14"/>
  <c r="V393" i="14"/>
  <c r="U393" i="14"/>
  <c r="T393" i="14"/>
  <c r="S393" i="14"/>
  <c r="R393" i="14"/>
  <c r="Q393" i="14"/>
  <c r="P393" i="14"/>
  <c r="O393" i="14"/>
  <c r="N393" i="14"/>
  <c r="M393" i="14"/>
  <c r="L393" i="14"/>
  <c r="K393" i="14"/>
  <c r="J393" i="14"/>
  <c r="I393" i="14"/>
  <c r="H393" i="14"/>
  <c r="G393" i="14"/>
  <c r="AB392" i="14"/>
  <c r="AA392" i="14"/>
  <c r="Z392" i="14"/>
  <c r="Y392" i="14"/>
  <c r="X392" i="14"/>
  <c r="W392" i="14"/>
  <c r="V392" i="14"/>
  <c r="U392" i="14"/>
  <c r="T392" i="14"/>
  <c r="S392" i="14"/>
  <c r="R392" i="14"/>
  <c r="Q392" i="14"/>
  <c r="P392" i="14"/>
  <c r="O392" i="14"/>
  <c r="N392" i="14"/>
  <c r="M392" i="14"/>
  <c r="L392" i="14"/>
  <c r="K392" i="14"/>
  <c r="J392" i="14"/>
  <c r="I392" i="14"/>
  <c r="H392" i="14"/>
  <c r="G392" i="14"/>
  <c r="AB391" i="14"/>
  <c r="AA391" i="14"/>
  <c r="Z391" i="14"/>
  <c r="Y391" i="14"/>
  <c r="X391" i="14"/>
  <c r="W391" i="14"/>
  <c r="V391" i="14"/>
  <c r="U391" i="14"/>
  <c r="T391" i="14"/>
  <c r="S391" i="14"/>
  <c r="R391" i="14"/>
  <c r="Q391" i="14"/>
  <c r="P391" i="14"/>
  <c r="O391" i="14"/>
  <c r="N391" i="14"/>
  <c r="M391" i="14"/>
  <c r="L391" i="14"/>
  <c r="K391" i="14"/>
  <c r="J391" i="14"/>
  <c r="I391" i="14"/>
  <c r="H391" i="14"/>
  <c r="G391" i="14"/>
  <c r="AB390" i="14"/>
  <c r="AA390" i="14"/>
  <c r="Z390" i="14"/>
  <c r="Y390" i="14"/>
  <c r="X390" i="14"/>
  <c r="W390" i="14"/>
  <c r="V390" i="14"/>
  <c r="U390" i="14"/>
  <c r="T390" i="14"/>
  <c r="S390" i="14"/>
  <c r="R390" i="14"/>
  <c r="Q390" i="14"/>
  <c r="P390" i="14"/>
  <c r="O390" i="14"/>
  <c r="N390" i="14"/>
  <c r="M390" i="14"/>
  <c r="L390" i="14"/>
  <c r="K390" i="14"/>
  <c r="J390" i="14"/>
  <c r="I390" i="14"/>
  <c r="H390" i="14"/>
  <c r="G390" i="14"/>
  <c r="AB389" i="14"/>
  <c r="AA389" i="14"/>
  <c r="Z389" i="14"/>
  <c r="Y389" i="14"/>
  <c r="X389" i="14"/>
  <c r="W389" i="14"/>
  <c r="V389" i="14"/>
  <c r="U389" i="14"/>
  <c r="T389" i="14"/>
  <c r="S389" i="14"/>
  <c r="R389" i="14"/>
  <c r="Q389" i="14"/>
  <c r="P389" i="14"/>
  <c r="O389" i="14"/>
  <c r="N389" i="14"/>
  <c r="M389" i="14"/>
  <c r="L389" i="14"/>
  <c r="K389" i="14"/>
  <c r="J389" i="14"/>
  <c r="I389" i="14"/>
  <c r="H389" i="14"/>
  <c r="G389" i="14"/>
  <c r="AB388" i="14"/>
  <c r="AA388" i="14"/>
  <c r="Z388" i="14"/>
  <c r="Y388" i="14"/>
  <c r="X388" i="14"/>
  <c r="W388" i="14"/>
  <c r="V388" i="14"/>
  <c r="U388" i="14"/>
  <c r="T388" i="14"/>
  <c r="S388" i="14"/>
  <c r="R388" i="14"/>
  <c r="Q388" i="14"/>
  <c r="P388" i="14"/>
  <c r="O388" i="14"/>
  <c r="N388" i="14"/>
  <c r="M388" i="14"/>
  <c r="L388" i="14"/>
  <c r="K388" i="14"/>
  <c r="J388" i="14"/>
  <c r="I388" i="14"/>
  <c r="H388" i="14"/>
  <c r="G388" i="14"/>
  <c r="AB387" i="14"/>
  <c r="AA387" i="14"/>
  <c r="Z387" i="14"/>
  <c r="Y387" i="14"/>
  <c r="X387" i="14"/>
  <c r="W387" i="14"/>
  <c r="V387" i="14"/>
  <c r="U387" i="14"/>
  <c r="T387" i="14"/>
  <c r="S387" i="14"/>
  <c r="R387" i="14"/>
  <c r="Q387" i="14"/>
  <c r="P387" i="14"/>
  <c r="O387" i="14"/>
  <c r="N387" i="14"/>
  <c r="M387" i="14"/>
  <c r="L387" i="14"/>
  <c r="K387" i="14"/>
  <c r="J387" i="14"/>
  <c r="I387" i="14"/>
  <c r="H387" i="14"/>
  <c r="G387" i="14"/>
  <c r="AB386" i="14"/>
  <c r="AA386" i="14"/>
  <c r="Z386" i="14"/>
  <c r="Y386" i="14"/>
  <c r="X386" i="14"/>
  <c r="W386" i="14"/>
  <c r="V386" i="14"/>
  <c r="U386" i="14"/>
  <c r="T386" i="14"/>
  <c r="S386" i="14"/>
  <c r="R386" i="14"/>
  <c r="Q386" i="14"/>
  <c r="P386" i="14"/>
  <c r="O386" i="14"/>
  <c r="N386" i="14"/>
  <c r="M386" i="14"/>
  <c r="L386" i="14"/>
  <c r="K386" i="14"/>
  <c r="J386" i="14"/>
  <c r="I386" i="14"/>
  <c r="H386" i="14"/>
  <c r="G386" i="14"/>
  <c r="AB385" i="14"/>
  <c r="AA385" i="14"/>
  <c r="Z385" i="14"/>
  <c r="Y385" i="14"/>
  <c r="X385" i="14"/>
  <c r="W385" i="14"/>
  <c r="V385" i="14"/>
  <c r="U385" i="14"/>
  <c r="T385" i="14"/>
  <c r="S385" i="14"/>
  <c r="R385" i="14"/>
  <c r="Q385" i="14"/>
  <c r="P385" i="14"/>
  <c r="O385" i="14"/>
  <c r="N385" i="14"/>
  <c r="M385" i="14"/>
  <c r="L385" i="14"/>
  <c r="K385" i="14"/>
  <c r="J385" i="14"/>
  <c r="I385" i="14"/>
  <c r="H385" i="14"/>
  <c r="G385" i="14"/>
  <c r="AB384" i="14"/>
  <c r="AA384" i="14"/>
  <c r="Z384" i="14"/>
  <c r="Y384" i="14"/>
  <c r="X384" i="14"/>
  <c r="W384" i="14"/>
  <c r="V384" i="14"/>
  <c r="U384" i="14"/>
  <c r="T384" i="14"/>
  <c r="S384" i="14"/>
  <c r="R384" i="14"/>
  <c r="Q384" i="14"/>
  <c r="P384" i="14"/>
  <c r="O384" i="14"/>
  <c r="N384" i="14"/>
  <c r="M384" i="14"/>
  <c r="L384" i="14"/>
  <c r="K384" i="14"/>
  <c r="J384" i="14"/>
  <c r="I384" i="14"/>
  <c r="H384" i="14"/>
  <c r="G384" i="14"/>
  <c r="AB383" i="14"/>
  <c r="AA383" i="14"/>
  <c r="Z383" i="14"/>
  <c r="Y383" i="14"/>
  <c r="X383" i="14"/>
  <c r="W383" i="14"/>
  <c r="V383" i="14"/>
  <c r="U383" i="14"/>
  <c r="T383" i="14"/>
  <c r="S383" i="14"/>
  <c r="R383" i="14"/>
  <c r="Q383" i="14"/>
  <c r="P383" i="14"/>
  <c r="O383" i="14"/>
  <c r="N383" i="14"/>
  <c r="M383" i="14"/>
  <c r="L383" i="14"/>
  <c r="K383" i="14"/>
  <c r="J383" i="14"/>
  <c r="I383" i="14"/>
  <c r="H383" i="14"/>
  <c r="G383" i="14"/>
  <c r="AB382" i="14"/>
  <c r="AA382" i="14"/>
  <c r="Z382" i="14"/>
  <c r="Y382" i="14"/>
  <c r="X382" i="14"/>
  <c r="W382" i="14"/>
  <c r="V382" i="14"/>
  <c r="U382" i="14"/>
  <c r="T382" i="14"/>
  <c r="S382" i="14"/>
  <c r="R382" i="14"/>
  <c r="Q382" i="14"/>
  <c r="P382" i="14"/>
  <c r="O382" i="14"/>
  <c r="N382" i="14"/>
  <c r="M382" i="14"/>
  <c r="L382" i="14"/>
  <c r="K382" i="14"/>
  <c r="J382" i="14"/>
  <c r="I382" i="14"/>
  <c r="H382" i="14"/>
  <c r="G382" i="14"/>
  <c r="AB381" i="14"/>
  <c r="AA381" i="14"/>
  <c r="Z381" i="14"/>
  <c r="Y381" i="14"/>
  <c r="X381" i="14"/>
  <c r="W381" i="14"/>
  <c r="V381" i="14"/>
  <c r="U381" i="14"/>
  <c r="T381" i="14"/>
  <c r="S381" i="14"/>
  <c r="R381" i="14"/>
  <c r="Q381" i="14"/>
  <c r="P381" i="14"/>
  <c r="O381" i="14"/>
  <c r="N381" i="14"/>
  <c r="M381" i="14"/>
  <c r="L381" i="14"/>
  <c r="K381" i="14"/>
  <c r="J381" i="14"/>
  <c r="I381" i="14"/>
  <c r="H381" i="14"/>
  <c r="G381" i="14"/>
  <c r="AB380" i="14"/>
  <c r="AA380" i="14"/>
  <c r="Z380" i="14"/>
  <c r="Y380" i="14"/>
  <c r="X380" i="14"/>
  <c r="W380" i="14"/>
  <c r="V380" i="14"/>
  <c r="U380" i="14"/>
  <c r="T380" i="14"/>
  <c r="S380" i="14"/>
  <c r="R380" i="14"/>
  <c r="Q380" i="14"/>
  <c r="P380" i="14"/>
  <c r="O380" i="14"/>
  <c r="N380" i="14"/>
  <c r="M380" i="14"/>
  <c r="L380" i="14"/>
  <c r="K380" i="14"/>
  <c r="J380" i="14"/>
  <c r="I380" i="14"/>
  <c r="H380" i="14"/>
  <c r="G380" i="14"/>
  <c r="AB379" i="14"/>
  <c r="AA379" i="14"/>
  <c r="Z379" i="14"/>
  <c r="Y379" i="14"/>
  <c r="X379" i="14"/>
  <c r="W379" i="14"/>
  <c r="V379" i="14"/>
  <c r="U379" i="14"/>
  <c r="T379" i="14"/>
  <c r="S379" i="14"/>
  <c r="R379" i="14"/>
  <c r="Q379" i="14"/>
  <c r="P379" i="14"/>
  <c r="O379" i="14"/>
  <c r="N379" i="14"/>
  <c r="M379" i="14"/>
  <c r="L379" i="14"/>
  <c r="K379" i="14"/>
  <c r="J379" i="14"/>
  <c r="I379" i="14"/>
  <c r="H379" i="14"/>
  <c r="G379" i="14"/>
  <c r="AB378" i="14"/>
  <c r="AA378" i="14"/>
  <c r="Z378" i="14"/>
  <c r="Y378" i="14"/>
  <c r="X378" i="14"/>
  <c r="W378" i="14"/>
  <c r="V378" i="14"/>
  <c r="U378" i="14"/>
  <c r="T378" i="14"/>
  <c r="S378" i="14"/>
  <c r="R378" i="14"/>
  <c r="Q378" i="14"/>
  <c r="P378" i="14"/>
  <c r="O378" i="14"/>
  <c r="N378" i="14"/>
  <c r="M378" i="14"/>
  <c r="L378" i="14"/>
  <c r="K378" i="14"/>
  <c r="J378" i="14"/>
  <c r="I378" i="14"/>
  <c r="H378" i="14"/>
  <c r="G378" i="14"/>
  <c r="AB377" i="14"/>
  <c r="AA377" i="14"/>
  <c r="Z377" i="14"/>
  <c r="Y377" i="14"/>
  <c r="X377" i="14"/>
  <c r="W377" i="14"/>
  <c r="V377" i="14"/>
  <c r="U377" i="14"/>
  <c r="T377" i="14"/>
  <c r="S377" i="14"/>
  <c r="R377" i="14"/>
  <c r="Q377" i="14"/>
  <c r="P377" i="14"/>
  <c r="O377" i="14"/>
  <c r="N377" i="14"/>
  <c r="M377" i="14"/>
  <c r="L377" i="14"/>
  <c r="K377" i="14"/>
  <c r="J377" i="14"/>
  <c r="I377" i="14"/>
  <c r="H377" i="14"/>
  <c r="G377" i="14"/>
  <c r="AB376" i="14"/>
  <c r="AA376" i="14"/>
  <c r="Z376" i="14"/>
  <c r="Y376" i="14"/>
  <c r="X376" i="14"/>
  <c r="W376" i="14"/>
  <c r="V376" i="14"/>
  <c r="U376" i="14"/>
  <c r="T376" i="14"/>
  <c r="S376" i="14"/>
  <c r="R376" i="14"/>
  <c r="Q376" i="14"/>
  <c r="P376" i="14"/>
  <c r="O376" i="14"/>
  <c r="N376" i="14"/>
  <c r="M376" i="14"/>
  <c r="L376" i="14"/>
  <c r="K376" i="14"/>
  <c r="J376" i="14"/>
  <c r="I376" i="14"/>
  <c r="H376" i="14"/>
  <c r="G376" i="14"/>
  <c r="AB375" i="14"/>
  <c r="AA375" i="14"/>
  <c r="Z375" i="14"/>
  <c r="Y375" i="14"/>
  <c r="X375" i="14"/>
  <c r="W375" i="14"/>
  <c r="V375" i="14"/>
  <c r="U375" i="14"/>
  <c r="T375" i="14"/>
  <c r="S375" i="14"/>
  <c r="R375" i="14"/>
  <c r="Q375" i="14"/>
  <c r="P375" i="14"/>
  <c r="O375" i="14"/>
  <c r="N375" i="14"/>
  <c r="M375" i="14"/>
  <c r="L375" i="14"/>
  <c r="K375" i="14"/>
  <c r="J375" i="14"/>
  <c r="I375" i="14"/>
  <c r="H375" i="14"/>
  <c r="G375" i="14"/>
  <c r="AB374" i="14"/>
  <c r="AA374" i="14"/>
  <c r="Z374" i="14"/>
  <c r="Y374" i="14"/>
  <c r="X374" i="14"/>
  <c r="W374" i="14"/>
  <c r="V374" i="14"/>
  <c r="U374" i="14"/>
  <c r="T374" i="14"/>
  <c r="S374" i="14"/>
  <c r="R374" i="14"/>
  <c r="Q374" i="14"/>
  <c r="P374" i="14"/>
  <c r="O374" i="14"/>
  <c r="N374" i="14"/>
  <c r="M374" i="14"/>
  <c r="L374" i="14"/>
  <c r="K374" i="14"/>
  <c r="J374" i="14"/>
  <c r="I374" i="14"/>
  <c r="H374" i="14"/>
  <c r="G374" i="14"/>
  <c r="AB373" i="14"/>
  <c r="AA373" i="14"/>
  <c r="Z373" i="14"/>
  <c r="Y373" i="14"/>
  <c r="X373" i="14"/>
  <c r="W373" i="14"/>
  <c r="V373" i="14"/>
  <c r="U373" i="14"/>
  <c r="T373" i="14"/>
  <c r="S373" i="14"/>
  <c r="R373" i="14"/>
  <c r="Q373" i="14"/>
  <c r="P373" i="14"/>
  <c r="O373" i="14"/>
  <c r="N373" i="14"/>
  <c r="M373" i="14"/>
  <c r="L373" i="14"/>
  <c r="K373" i="14"/>
  <c r="J373" i="14"/>
  <c r="I373" i="14"/>
  <c r="H373" i="14"/>
  <c r="G373" i="14"/>
  <c r="AB372" i="14"/>
  <c r="AA372" i="14"/>
  <c r="Z372" i="14"/>
  <c r="Y372" i="14"/>
  <c r="X372" i="14"/>
  <c r="W372" i="14"/>
  <c r="V372" i="14"/>
  <c r="U372" i="14"/>
  <c r="T372" i="14"/>
  <c r="S372" i="14"/>
  <c r="R372" i="14"/>
  <c r="Q372" i="14"/>
  <c r="P372" i="14"/>
  <c r="O372" i="14"/>
  <c r="N372" i="14"/>
  <c r="M372" i="14"/>
  <c r="L372" i="14"/>
  <c r="K372" i="14"/>
  <c r="J372" i="14"/>
  <c r="I372" i="14"/>
  <c r="H372" i="14"/>
  <c r="G372" i="14"/>
  <c r="AB371" i="14"/>
  <c r="AA371" i="14"/>
  <c r="Z371" i="14"/>
  <c r="Y371" i="14"/>
  <c r="X371" i="14"/>
  <c r="W371" i="14"/>
  <c r="V371" i="14"/>
  <c r="U371" i="14"/>
  <c r="T371" i="14"/>
  <c r="S371" i="14"/>
  <c r="R371" i="14"/>
  <c r="Q371" i="14"/>
  <c r="P371" i="14"/>
  <c r="O371" i="14"/>
  <c r="N371" i="14"/>
  <c r="M371" i="14"/>
  <c r="L371" i="14"/>
  <c r="K371" i="14"/>
  <c r="J371" i="14"/>
  <c r="I371" i="14"/>
  <c r="H371" i="14"/>
  <c r="G371" i="14"/>
  <c r="AB370" i="14"/>
  <c r="AA370" i="14"/>
  <c r="Z370" i="14"/>
  <c r="Y370" i="14"/>
  <c r="X370" i="14"/>
  <c r="W370" i="14"/>
  <c r="V370" i="14"/>
  <c r="U370" i="14"/>
  <c r="T370" i="14"/>
  <c r="S370" i="14"/>
  <c r="R370" i="14"/>
  <c r="Q370" i="14"/>
  <c r="P370" i="14"/>
  <c r="O370" i="14"/>
  <c r="N370" i="14"/>
  <c r="M370" i="14"/>
  <c r="L370" i="14"/>
  <c r="K370" i="14"/>
  <c r="J370" i="14"/>
  <c r="I370" i="14"/>
  <c r="H370" i="14"/>
  <c r="G370" i="14"/>
  <c r="AB369" i="14"/>
  <c r="AA369" i="14"/>
  <c r="Z369" i="14"/>
  <c r="Y369" i="14"/>
  <c r="X369" i="14"/>
  <c r="W369" i="14"/>
  <c r="V369" i="14"/>
  <c r="U369" i="14"/>
  <c r="T369" i="14"/>
  <c r="S369" i="14"/>
  <c r="R369" i="14"/>
  <c r="Q369" i="14"/>
  <c r="P369" i="14"/>
  <c r="O369" i="14"/>
  <c r="N369" i="14"/>
  <c r="M369" i="14"/>
  <c r="L369" i="14"/>
  <c r="K369" i="14"/>
  <c r="J369" i="14"/>
  <c r="I369" i="14"/>
  <c r="H369" i="14"/>
  <c r="G369" i="14"/>
  <c r="AB368" i="14"/>
  <c r="AA368" i="14"/>
  <c r="Z368" i="14"/>
  <c r="Y368" i="14"/>
  <c r="X368" i="14"/>
  <c r="W368" i="14"/>
  <c r="V368" i="14"/>
  <c r="U368" i="14"/>
  <c r="T368" i="14"/>
  <c r="S368" i="14"/>
  <c r="R368" i="14"/>
  <c r="Q368" i="14"/>
  <c r="P368" i="14"/>
  <c r="O368" i="14"/>
  <c r="N368" i="14"/>
  <c r="M368" i="14"/>
  <c r="L368" i="14"/>
  <c r="K368" i="14"/>
  <c r="J368" i="14"/>
  <c r="I368" i="14"/>
  <c r="H368" i="14"/>
  <c r="G368" i="14"/>
  <c r="AB367" i="14"/>
  <c r="AA367" i="14"/>
  <c r="Z367" i="14"/>
  <c r="Y367" i="14"/>
  <c r="X367" i="14"/>
  <c r="W367" i="14"/>
  <c r="V367" i="14"/>
  <c r="U367" i="14"/>
  <c r="T367" i="14"/>
  <c r="S367" i="14"/>
  <c r="R367" i="14"/>
  <c r="Q367" i="14"/>
  <c r="P367" i="14"/>
  <c r="O367" i="14"/>
  <c r="N367" i="14"/>
  <c r="M367" i="14"/>
  <c r="L367" i="14"/>
  <c r="K367" i="14"/>
  <c r="J367" i="14"/>
  <c r="I367" i="14"/>
  <c r="H367" i="14"/>
  <c r="G367" i="14"/>
  <c r="D367" i="14"/>
  <c r="AB366" i="14"/>
  <c r="AA366" i="14"/>
  <c r="Z366" i="14"/>
  <c r="Y366" i="14"/>
  <c r="X366" i="14"/>
  <c r="W366" i="14"/>
  <c r="V366" i="14"/>
  <c r="U366" i="14"/>
  <c r="T366" i="14"/>
  <c r="S366" i="14"/>
  <c r="R366" i="14"/>
  <c r="Q366" i="14"/>
  <c r="P366" i="14"/>
  <c r="O366" i="14"/>
  <c r="N366" i="14"/>
  <c r="M366" i="14"/>
  <c r="L366" i="14"/>
  <c r="K366" i="14"/>
  <c r="J366" i="14"/>
  <c r="I366" i="14"/>
  <c r="H366" i="14"/>
  <c r="G366" i="14"/>
  <c r="AB365" i="14"/>
  <c r="AA365" i="14"/>
  <c r="Z365" i="14"/>
  <c r="Y365" i="14"/>
  <c r="X365" i="14"/>
  <c r="W365" i="14"/>
  <c r="V365" i="14"/>
  <c r="U365" i="14"/>
  <c r="T365" i="14"/>
  <c r="S365" i="14"/>
  <c r="R365" i="14"/>
  <c r="Q365" i="14"/>
  <c r="P365" i="14"/>
  <c r="O365" i="14"/>
  <c r="N365" i="14"/>
  <c r="M365" i="14"/>
  <c r="L365" i="14"/>
  <c r="K365" i="14"/>
  <c r="J365" i="14"/>
  <c r="I365" i="14"/>
  <c r="H365" i="14"/>
  <c r="G365" i="14"/>
  <c r="D365" i="14"/>
  <c r="AB364" i="14"/>
  <c r="AA364" i="14"/>
  <c r="Z364" i="14"/>
  <c r="Y364" i="14"/>
  <c r="X364" i="14"/>
  <c r="W364" i="14"/>
  <c r="V364" i="14"/>
  <c r="U364" i="14"/>
  <c r="T364" i="14"/>
  <c r="S364" i="14"/>
  <c r="R364" i="14"/>
  <c r="Q364" i="14"/>
  <c r="P364" i="14"/>
  <c r="O364" i="14"/>
  <c r="N364" i="14"/>
  <c r="M364" i="14"/>
  <c r="L364" i="14"/>
  <c r="K364" i="14"/>
  <c r="J364" i="14"/>
  <c r="I364" i="14"/>
  <c r="H364" i="14"/>
  <c r="G364" i="14"/>
  <c r="D364" i="14"/>
  <c r="AB363" i="14"/>
  <c r="AA363" i="14"/>
  <c r="Z363" i="14"/>
  <c r="Y363" i="14"/>
  <c r="X363" i="14"/>
  <c r="W363" i="14"/>
  <c r="V363" i="14"/>
  <c r="U363" i="14"/>
  <c r="T363" i="14"/>
  <c r="S363" i="14"/>
  <c r="R363" i="14"/>
  <c r="Q363" i="14"/>
  <c r="P363" i="14"/>
  <c r="O363" i="14"/>
  <c r="N363" i="14"/>
  <c r="M363" i="14"/>
  <c r="L363" i="14"/>
  <c r="K363" i="14"/>
  <c r="J363" i="14"/>
  <c r="I363" i="14"/>
  <c r="H363" i="14"/>
  <c r="G363" i="14"/>
  <c r="D363" i="14"/>
  <c r="AB362" i="14"/>
  <c r="AA362" i="14"/>
  <c r="Z362" i="14"/>
  <c r="Y362" i="14"/>
  <c r="X362" i="14"/>
  <c r="W362" i="14"/>
  <c r="V362" i="14"/>
  <c r="U362" i="14"/>
  <c r="T362" i="14"/>
  <c r="S362" i="14"/>
  <c r="R362" i="14"/>
  <c r="Q362" i="14"/>
  <c r="P362" i="14"/>
  <c r="O362" i="14"/>
  <c r="N362" i="14"/>
  <c r="M362" i="14"/>
  <c r="L362" i="14"/>
  <c r="K362" i="14"/>
  <c r="J362" i="14"/>
  <c r="I362" i="14"/>
  <c r="H362" i="14"/>
  <c r="G362" i="14"/>
  <c r="AB361" i="14"/>
  <c r="AA361" i="14"/>
  <c r="Z361" i="14"/>
  <c r="Y361" i="14"/>
  <c r="X361" i="14"/>
  <c r="W361" i="14"/>
  <c r="V361" i="14"/>
  <c r="U361" i="14"/>
  <c r="T361" i="14"/>
  <c r="S361" i="14"/>
  <c r="R361" i="14"/>
  <c r="Q361" i="14"/>
  <c r="P361" i="14"/>
  <c r="O361" i="14"/>
  <c r="N361" i="14"/>
  <c r="M361" i="14"/>
  <c r="L361" i="14"/>
  <c r="K361" i="14"/>
  <c r="J361" i="14"/>
  <c r="I361" i="14"/>
  <c r="H361" i="14"/>
  <c r="G361" i="14"/>
  <c r="D361" i="14"/>
  <c r="AB360" i="14"/>
  <c r="AA360" i="14"/>
  <c r="Z360" i="14"/>
  <c r="Y360" i="14"/>
  <c r="X360" i="14"/>
  <c r="W360" i="14"/>
  <c r="V360" i="14"/>
  <c r="U360" i="14"/>
  <c r="T360" i="14"/>
  <c r="S360" i="14"/>
  <c r="R360" i="14"/>
  <c r="Q360" i="14"/>
  <c r="P360" i="14"/>
  <c r="O360" i="14"/>
  <c r="N360" i="14"/>
  <c r="M360" i="14"/>
  <c r="L360" i="14"/>
  <c r="K360" i="14"/>
  <c r="J360" i="14"/>
  <c r="I360" i="14"/>
  <c r="H360" i="14"/>
  <c r="G360" i="14"/>
  <c r="D360" i="14"/>
  <c r="AB359" i="14"/>
  <c r="AA359" i="14"/>
  <c r="Z359" i="14"/>
  <c r="Y359" i="14"/>
  <c r="X359" i="14"/>
  <c r="W359" i="14"/>
  <c r="V359" i="14"/>
  <c r="U359" i="14"/>
  <c r="T359" i="14"/>
  <c r="S359" i="14"/>
  <c r="R359" i="14"/>
  <c r="Q359" i="14"/>
  <c r="P359" i="14"/>
  <c r="O359" i="14"/>
  <c r="N359" i="14"/>
  <c r="M359" i="14"/>
  <c r="L359" i="14"/>
  <c r="K359" i="14"/>
  <c r="J359" i="14"/>
  <c r="I359" i="14"/>
  <c r="H359" i="14"/>
  <c r="G359" i="14"/>
  <c r="D359" i="14"/>
  <c r="AB358" i="14"/>
  <c r="AA358" i="14"/>
  <c r="Z358" i="14"/>
  <c r="Y358" i="14"/>
  <c r="X358" i="14"/>
  <c r="W358" i="14"/>
  <c r="V358" i="14"/>
  <c r="U358" i="14"/>
  <c r="T358" i="14"/>
  <c r="S358" i="14"/>
  <c r="R358" i="14"/>
  <c r="Q358" i="14"/>
  <c r="P358" i="14"/>
  <c r="O358" i="14"/>
  <c r="N358" i="14"/>
  <c r="M358" i="14"/>
  <c r="L358" i="14"/>
  <c r="K358" i="14"/>
  <c r="J358" i="14"/>
  <c r="I358" i="14"/>
  <c r="H358" i="14"/>
  <c r="G358" i="14"/>
  <c r="AB357" i="14"/>
  <c r="AA357" i="14"/>
  <c r="Z357" i="14"/>
  <c r="Y357" i="14"/>
  <c r="X357" i="14"/>
  <c r="W357" i="14"/>
  <c r="V357" i="14"/>
  <c r="U357" i="14"/>
  <c r="T357" i="14"/>
  <c r="S357" i="14"/>
  <c r="R357" i="14"/>
  <c r="Q357" i="14"/>
  <c r="P357" i="14"/>
  <c r="O357" i="14"/>
  <c r="N357" i="14"/>
  <c r="M357" i="14"/>
  <c r="L357" i="14"/>
  <c r="K357" i="14"/>
  <c r="J357" i="14"/>
  <c r="I357" i="14"/>
  <c r="H357" i="14"/>
  <c r="G357" i="14"/>
  <c r="D357" i="14"/>
  <c r="AB356" i="14"/>
  <c r="AA356" i="14"/>
  <c r="Z356" i="14"/>
  <c r="Y356" i="14"/>
  <c r="X356" i="14"/>
  <c r="W356" i="14"/>
  <c r="V356" i="14"/>
  <c r="U356" i="14"/>
  <c r="T356" i="14"/>
  <c r="S356" i="14"/>
  <c r="R356" i="14"/>
  <c r="Q356" i="14"/>
  <c r="P356" i="14"/>
  <c r="O356" i="14"/>
  <c r="N356" i="14"/>
  <c r="M356" i="14"/>
  <c r="L356" i="14"/>
  <c r="K356" i="14"/>
  <c r="J356" i="14"/>
  <c r="I356" i="14"/>
  <c r="H356" i="14"/>
  <c r="G356" i="14"/>
  <c r="D356" i="14"/>
  <c r="AB355" i="14"/>
  <c r="AA355" i="14"/>
  <c r="Z355" i="14"/>
  <c r="Y355" i="14"/>
  <c r="X355" i="14"/>
  <c r="W355" i="14"/>
  <c r="V355" i="14"/>
  <c r="U355" i="14"/>
  <c r="T355" i="14"/>
  <c r="S355" i="14"/>
  <c r="R355" i="14"/>
  <c r="Q355" i="14"/>
  <c r="P355" i="14"/>
  <c r="O355" i="14"/>
  <c r="N355" i="14"/>
  <c r="M355" i="14"/>
  <c r="L355" i="14"/>
  <c r="K355" i="14"/>
  <c r="J355" i="14"/>
  <c r="I355" i="14"/>
  <c r="H355" i="14"/>
  <c r="G355" i="14"/>
  <c r="D355" i="14"/>
  <c r="AB354" i="14"/>
  <c r="AA354" i="14"/>
  <c r="Z354" i="14"/>
  <c r="Y354" i="14"/>
  <c r="X354" i="14"/>
  <c r="W354" i="14"/>
  <c r="V354" i="14"/>
  <c r="U354" i="14"/>
  <c r="T354" i="14"/>
  <c r="S354" i="14"/>
  <c r="R354" i="14"/>
  <c r="Q354" i="14"/>
  <c r="P354" i="14"/>
  <c r="O354" i="14"/>
  <c r="N354" i="14"/>
  <c r="M354" i="14"/>
  <c r="L354" i="14"/>
  <c r="K354" i="14"/>
  <c r="J354" i="14"/>
  <c r="I354" i="14"/>
  <c r="H354" i="14"/>
  <c r="G354" i="14"/>
  <c r="AB353" i="14"/>
  <c r="AA353" i="14"/>
  <c r="Z353" i="14"/>
  <c r="Y353" i="14"/>
  <c r="X353" i="14"/>
  <c r="W353" i="14"/>
  <c r="V353" i="14"/>
  <c r="U353" i="14"/>
  <c r="T353" i="14"/>
  <c r="S353" i="14"/>
  <c r="R353" i="14"/>
  <c r="Q353" i="14"/>
  <c r="P353" i="14"/>
  <c r="O353" i="14"/>
  <c r="N353" i="14"/>
  <c r="M353" i="14"/>
  <c r="L353" i="14"/>
  <c r="K353" i="14"/>
  <c r="J353" i="14"/>
  <c r="I353" i="14"/>
  <c r="H353" i="14"/>
  <c r="G353" i="14"/>
  <c r="D353" i="14"/>
  <c r="AB352" i="14"/>
  <c r="AA352" i="14"/>
  <c r="Z352" i="14"/>
  <c r="Y352" i="14"/>
  <c r="X352" i="14"/>
  <c r="W352" i="14"/>
  <c r="V352" i="14"/>
  <c r="U352" i="14"/>
  <c r="T352" i="14"/>
  <c r="S352" i="14"/>
  <c r="R352" i="14"/>
  <c r="Q352" i="14"/>
  <c r="P352" i="14"/>
  <c r="O352" i="14"/>
  <c r="N352" i="14"/>
  <c r="M352" i="14"/>
  <c r="L352" i="14"/>
  <c r="K352" i="14"/>
  <c r="J352" i="14"/>
  <c r="I352" i="14"/>
  <c r="H352" i="14"/>
  <c r="G352" i="14"/>
  <c r="D352" i="14"/>
  <c r="AB351" i="14"/>
  <c r="AA351" i="14"/>
  <c r="Z351" i="14"/>
  <c r="Y351" i="14"/>
  <c r="X351" i="14"/>
  <c r="W351" i="14"/>
  <c r="V351" i="14"/>
  <c r="U351" i="14"/>
  <c r="T351" i="14"/>
  <c r="S351" i="14"/>
  <c r="R351" i="14"/>
  <c r="Q351" i="14"/>
  <c r="P351" i="14"/>
  <c r="O351" i="14"/>
  <c r="N351" i="14"/>
  <c r="M351" i="14"/>
  <c r="L351" i="14"/>
  <c r="K351" i="14"/>
  <c r="J351" i="14"/>
  <c r="I351" i="14"/>
  <c r="H351" i="14"/>
  <c r="G351" i="14"/>
  <c r="D351" i="14"/>
  <c r="AB350" i="14"/>
  <c r="AA350" i="14"/>
  <c r="Z350" i="14"/>
  <c r="Y350" i="14"/>
  <c r="X350" i="14"/>
  <c r="W350" i="14"/>
  <c r="V350" i="14"/>
  <c r="U350" i="14"/>
  <c r="T350" i="14"/>
  <c r="S350" i="14"/>
  <c r="R350" i="14"/>
  <c r="Q350" i="14"/>
  <c r="P350" i="14"/>
  <c r="O350" i="14"/>
  <c r="N350" i="14"/>
  <c r="M350" i="14"/>
  <c r="L350" i="14"/>
  <c r="K350" i="14"/>
  <c r="J350" i="14"/>
  <c r="I350" i="14"/>
  <c r="H350" i="14"/>
  <c r="G350" i="14"/>
  <c r="AB349" i="14"/>
  <c r="AA349" i="14"/>
  <c r="Z349" i="14"/>
  <c r="Y349" i="14"/>
  <c r="X349" i="14"/>
  <c r="W349" i="14"/>
  <c r="V349" i="14"/>
  <c r="U349" i="14"/>
  <c r="T349" i="14"/>
  <c r="S349" i="14"/>
  <c r="R349" i="14"/>
  <c r="Q349" i="14"/>
  <c r="P349" i="14"/>
  <c r="O349" i="14"/>
  <c r="N349" i="14"/>
  <c r="M349" i="14"/>
  <c r="L349" i="14"/>
  <c r="K349" i="14"/>
  <c r="J349" i="14"/>
  <c r="I349" i="14"/>
  <c r="H349" i="14"/>
  <c r="G349" i="14"/>
  <c r="D349" i="14"/>
  <c r="AB348" i="14"/>
  <c r="AA348" i="14"/>
  <c r="Z348" i="14"/>
  <c r="Y348" i="14"/>
  <c r="X348" i="14"/>
  <c r="W348" i="14"/>
  <c r="V348" i="14"/>
  <c r="U348" i="14"/>
  <c r="T348" i="14"/>
  <c r="S348" i="14"/>
  <c r="R348" i="14"/>
  <c r="Q348" i="14"/>
  <c r="P348" i="14"/>
  <c r="O348" i="14"/>
  <c r="N348" i="14"/>
  <c r="M348" i="14"/>
  <c r="L348" i="14"/>
  <c r="K348" i="14"/>
  <c r="J348" i="14"/>
  <c r="I348" i="14"/>
  <c r="H348" i="14"/>
  <c r="G348" i="14"/>
  <c r="D348" i="14"/>
  <c r="AB347" i="14"/>
  <c r="AA347" i="14"/>
  <c r="Z347" i="14"/>
  <c r="Y347" i="14"/>
  <c r="X347" i="14"/>
  <c r="W347" i="14"/>
  <c r="V347" i="14"/>
  <c r="U347" i="14"/>
  <c r="T347" i="14"/>
  <c r="S347" i="14"/>
  <c r="R347" i="14"/>
  <c r="Q347" i="14"/>
  <c r="P347" i="14"/>
  <c r="O347" i="14"/>
  <c r="N347" i="14"/>
  <c r="M347" i="14"/>
  <c r="L347" i="14"/>
  <c r="K347" i="14"/>
  <c r="J347" i="14"/>
  <c r="I347" i="14"/>
  <c r="H347" i="14"/>
  <c r="G347" i="14"/>
  <c r="D347" i="14"/>
  <c r="AB346" i="14"/>
  <c r="AA346" i="14"/>
  <c r="Z346" i="14"/>
  <c r="Y346" i="14"/>
  <c r="X346" i="14"/>
  <c r="W346" i="14"/>
  <c r="V346" i="14"/>
  <c r="U346" i="14"/>
  <c r="T346" i="14"/>
  <c r="S346" i="14"/>
  <c r="R346" i="14"/>
  <c r="Q346" i="14"/>
  <c r="P346" i="14"/>
  <c r="O346" i="14"/>
  <c r="N346" i="14"/>
  <c r="M346" i="14"/>
  <c r="L346" i="14"/>
  <c r="K346" i="14"/>
  <c r="J346" i="14"/>
  <c r="I346" i="14"/>
  <c r="H346" i="14"/>
  <c r="G346" i="14"/>
  <c r="D346" i="14"/>
  <c r="AB341" i="14"/>
  <c r="AA341" i="14"/>
  <c r="Z341" i="14"/>
  <c r="Y341" i="14"/>
  <c r="X341" i="14"/>
  <c r="W341" i="14"/>
  <c r="V341" i="14"/>
  <c r="U341" i="14"/>
  <c r="T341" i="14"/>
  <c r="S341" i="14"/>
  <c r="R341" i="14"/>
  <c r="Q341" i="14"/>
  <c r="P341" i="14"/>
  <c r="O341" i="14"/>
  <c r="N341" i="14"/>
  <c r="M341" i="14"/>
  <c r="L341" i="14"/>
  <c r="K341" i="14"/>
  <c r="J341" i="14"/>
  <c r="I341" i="14"/>
  <c r="H341" i="14"/>
  <c r="G341" i="14"/>
  <c r="F291" i="14"/>
  <c r="F292" i="14" s="1"/>
  <c r="F293" i="14" s="1"/>
  <c r="F294" i="14" s="1"/>
  <c r="F295" i="14" s="1"/>
  <c r="F296" i="14" s="1"/>
  <c r="F297" i="14" s="1"/>
  <c r="F298" i="14" s="1"/>
  <c r="F299" i="14" s="1"/>
  <c r="F300" i="14" s="1"/>
  <c r="F301" i="14" s="1"/>
  <c r="F302" i="14" s="1"/>
  <c r="F303" i="14" s="1"/>
  <c r="F304" i="14" s="1"/>
  <c r="F305" i="14" s="1"/>
  <c r="F306" i="14" s="1"/>
  <c r="F307" i="14" s="1"/>
  <c r="F308" i="14" s="1"/>
  <c r="F309" i="14" s="1"/>
  <c r="F310" i="14" s="1"/>
  <c r="F311" i="14" s="1"/>
  <c r="F312" i="14" s="1"/>
  <c r="F313" i="14" s="1"/>
  <c r="F314" i="14" s="1"/>
  <c r="F315" i="14" s="1"/>
  <c r="F316" i="14" s="1"/>
  <c r="F317" i="14" s="1"/>
  <c r="F318" i="14" s="1"/>
  <c r="F319" i="14" s="1"/>
  <c r="F320" i="14" s="1"/>
  <c r="F321" i="14" s="1"/>
  <c r="F322" i="14" s="1"/>
  <c r="F323" i="14" s="1"/>
  <c r="F324" i="14" s="1"/>
  <c r="F325" i="14" s="1"/>
  <c r="F326" i="14" s="1"/>
  <c r="F327" i="14" s="1"/>
  <c r="F328" i="14" s="1"/>
  <c r="F329" i="14" s="1"/>
  <c r="F330" i="14" s="1"/>
  <c r="F331" i="14" s="1"/>
  <c r="F332" i="14" s="1"/>
  <c r="F333" i="14" s="1"/>
  <c r="F334" i="14" s="1"/>
  <c r="F335" i="14" s="1"/>
  <c r="F336" i="14" s="1"/>
  <c r="F337" i="14" s="1"/>
  <c r="F338" i="14" s="1"/>
  <c r="F339" i="14" s="1"/>
  <c r="F341" i="14" s="1"/>
  <c r="D341" i="14"/>
  <c r="D311" i="14"/>
  <c r="D309" i="14"/>
  <c r="D308" i="14"/>
  <c r="D307" i="14"/>
  <c r="D305" i="14"/>
  <c r="D304" i="14"/>
  <c r="D303" i="14"/>
  <c r="D301" i="14"/>
  <c r="D300" i="14"/>
  <c r="D299" i="14"/>
  <c r="D297" i="14"/>
  <c r="D296" i="14"/>
  <c r="D295" i="14"/>
  <c r="D293" i="14"/>
  <c r="D292" i="14"/>
  <c r="D291" i="14"/>
  <c r="D290" i="14"/>
  <c r="AB287" i="14"/>
  <c r="AA287" i="14"/>
  <c r="Z287" i="14"/>
  <c r="Y287" i="14"/>
  <c r="X287" i="14"/>
  <c r="W287" i="14"/>
  <c r="V287" i="14"/>
  <c r="U287" i="14"/>
  <c r="T287" i="14"/>
  <c r="S287" i="14"/>
  <c r="R287" i="14"/>
  <c r="Q287" i="14"/>
  <c r="P287" i="14"/>
  <c r="O287" i="14"/>
  <c r="N287" i="14"/>
  <c r="M287" i="14"/>
  <c r="L287" i="14"/>
  <c r="K287" i="14"/>
  <c r="J287" i="14"/>
  <c r="I287" i="14"/>
  <c r="H287" i="14"/>
  <c r="G287" i="14"/>
  <c r="F237" i="14"/>
  <c r="F238" i="14" s="1"/>
  <c r="F239" i="14" s="1"/>
  <c r="F240" i="14" s="1"/>
  <c r="F241" i="14" s="1"/>
  <c r="F242" i="14" s="1"/>
  <c r="F243" i="14" s="1"/>
  <c r="F244" i="14" s="1"/>
  <c r="F245" i="14" s="1"/>
  <c r="F246" i="14" s="1"/>
  <c r="F247" i="14" s="1"/>
  <c r="F248" i="14" s="1"/>
  <c r="F249" i="14" s="1"/>
  <c r="F250" i="14" s="1"/>
  <c r="F251" i="14" s="1"/>
  <c r="F252" i="14" s="1"/>
  <c r="F253" i="14" s="1"/>
  <c r="F254" i="14" s="1"/>
  <c r="F255" i="14" s="1"/>
  <c r="F256" i="14" s="1"/>
  <c r="F257" i="14" s="1"/>
  <c r="F258" i="14" s="1"/>
  <c r="F259" i="14" s="1"/>
  <c r="F260" i="14" s="1"/>
  <c r="F261" i="14" s="1"/>
  <c r="F262" i="14" s="1"/>
  <c r="F263" i="14" s="1"/>
  <c r="F264" i="14" s="1"/>
  <c r="F265" i="14" s="1"/>
  <c r="F266" i="14" s="1"/>
  <c r="F267" i="14" s="1"/>
  <c r="F268" i="14" s="1"/>
  <c r="F269" i="14" s="1"/>
  <c r="F270" i="14" s="1"/>
  <c r="F271" i="14" s="1"/>
  <c r="F272" i="14" s="1"/>
  <c r="F273" i="14" s="1"/>
  <c r="F274" i="14" s="1"/>
  <c r="F275" i="14" s="1"/>
  <c r="F276" i="14" s="1"/>
  <c r="F277" i="14" s="1"/>
  <c r="F278" i="14" s="1"/>
  <c r="F279" i="14" s="1"/>
  <c r="F280" i="14" s="1"/>
  <c r="F281" i="14" s="1"/>
  <c r="F282" i="14" s="1"/>
  <c r="F283" i="14" s="1"/>
  <c r="F284" i="14" s="1"/>
  <c r="F285" i="14" s="1"/>
  <c r="F287" i="14" s="1"/>
  <c r="D287" i="14"/>
  <c r="D257" i="14"/>
  <c r="D255" i="14"/>
  <c r="D254" i="14"/>
  <c r="D253" i="14"/>
  <c r="D251" i="14"/>
  <c r="D250" i="14"/>
  <c r="D249" i="14"/>
  <c r="D247" i="14"/>
  <c r="D246" i="14"/>
  <c r="D245" i="14"/>
  <c r="D243" i="14"/>
  <c r="D242" i="14"/>
  <c r="D241" i="14"/>
  <c r="D239" i="14"/>
  <c r="D237" i="14"/>
  <c r="D236" i="14"/>
  <c r="AB233" i="14"/>
  <c r="AA233" i="14"/>
  <c r="Z233" i="14"/>
  <c r="Y233" i="14"/>
  <c r="X233" i="14"/>
  <c r="W233" i="14"/>
  <c r="V233" i="14"/>
  <c r="U233" i="14"/>
  <c r="T233" i="14"/>
  <c r="S233" i="14"/>
  <c r="R233" i="14"/>
  <c r="Q233" i="14"/>
  <c r="P233" i="14"/>
  <c r="O233" i="14"/>
  <c r="N233" i="14"/>
  <c r="M233" i="14"/>
  <c r="L233" i="14"/>
  <c r="K233" i="14"/>
  <c r="J233" i="14"/>
  <c r="I233" i="14"/>
  <c r="H233" i="14"/>
  <c r="G233" i="14"/>
  <c r="F183" i="14"/>
  <c r="F184" i="14" s="1"/>
  <c r="F185" i="14" s="1"/>
  <c r="F186" i="14" s="1"/>
  <c r="F187" i="14" s="1"/>
  <c r="F188" i="14" s="1"/>
  <c r="F189" i="14" s="1"/>
  <c r="F190" i="14" s="1"/>
  <c r="F191" i="14" s="1"/>
  <c r="F192" i="14" s="1"/>
  <c r="F193" i="14" s="1"/>
  <c r="F194" i="14" s="1"/>
  <c r="F195" i="14" s="1"/>
  <c r="F196" i="14" s="1"/>
  <c r="F197" i="14" s="1"/>
  <c r="F198" i="14" s="1"/>
  <c r="F199" i="14" s="1"/>
  <c r="F200" i="14" s="1"/>
  <c r="F201" i="14" s="1"/>
  <c r="F202" i="14" s="1"/>
  <c r="F203" i="14" s="1"/>
  <c r="F204" i="14" s="1"/>
  <c r="F205" i="14" s="1"/>
  <c r="F206" i="14" s="1"/>
  <c r="F207" i="14" s="1"/>
  <c r="F208" i="14" s="1"/>
  <c r="F209" i="14" s="1"/>
  <c r="F210" i="14" s="1"/>
  <c r="F211" i="14" s="1"/>
  <c r="F212" i="14" s="1"/>
  <c r="F213" i="14" s="1"/>
  <c r="F214" i="14" s="1"/>
  <c r="F215" i="14" s="1"/>
  <c r="F216" i="14" s="1"/>
  <c r="F217" i="14" s="1"/>
  <c r="F218" i="14" s="1"/>
  <c r="F219" i="14" s="1"/>
  <c r="F220" i="14" s="1"/>
  <c r="F221" i="14" s="1"/>
  <c r="F222" i="14" s="1"/>
  <c r="F223" i="14" s="1"/>
  <c r="F224" i="14" s="1"/>
  <c r="F225" i="14" s="1"/>
  <c r="F226" i="14" s="1"/>
  <c r="F227" i="14" s="1"/>
  <c r="F228" i="14" s="1"/>
  <c r="F229" i="14" s="1"/>
  <c r="F230" i="14" s="1"/>
  <c r="F231" i="14" s="1"/>
  <c r="F233" i="14" s="1"/>
  <c r="D233" i="14"/>
  <c r="D203" i="14"/>
  <c r="D201" i="14"/>
  <c r="D200" i="14"/>
  <c r="D199" i="14"/>
  <c r="D197" i="14"/>
  <c r="D196" i="14"/>
  <c r="D195" i="14"/>
  <c r="D193" i="14"/>
  <c r="D192" i="14"/>
  <c r="D191" i="14"/>
  <c r="D189" i="14"/>
  <c r="D188" i="14"/>
  <c r="D187" i="14"/>
  <c r="D185" i="14"/>
  <c r="D184" i="14"/>
  <c r="D183" i="14"/>
  <c r="D182" i="14"/>
  <c r="AB177" i="14"/>
  <c r="AA177" i="14"/>
  <c r="Z177" i="14"/>
  <c r="Y177" i="14"/>
  <c r="X177" i="14"/>
  <c r="W177" i="14"/>
  <c r="V177" i="14"/>
  <c r="U177" i="14"/>
  <c r="T177" i="14"/>
  <c r="S177" i="14"/>
  <c r="R177" i="14"/>
  <c r="Q177" i="14"/>
  <c r="P177" i="14"/>
  <c r="O177" i="14"/>
  <c r="N177" i="14"/>
  <c r="M177" i="14"/>
  <c r="L177" i="14"/>
  <c r="K177" i="14"/>
  <c r="J177" i="14"/>
  <c r="I177" i="14"/>
  <c r="H177" i="14"/>
  <c r="G177" i="14"/>
  <c r="F127" i="14"/>
  <c r="F128" i="14" s="1"/>
  <c r="F129" i="14" s="1"/>
  <c r="F130" i="14" s="1"/>
  <c r="F131" i="14" s="1"/>
  <c r="F132" i="14" s="1"/>
  <c r="F133" i="14" s="1"/>
  <c r="F134" i="14" s="1"/>
  <c r="F135" i="14" s="1"/>
  <c r="F136" i="14" s="1"/>
  <c r="F137" i="14" s="1"/>
  <c r="F138" i="14" s="1"/>
  <c r="F139" i="14" s="1"/>
  <c r="F140" i="14" s="1"/>
  <c r="F141" i="14" s="1"/>
  <c r="F142" i="14" s="1"/>
  <c r="F143" i="14" s="1"/>
  <c r="F144" i="14" s="1"/>
  <c r="F145" i="14" s="1"/>
  <c r="F146" i="14" s="1"/>
  <c r="F147" i="14" s="1"/>
  <c r="F148" i="14" s="1"/>
  <c r="F149" i="14" s="1"/>
  <c r="F150" i="14" s="1"/>
  <c r="F151" i="14" s="1"/>
  <c r="F152" i="14" s="1"/>
  <c r="F153" i="14" s="1"/>
  <c r="F154" i="14" s="1"/>
  <c r="F155" i="14" s="1"/>
  <c r="F156" i="14" s="1"/>
  <c r="F157" i="14" s="1"/>
  <c r="F158" i="14" s="1"/>
  <c r="F159" i="14" s="1"/>
  <c r="F160" i="14" s="1"/>
  <c r="F161" i="14" s="1"/>
  <c r="F162" i="14" s="1"/>
  <c r="F163" i="14" s="1"/>
  <c r="F164" i="14" s="1"/>
  <c r="F165" i="14" s="1"/>
  <c r="F166" i="14" s="1"/>
  <c r="F167" i="14" s="1"/>
  <c r="F168" i="14" s="1"/>
  <c r="F169" i="14" s="1"/>
  <c r="F170" i="14" s="1"/>
  <c r="F171" i="14" s="1"/>
  <c r="F172" i="14" s="1"/>
  <c r="F173" i="14" s="1"/>
  <c r="F174" i="14" s="1"/>
  <c r="F175" i="14" s="1"/>
  <c r="F177" i="14" s="1"/>
  <c r="D177" i="14"/>
  <c r="D147" i="14"/>
  <c r="D145" i="14"/>
  <c r="D144" i="14"/>
  <c r="D143" i="14"/>
  <c r="D141" i="14"/>
  <c r="D140" i="14"/>
  <c r="D139" i="14"/>
  <c r="D137" i="14"/>
  <c r="D136" i="14"/>
  <c r="D135" i="14"/>
  <c r="D133" i="14"/>
  <c r="D132" i="14"/>
  <c r="D131" i="14"/>
  <c r="D129" i="14"/>
  <c r="D128" i="14"/>
  <c r="D127" i="14"/>
  <c r="D126" i="14"/>
  <c r="AB123" i="14"/>
  <c r="AA123" i="14"/>
  <c r="Z123" i="14"/>
  <c r="Y123" i="14"/>
  <c r="X123" i="14"/>
  <c r="W123" i="14"/>
  <c r="V123" i="14"/>
  <c r="U123" i="14"/>
  <c r="T123" i="14"/>
  <c r="S123" i="14"/>
  <c r="R123" i="14"/>
  <c r="Q123" i="14"/>
  <c r="P123" i="14"/>
  <c r="O123" i="14"/>
  <c r="N123" i="14"/>
  <c r="M123" i="14"/>
  <c r="L123" i="14"/>
  <c r="K123" i="14"/>
  <c r="J123" i="14"/>
  <c r="I123" i="14"/>
  <c r="H123" i="14"/>
  <c r="G123" i="14"/>
  <c r="F73" i="14"/>
  <c r="F74" i="14" s="1"/>
  <c r="F75" i="14" s="1"/>
  <c r="F76" i="14" s="1"/>
  <c r="F77" i="14" s="1"/>
  <c r="F78" i="14" s="1"/>
  <c r="F79" i="14" s="1"/>
  <c r="F80" i="14" s="1"/>
  <c r="F81" i="14" s="1"/>
  <c r="F82" i="14" s="1"/>
  <c r="F83" i="14" s="1"/>
  <c r="F84" i="14" s="1"/>
  <c r="F85" i="14" s="1"/>
  <c r="F86" i="14" s="1"/>
  <c r="F87" i="14" s="1"/>
  <c r="F88" i="14" s="1"/>
  <c r="F89" i="14" s="1"/>
  <c r="F90" i="14" s="1"/>
  <c r="F91" i="14" s="1"/>
  <c r="F92" i="14" s="1"/>
  <c r="F93" i="14" s="1"/>
  <c r="F94" i="14" s="1"/>
  <c r="F95" i="14" s="1"/>
  <c r="F96" i="14" s="1"/>
  <c r="F97" i="14" s="1"/>
  <c r="F98" i="14" s="1"/>
  <c r="F99" i="14" s="1"/>
  <c r="F100" i="14" s="1"/>
  <c r="F101" i="14" s="1"/>
  <c r="F102" i="14" s="1"/>
  <c r="F103" i="14" s="1"/>
  <c r="F104" i="14" s="1"/>
  <c r="F105" i="14" s="1"/>
  <c r="F106" i="14" s="1"/>
  <c r="F107" i="14" s="1"/>
  <c r="F108" i="14" s="1"/>
  <c r="F109" i="14" s="1"/>
  <c r="F110" i="14" s="1"/>
  <c r="F111" i="14" s="1"/>
  <c r="F112" i="14" s="1"/>
  <c r="F113" i="14" s="1"/>
  <c r="F114" i="14" s="1"/>
  <c r="F115" i="14" s="1"/>
  <c r="F116" i="14" s="1"/>
  <c r="F117" i="14" s="1"/>
  <c r="F118" i="14" s="1"/>
  <c r="F119" i="14" s="1"/>
  <c r="F120" i="14" s="1"/>
  <c r="F121" i="14" s="1"/>
  <c r="F123" i="14" s="1"/>
  <c r="D123" i="14"/>
  <c r="D93" i="14"/>
  <c r="D90" i="14"/>
  <c r="D89" i="14"/>
  <c r="D86" i="14"/>
  <c r="D85" i="14"/>
  <c r="D82" i="14"/>
  <c r="D81" i="14"/>
  <c r="D80" i="14"/>
  <c r="D78" i="14"/>
  <c r="D77" i="14"/>
  <c r="D75" i="14"/>
  <c r="D73" i="14"/>
  <c r="D72" i="14"/>
  <c r="F19" i="14"/>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9" i="14" s="1"/>
  <c r="D69" i="14"/>
  <c r="D39" i="14"/>
  <c r="D37" i="14"/>
  <c r="D36" i="14"/>
  <c r="D35" i="14"/>
  <c r="D33" i="14"/>
  <c r="D32" i="14"/>
  <c r="D31" i="14"/>
  <c r="D29" i="14"/>
  <c r="D28" i="14"/>
  <c r="D27" i="14"/>
  <c r="D25" i="14"/>
  <c r="D24" i="14"/>
  <c r="D23" i="14"/>
  <c r="D21" i="14"/>
  <c r="D20" i="14"/>
  <c r="D19" i="14"/>
  <c r="D18" i="14"/>
  <c r="AB11" i="14"/>
  <c r="AA11" i="14"/>
  <c r="Z11" i="14"/>
  <c r="Y11" i="14"/>
  <c r="X11" i="14"/>
  <c r="W11" i="14"/>
  <c r="V11" i="14"/>
  <c r="U11" i="14"/>
  <c r="T11" i="14"/>
  <c r="S11" i="14"/>
  <c r="R11" i="14"/>
  <c r="Q11" i="14"/>
  <c r="P11" i="14"/>
  <c r="O11" i="14"/>
  <c r="N11" i="14"/>
  <c r="M11" i="14"/>
  <c r="L11" i="14"/>
  <c r="K11" i="14"/>
  <c r="J11" i="14"/>
  <c r="I11" i="14"/>
  <c r="H11" i="14"/>
  <c r="G11" i="14"/>
  <c r="AB10" i="14"/>
  <c r="AA10" i="14"/>
  <c r="Z10" i="14"/>
  <c r="Y10" i="14"/>
  <c r="X10" i="14"/>
  <c r="W10" i="14"/>
  <c r="V10" i="14"/>
  <c r="U10" i="14"/>
  <c r="T10" i="14"/>
  <c r="S10" i="14"/>
  <c r="R10" i="14"/>
  <c r="Q10" i="14"/>
  <c r="P10" i="14"/>
  <c r="O10" i="14"/>
  <c r="N10" i="14"/>
  <c r="M10" i="14"/>
  <c r="L10" i="14"/>
  <c r="K10" i="14"/>
  <c r="J10" i="14"/>
  <c r="I10" i="14"/>
  <c r="H10" i="14"/>
  <c r="G10" i="14"/>
  <c r="D10" i="14"/>
  <c r="AB9" i="14"/>
  <c r="AA9" i="14"/>
  <c r="Z9" i="14"/>
  <c r="Y9" i="14"/>
  <c r="X9" i="14"/>
  <c r="W9" i="14"/>
  <c r="V9" i="14"/>
  <c r="U9" i="14"/>
  <c r="T9" i="14"/>
  <c r="S9" i="14"/>
  <c r="R9" i="14"/>
  <c r="Q9" i="14"/>
  <c r="P9" i="14"/>
  <c r="O9" i="14"/>
  <c r="N9" i="14"/>
  <c r="M9" i="14"/>
  <c r="L9" i="14"/>
  <c r="K9" i="14"/>
  <c r="J9" i="14"/>
  <c r="I9" i="14"/>
  <c r="H9" i="14"/>
  <c r="G9" i="14"/>
  <c r="D9" i="14"/>
  <c r="G7" i="14"/>
  <c r="B7" i="14"/>
  <c r="G6" i="14"/>
  <c r="B6" i="14"/>
  <c r="G5" i="14"/>
  <c r="B5" i="14"/>
  <c r="G4" i="14"/>
  <c r="B4" i="14"/>
  <c r="G3" i="14"/>
  <c r="B3" i="14"/>
  <c r="G2" i="14"/>
  <c r="B2" i="14"/>
  <c r="AB48" i="13"/>
  <c r="AB215" i="13" s="1"/>
  <c r="AB216" i="13"/>
  <c r="AB128" i="13"/>
  <c r="AB217" i="13" s="1"/>
  <c r="AB163" i="13"/>
  <c r="AB218" i="13" s="1"/>
  <c r="AB203" i="13"/>
  <c r="AB219" i="13" s="1"/>
  <c r="AB210" i="13"/>
  <c r="AB220" i="13" s="1"/>
  <c r="AA48" i="13"/>
  <c r="AA215" i="13" s="1"/>
  <c r="AA216" i="13"/>
  <c r="AA128" i="13"/>
  <c r="AA217" i="13" s="1"/>
  <c r="AA163" i="13"/>
  <c r="AA218" i="13" s="1"/>
  <c r="AA203" i="13"/>
  <c r="AA219" i="13" s="1"/>
  <c r="AA210" i="13"/>
  <c r="AA220" i="13" s="1"/>
  <c r="Z48" i="13"/>
  <c r="Z215" i="13" s="1"/>
  <c r="Z216" i="13"/>
  <c r="Z128" i="13"/>
  <c r="Z217" i="13" s="1"/>
  <c r="Z163" i="13"/>
  <c r="Z218" i="13" s="1"/>
  <c r="Z203" i="13"/>
  <c r="Z219" i="13" s="1"/>
  <c r="Z210" i="13"/>
  <c r="Z220" i="13" s="1"/>
  <c r="Y48" i="13"/>
  <c r="Y215" i="13" s="1"/>
  <c r="Y216" i="13"/>
  <c r="Y128" i="13"/>
  <c r="Y217" i="13" s="1"/>
  <c r="Y163" i="13"/>
  <c r="Y218" i="13" s="1"/>
  <c r="Y203" i="13"/>
  <c r="Y219" i="13" s="1"/>
  <c r="Y210" i="13"/>
  <c r="Y220" i="13" s="1"/>
  <c r="X48" i="13"/>
  <c r="X215" i="13" s="1"/>
  <c r="X216" i="13"/>
  <c r="X128" i="13"/>
  <c r="X217" i="13" s="1"/>
  <c r="X163" i="13"/>
  <c r="X218" i="13" s="1"/>
  <c r="X203" i="13"/>
  <c r="X219" i="13" s="1"/>
  <c r="X210" i="13"/>
  <c r="X220" i="13" s="1"/>
  <c r="W48" i="13"/>
  <c r="W215" i="13" s="1"/>
  <c r="W216" i="13"/>
  <c r="W128" i="13"/>
  <c r="W217" i="13" s="1"/>
  <c r="W163" i="13"/>
  <c r="W218" i="13" s="1"/>
  <c r="W203" i="13"/>
  <c r="W219" i="13" s="1"/>
  <c r="W210" i="13"/>
  <c r="W220" i="13" s="1"/>
  <c r="V48" i="13"/>
  <c r="V215" i="13" s="1"/>
  <c r="V216" i="13"/>
  <c r="V128" i="13"/>
  <c r="V217" i="13" s="1"/>
  <c r="V163" i="13"/>
  <c r="V218" i="13" s="1"/>
  <c r="V203" i="13"/>
  <c r="V219" i="13" s="1"/>
  <c r="V210" i="13"/>
  <c r="V220" i="13" s="1"/>
  <c r="U48" i="13"/>
  <c r="U215" i="13" s="1"/>
  <c r="U216" i="13"/>
  <c r="U128" i="13"/>
  <c r="U217" i="13" s="1"/>
  <c r="U163" i="13"/>
  <c r="U218" i="13" s="1"/>
  <c r="U203" i="13"/>
  <c r="U219" i="13" s="1"/>
  <c r="U210" i="13"/>
  <c r="U220" i="13" s="1"/>
  <c r="T48" i="13"/>
  <c r="T215" i="13" s="1"/>
  <c r="T216" i="13"/>
  <c r="T128" i="13"/>
  <c r="T217" i="13" s="1"/>
  <c r="T163" i="13"/>
  <c r="T218" i="13" s="1"/>
  <c r="T203" i="13"/>
  <c r="T219" i="13" s="1"/>
  <c r="T210" i="13"/>
  <c r="T220" i="13" s="1"/>
  <c r="S48" i="13"/>
  <c r="S215" i="13" s="1"/>
  <c r="S216" i="13"/>
  <c r="S128" i="13"/>
  <c r="S217" i="13" s="1"/>
  <c r="S163" i="13"/>
  <c r="S218" i="13" s="1"/>
  <c r="S203" i="13"/>
  <c r="S219" i="13" s="1"/>
  <c r="S210" i="13"/>
  <c r="S220" i="13" s="1"/>
  <c r="R48" i="13"/>
  <c r="R215" i="13" s="1"/>
  <c r="R216" i="13"/>
  <c r="R128" i="13"/>
  <c r="R217" i="13" s="1"/>
  <c r="R163" i="13"/>
  <c r="R218" i="13" s="1"/>
  <c r="R203" i="13"/>
  <c r="R219" i="13" s="1"/>
  <c r="R210" i="13"/>
  <c r="R220" i="13" s="1"/>
  <c r="Q48" i="13"/>
  <c r="Q215" i="13" s="1"/>
  <c r="Q216" i="13"/>
  <c r="Q128" i="13"/>
  <c r="Q217" i="13" s="1"/>
  <c r="Q163" i="13"/>
  <c r="Q218" i="13" s="1"/>
  <c r="Q203" i="13"/>
  <c r="Q219" i="13" s="1"/>
  <c r="Q210" i="13"/>
  <c r="Q220" i="13" s="1"/>
  <c r="P48" i="13"/>
  <c r="P215" i="13" s="1"/>
  <c r="P216" i="13"/>
  <c r="P128" i="13"/>
  <c r="P217" i="13" s="1"/>
  <c r="P163" i="13"/>
  <c r="P218" i="13" s="1"/>
  <c r="P203" i="13"/>
  <c r="P219" i="13" s="1"/>
  <c r="P210" i="13"/>
  <c r="P220" i="13" s="1"/>
  <c r="O48" i="13"/>
  <c r="O215" i="13" s="1"/>
  <c r="O216" i="13"/>
  <c r="O128" i="13"/>
  <c r="O217" i="13" s="1"/>
  <c r="O163" i="13"/>
  <c r="O218" i="13" s="1"/>
  <c r="O203" i="13"/>
  <c r="O219" i="13" s="1"/>
  <c r="O210" i="13"/>
  <c r="O220" i="13" s="1"/>
  <c r="N48" i="13"/>
  <c r="N215" i="13" s="1"/>
  <c r="N216" i="13"/>
  <c r="N128" i="13"/>
  <c r="N217" i="13" s="1"/>
  <c r="N163" i="13"/>
  <c r="N218" i="13" s="1"/>
  <c r="N203" i="13"/>
  <c r="N219" i="13" s="1"/>
  <c r="N210" i="13"/>
  <c r="N220" i="13" s="1"/>
  <c r="M48" i="13"/>
  <c r="M215" i="13" s="1"/>
  <c r="M216" i="13"/>
  <c r="M128" i="13"/>
  <c r="M217" i="13" s="1"/>
  <c r="M163" i="13"/>
  <c r="M218" i="13" s="1"/>
  <c r="M203" i="13"/>
  <c r="M219" i="13" s="1"/>
  <c r="M210" i="13"/>
  <c r="M220" i="13" s="1"/>
  <c r="L48" i="13"/>
  <c r="L215" i="13" s="1"/>
  <c r="L216" i="13"/>
  <c r="L128" i="13"/>
  <c r="L217" i="13" s="1"/>
  <c r="L163" i="13"/>
  <c r="L218" i="13" s="1"/>
  <c r="L203" i="13"/>
  <c r="L219" i="13" s="1"/>
  <c r="L210" i="13"/>
  <c r="L220" i="13" s="1"/>
  <c r="K48" i="13"/>
  <c r="K215" i="13" s="1"/>
  <c r="K216" i="13"/>
  <c r="K128" i="13"/>
  <c r="K217" i="13" s="1"/>
  <c r="K163" i="13"/>
  <c r="K218" i="13" s="1"/>
  <c r="K203" i="13"/>
  <c r="K219" i="13" s="1"/>
  <c r="K210" i="13"/>
  <c r="K220" i="13" s="1"/>
  <c r="J48" i="13"/>
  <c r="J215" i="13" s="1"/>
  <c r="J216" i="13"/>
  <c r="J128" i="13"/>
  <c r="J217" i="13" s="1"/>
  <c r="J163" i="13"/>
  <c r="J218" i="13" s="1"/>
  <c r="J203" i="13"/>
  <c r="J219" i="13" s="1"/>
  <c r="J210" i="13"/>
  <c r="J220" i="13" s="1"/>
  <c r="I48" i="13"/>
  <c r="I215" i="13" s="1"/>
  <c r="I216" i="13"/>
  <c r="I128" i="13"/>
  <c r="I217" i="13" s="1"/>
  <c r="I163" i="13"/>
  <c r="I218" i="13" s="1"/>
  <c r="I203" i="13"/>
  <c r="I219" i="13" s="1"/>
  <c r="I210" i="13"/>
  <c r="I220" i="13" s="1"/>
  <c r="H48" i="13"/>
  <c r="H215" i="13" s="1"/>
  <c r="H216" i="13"/>
  <c r="H128" i="13"/>
  <c r="H217" i="13" s="1"/>
  <c r="H163" i="13"/>
  <c r="H218" i="13" s="1"/>
  <c r="H203" i="13"/>
  <c r="H219" i="13" s="1"/>
  <c r="H210" i="13"/>
  <c r="H220" i="13" s="1"/>
  <c r="G48" i="13"/>
  <c r="G215" i="13" s="1"/>
  <c r="G216" i="13"/>
  <c r="G128" i="13"/>
  <c r="G217" i="13" s="1"/>
  <c r="G163" i="13"/>
  <c r="G218" i="13" s="1"/>
  <c r="G203" i="13"/>
  <c r="G219" i="13" s="1"/>
  <c r="G210" i="13"/>
  <c r="G220" i="13" s="1"/>
  <c r="B213" i="13"/>
  <c r="D222" i="13" s="1"/>
  <c r="AD220" i="13"/>
  <c r="B205" i="13"/>
  <c r="D210" i="13" s="1"/>
  <c r="D220" i="13" s="1"/>
  <c r="AD219" i="13"/>
  <c r="B165" i="13"/>
  <c r="D203" i="13" s="1"/>
  <c r="D219" i="13" s="1"/>
  <c r="AD218" i="13"/>
  <c r="B130" i="13"/>
  <c r="D163" i="13" s="1"/>
  <c r="D218" i="13" s="1"/>
  <c r="AD217" i="13"/>
  <c r="B95" i="13"/>
  <c r="D128" i="13" s="1"/>
  <c r="D217" i="13" s="1"/>
  <c r="AD216" i="13"/>
  <c r="B50" i="13"/>
  <c r="D93" i="13" s="1"/>
  <c r="D216" i="13" s="1"/>
  <c r="AD215" i="13"/>
  <c r="B15" i="13"/>
  <c r="D48" i="13" s="1"/>
  <c r="D215" i="13" s="1"/>
  <c r="AB11" i="13"/>
  <c r="AA11" i="13"/>
  <c r="Z11" i="13"/>
  <c r="Y11" i="13"/>
  <c r="X11" i="13"/>
  <c r="W11" i="13"/>
  <c r="V11" i="13"/>
  <c r="U11" i="13"/>
  <c r="T11" i="13"/>
  <c r="S11" i="13"/>
  <c r="R11" i="13"/>
  <c r="Q11" i="13"/>
  <c r="P11" i="13"/>
  <c r="O11" i="13"/>
  <c r="N11" i="13"/>
  <c r="M11" i="13"/>
  <c r="L11" i="13"/>
  <c r="K11" i="13"/>
  <c r="J11" i="13"/>
  <c r="I11" i="13"/>
  <c r="H11" i="13"/>
  <c r="G11" i="13"/>
  <c r="AB10" i="13"/>
  <c r="AA10" i="13"/>
  <c r="Z10" i="13"/>
  <c r="Y10" i="13"/>
  <c r="X10" i="13"/>
  <c r="W10" i="13"/>
  <c r="V10" i="13"/>
  <c r="U10" i="13"/>
  <c r="T10" i="13"/>
  <c r="S10" i="13"/>
  <c r="R10" i="13"/>
  <c r="Q10" i="13"/>
  <c r="P10" i="13"/>
  <c r="O10" i="13"/>
  <c r="N10" i="13"/>
  <c r="M10" i="13"/>
  <c r="L10" i="13"/>
  <c r="K10" i="13"/>
  <c r="J10" i="13"/>
  <c r="I10" i="13"/>
  <c r="H10" i="13"/>
  <c r="G10" i="13"/>
  <c r="D10" i="13"/>
  <c r="AB9" i="13"/>
  <c r="AA9" i="13"/>
  <c r="Z9" i="13"/>
  <c r="Y9" i="13"/>
  <c r="X9" i="13"/>
  <c r="W9" i="13"/>
  <c r="V9" i="13"/>
  <c r="U9" i="13"/>
  <c r="T9" i="13"/>
  <c r="S9" i="13"/>
  <c r="R9" i="13"/>
  <c r="Q9" i="13"/>
  <c r="P9" i="13"/>
  <c r="O9" i="13"/>
  <c r="N9" i="13"/>
  <c r="M9" i="13"/>
  <c r="L9" i="13"/>
  <c r="K9" i="13"/>
  <c r="J9" i="13"/>
  <c r="I9" i="13"/>
  <c r="H9" i="13"/>
  <c r="G9" i="13"/>
  <c r="D9" i="13"/>
  <c r="G7" i="13"/>
  <c r="B7" i="13"/>
  <c r="G6" i="13"/>
  <c r="B6" i="13"/>
  <c r="G5" i="13"/>
  <c r="B5" i="13"/>
  <c r="G4" i="13"/>
  <c r="B4" i="13"/>
  <c r="G3" i="13"/>
  <c r="B3" i="13"/>
  <c r="G2" i="13"/>
  <c r="B2" i="13"/>
  <c r="B369" i="12"/>
  <c r="D374" i="12" s="1"/>
  <c r="D258" i="12"/>
  <c r="D371" i="12" s="1"/>
  <c r="D284" i="12"/>
  <c r="D319" i="12" s="1"/>
  <c r="D354" i="12" s="1"/>
  <c r="D283" i="12"/>
  <c r="D318" i="12" s="1"/>
  <c r="D353" i="12" s="1"/>
  <c r="D282" i="12"/>
  <c r="D317" i="12" s="1"/>
  <c r="D352" i="12" s="1"/>
  <c r="D281" i="12"/>
  <c r="D316" i="12" s="1"/>
  <c r="D351" i="12" s="1"/>
  <c r="D280" i="12"/>
  <c r="D315" i="12" s="1"/>
  <c r="D350" i="12" s="1"/>
  <c r="D279" i="12"/>
  <c r="D314" i="12" s="1"/>
  <c r="D349" i="12" s="1"/>
  <c r="D278" i="12"/>
  <c r="D313" i="12" s="1"/>
  <c r="D348" i="12" s="1"/>
  <c r="D277" i="12"/>
  <c r="D312" i="12" s="1"/>
  <c r="D347" i="12" s="1"/>
  <c r="D276" i="12"/>
  <c r="D311" i="12" s="1"/>
  <c r="D346" i="12" s="1"/>
  <c r="D275" i="12"/>
  <c r="D310" i="12" s="1"/>
  <c r="D345" i="12" s="1"/>
  <c r="D274" i="12"/>
  <c r="D309" i="12" s="1"/>
  <c r="D344" i="12" s="1"/>
  <c r="D273" i="12"/>
  <c r="D308" i="12" s="1"/>
  <c r="D343" i="12" s="1"/>
  <c r="D272" i="12"/>
  <c r="D307" i="12" s="1"/>
  <c r="D342" i="12" s="1"/>
  <c r="D271" i="12"/>
  <c r="D306" i="12" s="1"/>
  <c r="D341" i="12" s="1"/>
  <c r="D270" i="12"/>
  <c r="D305" i="12" s="1"/>
  <c r="D340" i="12" s="1"/>
  <c r="D269" i="12"/>
  <c r="D304" i="12" s="1"/>
  <c r="D339" i="12" s="1"/>
  <c r="D268" i="12"/>
  <c r="D303" i="12" s="1"/>
  <c r="D338" i="12" s="1"/>
  <c r="D267" i="12"/>
  <c r="D302" i="12" s="1"/>
  <c r="D337" i="12" s="1"/>
  <c r="D266" i="12"/>
  <c r="D301" i="12" s="1"/>
  <c r="D336" i="12" s="1"/>
  <c r="D265" i="12"/>
  <c r="D300" i="12" s="1"/>
  <c r="D335" i="12" s="1"/>
  <c r="AB296" i="12"/>
  <c r="AB331" i="12" s="1"/>
  <c r="AA296" i="12"/>
  <c r="AA331" i="12" s="1"/>
  <c r="Z296" i="12"/>
  <c r="Z331" i="12" s="1"/>
  <c r="Y296" i="12"/>
  <c r="Y331" i="12" s="1"/>
  <c r="X296" i="12"/>
  <c r="X331" i="12" s="1"/>
  <c r="W296" i="12"/>
  <c r="W331" i="12" s="1"/>
  <c r="V296" i="12"/>
  <c r="V331" i="12" s="1"/>
  <c r="U296" i="12"/>
  <c r="U331" i="12" s="1"/>
  <c r="T296" i="12"/>
  <c r="T331" i="12" s="1"/>
  <c r="S296" i="12"/>
  <c r="S331" i="12" s="1"/>
  <c r="R296" i="12"/>
  <c r="R331" i="12" s="1"/>
  <c r="Q296" i="12"/>
  <c r="Q331" i="12" s="1"/>
  <c r="P296" i="12"/>
  <c r="P331" i="12" s="1"/>
  <c r="O296" i="12"/>
  <c r="O331" i="12" s="1"/>
  <c r="N296" i="12"/>
  <c r="N331" i="12" s="1"/>
  <c r="M296" i="12"/>
  <c r="M331" i="12" s="1"/>
  <c r="L296" i="12"/>
  <c r="L331" i="12" s="1"/>
  <c r="K296" i="12"/>
  <c r="K331" i="12" s="1"/>
  <c r="J296" i="12"/>
  <c r="J331" i="12" s="1"/>
  <c r="I296" i="12"/>
  <c r="I331" i="12" s="1"/>
  <c r="H296" i="12"/>
  <c r="H331" i="12" s="1"/>
  <c r="G296" i="12"/>
  <c r="G331" i="12" s="1"/>
  <c r="F301" i="12"/>
  <c r="F302" i="12" s="1"/>
  <c r="F303" i="12" s="1"/>
  <c r="F304" i="12" s="1"/>
  <c r="F305" i="12" s="1"/>
  <c r="F306" i="12" s="1"/>
  <c r="F307" i="12" s="1"/>
  <c r="F308" i="12" s="1"/>
  <c r="F309" i="12" s="1"/>
  <c r="F310" i="12" s="1"/>
  <c r="F311" i="12" s="1"/>
  <c r="F312" i="12" s="1"/>
  <c r="F313" i="12" s="1"/>
  <c r="F314" i="12" s="1"/>
  <c r="F315" i="12" s="1"/>
  <c r="F316" i="12" s="1"/>
  <c r="F317" i="12" s="1"/>
  <c r="F318" i="12" s="1"/>
  <c r="F319" i="12" s="1"/>
  <c r="F320" i="12" s="1"/>
  <c r="F321" i="12" s="1"/>
  <c r="F322" i="12" s="1"/>
  <c r="F323" i="12" s="1"/>
  <c r="F324" i="12" s="1"/>
  <c r="F325" i="12" s="1"/>
  <c r="F326" i="12" s="1"/>
  <c r="F327" i="12" s="1"/>
  <c r="F328" i="12" s="1"/>
  <c r="F329" i="12" s="1"/>
  <c r="F331" i="12" s="1"/>
  <c r="D331" i="12"/>
  <c r="F266" i="12"/>
  <c r="F267" i="12" s="1"/>
  <c r="F268" i="12" s="1"/>
  <c r="F269" i="12" s="1"/>
  <c r="F270" i="12" s="1"/>
  <c r="F271" i="12" s="1"/>
  <c r="F272" i="12" s="1"/>
  <c r="F273" i="12" s="1"/>
  <c r="F274" i="12" s="1"/>
  <c r="F275" i="12" s="1"/>
  <c r="F276" i="12" s="1"/>
  <c r="F277" i="12" s="1"/>
  <c r="F278" i="12" s="1"/>
  <c r="F279" i="12" s="1"/>
  <c r="F280" i="12" s="1"/>
  <c r="F281" i="12" s="1"/>
  <c r="F282" i="12" s="1"/>
  <c r="F283" i="12" s="1"/>
  <c r="F284" i="12" s="1"/>
  <c r="F285" i="12" s="1"/>
  <c r="F286" i="12" s="1"/>
  <c r="F287" i="12" s="1"/>
  <c r="F288" i="12" s="1"/>
  <c r="F289" i="12" s="1"/>
  <c r="F290" i="12" s="1"/>
  <c r="F291" i="12" s="1"/>
  <c r="F292" i="12" s="1"/>
  <c r="F293" i="12" s="1"/>
  <c r="F294" i="12" s="1"/>
  <c r="F296" i="12" s="1"/>
  <c r="D296" i="12"/>
  <c r="AB48" i="12"/>
  <c r="AB223" i="12" s="1"/>
  <c r="AA48" i="12"/>
  <c r="AA83" i="12" s="1"/>
  <c r="Z48" i="12"/>
  <c r="Z223" i="12" s="1"/>
  <c r="Y48" i="12"/>
  <c r="Y153" i="12" s="1"/>
  <c r="X48" i="12"/>
  <c r="X223" i="12" s="1"/>
  <c r="W48" i="12"/>
  <c r="W83" i="12" s="1"/>
  <c r="V48" i="12"/>
  <c r="V223" i="12" s="1"/>
  <c r="U48" i="12"/>
  <c r="U153" i="12" s="1"/>
  <c r="T48" i="12"/>
  <c r="T223" i="12" s="1"/>
  <c r="S48" i="12"/>
  <c r="S83" i="12" s="1"/>
  <c r="R48" i="12"/>
  <c r="R223" i="12" s="1"/>
  <c r="Q48" i="12"/>
  <c r="Q153" i="12" s="1"/>
  <c r="P48" i="12"/>
  <c r="P223" i="12" s="1"/>
  <c r="O48" i="12"/>
  <c r="O83" i="12" s="1"/>
  <c r="N48" i="12"/>
  <c r="N223" i="12" s="1"/>
  <c r="M48" i="12"/>
  <c r="M153" i="12" s="1"/>
  <c r="L48" i="12"/>
  <c r="L223" i="12" s="1"/>
  <c r="K48" i="12"/>
  <c r="K83" i="12" s="1"/>
  <c r="J48" i="12"/>
  <c r="J223" i="12" s="1"/>
  <c r="I48" i="12"/>
  <c r="I153" i="12" s="1"/>
  <c r="H48" i="12"/>
  <c r="H223" i="12" s="1"/>
  <c r="G48" i="12"/>
  <c r="G83" i="12" s="1"/>
  <c r="F53" i="12"/>
  <c r="F54" i="12" s="1"/>
  <c r="D223" i="12"/>
  <c r="F87" i="12"/>
  <c r="F122" i="12" s="1"/>
  <c r="F157" i="12" s="1"/>
  <c r="F192" i="12" s="1"/>
  <c r="S188" i="12"/>
  <c r="D188" i="12"/>
  <c r="D153" i="12"/>
  <c r="D118" i="12"/>
  <c r="D83" i="12"/>
  <c r="F18" i="12"/>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8" i="12" s="1"/>
  <c r="D48" i="12"/>
  <c r="AB11" i="12"/>
  <c r="AA11" i="12"/>
  <c r="Z11" i="12"/>
  <c r="Y11" i="12"/>
  <c r="X11" i="12"/>
  <c r="W11" i="12"/>
  <c r="V11" i="12"/>
  <c r="U11" i="12"/>
  <c r="T11" i="12"/>
  <c r="S11" i="12"/>
  <c r="R11" i="12"/>
  <c r="Q11" i="12"/>
  <c r="P11" i="12"/>
  <c r="O11" i="12"/>
  <c r="N11" i="12"/>
  <c r="M11" i="12"/>
  <c r="L11" i="12"/>
  <c r="K11" i="12"/>
  <c r="J11" i="12"/>
  <c r="I11" i="12"/>
  <c r="H11" i="12"/>
  <c r="G11" i="12"/>
  <c r="AB10" i="12"/>
  <c r="AA10" i="12"/>
  <c r="Z10" i="12"/>
  <c r="Y10" i="12"/>
  <c r="X10" i="12"/>
  <c r="W10" i="12"/>
  <c r="V10" i="12"/>
  <c r="U10" i="12"/>
  <c r="T10" i="12"/>
  <c r="S10" i="12"/>
  <c r="R10" i="12"/>
  <c r="Q10" i="12"/>
  <c r="P10" i="12"/>
  <c r="O10" i="12"/>
  <c r="N10" i="12"/>
  <c r="M10" i="12"/>
  <c r="L10" i="12"/>
  <c r="K10" i="12"/>
  <c r="J10" i="12"/>
  <c r="I10" i="12"/>
  <c r="H10" i="12"/>
  <c r="G10" i="12"/>
  <c r="D10" i="12"/>
  <c r="AB9" i="12"/>
  <c r="AA9" i="12"/>
  <c r="Z9" i="12"/>
  <c r="Y9" i="12"/>
  <c r="X9" i="12"/>
  <c r="W9" i="12"/>
  <c r="V9" i="12"/>
  <c r="U9" i="12"/>
  <c r="T9" i="12"/>
  <c r="S9" i="12"/>
  <c r="R9" i="12"/>
  <c r="Q9" i="12"/>
  <c r="P9" i="12"/>
  <c r="O9" i="12"/>
  <c r="N9" i="12"/>
  <c r="M9" i="12"/>
  <c r="L9" i="12"/>
  <c r="K9" i="12"/>
  <c r="J9" i="12"/>
  <c r="I9" i="12"/>
  <c r="H9" i="12"/>
  <c r="G9" i="12"/>
  <c r="D9" i="12"/>
  <c r="G7" i="12"/>
  <c r="B7" i="12"/>
  <c r="G6" i="12"/>
  <c r="B6" i="12"/>
  <c r="G5" i="12"/>
  <c r="B5" i="12"/>
  <c r="G4" i="12"/>
  <c r="B4" i="12"/>
  <c r="G3" i="12"/>
  <c r="B3" i="12"/>
  <c r="G2" i="12"/>
  <c r="B2" i="12"/>
  <c r="AB38" i="11"/>
  <c r="AB68" i="11" s="1"/>
  <c r="AB63" i="11"/>
  <c r="AB69" i="11" s="1"/>
  <c r="AA38" i="11"/>
  <c r="AA68" i="11" s="1"/>
  <c r="AA63" i="11"/>
  <c r="AA69" i="11" s="1"/>
  <c r="Z38" i="11"/>
  <c r="Z68" i="11" s="1"/>
  <c r="Z63" i="11"/>
  <c r="Z69" i="11" s="1"/>
  <c r="Y38" i="11"/>
  <c r="Y68" i="11" s="1"/>
  <c r="Y63" i="11"/>
  <c r="Y69" i="11" s="1"/>
  <c r="X38" i="11"/>
  <c r="X68" i="11" s="1"/>
  <c r="X63" i="11"/>
  <c r="X69" i="11" s="1"/>
  <c r="W38" i="11"/>
  <c r="W68" i="11" s="1"/>
  <c r="W63" i="11"/>
  <c r="W69" i="11" s="1"/>
  <c r="V38" i="11"/>
  <c r="V68" i="11" s="1"/>
  <c r="V63" i="11"/>
  <c r="V69" i="11" s="1"/>
  <c r="U38" i="11"/>
  <c r="U68" i="11" s="1"/>
  <c r="U63" i="11"/>
  <c r="U69" i="11" s="1"/>
  <c r="T38" i="11"/>
  <c r="T68" i="11" s="1"/>
  <c r="T63" i="11"/>
  <c r="T69" i="11" s="1"/>
  <c r="S38" i="11"/>
  <c r="S68" i="11" s="1"/>
  <c r="S63" i="11"/>
  <c r="S69" i="11" s="1"/>
  <c r="R38" i="11"/>
  <c r="R68" i="11" s="1"/>
  <c r="R63" i="11"/>
  <c r="R69" i="11" s="1"/>
  <c r="Q38" i="11"/>
  <c r="Q68" i="11" s="1"/>
  <c r="Q63" i="11"/>
  <c r="Q69" i="11" s="1"/>
  <c r="P38" i="11"/>
  <c r="P68" i="11" s="1"/>
  <c r="P63" i="11"/>
  <c r="P69" i="11" s="1"/>
  <c r="O38" i="11"/>
  <c r="O68" i="11" s="1"/>
  <c r="O63" i="11"/>
  <c r="O69" i="11" s="1"/>
  <c r="N38" i="11"/>
  <c r="N68" i="11" s="1"/>
  <c r="N63" i="11"/>
  <c r="N69" i="11" s="1"/>
  <c r="M38" i="11"/>
  <c r="M68" i="11" s="1"/>
  <c r="M63" i="11"/>
  <c r="M69" i="11" s="1"/>
  <c r="L38" i="11"/>
  <c r="L68" i="11" s="1"/>
  <c r="L63" i="11"/>
  <c r="L69" i="11" s="1"/>
  <c r="K38" i="11"/>
  <c r="K68" i="11" s="1"/>
  <c r="K63" i="11"/>
  <c r="K69" i="11" s="1"/>
  <c r="J38" i="11"/>
  <c r="J68" i="11" s="1"/>
  <c r="J63" i="11"/>
  <c r="J69" i="11" s="1"/>
  <c r="I38" i="11"/>
  <c r="I68" i="11" s="1"/>
  <c r="I63" i="11"/>
  <c r="I69" i="11" s="1"/>
  <c r="H38" i="11"/>
  <c r="H68" i="11" s="1"/>
  <c r="H63" i="11"/>
  <c r="H69" i="11" s="1"/>
  <c r="G38" i="11"/>
  <c r="G68" i="11" s="1"/>
  <c r="G63" i="11"/>
  <c r="G69" i="11" s="1"/>
  <c r="B66" i="11"/>
  <c r="D71" i="11" s="1"/>
  <c r="B40" i="11"/>
  <c r="D63" i="11" s="1"/>
  <c r="D69" i="11" s="1"/>
  <c r="B15" i="11"/>
  <c r="D38" i="11" s="1"/>
  <c r="D68" i="11" s="1"/>
  <c r="AB11" i="11"/>
  <c r="AA11" i="11"/>
  <c r="Z11" i="11"/>
  <c r="Y11" i="11"/>
  <c r="X11" i="11"/>
  <c r="W11" i="11"/>
  <c r="V11" i="11"/>
  <c r="U11" i="11"/>
  <c r="T11" i="11"/>
  <c r="S11" i="11"/>
  <c r="R11" i="11"/>
  <c r="Q11" i="11"/>
  <c r="P11" i="11"/>
  <c r="O11" i="11"/>
  <c r="N11" i="11"/>
  <c r="M11" i="11"/>
  <c r="L11" i="11"/>
  <c r="K11" i="11"/>
  <c r="J11" i="11"/>
  <c r="I11" i="11"/>
  <c r="H11" i="11"/>
  <c r="G11" i="11"/>
  <c r="AB10" i="11"/>
  <c r="AA10" i="11"/>
  <c r="Z10" i="11"/>
  <c r="Y10" i="11"/>
  <c r="X10" i="11"/>
  <c r="W10" i="11"/>
  <c r="V10" i="11"/>
  <c r="U10" i="11"/>
  <c r="T10" i="11"/>
  <c r="S10" i="11"/>
  <c r="R10" i="11"/>
  <c r="Q10" i="11"/>
  <c r="P10" i="11"/>
  <c r="O10" i="11"/>
  <c r="N10" i="11"/>
  <c r="M10" i="11"/>
  <c r="L10" i="11"/>
  <c r="K10" i="11"/>
  <c r="J10" i="11"/>
  <c r="I10" i="11"/>
  <c r="H10" i="11"/>
  <c r="G10" i="11"/>
  <c r="D10" i="11"/>
  <c r="AB9" i="11"/>
  <c r="AA9" i="11"/>
  <c r="Z9" i="11"/>
  <c r="Y9" i="11"/>
  <c r="X9" i="11"/>
  <c r="W9" i="11"/>
  <c r="V9" i="11"/>
  <c r="U9" i="11"/>
  <c r="T9" i="11"/>
  <c r="S9" i="11"/>
  <c r="R9" i="11"/>
  <c r="Q9" i="11"/>
  <c r="P9" i="11"/>
  <c r="O9" i="11"/>
  <c r="N9" i="11"/>
  <c r="M9" i="11"/>
  <c r="L9" i="11"/>
  <c r="K9" i="11"/>
  <c r="J9" i="11"/>
  <c r="I9" i="11"/>
  <c r="H9" i="11"/>
  <c r="G9" i="11"/>
  <c r="D9" i="11"/>
  <c r="G7" i="11"/>
  <c r="B7" i="11"/>
  <c r="G6" i="11"/>
  <c r="B6" i="11"/>
  <c r="G5" i="11"/>
  <c r="B5" i="11"/>
  <c r="G4" i="11"/>
  <c r="B4" i="11"/>
  <c r="G3" i="11"/>
  <c r="B3" i="11"/>
  <c r="G2" i="11"/>
  <c r="B2" i="11"/>
  <c r="AB501" i="10"/>
  <c r="AB502" i="10"/>
  <c r="AB503" i="10"/>
  <c r="AB504" i="10"/>
  <c r="AB505" i="10"/>
  <c r="AB506" i="10"/>
  <c r="AB507" i="10"/>
  <c r="AB508" i="10"/>
  <c r="AB509" i="10"/>
  <c r="AA501" i="10"/>
  <c r="AA502" i="10"/>
  <c r="AA503" i="10"/>
  <c r="AA504" i="10"/>
  <c r="AA505" i="10"/>
  <c r="AA506" i="10"/>
  <c r="AA507" i="10"/>
  <c r="AA508" i="10"/>
  <c r="AA509" i="10"/>
  <c r="Z501" i="10"/>
  <c r="Z502" i="10"/>
  <c r="Z503" i="10"/>
  <c r="Z504" i="10"/>
  <c r="Z505" i="10"/>
  <c r="Z506" i="10"/>
  <c r="Z507" i="10"/>
  <c r="Z508" i="10"/>
  <c r="Z509" i="10"/>
  <c r="Y501" i="10"/>
  <c r="Y502" i="10"/>
  <c r="Y503" i="10"/>
  <c r="Y504" i="10"/>
  <c r="Y505" i="10"/>
  <c r="Y506" i="10"/>
  <c r="Y507" i="10"/>
  <c r="Y508" i="10"/>
  <c r="Y509" i="10"/>
  <c r="X501" i="10"/>
  <c r="X502" i="10"/>
  <c r="X503" i="10"/>
  <c r="X504" i="10"/>
  <c r="X505" i="10"/>
  <c r="X506" i="10"/>
  <c r="X507" i="10"/>
  <c r="X508" i="10"/>
  <c r="X509" i="10"/>
  <c r="W501" i="10"/>
  <c r="W502" i="10"/>
  <c r="W503" i="10"/>
  <c r="W504" i="10"/>
  <c r="W505" i="10"/>
  <c r="W506" i="10"/>
  <c r="W507" i="10"/>
  <c r="W508" i="10"/>
  <c r="W509" i="10"/>
  <c r="V501" i="10"/>
  <c r="V502" i="10"/>
  <c r="V503" i="10"/>
  <c r="V504" i="10"/>
  <c r="V505" i="10"/>
  <c r="V506" i="10"/>
  <c r="V507" i="10"/>
  <c r="V508" i="10"/>
  <c r="V509" i="10"/>
  <c r="U501" i="10"/>
  <c r="U502" i="10"/>
  <c r="U503" i="10"/>
  <c r="U504" i="10"/>
  <c r="U505" i="10"/>
  <c r="U506" i="10"/>
  <c r="U507" i="10"/>
  <c r="U508" i="10"/>
  <c r="U509" i="10"/>
  <c r="T501" i="10"/>
  <c r="T502" i="10"/>
  <c r="T503" i="10"/>
  <c r="T504" i="10"/>
  <c r="T505" i="10"/>
  <c r="T506" i="10"/>
  <c r="T507" i="10"/>
  <c r="T508" i="10"/>
  <c r="T509" i="10"/>
  <c r="S501" i="10"/>
  <c r="S502" i="10"/>
  <c r="S503" i="10"/>
  <c r="S504" i="10"/>
  <c r="S505" i="10"/>
  <c r="S506" i="10"/>
  <c r="S507" i="10"/>
  <c r="S508" i="10"/>
  <c r="S509" i="10"/>
  <c r="R501" i="10"/>
  <c r="R502" i="10"/>
  <c r="R503" i="10"/>
  <c r="R504" i="10"/>
  <c r="R505" i="10"/>
  <c r="R506" i="10"/>
  <c r="R507" i="10"/>
  <c r="R508" i="10"/>
  <c r="R509" i="10"/>
  <c r="Q501" i="10"/>
  <c r="Q502" i="10"/>
  <c r="Q503" i="10"/>
  <c r="Q504" i="10"/>
  <c r="Q505" i="10"/>
  <c r="Q506" i="10"/>
  <c r="Q507" i="10"/>
  <c r="Q508" i="10"/>
  <c r="Q509" i="10"/>
  <c r="P501" i="10"/>
  <c r="P502" i="10"/>
  <c r="P503" i="10"/>
  <c r="P504" i="10"/>
  <c r="P505" i="10"/>
  <c r="P506" i="10"/>
  <c r="P507" i="10"/>
  <c r="P508" i="10"/>
  <c r="P509" i="10"/>
  <c r="O501" i="10"/>
  <c r="O502" i="10"/>
  <c r="O503" i="10"/>
  <c r="O504" i="10"/>
  <c r="O505" i="10"/>
  <c r="O506" i="10"/>
  <c r="O507" i="10"/>
  <c r="O508" i="10"/>
  <c r="O509" i="10"/>
  <c r="N501" i="10"/>
  <c r="N502" i="10"/>
  <c r="N503" i="10"/>
  <c r="N504" i="10"/>
  <c r="N505" i="10"/>
  <c r="N506" i="10"/>
  <c r="N507" i="10"/>
  <c r="N508" i="10"/>
  <c r="N509" i="10"/>
  <c r="M501" i="10"/>
  <c r="M502" i="10"/>
  <c r="M503" i="10"/>
  <c r="M504" i="10"/>
  <c r="M505" i="10"/>
  <c r="M506" i="10"/>
  <c r="M507" i="10"/>
  <c r="M508" i="10"/>
  <c r="M509" i="10"/>
  <c r="L501" i="10"/>
  <c r="L502" i="10"/>
  <c r="L503" i="10"/>
  <c r="L504" i="10"/>
  <c r="L505" i="10"/>
  <c r="L506" i="10"/>
  <c r="L507" i="10"/>
  <c r="L508" i="10"/>
  <c r="L509" i="10"/>
  <c r="K501" i="10"/>
  <c r="K502" i="10"/>
  <c r="K503" i="10"/>
  <c r="K504" i="10"/>
  <c r="K505" i="10"/>
  <c r="K506" i="10"/>
  <c r="K507" i="10"/>
  <c r="K508" i="10"/>
  <c r="K509" i="10"/>
  <c r="J501" i="10"/>
  <c r="J502" i="10"/>
  <c r="J503" i="10"/>
  <c r="J504" i="10"/>
  <c r="J505" i="10"/>
  <c r="J506" i="10"/>
  <c r="J507" i="10"/>
  <c r="J508" i="10"/>
  <c r="J509" i="10"/>
  <c r="I501" i="10"/>
  <c r="I502" i="10"/>
  <c r="I503" i="10"/>
  <c r="I504" i="10"/>
  <c r="I505" i="10"/>
  <c r="I506" i="10"/>
  <c r="I507" i="10"/>
  <c r="I508" i="10"/>
  <c r="I509" i="10"/>
  <c r="H501" i="10"/>
  <c r="H502" i="10"/>
  <c r="H503" i="10"/>
  <c r="H504" i="10"/>
  <c r="H505" i="10"/>
  <c r="H506" i="10"/>
  <c r="H507" i="10"/>
  <c r="H508" i="10"/>
  <c r="H509" i="10"/>
  <c r="G501" i="10"/>
  <c r="G502" i="10"/>
  <c r="G503" i="10"/>
  <c r="G504" i="10"/>
  <c r="G505" i="10"/>
  <c r="G506" i="10"/>
  <c r="G507" i="10"/>
  <c r="G508" i="10"/>
  <c r="G509" i="10"/>
  <c r="D509" i="10"/>
  <c r="D508" i="10"/>
  <c r="D507" i="10"/>
  <c r="D506" i="10"/>
  <c r="D505" i="10"/>
  <c r="D504" i="10"/>
  <c r="D503" i="10"/>
  <c r="D502" i="10"/>
  <c r="F381" i="10"/>
  <c r="F399" i="10" s="1"/>
  <c r="F415" i="10" s="1"/>
  <c r="F433" i="10" s="1"/>
  <c r="F449" i="10" s="1"/>
  <c r="F467" i="10" s="1"/>
  <c r="F483" i="10" s="1"/>
  <c r="F501" i="10" s="1"/>
  <c r="D501" i="10"/>
  <c r="AB480" i="10"/>
  <c r="AB496" i="10"/>
  <c r="AA480" i="10"/>
  <c r="AA496" i="10"/>
  <c r="Z480" i="10"/>
  <c r="Z496" i="10"/>
  <c r="Y480" i="10"/>
  <c r="Y496" i="10"/>
  <c r="X480" i="10"/>
  <c r="X496" i="10"/>
  <c r="W480" i="10"/>
  <c r="W496" i="10"/>
  <c r="V480" i="10"/>
  <c r="V496" i="10"/>
  <c r="U480" i="10"/>
  <c r="U496" i="10"/>
  <c r="T480" i="10"/>
  <c r="T496" i="10"/>
  <c r="S480" i="10"/>
  <c r="S496" i="10"/>
  <c r="R480" i="10"/>
  <c r="R496" i="10"/>
  <c r="Q480" i="10"/>
  <c r="Q496" i="10"/>
  <c r="P480" i="10"/>
  <c r="P496" i="10"/>
  <c r="O480" i="10"/>
  <c r="O496" i="10"/>
  <c r="N480" i="10"/>
  <c r="N496" i="10"/>
  <c r="M480" i="10"/>
  <c r="M496" i="10"/>
  <c r="L480" i="10"/>
  <c r="L496" i="10"/>
  <c r="K480" i="10"/>
  <c r="K496" i="10"/>
  <c r="J480" i="10"/>
  <c r="J496" i="10"/>
  <c r="I480" i="10"/>
  <c r="I496" i="10"/>
  <c r="H480" i="10"/>
  <c r="H496" i="10"/>
  <c r="G480" i="10"/>
  <c r="G496" i="10"/>
  <c r="C325" i="10"/>
  <c r="C482" i="10" s="1"/>
  <c r="D496" i="10" s="1"/>
  <c r="D491" i="10"/>
  <c r="D490" i="10"/>
  <c r="D489" i="10"/>
  <c r="D488" i="10"/>
  <c r="D487" i="10"/>
  <c r="D486" i="10"/>
  <c r="D485" i="10"/>
  <c r="D484" i="10"/>
  <c r="D483" i="10"/>
  <c r="C309" i="10"/>
  <c r="C466" i="10" s="1"/>
  <c r="D480" i="10" s="1"/>
  <c r="D475" i="10"/>
  <c r="D474" i="10"/>
  <c r="D473" i="10"/>
  <c r="D472" i="10"/>
  <c r="D471" i="10"/>
  <c r="D470" i="10"/>
  <c r="D469" i="10"/>
  <c r="D468" i="10"/>
  <c r="D467" i="10"/>
  <c r="AB446" i="10"/>
  <c r="AB462" i="10"/>
  <c r="AA446" i="10"/>
  <c r="AA462" i="10"/>
  <c r="Z446" i="10"/>
  <c r="Z462" i="10"/>
  <c r="Y446" i="10"/>
  <c r="Y462" i="10"/>
  <c r="X446" i="10"/>
  <c r="X462" i="10"/>
  <c r="W446" i="10"/>
  <c r="W462" i="10"/>
  <c r="V446" i="10"/>
  <c r="V462" i="10"/>
  <c r="U446" i="10"/>
  <c r="U462" i="10"/>
  <c r="T446" i="10"/>
  <c r="T462" i="10"/>
  <c r="S446" i="10"/>
  <c r="S462" i="10"/>
  <c r="R446" i="10"/>
  <c r="R462" i="10"/>
  <c r="Q446" i="10"/>
  <c r="Q462" i="10"/>
  <c r="P446" i="10"/>
  <c r="P462" i="10"/>
  <c r="O446" i="10"/>
  <c r="O462" i="10"/>
  <c r="N446" i="10"/>
  <c r="N462" i="10"/>
  <c r="M446" i="10"/>
  <c r="M462" i="10"/>
  <c r="L446" i="10"/>
  <c r="L462" i="10"/>
  <c r="K446" i="10"/>
  <c r="K462" i="10"/>
  <c r="J446" i="10"/>
  <c r="J462" i="10"/>
  <c r="I446" i="10"/>
  <c r="I462" i="10"/>
  <c r="H446" i="10"/>
  <c r="H462" i="10"/>
  <c r="G446" i="10"/>
  <c r="G462" i="10"/>
  <c r="C291" i="10"/>
  <c r="C448" i="10" s="1"/>
  <c r="D462" i="10" s="1"/>
  <c r="D457" i="10"/>
  <c r="D456" i="10"/>
  <c r="D455" i="10"/>
  <c r="D454" i="10"/>
  <c r="D453" i="10"/>
  <c r="D452" i="10"/>
  <c r="D451" i="10"/>
  <c r="D450" i="10"/>
  <c r="D449" i="10"/>
  <c r="C275" i="10"/>
  <c r="C432" i="10" s="1"/>
  <c r="D446" i="10" s="1"/>
  <c r="D441" i="10"/>
  <c r="D440" i="10"/>
  <c r="D439" i="10"/>
  <c r="D438" i="10"/>
  <c r="D437" i="10"/>
  <c r="D436" i="10"/>
  <c r="D435" i="10"/>
  <c r="D434" i="10"/>
  <c r="D433" i="10"/>
  <c r="AB412" i="10"/>
  <c r="AB428" i="10"/>
  <c r="AA412" i="10"/>
  <c r="AA428" i="10"/>
  <c r="Z412" i="10"/>
  <c r="Z428" i="10"/>
  <c r="Y412" i="10"/>
  <c r="Y428" i="10"/>
  <c r="X412" i="10"/>
  <c r="X428" i="10"/>
  <c r="W412" i="10"/>
  <c r="W428" i="10"/>
  <c r="V412" i="10"/>
  <c r="V428" i="10"/>
  <c r="U412" i="10"/>
  <c r="U428" i="10"/>
  <c r="T412" i="10"/>
  <c r="T428" i="10"/>
  <c r="S412" i="10"/>
  <c r="S428" i="10"/>
  <c r="R412" i="10"/>
  <c r="R428" i="10"/>
  <c r="Q412" i="10"/>
  <c r="Q428" i="10"/>
  <c r="P412" i="10"/>
  <c r="P428" i="10"/>
  <c r="O412" i="10"/>
  <c r="O428" i="10"/>
  <c r="N412" i="10"/>
  <c r="N428" i="10"/>
  <c r="M412" i="10"/>
  <c r="M428" i="10"/>
  <c r="L412" i="10"/>
  <c r="L428" i="10"/>
  <c r="K412" i="10"/>
  <c r="K428" i="10"/>
  <c r="J412" i="10"/>
  <c r="J428" i="10"/>
  <c r="I412" i="10"/>
  <c r="I428" i="10"/>
  <c r="H412" i="10"/>
  <c r="H428" i="10"/>
  <c r="G412" i="10"/>
  <c r="G428" i="10"/>
  <c r="C257" i="10"/>
  <c r="C414" i="10" s="1"/>
  <c r="D428" i="10" s="1"/>
  <c r="D423" i="10"/>
  <c r="D422" i="10"/>
  <c r="D421" i="10"/>
  <c r="D420" i="10"/>
  <c r="D419" i="10"/>
  <c r="D418" i="10"/>
  <c r="D417" i="10"/>
  <c r="D416" i="10"/>
  <c r="D415" i="10"/>
  <c r="C241" i="10"/>
  <c r="C398" i="10" s="1"/>
  <c r="D412" i="10" s="1"/>
  <c r="D407" i="10"/>
  <c r="D406" i="10"/>
  <c r="D405" i="10"/>
  <c r="D404" i="10"/>
  <c r="D403" i="10"/>
  <c r="D402" i="10"/>
  <c r="D401" i="10"/>
  <c r="D400" i="10"/>
  <c r="D399" i="10"/>
  <c r="AB378" i="10"/>
  <c r="AB394" i="10"/>
  <c r="AA378" i="10"/>
  <c r="AA394" i="10"/>
  <c r="Z378" i="10"/>
  <c r="Z394" i="10"/>
  <c r="Y378" i="10"/>
  <c r="Y394" i="10"/>
  <c r="X378" i="10"/>
  <c r="X394" i="10"/>
  <c r="W378" i="10"/>
  <c r="W394" i="10"/>
  <c r="V378" i="10"/>
  <c r="V394" i="10"/>
  <c r="U378" i="10"/>
  <c r="U394" i="10"/>
  <c r="T378" i="10"/>
  <c r="T394" i="10"/>
  <c r="S378" i="10"/>
  <c r="S394" i="10"/>
  <c r="R378" i="10"/>
  <c r="R394" i="10"/>
  <c r="Q378" i="10"/>
  <c r="Q394" i="10"/>
  <c r="P378" i="10"/>
  <c r="P394" i="10"/>
  <c r="O378" i="10"/>
  <c r="O394" i="10"/>
  <c r="N378" i="10"/>
  <c r="N394" i="10"/>
  <c r="M378" i="10"/>
  <c r="M394" i="10"/>
  <c r="L378" i="10"/>
  <c r="L394" i="10"/>
  <c r="K378" i="10"/>
  <c r="K394" i="10"/>
  <c r="J378" i="10"/>
  <c r="J394" i="10"/>
  <c r="I378" i="10"/>
  <c r="I394" i="10"/>
  <c r="H378" i="10"/>
  <c r="H394" i="10"/>
  <c r="G378" i="10"/>
  <c r="G394" i="10"/>
  <c r="C223" i="10"/>
  <c r="C380" i="10" s="1"/>
  <c r="D394" i="10" s="1"/>
  <c r="D389" i="10"/>
  <c r="D388" i="10"/>
  <c r="D387" i="10"/>
  <c r="D386" i="10"/>
  <c r="D385" i="10"/>
  <c r="D384" i="10"/>
  <c r="D383" i="10"/>
  <c r="D382" i="10"/>
  <c r="D381" i="10"/>
  <c r="C207" i="10"/>
  <c r="C364" i="10" s="1"/>
  <c r="D378" i="10" s="1"/>
  <c r="D373" i="10"/>
  <c r="D372" i="10"/>
  <c r="D371" i="10"/>
  <c r="D370" i="10"/>
  <c r="D369" i="10"/>
  <c r="D368" i="10"/>
  <c r="D367" i="10"/>
  <c r="D366" i="10"/>
  <c r="D365" i="10"/>
  <c r="AB344" i="10"/>
  <c r="AB345" i="10"/>
  <c r="AB346" i="10"/>
  <c r="AB347" i="10"/>
  <c r="AB348" i="10"/>
  <c r="AB349" i="10"/>
  <c r="AB350" i="10"/>
  <c r="AB351" i="10"/>
  <c r="AB352" i="10"/>
  <c r="AB355" i="10"/>
  <c r="AA344" i="10"/>
  <c r="AA345" i="10"/>
  <c r="AA346" i="10"/>
  <c r="AA347" i="10"/>
  <c r="AA348" i="10"/>
  <c r="AA349" i="10"/>
  <c r="AA350" i="10"/>
  <c r="AA351" i="10"/>
  <c r="AA352" i="10"/>
  <c r="AA355" i="10"/>
  <c r="Z344" i="10"/>
  <c r="Z345" i="10"/>
  <c r="Z346" i="10"/>
  <c r="Z347" i="10"/>
  <c r="Z348" i="10"/>
  <c r="Z349" i="10"/>
  <c r="Z350" i="10"/>
  <c r="Z351" i="10"/>
  <c r="Z352" i="10"/>
  <c r="Z355" i="10"/>
  <c r="Y344" i="10"/>
  <c r="Y345" i="10"/>
  <c r="Y346" i="10"/>
  <c r="Y347" i="10"/>
  <c r="Y348" i="10"/>
  <c r="Y349" i="10"/>
  <c r="Y350" i="10"/>
  <c r="Y351" i="10"/>
  <c r="Y352" i="10"/>
  <c r="Y355" i="10"/>
  <c r="X344" i="10"/>
  <c r="X345" i="10"/>
  <c r="X346" i="10"/>
  <c r="X347" i="10"/>
  <c r="X348" i="10"/>
  <c r="X349" i="10"/>
  <c r="X350" i="10"/>
  <c r="X351" i="10"/>
  <c r="X352" i="10"/>
  <c r="X355" i="10"/>
  <c r="W344" i="10"/>
  <c r="W345" i="10"/>
  <c r="W346" i="10"/>
  <c r="W347" i="10"/>
  <c r="W348" i="10"/>
  <c r="W349" i="10"/>
  <c r="W350" i="10"/>
  <c r="W351" i="10"/>
  <c r="W352" i="10"/>
  <c r="W355" i="10"/>
  <c r="V344" i="10"/>
  <c r="V345" i="10"/>
  <c r="V346" i="10"/>
  <c r="V347" i="10"/>
  <c r="V348" i="10"/>
  <c r="V349" i="10"/>
  <c r="V350" i="10"/>
  <c r="V351" i="10"/>
  <c r="V352" i="10"/>
  <c r="V355" i="10"/>
  <c r="U344" i="10"/>
  <c r="U345" i="10"/>
  <c r="U346" i="10"/>
  <c r="U347" i="10"/>
  <c r="U348" i="10"/>
  <c r="U349" i="10"/>
  <c r="U350" i="10"/>
  <c r="U351" i="10"/>
  <c r="U352" i="10"/>
  <c r="U355" i="10"/>
  <c r="T344" i="10"/>
  <c r="T345" i="10"/>
  <c r="T346" i="10"/>
  <c r="T347" i="10"/>
  <c r="T348" i="10"/>
  <c r="T349" i="10"/>
  <c r="T350" i="10"/>
  <c r="T351" i="10"/>
  <c r="T352" i="10"/>
  <c r="T355" i="10"/>
  <c r="S344" i="10"/>
  <c r="S345" i="10"/>
  <c r="S346" i="10"/>
  <c r="S347" i="10"/>
  <c r="S348" i="10"/>
  <c r="S349" i="10"/>
  <c r="S350" i="10"/>
  <c r="S351" i="10"/>
  <c r="S352" i="10"/>
  <c r="S355" i="10"/>
  <c r="R344" i="10"/>
  <c r="R345" i="10"/>
  <c r="R346" i="10"/>
  <c r="R347" i="10"/>
  <c r="R348" i="10"/>
  <c r="R349" i="10"/>
  <c r="R350" i="10"/>
  <c r="R351" i="10"/>
  <c r="R352" i="10"/>
  <c r="R355" i="10"/>
  <c r="Q344" i="10"/>
  <c r="Q345" i="10"/>
  <c r="Q346" i="10"/>
  <c r="Q347" i="10"/>
  <c r="Q348" i="10"/>
  <c r="Q349" i="10"/>
  <c r="Q350" i="10"/>
  <c r="Q351" i="10"/>
  <c r="Q352" i="10"/>
  <c r="Q355" i="10"/>
  <c r="P344" i="10"/>
  <c r="P345" i="10"/>
  <c r="P346" i="10"/>
  <c r="P347" i="10"/>
  <c r="P348" i="10"/>
  <c r="P349" i="10"/>
  <c r="P350" i="10"/>
  <c r="P351" i="10"/>
  <c r="P352" i="10"/>
  <c r="P355" i="10"/>
  <c r="O344" i="10"/>
  <c r="O345" i="10"/>
  <c r="O346" i="10"/>
  <c r="O347" i="10"/>
  <c r="O348" i="10"/>
  <c r="O349" i="10"/>
  <c r="O350" i="10"/>
  <c r="O351" i="10"/>
  <c r="O352" i="10"/>
  <c r="O355" i="10"/>
  <c r="N344" i="10"/>
  <c r="N345" i="10"/>
  <c r="N346" i="10"/>
  <c r="N347" i="10"/>
  <c r="N348" i="10"/>
  <c r="N349" i="10"/>
  <c r="N350" i="10"/>
  <c r="N351" i="10"/>
  <c r="N352" i="10"/>
  <c r="N355" i="10"/>
  <c r="M344" i="10"/>
  <c r="M345" i="10"/>
  <c r="M346" i="10"/>
  <c r="M347" i="10"/>
  <c r="M348" i="10"/>
  <c r="M349" i="10"/>
  <c r="M350" i="10"/>
  <c r="M351" i="10"/>
  <c r="M352" i="10"/>
  <c r="M355" i="10"/>
  <c r="L344" i="10"/>
  <c r="L345" i="10"/>
  <c r="L346" i="10"/>
  <c r="L347" i="10"/>
  <c r="L348" i="10"/>
  <c r="L349" i="10"/>
  <c r="L350" i="10"/>
  <c r="L351" i="10"/>
  <c r="L352" i="10"/>
  <c r="L355" i="10"/>
  <c r="K344" i="10"/>
  <c r="K345" i="10"/>
  <c r="K346" i="10"/>
  <c r="K347" i="10"/>
  <c r="K348" i="10"/>
  <c r="K349" i="10"/>
  <c r="K350" i="10"/>
  <c r="K351" i="10"/>
  <c r="K352" i="10"/>
  <c r="K355" i="10"/>
  <c r="J344" i="10"/>
  <c r="J345" i="10"/>
  <c r="J346" i="10"/>
  <c r="J347" i="10"/>
  <c r="J348" i="10"/>
  <c r="J349" i="10"/>
  <c r="J350" i="10"/>
  <c r="J351" i="10"/>
  <c r="J352" i="10"/>
  <c r="J355" i="10"/>
  <c r="I344" i="10"/>
  <c r="I345" i="10"/>
  <c r="I346" i="10"/>
  <c r="I347" i="10"/>
  <c r="I348" i="10"/>
  <c r="I349" i="10"/>
  <c r="I350" i="10"/>
  <c r="I351" i="10"/>
  <c r="I352" i="10"/>
  <c r="I355" i="10"/>
  <c r="H344" i="10"/>
  <c r="H345" i="10"/>
  <c r="H346" i="10"/>
  <c r="H347" i="10"/>
  <c r="H348" i="10"/>
  <c r="H349" i="10"/>
  <c r="H350" i="10"/>
  <c r="H351" i="10"/>
  <c r="H352" i="10"/>
  <c r="H355" i="10"/>
  <c r="G344" i="10"/>
  <c r="G345" i="10"/>
  <c r="G346" i="10"/>
  <c r="G347" i="10"/>
  <c r="G348" i="10"/>
  <c r="G349" i="10"/>
  <c r="G350" i="10"/>
  <c r="G351" i="10"/>
  <c r="G352" i="10"/>
  <c r="G355" i="10"/>
  <c r="D352" i="10"/>
  <c r="D351" i="10"/>
  <c r="D350" i="10"/>
  <c r="D349" i="10"/>
  <c r="D348" i="10"/>
  <c r="D347" i="10"/>
  <c r="D346" i="10"/>
  <c r="D345" i="10"/>
  <c r="F224" i="10"/>
  <c r="F242" i="10" s="1"/>
  <c r="F258" i="10" s="1"/>
  <c r="F276" i="10" s="1"/>
  <c r="F292" i="10" s="1"/>
  <c r="F310" i="10" s="1"/>
  <c r="F326" i="10" s="1"/>
  <c r="F344" i="10" s="1"/>
  <c r="D344" i="10"/>
  <c r="AB323" i="10"/>
  <c r="AB339" i="10"/>
  <c r="AA323" i="10"/>
  <c r="AA339" i="10"/>
  <c r="Z323" i="10"/>
  <c r="Z339" i="10"/>
  <c r="Y323" i="10"/>
  <c r="Y339" i="10"/>
  <c r="X323" i="10"/>
  <c r="X339" i="10"/>
  <c r="W323" i="10"/>
  <c r="W339" i="10"/>
  <c r="V323" i="10"/>
  <c r="V339" i="10"/>
  <c r="U323" i="10"/>
  <c r="U339" i="10"/>
  <c r="T323" i="10"/>
  <c r="T339" i="10"/>
  <c r="S323" i="10"/>
  <c r="S339" i="10"/>
  <c r="R323" i="10"/>
  <c r="R339" i="10"/>
  <c r="Q323" i="10"/>
  <c r="Q339" i="10"/>
  <c r="P323" i="10"/>
  <c r="P339" i="10"/>
  <c r="O323" i="10"/>
  <c r="O339" i="10"/>
  <c r="N323" i="10"/>
  <c r="N339" i="10"/>
  <c r="M323" i="10"/>
  <c r="M339" i="10"/>
  <c r="L323" i="10"/>
  <c r="L339" i="10"/>
  <c r="K323" i="10"/>
  <c r="K339" i="10"/>
  <c r="J323" i="10"/>
  <c r="J339" i="10"/>
  <c r="I323" i="10"/>
  <c r="I339" i="10"/>
  <c r="H323" i="10"/>
  <c r="H339" i="10"/>
  <c r="G323" i="10"/>
  <c r="G339" i="10"/>
  <c r="D334" i="10"/>
  <c r="D333" i="10"/>
  <c r="D332" i="10"/>
  <c r="D331" i="10"/>
  <c r="D330" i="10"/>
  <c r="D329" i="10"/>
  <c r="D328" i="10"/>
  <c r="D327" i="10"/>
  <c r="D326" i="10"/>
  <c r="D318" i="10"/>
  <c r="D317" i="10"/>
  <c r="D316" i="10"/>
  <c r="D315" i="10"/>
  <c r="D314" i="10"/>
  <c r="D313" i="10"/>
  <c r="D312" i="10"/>
  <c r="D311" i="10"/>
  <c r="D310" i="10"/>
  <c r="AB289" i="10"/>
  <c r="AB305" i="10"/>
  <c r="AA289" i="10"/>
  <c r="AA305" i="10"/>
  <c r="Z289" i="10"/>
  <c r="Z305" i="10"/>
  <c r="Y289" i="10"/>
  <c r="Y305" i="10"/>
  <c r="X289" i="10"/>
  <c r="X305" i="10"/>
  <c r="W289" i="10"/>
  <c r="W305" i="10"/>
  <c r="V289" i="10"/>
  <c r="V305" i="10"/>
  <c r="U289" i="10"/>
  <c r="U305" i="10"/>
  <c r="T289" i="10"/>
  <c r="T305" i="10"/>
  <c r="S289" i="10"/>
  <c r="S305" i="10"/>
  <c r="R289" i="10"/>
  <c r="R305" i="10"/>
  <c r="Q289" i="10"/>
  <c r="Q305" i="10"/>
  <c r="P289" i="10"/>
  <c r="P305" i="10"/>
  <c r="O289" i="10"/>
  <c r="O305" i="10"/>
  <c r="N289" i="10"/>
  <c r="N305" i="10"/>
  <c r="M289" i="10"/>
  <c r="M305" i="10"/>
  <c r="L289" i="10"/>
  <c r="L305" i="10"/>
  <c r="K289" i="10"/>
  <c r="K305" i="10"/>
  <c r="J289" i="10"/>
  <c r="J305" i="10"/>
  <c r="I289" i="10"/>
  <c r="I305" i="10"/>
  <c r="H289" i="10"/>
  <c r="H305" i="10"/>
  <c r="G289" i="10"/>
  <c r="G305" i="10"/>
  <c r="D300" i="10"/>
  <c r="D299" i="10"/>
  <c r="D298" i="10"/>
  <c r="D297" i="10"/>
  <c r="D296" i="10"/>
  <c r="D295" i="10"/>
  <c r="D294" i="10"/>
  <c r="D293" i="10"/>
  <c r="D292" i="10"/>
  <c r="D284" i="10"/>
  <c r="D283" i="10"/>
  <c r="D282" i="10"/>
  <c r="D281" i="10"/>
  <c r="D280" i="10"/>
  <c r="D279" i="10"/>
  <c r="D278" i="10"/>
  <c r="D277" i="10"/>
  <c r="D276" i="10"/>
  <c r="AB255" i="10"/>
  <c r="AB271" i="10"/>
  <c r="AA255" i="10"/>
  <c r="AA271" i="10"/>
  <c r="Z255" i="10"/>
  <c r="Z271" i="10"/>
  <c r="Y255" i="10"/>
  <c r="Y271" i="10"/>
  <c r="X255" i="10"/>
  <c r="X271" i="10"/>
  <c r="W255" i="10"/>
  <c r="W271" i="10"/>
  <c r="V255" i="10"/>
  <c r="V271" i="10"/>
  <c r="U255" i="10"/>
  <c r="U271" i="10"/>
  <c r="T255" i="10"/>
  <c r="T271" i="10"/>
  <c r="S255" i="10"/>
  <c r="S271" i="10"/>
  <c r="R255" i="10"/>
  <c r="R271" i="10"/>
  <c r="Q255" i="10"/>
  <c r="Q271" i="10"/>
  <c r="P255" i="10"/>
  <c r="P271" i="10"/>
  <c r="O255" i="10"/>
  <c r="O271" i="10"/>
  <c r="N255" i="10"/>
  <c r="N271" i="10"/>
  <c r="M255" i="10"/>
  <c r="M271" i="10"/>
  <c r="L255" i="10"/>
  <c r="L271" i="10"/>
  <c r="K255" i="10"/>
  <c r="K271" i="10"/>
  <c r="J255" i="10"/>
  <c r="J271" i="10"/>
  <c r="I255" i="10"/>
  <c r="I271" i="10"/>
  <c r="H255" i="10"/>
  <c r="H271" i="10"/>
  <c r="G255" i="10"/>
  <c r="G271" i="10"/>
  <c r="D266" i="10"/>
  <c r="D265" i="10"/>
  <c r="D264" i="10"/>
  <c r="D263" i="10"/>
  <c r="D262" i="10"/>
  <c r="D261" i="10"/>
  <c r="D260" i="10"/>
  <c r="D259" i="10"/>
  <c r="D258" i="10"/>
  <c r="D250" i="10"/>
  <c r="D249" i="10"/>
  <c r="D248" i="10"/>
  <c r="D247" i="10"/>
  <c r="D246" i="10"/>
  <c r="D245" i="10"/>
  <c r="D244" i="10"/>
  <c r="D243" i="10"/>
  <c r="D242" i="10"/>
  <c r="AB221" i="10"/>
  <c r="AB237" i="10"/>
  <c r="AA221" i="10"/>
  <c r="AA237" i="10"/>
  <c r="Z221" i="10"/>
  <c r="Z237" i="10"/>
  <c r="Y221" i="10"/>
  <c r="Y237" i="10"/>
  <c r="X221" i="10"/>
  <c r="X237" i="10"/>
  <c r="W221" i="10"/>
  <c r="W237" i="10"/>
  <c r="V221" i="10"/>
  <c r="V237" i="10"/>
  <c r="U221" i="10"/>
  <c r="U237" i="10"/>
  <c r="T221" i="10"/>
  <c r="T237" i="10"/>
  <c r="S221" i="10"/>
  <c r="S237" i="10"/>
  <c r="R221" i="10"/>
  <c r="R237" i="10"/>
  <c r="Q221" i="10"/>
  <c r="Q237" i="10"/>
  <c r="P221" i="10"/>
  <c r="P237" i="10"/>
  <c r="O221" i="10"/>
  <c r="O237" i="10"/>
  <c r="N221" i="10"/>
  <c r="N237" i="10"/>
  <c r="M221" i="10"/>
  <c r="M237" i="10"/>
  <c r="L221" i="10"/>
  <c r="L237" i="10"/>
  <c r="K221" i="10"/>
  <c r="K237" i="10"/>
  <c r="J221" i="10"/>
  <c r="J237" i="10"/>
  <c r="I221" i="10"/>
  <c r="I237" i="10"/>
  <c r="H221" i="10"/>
  <c r="H237" i="10"/>
  <c r="G221" i="10"/>
  <c r="G237" i="10"/>
  <c r="D232" i="10"/>
  <c r="D231" i="10"/>
  <c r="D230" i="10"/>
  <c r="D229" i="10"/>
  <c r="D228" i="10"/>
  <c r="D227" i="10"/>
  <c r="D226" i="10"/>
  <c r="D225" i="10"/>
  <c r="D224" i="10"/>
  <c r="D216" i="10"/>
  <c r="D215" i="10"/>
  <c r="D214" i="10"/>
  <c r="D213" i="10"/>
  <c r="D212" i="10"/>
  <c r="D211" i="10"/>
  <c r="D210" i="10"/>
  <c r="D209" i="10"/>
  <c r="D208" i="10"/>
  <c r="B195" i="10"/>
  <c r="D200" i="10" s="1"/>
  <c r="D167" i="10"/>
  <c r="D197" i="10" s="1"/>
  <c r="D182" i="10"/>
  <c r="D181" i="10"/>
  <c r="D180" i="10"/>
  <c r="D179" i="10"/>
  <c r="D178" i="10"/>
  <c r="D177" i="10"/>
  <c r="D176" i="10"/>
  <c r="D175" i="10"/>
  <c r="D174" i="10"/>
  <c r="D173" i="10"/>
  <c r="D172" i="10"/>
  <c r="D171" i="10"/>
  <c r="D162" i="10"/>
  <c r="D161" i="10"/>
  <c r="D160" i="10"/>
  <c r="D159" i="10"/>
  <c r="D158" i="10"/>
  <c r="D157" i="10"/>
  <c r="D156" i="10"/>
  <c r="D155" i="10"/>
  <c r="D154" i="10"/>
  <c r="AB133" i="10"/>
  <c r="AB149" i="10"/>
  <c r="AA133" i="10"/>
  <c r="AA149" i="10"/>
  <c r="Z133" i="10"/>
  <c r="Z149" i="10"/>
  <c r="Y133" i="10"/>
  <c r="Y149" i="10"/>
  <c r="X133" i="10"/>
  <c r="X149" i="10"/>
  <c r="W133" i="10"/>
  <c r="W149" i="10"/>
  <c r="V133" i="10"/>
  <c r="V149" i="10"/>
  <c r="U133" i="10"/>
  <c r="U149" i="10"/>
  <c r="T133" i="10"/>
  <c r="T149" i="10"/>
  <c r="S133" i="10"/>
  <c r="S149" i="10"/>
  <c r="R133" i="10"/>
  <c r="R149" i="10"/>
  <c r="Q133" i="10"/>
  <c r="Q149" i="10"/>
  <c r="P133" i="10"/>
  <c r="P149" i="10"/>
  <c r="O133" i="10"/>
  <c r="O149" i="10"/>
  <c r="N133" i="10"/>
  <c r="N149" i="10"/>
  <c r="M133" i="10"/>
  <c r="M149" i="10"/>
  <c r="L133" i="10"/>
  <c r="L149" i="10"/>
  <c r="K133" i="10"/>
  <c r="K149" i="10"/>
  <c r="J133" i="10"/>
  <c r="J149" i="10"/>
  <c r="I133" i="10"/>
  <c r="I149" i="10"/>
  <c r="H133" i="10"/>
  <c r="H149" i="10"/>
  <c r="G133" i="10"/>
  <c r="G149" i="10"/>
  <c r="D149" i="10"/>
  <c r="D144" i="10"/>
  <c r="D143" i="10"/>
  <c r="D142" i="10"/>
  <c r="D141" i="10"/>
  <c r="D140" i="10"/>
  <c r="D139" i="10"/>
  <c r="D138" i="10"/>
  <c r="D137" i="10"/>
  <c r="D136" i="10"/>
  <c r="D133" i="10"/>
  <c r="D128" i="10"/>
  <c r="D127" i="10"/>
  <c r="D126" i="10"/>
  <c r="D125" i="10"/>
  <c r="D124" i="10"/>
  <c r="D123" i="10"/>
  <c r="D122" i="10"/>
  <c r="D121" i="10"/>
  <c r="D120" i="10"/>
  <c r="AB99" i="10"/>
  <c r="AB115" i="10"/>
  <c r="AA99" i="10"/>
  <c r="AA115" i="10"/>
  <c r="Z99" i="10"/>
  <c r="Z115" i="10"/>
  <c r="Y99" i="10"/>
  <c r="Y115" i="10"/>
  <c r="X99" i="10"/>
  <c r="X115" i="10"/>
  <c r="W99" i="10"/>
  <c r="W115" i="10"/>
  <c r="V99" i="10"/>
  <c r="V115" i="10"/>
  <c r="U99" i="10"/>
  <c r="U115" i="10"/>
  <c r="T99" i="10"/>
  <c r="T115" i="10"/>
  <c r="S99" i="10"/>
  <c r="S115" i="10"/>
  <c r="R99" i="10"/>
  <c r="R115" i="10"/>
  <c r="Q99" i="10"/>
  <c r="Q115" i="10"/>
  <c r="P99" i="10"/>
  <c r="P115" i="10"/>
  <c r="O99" i="10"/>
  <c r="O115" i="10"/>
  <c r="N99" i="10"/>
  <c r="N115" i="10"/>
  <c r="M99" i="10"/>
  <c r="M115" i="10"/>
  <c r="L99" i="10"/>
  <c r="L115" i="10"/>
  <c r="K99" i="10"/>
  <c r="K115" i="10"/>
  <c r="J99" i="10"/>
  <c r="J115" i="10"/>
  <c r="I99" i="10"/>
  <c r="I115" i="10"/>
  <c r="H99" i="10"/>
  <c r="H115" i="10"/>
  <c r="G99" i="10"/>
  <c r="G115" i="10"/>
  <c r="D115" i="10"/>
  <c r="D110" i="10"/>
  <c r="D109" i="10"/>
  <c r="D108" i="10"/>
  <c r="D107" i="10"/>
  <c r="D106" i="10"/>
  <c r="D105" i="10"/>
  <c r="D104" i="10"/>
  <c r="D103" i="10"/>
  <c r="D102" i="10"/>
  <c r="D99" i="10"/>
  <c r="D94" i="10"/>
  <c r="D93" i="10"/>
  <c r="D92" i="10"/>
  <c r="D91" i="10"/>
  <c r="D90" i="10"/>
  <c r="D89" i="10"/>
  <c r="D88" i="10"/>
  <c r="D87" i="10"/>
  <c r="D86" i="10"/>
  <c r="AB65" i="10"/>
  <c r="AB81" i="10"/>
  <c r="AA65" i="10"/>
  <c r="AA81" i="10"/>
  <c r="Z65" i="10"/>
  <c r="Z81" i="10"/>
  <c r="Y65" i="10"/>
  <c r="Y81" i="10"/>
  <c r="X65" i="10"/>
  <c r="X81" i="10"/>
  <c r="W65" i="10"/>
  <c r="W81" i="10"/>
  <c r="V65" i="10"/>
  <c r="V81" i="10"/>
  <c r="U65" i="10"/>
  <c r="U81" i="10"/>
  <c r="T65" i="10"/>
  <c r="T81" i="10"/>
  <c r="S65" i="10"/>
  <c r="S81" i="10"/>
  <c r="R65" i="10"/>
  <c r="R81" i="10"/>
  <c r="Q65" i="10"/>
  <c r="Q81" i="10"/>
  <c r="P65" i="10"/>
  <c r="P81" i="10"/>
  <c r="O65" i="10"/>
  <c r="O81" i="10"/>
  <c r="N65" i="10"/>
  <c r="N81" i="10"/>
  <c r="M65" i="10"/>
  <c r="M81" i="10"/>
  <c r="L65" i="10"/>
  <c r="L81" i="10"/>
  <c r="K65" i="10"/>
  <c r="K81" i="10"/>
  <c r="J65" i="10"/>
  <c r="J81" i="10"/>
  <c r="I65" i="10"/>
  <c r="I81" i="10"/>
  <c r="H65" i="10"/>
  <c r="H81" i="10"/>
  <c r="G65" i="10"/>
  <c r="G81" i="10"/>
  <c r="D81" i="10"/>
  <c r="D76" i="10"/>
  <c r="D75" i="10"/>
  <c r="D74" i="10"/>
  <c r="D73" i="10"/>
  <c r="D72" i="10"/>
  <c r="D71" i="10"/>
  <c r="D70" i="10"/>
  <c r="D69" i="10"/>
  <c r="D68" i="10"/>
  <c r="D65" i="10"/>
  <c r="D60" i="10"/>
  <c r="D59" i="10"/>
  <c r="D58" i="10"/>
  <c r="D57" i="10"/>
  <c r="D56" i="10"/>
  <c r="D55" i="10"/>
  <c r="D54" i="10"/>
  <c r="D53" i="10"/>
  <c r="D52" i="10"/>
  <c r="AB31" i="10"/>
  <c r="AB47" i="10"/>
  <c r="AA31" i="10"/>
  <c r="AA47" i="10"/>
  <c r="Z31" i="10"/>
  <c r="Z47" i="10"/>
  <c r="Y31" i="10"/>
  <c r="Y47" i="10"/>
  <c r="X31" i="10"/>
  <c r="X47" i="10"/>
  <c r="W31" i="10"/>
  <c r="W47" i="10"/>
  <c r="V31" i="10"/>
  <c r="V47" i="10"/>
  <c r="U31" i="10"/>
  <c r="U47" i="10"/>
  <c r="T31" i="10"/>
  <c r="T47" i="10"/>
  <c r="S31" i="10"/>
  <c r="S47" i="10"/>
  <c r="R31" i="10"/>
  <c r="R47" i="10"/>
  <c r="Q31" i="10"/>
  <c r="Q47" i="10"/>
  <c r="P31" i="10"/>
  <c r="P47" i="10"/>
  <c r="O31" i="10"/>
  <c r="O47" i="10"/>
  <c r="N31" i="10"/>
  <c r="N47" i="10"/>
  <c r="M31" i="10"/>
  <c r="M47" i="10"/>
  <c r="L31" i="10"/>
  <c r="L47" i="10"/>
  <c r="K31" i="10"/>
  <c r="K47" i="10"/>
  <c r="J31" i="10"/>
  <c r="J47" i="10"/>
  <c r="I31" i="10"/>
  <c r="I47" i="10"/>
  <c r="H31" i="10"/>
  <c r="H47" i="10"/>
  <c r="G31" i="10"/>
  <c r="G47" i="10"/>
  <c r="D47" i="10"/>
  <c r="D42" i="10"/>
  <c r="D41" i="10"/>
  <c r="D40" i="10"/>
  <c r="D39" i="10"/>
  <c r="D38" i="10"/>
  <c r="D37" i="10"/>
  <c r="D36" i="10"/>
  <c r="D35" i="10"/>
  <c r="D34" i="10"/>
  <c r="D31" i="10"/>
  <c r="D26" i="10"/>
  <c r="D25" i="10"/>
  <c r="D24" i="10"/>
  <c r="D23" i="10"/>
  <c r="D22" i="10"/>
  <c r="D21" i="10"/>
  <c r="D20" i="10"/>
  <c r="D19" i="10"/>
  <c r="D18" i="10"/>
  <c r="AB11" i="10"/>
  <c r="AA11" i="10"/>
  <c r="Z11" i="10"/>
  <c r="Y11" i="10"/>
  <c r="X11" i="10"/>
  <c r="W11" i="10"/>
  <c r="V11" i="10"/>
  <c r="U11" i="10"/>
  <c r="T11" i="10"/>
  <c r="S11" i="10"/>
  <c r="R11" i="10"/>
  <c r="Q11" i="10"/>
  <c r="P11" i="10"/>
  <c r="O11" i="10"/>
  <c r="N11" i="10"/>
  <c r="M11" i="10"/>
  <c r="L11" i="10"/>
  <c r="K11" i="10"/>
  <c r="J11" i="10"/>
  <c r="I11" i="10"/>
  <c r="H11" i="10"/>
  <c r="G11" i="10"/>
  <c r="AB10" i="10"/>
  <c r="AA10" i="10"/>
  <c r="Z10" i="10"/>
  <c r="Y10" i="10"/>
  <c r="X10" i="10"/>
  <c r="W10" i="10"/>
  <c r="V10" i="10"/>
  <c r="U10" i="10"/>
  <c r="T10" i="10"/>
  <c r="S10" i="10"/>
  <c r="R10" i="10"/>
  <c r="Q10" i="10"/>
  <c r="P10" i="10"/>
  <c r="O10" i="10"/>
  <c r="N10" i="10"/>
  <c r="M10" i="10"/>
  <c r="L10" i="10"/>
  <c r="K10" i="10"/>
  <c r="J10" i="10"/>
  <c r="I10" i="10"/>
  <c r="H10" i="10"/>
  <c r="G10" i="10"/>
  <c r="D10" i="10"/>
  <c r="AB9" i="10"/>
  <c r="AA9" i="10"/>
  <c r="Z9" i="10"/>
  <c r="Y9" i="10"/>
  <c r="X9" i="10"/>
  <c r="W9" i="10"/>
  <c r="V9" i="10"/>
  <c r="U9" i="10"/>
  <c r="T9" i="10"/>
  <c r="S9" i="10"/>
  <c r="R9" i="10"/>
  <c r="Q9" i="10"/>
  <c r="P9" i="10"/>
  <c r="O9" i="10"/>
  <c r="N9" i="10"/>
  <c r="M9" i="10"/>
  <c r="L9" i="10"/>
  <c r="K9" i="10"/>
  <c r="J9" i="10"/>
  <c r="I9" i="10"/>
  <c r="H9" i="10"/>
  <c r="G9" i="10"/>
  <c r="D9" i="10"/>
  <c r="G7" i="10"/>
  <c r="B7" i="10"/>
  <c r="G6" i="10"/>
  <c r="B6" i="10"/>
  <c r="G5" i="10"/>
  <c r="B5" i="10"/>
  <c r="G4" i="10"/>
  <c r="B4" i="10"/>
  <c r="G3" i="10"/>
  <c r="B3" i="10"/>
  <c r="G2" i="10"/>
  <c r="B2" i="10"/>
  <c r="C11" i="9"/>
  <c r="D949" i="8"/>
  <c r="D75" i="7" s="1"/>
  <c r="D948" i="8"/>
  <c r="D74" i="7" s="1"/>
  <c r="D947" i="8"/>
  <c r="D73" i="7" s="1"/>
  <c r="D946" i="8"/>
  <c r="D72" i="7" s="1"/>
  <c r="D945" i="8"/>
  <c r="D71" i="7" s="1"/>
  <c r="D944" i="8"/>
  <c r="D70" i="7" s="1"/>
  <c r="D943" i="8"/>
  <c r="D926" i="8"/>
  <c r="D49" i="7" s="1"/>
  <c r="D925" i="8"/>
  <c r="D48" i="7" s="1"/>
  <c r="D924" i="8"/>
  <c r="D47" i="7" s="1"/>
  <c r="D923" i="8"/>
  <c r="D46" i="7" s="1"/>
  <c r="D922" i="8"/>
  <c r="D45" i="7" s="1"/>
  <c r="D921" i="8"/>
  <c r="D44" i="7" s="1"/>
  <c r="D920" i="8"/>
  <c r="D43" i="7" s="1"/>
  <c r="D919" i="8"/>
  <c r="D42" i="7" s="1"/>
  <c r="D918" i="8"/>
  <c r="D41" i="7" s="1"/>
  <c r="D917" i="8"/>
  <c r="D40" i="7" s="1"/>
  <c r="D916" i="8"/>
  <c r="D39" i="7" s="1"/>
  <c r="D915" i="8"/>
  <c r="D38" i="7" s="1"/>
  <c r="D914" i="8"/>
  <c r="D37" i="7" s="1"/>
  <c r="D913" i="8"/>
  <c r="D36" i="7" s="1"/>
  <c r="D912" i="8"/>
  <c r="D35" i="7" s="1"/>
  <c r="D911" i="8"/>
  <c r="D34" i="7" s="1"/>
  <c r="D910" i="8"/>
  <c r="D33" i="7" s="1"/>
  <c r="D909" i="8"/>
  <c r="D32" i="7" s="1"/>
  <c r="D908" i="8"/>
  <c r="D31" i="7" s="1"/>
  <c r="D907" i="8"/>
  <c r="D30" i="7" s="1"/>
  <c r="D906" i="8"/>
  <c r="D29" i="7" s="1"/>
  <c r="D905" i="8"/>
  <c r="D28" i="7" s="1"/>
  <c r="D904" i="8"/>
  <c r="D27" i="7" s="1"/>
  <c r="D903" i="8"/>
  <c r="D26" i="7" s="1"/>
  <c r="D902" i="8"/>
  <c r="D25" i="7" s="1"/>
  <c r="D901" i="8"/>
  <c r="D24" i="7" s="1"/>
  <c r="D900" i="8"/>
  <c r="D23" i="7" s="1"/>
  <c r="D899" i="8"/>
  <c r="D22" i="7" s="1"/>
  <c r="D898" i="8"/>
  <c r="D21" i="7" s="1"/>
  <c r="D897" i="8"/>
  <c r="D20" i="7" s="1"/>
  <c r="D7" i="8"/>
  <c r="B7" i="8"/>
  <c r="D6" i="8"/>
  <c r="B6" i="8"/>
  <c r="D5" i="8"/>
  <c r="B5" i="8"/>
  <c r="D4" i="8"/>
  <c r="B4" i="8"/>
  <c r="D3" i="8"/>
  <c r="B3" i="8"/>
  <c r="D2" i="8"/>
  <c r="B2" i="8"/>
  <c r="E57" i="7"/>
  <c r="E58" i="7" s="1"/>
  <c r="E59" i="7" s="1"/>
  <c r="E60" i="7" s="1"/>
  <c r="E61" i="7" s="1"/>
  <c r="E62" i="7" s="1"/>
  <c r="E63" i="7" s="1"/>
  <c r="E64" i="7" s="1"/>
  <c r="E65" i="7" s="1"/>
  <c r="E66" i="7" s="1"/>
  <c r="E67" i="7" s="1"/>
  <c r="E68" i="7" s="1"/>
  <c r="E69" i="7" s="1"/>
  <c r="E70" i="7" s="1"/>
  <c r="E71" i="7" s="1"/>
  <c r="E72" i="7" s="1"/>
  <c r="E73" i="7" s="1"/>
  <c r="E74" i="7" s="1"/>
  <c r="E75" i="7" s="1"/>
  <c r="D69" i="7"/>
  <c r="D68" i="7"/>
  <c r="D67" i="7"/>
  <c r="D66" i="7"/>
  <c r="D65" i="7"/>
  <c r="D64" i="7"/>
  <c r="D63" i="7"/>
  <c r="D62" i="7"/>
  <c r="D61" i="7"/>
  <c r="D60" i="7"/>
  <c r="D59" i="7"/>
  <c r="D58" i="7"/>
  <c r="D57" i="7"/>
  <c r="D56" i="7"/>
  <c r="E18" i="7"/>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AB19" i="7"/>
  <c r="AA19" i="7"/>
  <c r="Z19" i="7"/>
  <c r="Y19" i="7"/>
  <c r="X19" i="7"/>
  <c r="W19" i="7"/>
  <c r="V19" i="7"/>
  <c r="U19" i="7"/>
  <c r="T19" i="7"/>
  <c r="S19" i="7"/>
  <c r="R19" i="7"/>
  <c r="Q19" i="7"/>
  <c r="P19" i="7"/>
  <c r="O19" i="7"/>
  <c r="N19" i="7"/>
  <c r="M19" i="7"/>
  <c r="L19" i="7"/>
  <c r="K19" i="7"/>
  <c r="J19" i="7"/>
  <c r="I19" i="7"/>
  <c r="D19" i="7"/>
  <c r="D18" i="7"/>
  <c r="D17" i="7"/>
  <c r="AB11" i="7"/>
  <c r="AA11" i="7"/>
  <c r="Z11" i="7"/>
  <c r="Y11" i="7"/>
  <c r="X11" i="7"/>
  <c r="W11" i="7"/>
  <c r="V11" i="7"/>
  <c r="U11" i="7"/>
  <c r="T11" i="7"/>
  <c r="S11" i="7"/>
  <c r="R11" i="7"/>
  <c r="Q11" i="7"/>
  <c r="P11" i="7"/>
  <c r="O11" i="7"/>
  <c r="N11" i="7"/>
  <c r="M11" i="7"/>
  <c r="L11" i="7"/>
  <c r="K11" i="7"/>
  <c r="J11" i="7"/>
  <c r="I11" i="7"/>
  <c r="H11" i="7"/>
  <c r="G11" i="7"/>
  <c r="AB10" i="7"/>
  <c r="AA10" i="7"/>
  <c r="Z10" i="7"/>
  <c r="Y10" i="7"/>
  <c r="X10" i="7"/>
  <c r="W10" i="7"/>
  <c r="V10" i="7"/>
  <c r="U10" i="7"/>
  <c r="T10" i="7"/>
  <c r="S10" i="7"/>
  <c r="R10" i="7"/>
  <c r="Q10" i="7"/>
  <c r="P10" i="7"/>
  <c r="O10" i="7"/>
  <c r="N10" i="7"/>
  <c r="M10" i="7"/>
  <c r="L10" i="7"/>
  <c r="K10" i="7"/>
  <c r="J10" i="7"/>
  <c r="I10" i="7"/>
  <c r="H10" i="7"/>
  <c r="G10" i="7"/>
  <c r="AB9" i="7"/>
  <c r="AA9" i="7"/>
  <c r="Z9" i="7"/>
  <c r="Y9" i="7"/>
  <c r="X9" i="7"/>
  <c r="W9" i="7"/>
  <c r="V9" i="7"/>
  <c r="U9" i="7"/>
  <c r="T9" i="7"/>
  <c r="S9" i="7"/>
  <c r="R9" i="7"/>
  <c r="Q9" i="7"/>
  <c r="P9" i="7"/>
  <c r="O9" i="7"/>
  <c r="N9" i="7"/>
  <c r="M9" i="7"/>
  <c r="L9" i="7"/>
  <c r="K9" i="7"/>
  <c r="J9" i="7"/>
  <c r="I9" i="7"/>
  <c r="H9" i="7"/>
  <c r="G9" i="7"/>
  <c r="G7" i="7"/>
  <c r="B7" i="7"/>
  <c r="G6" i="7"/>
  <c r="B6" i="7"/>
  <c r="G5" i="7"/>
  <c r="B5" i="7"/>
  <c r="G4" i="7"/>
  <c r="B4" i="7"/>
  <c r="G3" i="7"/>
  <c r="B3" i="7"/>
  <c r="G2" i="7"/>
  <c r="B2" i="7"/>
  <c r="E7" i="6"/>
  <c r="B7" i="6"/>
  <c r="E6" i="6"/>
  <c r="B6" i="6"/>
  <c r="E5" i="6"/>
  <c r="B5" i="6"/>
  <c r="E4" i="6"/>
  <c r="B4" i="6"/>
  <c r="E3" i="6"/>
  <c r="B3" i="6"/>
  <c r="E2" i="6"/>
  <c r="B2" i="6"/>
  <c r="C11" i="5"/>
  <c r="F7" i="4"/>
  <c r="B7" i="4"/>
  <c r="F6" i="4"/>
  <c r="B6" i="4"/>
  <c r="F5" i="4"/>
  <c r="B5" i="4"/>
  <c r="F4" i="4"/>
  <c r="B4" i="4"/>
  <c r="F3" i="4"/>
  <c r="B3" i="4"/>
  <c r="F2" i="4"/>
  <c r="B2" i="4"/>
  <c r="F19" i="3"/>
  <c r="F17" i="3"/>
  <c r="F7" i="3"/>
  <c r="B7" i="3"/>
  <c r="F6" i="3"/>
  <c r="B6" i="3"/>
  <c r="F5" i="3"/>
  <c r="B5" i="3"/>
  <c r="F4" i="3"/>
  <c r="B4" i="3"/>
  <c r="F3" i="3"/>
  <c r="B3" i="3"/>
  <c r="F2" i="3"/>
  <c r="B2" i="3"/>
  <c r="E14" i="2"/>
  <c r="E13" i="2"/>
  <c r="E12" i="2"/>
  <c r="F7" i="2"/>
  <c r="F6" i="2"/>
  <c r="F5" i="2"/>
  <c r="F4" i="2"/>
  <c r="F3" i="2"/>
  <c r="F2" i="2"/>
  <c r="F61" i="15" l="1"/>
  <c r="F62" i="15" s="1"/>
  <c r="F64" i="15" s="1"/>
  <c r="S145" i="15"/>
  <c r="F53" i="17"/>
  <c r="F54" i="17" s="1"/>
  <c r="F55" i="17" s="1"/>
  <c r="F56" i="17" s="1"/>
  <c r="F57" i="17" s="1"/>
  <c r="F58" i="17" s="1"/>
  <c r="F59" i="17" s="1"/>
  <c r="F60" i="17" s="1"/>
  <c r="F61" i="17" s="1"/>
  <c r="F62" i="17" s="1"/>
  <c r="F63" i="17" s="1"/>
  <c r="F64" i="17" s="1"/>
  <c r="F65" i="17" s="1"/>
  <c r="F66" i="17" s="1"/>
  <c r="F67" i="17" s="1"/>
  <c r="F68" i="17" s="1"/>
  <c r="F69" i="17" s="1"/>
  <c r="F70" i="17" s="1"/>
  <c r="F71" i="17" s="1"/>
  <c r="F72" i="17" s="1"/>
  <c r="F73" i="17" s="1"/>
  <c r="F74" i="17" s="1"/>
  <c r="F75" i="17" s="1"/>
  <c r="F76" i="17" s="1"/>
  <c r="F77" i="17" s="1"/>
  <c r="F78" i="17" s="1"/>
  <c r="F79" i="17" s="1"/>
  <c r="F80" i="17" s="1"/>
  <c r="F81" i="17" s="1"/>
  <c r="F83" i="17" s="1"/>
  <c r="K31" i="27"/>
  <c r="K50" i="27"/>
  <c r="V36" i="6"/>
  <c r="V28" i="26" s="1"/>
  <c r="T27" i="26"/>
  <c r="P36" i="6"/>
  <c r="P28" i="26" s="1"/>
  <c r="J1173" i="14"/>
  <c r="J1398" i="14" s="1"/>
  <c r="X171" i="16"/>
  <c r="I143" i="15"/>
  <c r="P1338" i="14"/>
  <c r="P1401" i="14" s="1"/>
  <c r="K1283" i="14"/>
  <c r="K1400" i="14" s="1"/>
  <c r="U144" i="15"/>
  <c r="T143" i="15"/>
  <c r="X145" i="15"/>
  <c r="Y145" i="15"/>
  <c r="Z146" i="15"/>
  <c r="G145" i="15"/>
  <c r="H146" i="15"/>
  <c r="J147" i="15"/>
  <c r="K146" i="15"/>
  <c r="T147" i="15"/>
  <c r="O1338" i="14"/>
  <c r="O1401" i="14" s="1"/>
  <c r="N1283" i="14"/>
  <c r="N1400" i="14" s="1"/>
  <c r="Q1338" i="14"/>
  <c r="Q1401" i="14" s="1"/>
  <c r="AA146" i="15"/>
  <c r="AB147" i="15"/>
  <c r="R1173" i="14"/>
  <c r="R1398" i="14" s="1"/>
  <c r="K1228" i="14"/>
  <c r="K1399" i="14" s="1"/>
  <c r="U1338" i="14"/>
  <c r="U1401" i="14" s="1"/>
  <c r="O1228" i="14"/>
  <c r="O1399" i="14" s="1"/>
  <c r="T1283" i="14"/>
  <c r="T1400" i="14" s="1"/>
  <c r="F174" i="19"/>
  <c r="AB146" i="15"/>
  <c r="O147" i="15"/>
  <c r="I144" i="15"/>
  <c r="AA147" i="15"/>
  <c r="X147" i="15"/>
  <c r="P144" i="15"/>
  <c r="R146" i="15"/>
  <c r="Y146" i="15"/>
  <c r="R1338" i="14"/>
  <c r="R1401" i="14" s="1"/>
  <c r="R1283" i="14"/>
  <c r="R1400" i="14" s="1"/>
  <c r="F233" i="19"/>
  <c r="D372" i="12"/>
  <c r="M118" i="12"/>
  <c r="F72" i="19"/>
  <c r="L153" i="12"/>
  <c r="D294" i="12"/>
  <c r="D329" i="12" s="1"/>
  <c r="D364" i="12" s="1"/>
  <c r="Y40" i="26"/>
  <c r="N40" i="26"/>
  <c r="J40" i="26"/>
  <c r="I40" i="26"/>
  <c r="X40" i="26"/>
  <c r="AA40" i="26"/>
  <c r="K40" i="26"/>
  <c r="G40" i="26"/>
  <c r="N171" i="16"/>
  <c r="AB153" i="12"/>
  <c r="P118" i="12"/>
  <c r="I83" i="12"/>
  <c r="D409" i="10"/>
  <c r="D234" i="10"/>
  <c r="D443" i="10"/>
  <c r="D112" i="10"/>
  <c r="D146" i="10"/>
  <c r="D268" i="10"/>
  <c r="Y50" i="23"/>
  <c r="F33" i="16"/>
  <c r="F47" i="16" s="1"/>
  <c r="F61" i="16" s="1"/>
  <c r="F37" i="16"/>
  <c r="F51" i="16" s="1"/>
  <c r="F65" i="16" s="1"/>
  <c r="F40" i="16"/>
  <c r="F54" i="16" s="1"/>
  <c r="F68" i="16" s="1"/>
  <c r="Z171" i="16"/>
  <c r="AB345" i="19"/>
  <c r="F34" i="16"/>
  <c r="F48" i="16" s="1"/>
  <c r="F62" i="16" s="1"/>
  <c r="K171" i="16"/>
  <c r="S64" i="23"/>
  <c r="S74" i="23" s="1"/>
  <c r="S77" i="23" s="1"/>
  <c r="F93" i="16"/>
  <c r="F109" i="16" s="1"/>
  <c r="F125" i="16" s="1"/>
  <c r="R171" i="16"/>
  <c r="I171" i="16"/>
  <c r="H144" i="15"/>
  <c r="I147" i="15"/>
  <c r="K144" i="15"/>
  <c r="L145" i="15"/>
  <c r="P145" i="15"/>
  <c r="U145" i="15"/>
  <c r="V146" i="15"/>
  <c r="W146" i="15"/>
  <c r="F78" i="15"/>
  <c r="F79" i="15" s="1"/>
  <c r="F333" i="19" s="1"/>
  <c r="G146" i="15"/>
  <c r="L143" i="15"/>
  <c r="M144" i="15"/>
  <c r="O146" i="15"/>
  <c r="T146" i="15"/>
  <c r="W143" i="15"/>
  <c r="X146" i="15"/>
  <c r="F80" i="15"/>
  <c r="F334" i="19" s="1"/>
  <c r="M1283" i="14"/>
  <c r="M1400" i="14" s="1"/>
  <c r="X1376" i="14"/>
  <c r="X303" i="19" s="1"/>
  <c r="H1360" i="14"/>
  <c r="H287" i="19" s="1"/>
  <c r="P397" i="14"/>
  <c r="Z1358" i="14"/>
  <c r="Z285" i="19" s="1"/>
  <c r="V1351" i="14"/>
  <c r="V278" i="19" s="1"/>
  <c r="F103" i="19"/>
  <c r="F173" i="19"/>
  <c r="M83" i="12"/>
  <c r="G118" i="12"/>
  <c r="F382" i="10"/>
  <c r="F400" i="10" s="1"/>
  <c r="F416" i="10" s="1"/>
  <c r="F434" i="10" s="1"/>
  <c r="F450" i="10" s="1"/>
  <c r="F468" i="10" s="1"/>
  <c r="F484" i="10" s="1"/>
  <c r="F502" i="10" s="1"/>
  <c r="G171" i="16"/>
  <c r="U171" i="16"/>
  <c r="W171" i="16"/>
  <c r="F20" i="15"/>
  <c r="F141" i="15" s="1"/>
  <c r="G144" i="15"/>
  <c r="J146" i="15"/>
  <c r="S147" i="15"/>
  <c r="V147" i="15"/>
  <c r="AA145" i="15"/>
  <c r="F33" i="15"/>
  <c r="F142" i="15" s="1"/>
  <c r="N143" i="15"/>
  <c r="Q145" i="15"/>
  <c r="R147" i="15"/>
  <c r="V144" i="15"/>
  <c r="AB145" i="15"/>
  <c r="U1228" i="14"/>
  <c r="U1399" i="14" s="1"/>
  <c r="R1228" i="14"/>
  <c r="R1399" i="14" s="1"/>
  <c r="Q1173" i="14"/>
  <c r="Q1398" i="14" s="1"/>
  <c r="P1228" i="14"/>
  <c r="P1399" i="14" s="1"/>
  <c r="O1283" i="14"/>
  <c r="O1400" i="14" s="1"/>
  <c r="I397" i="14"/>
  <c r="W397" i="14"/>
  <c r="G1005" i="14"/>
  <c r="X1386" i="14"/>
  <c r="X313" i="19" s="1"/>
  <c r="X1378" i="14"/>
  <c r="X305" i="19" s="1"/>
  <c r="J1228" i="14"/>
  <c r="J1399" i="14" s="1"/>
  <c r="I1382" i="14"/>
  <c r="I309" i="19" s="1"/>
  <c r="I1374" i="14"/>
  <c r="I301" i="19" s="1"/>
  <c r="I1372" i="14"/>
  <c r="I299" i="19" s="1"/>
  <c r="I1351" i="14"/>
  <c r="I278" i="19" s="1"/>
  <c r="I1347" i="14"/>
  <c r="I274" i="19" s="1"/>
  <c r="I1345" i="14"/>
  <c r="I272" i="19" s="1"/>
  <c r="H1376" i="14"/>
  <c r="H303" i="19" s="1"/>
  <c r="H1362" i="14"/>
  <c r="H289" i="19" s="1"/>
  <c r="O950" i="14"/>
  <c r="AA397" i="14"/>
  <c r="Z1363" i="14"/>
  <c r="Z290" i="19" s="1"/>
  <c r="M1338" i="14"/>
  <c r="M1401" i="14" s="1"/>
  <c r="V118" i="12"/>
  <c r="P153" i="12"/>
  <c r="T188" i="12"/>
  <c r="Z118" i="12"/>
  <c r="P83" i="12"/>
  <c r="O118" i="12"/>
  <c r="J71" i="11"/>
  <c r="O71" i="11"/>
  <c r="AA36" i="6"/>
  <c r="AA28" i="26" s="1"/>
  <c r="L27" i="26"/>
  <c r="R430" i="10"/>
  <c r="P198" i="10"/>
  <c r="S307" i="10"/>
  <c r="F225" i="10"/>
  <c r="F243" i="10" s="1"/>
  <c r="F259" i="10" s="1"/>
  <c r="F277" i="10" s="1"/>
  <c r="F293" i="10" s="1"/>
  <c r="F311" i="10" s="1"/>
  <c r="F327" i="10" s="1"/>
  <c r="F345" i="10" s="1"/>
  <c r="F226" i="10"/>
  <c r="F244" i="10" s="1"/>
  <c r="F260" i="10" s="1"/>
  <c r="F278" i="10" s="1"/>
  <c r="F294" i="10" s="1"/>
  <c r="F312" i="10" s="1"/>
  <c r="F328" i="10" s="1"/>
  <c r="F346" i="10" s="1"/>
  <c r="F383" i="10"/>
  <c r="F401" i="10" s="1"/>
  <c r="F417" i="10" s="1"/>
  <c r="F435" i="10" s="1"/>
  <c r="F451" i="10" s="1"/>
  <c r="F469" i="10" s="1"/>
  <c r="F485" i="10" s="1"/>
  <c r="F503" i="10" s="1"/>
  <c r="J198" i="10"/>
  <c r="Z198" i="10"/>
  <c r="F35" i="10"/>
  <c r="F53" i="10" s="1"/>
  <c r="F69" i="10" s="1"/>
  <c r="F87" i="10" s="1"/>
  <c r="F103" i="10" s="1"/>
  <c r="F121" i="10" s="1"/>
  <c r="F137" i="10" s="1"/>
  <c r="F155" i="10" s="1"/>
  <c r="F16" i="19" s="1"/>
  <c r="U27" i="26"/>
  <c r="G1173" i="14"/>
  <c r="G1398" i="14" s="1"/>
  <c r="H397" i="14"/>
  <c r="AA1389" i="14"/>
  <c r="AA316" i="19" s="1"/>
  <c r="AA1283" i="14"/>
  <c r="AA1400" i="14" s="1"/>
  <c r="T1173" i="14"/>
  <c r="T1398" i="14" s="1"/>
  <c r="N1173" i="14"/>
  <c r="N1398" i="14" s="1"/>
  <c r="L1391" i="14"/>
  <c r="L318" i="19" s="1"/>
  <c r="L1383" i="14"/>
  <c r="L310" i="19" s="1"/>
  <c r="L1381" i="14"/>
  <c r="L308" i="19" s="1"/>
  <c r="L1380" i="14"/>
  <c r="L307" i="19" s="1"/>
  <c r="L1367" i="14"/>
  <c r="L294" i="19" s="1"/>
  <c r="L1365" i="14"/>
  <c r="L292" i="19" s="1"/>
  <c r="H1388" i="14"/>
  <c r="H315" i="19" s="1"/>
  <c r="U838" i="14"/>
  <c r="F955" i="14"/>
  <c r="F1010" i="14" s="1"/>
  <c r="AB1373" i="14"/>
  <c r="AB300" i="19" s="1"/>
  <c r="AB1365" i="14"/>
  <c r="AB292" i="19" s="1"/>
  <c r="AB1349" i="14"/>
  <c r="AB276" i="19" s="1"/>
  <c r="AA1373" i="14"/>
  <c r="AA300" i="19" s="1"/>
  <c r="Y1369" i="14"/>
  <c r="Y296" i="19" s="1"/>
  <c r="Y1338" i="14"/>
  <c r="Y1401" i="14" s="1"/>
  <c r="W1383" i="14"/>
  <c r="W310" i="19" s="1"/>
  <c r="S1386" i="14"/>
  <c r="S313" i="19" s="1"/>
  <c r="S1370" i="14"/>
  <c r="S297" i="19" s="1"/>
  <c r="S1366" i="14"/>
  <c r="S293" i="19" s="1"/>
  <c r="Q1347" i="14"/>
  <c r="Q274" i="19" s="1"/>
  <c r="K1338" i="14"/>
  <c r="K1401" i="14" s="1"/>
  <c r="J1338" i="14"/>
  <c r="J1401" i="14" s="1"/>
  <c r="W1367" i="14"/>
  <c r="W294" i="19" s="1"/>
  <c r="V1353" i="14"/>
  <c r="V280" i="19" s="1"/>
  <c r="Q1363" i="14"/>
  <c r="Q290" i="19" s="1"/>
  <c r="P1390" i="14"/>
  <c r="P317" i="19" s="1"/>
  <c r="P1388" i="14"/>
  <c r="P315" i="19" s="1"/>
  <c r="P1386" i="14"/>
  <c r="P313" i="19" s="1"/>
  <c r="P1384" i="14"/>
  <c r="P311" i="19" s="1"/>
  <c r="P1382" i="14"/>
  <c r="P309" i="19" s="1"/>
  <c r="P1380" i="14"/>
  <c r="P307" i="19" s="1"/>
  <c r="P1378" i="14"/>
  <c r="P305" i="19" s="1"/>
  <c r="P1376" i="14"/>
  <c r="P303" i="19" s="1"/>
  <c r="P1374" i="14"/>
  <c r="P301" i="19" s="1"/>
  <c r="P1372" i="14"/>
  <c r="P299" i="19" s="1"/>
  <c r="P1370" i="14"/>
  <c r="P297" i="19" s="1"/>
  <c r="P1368" i="14"/>
  <c r="P295" i="19" s="1"/>
  <c r="P1366" i="14"/>
  <c r="P293" i="19" s="1"/>
  <c r="P1364" i="14"/>
  <c r="P291" i="19" s="1"/>
  <c r="P1362" i="14"/>
  <c r="P289" i="19" s="1"/>
  <c r="P1360" i="14"/>
  <c r="P287" i="19" s="1"/>
  <c r="P1358" i="14"/>
  <c r="P285" i="19" s="1"/>
  <c r="P1356" i="14"/>
  <c r="P283" i="19" s="1"/>
  <c r="P1354" i="14"/>
  <c r="P281" i="19" s="1"/>
  <c r="P1352" i="14"/>
  <c r="P279" i="19" s="1"/>
  <c r="P1350" i="14"/>
  <c r="P277" i="19" s="1"/>
  <c r="P1348" i="14"/>
  <c r="P275" i="19" s="1"/>
  <c r="P1346" i="14"/>
  <c r="P273" i="19" s="1"/>
  <c r="P1344" i="14"/>
  <c r="P271" i="19" s="1"/>
  <c r="P1342" i="14"/>
  <c r="P269" i="19" s="1"/>
  <c r="M1173" i="14"/>
  <c r="M1398" i="14" s="1"/>
  <c r="U118" i="12"/>
  <c r="J153" i="12"/>
  <c r="O223" i="12"/>
  <c r="X83" i="12"/>
  <c r="N118" i="12"/>
  <c r="P188" i="12"/>
  <c r="I223" i="12"/>
  <c r="I89" i="19"/>
  <c r="I258" i="12"/>
  <c r="I371" i="12" s="1"/>
  <c r="I366" i="12"/>
  <c r="I101" i="19" s="1"/>
  <c r="R83" i="12"/>
  <c r="H83" i="12"/>
  <c r="R118" i="12"/>
  <c r="R153" i="12"/>
  <c r="L188" i="12"/>
  <c r="Y83" i="12"/>
  <c r="Z153" i="12"/>
  <c r="O188" i="12"/>
  <c r="Z188" i="12"/>
  <c r="Y223" i="12"/>
  <c r="D15" i="21"/>
  <c r="D201" i="17"/>
  <c r="D236" i="17" s="1"/>
  <c r="D271" i="17" s="1"/>
  <c r="D194" i="17"/>
  <c r="D229" i="17" s="1"/>
  <c r="D264" i="17" s="1"/>
  <c r="D198" i="17"/>
  <c r="D233" i="17" s="1"/>
  <c r="D268" i="17" s="1"/>
  <c r="D202" i="17"/>
  <c r="D237" i="17" s="1"/>
  <c r="D272" i="17" s="1"/>
  <c r="D197" i="17"/>
  <c r="D232" i="17" s="1"/>
  <c r="D267" i="17" s="1"/>
  <c r="D195" i="17"/>
  <c r="D230" i="17" s="1"/>
  <c r="D265" i="17" s="1"/>
  <c r="D199" i="17"/>
  <c r="D234" i="17" s="1"/>
  <c r="D269" i="17" s="1"/>
  <c r="D203" i="17"/>
  <c r="D238" i="17" s="1"/>
  <c r="D273" i="17" s="1"/>
  <c r="D205" i="17"/>
  <c r="D240" i="17" s="1"/>
  <c r="D275" i="17" s="1"/>
  <c r="D196" i="17"/>
  <c r="D231" i="17" s="1"/>
  <c r="D266" i="17" s="1"/>
  <c r="D200" i="17"/>
  <c r="D235" i="17" s="1"/>
  <c r="D270" i="17" s="1"/>
  <c r="D204" i="17"/>
  <c r="D239" i="17" s="1"/>
  <c r="D274" i="17" s="1"/>
  <c r="Q50" i="23"/>
  <c r="S50" i="23"/>
  <c r="U50" i="23"/>
  <c r="AA50" i="23"/>
  <c r="G50" i="23"/>
  <c r="I50" i="23"/>
  <c r="O50" i="23"/>
  <c r="H118" i="12"/>
  <c r="W153" i="12"/>
  <c r="U188" i="12"/>
  <c r="AA188" i="12"/>
  <c r="P366" i="12"/>
  <c r="P101" i="19" s="1"/>
  <c r="J83" i="12"/>
  <c r="T83" i="12"/>
  <c r="Z83" i="12"/>
  <c r="J118" i="12"/>
  <c r="W118" i="12"/>
  <c r="G153" i="12"/>
  <c r="O153" i="12"/>
  <c r="X153" i="12"/>
  <c r="K188" i="12"/>
  <c r="R188" i="12"/>
  <c r="W188" i="12"/>
  <c r="AB188" i="12"/>
  <c r="G223" i="12"/>
  <c r="W223" i="12"/>
  <c r="U83" i="12"/>
  <c r="X118" i="12"/>
  <c r="H153" i="12"/>
  <c r="X188" i="12"/>
  <c r="Q223" i="12"/>
  <c r="X1173" i="14"/>
  <c r="X1398" i="14" s="1"/>
  <c r="Q1283" i="14"/>
  <c r="Q1400" i="14" s="1"/>
  <c r="O1173" i="14"/>
  <c r="O1398" i="14" s="1"/>
  <c r="L838" i="14"/>
  <c r="W950" i="14"/>
  <c r="F902" i="14"/>
  <c r="F903" i="14" s="1"/>
  <c r="AB1375" i="14"/>
  <c r="AB302" i="19" s="1"/>
  <c r="AB1173" i="14"/>
  <c r="AB1398" i="14" s="1"/>
  <c r="AA1381" i="14"/>
  <c r="AA308" i="19" s="1"/>
  <c r="AA1357" i="14"/>
  <c r="AA284" i="19" s="1"/>
  <c r="Z1382" i="14"/>
  <c r="Z309" i="19" s="1"/>
  <c r="Z1379" i="14"/>
  <c r="Z306" i="19" s="1"/>
  <c r="Z1377" i="14"/>
  <c r="Z304" i="19" s="1"/>
  <c r="Z1375" i="14"/>
  <c r="Z302" i="19" s="1"/>
  <c r="Y1283" i="14"/>
  <c r="Y1400" i="14" s="1"/>
  <c r="W1351" i="14"/>
  <c r="W278" i="19" s="1"/>
  <c r="W1347" i="14"/>
  <c r="W274" i="19" s="1"/>
  <c r="W1346" i="14"/>
  <c r="W273" i="19" s="1"/>
  <c r="V1383" i="14"/>
  <c r="V310" i="19" s="1"/>
  <c r="V1379" i="14"/>
  <c r="V306" i="19" s="1"/>
  <c r="V1367" i="14"/>
  <c r="V294" i="19" s="1"/>
  <c r="V1363" i="14"/>
  <c r="V290" i="19" s="1"/>
  <c r="T1390" i="14"/>
  <c r="T317" i="19" s="1"/>
  <c r="T1388" i="14"/>
  <c r="T315" i="19" s="1"/>
  <c r="T1386" i="14"/>
  <c r="T313" i="19" s="1"/>
  <c r="T1384" i="14"/>
  <c r="T311" i="19" s="1"/>
  <c r="T1382" i="14"/>
  <c r="T309" i="19" s="1"/>
  <c r="T1380" i="14"/>
  <c r="T307" i="19" s="1"/>
  <c r="T1378" i="14"/>
  <c r="T305" i="19" s="1"/>
  <c r="T1376" i="14"/>
  <c r="T303" i="19" s="1"/>
  <c r="T1374" i="14"/>
  <c r="T301" i="19" s="1"/>
  <c r="T1372" i="14"/>
  <c r="T299" i="19" s="1"/>
  <c r="T1370" i="14"/>
  <c r="T297" i="19" s="1"/>
  <c r="T1368" i="14"/>
  <c r="T295" i="19" s="1"/>
  <c r="T1366" i="14"/>
  <c r="T293" i="19" s="1"/>
  <c r="T1364" i="14"/>
  <c r="T291" i="19" s="1"/>
  <c r="T1362" i="14"/>
  <c r="T289" i="19" s="1"/>
  <c r="T1360" i="14"/>
  <c r="T287" i="19" s="1"/>
  <c r="T1358" i="14"/>
  <c r="T285" i="19" s="1"/>
  <c r="T1356" i="14"/>
  <c r="T283" i="19" s="1"/>
  <c r="T1354" i="14"/>
  <c r="T281" i="19" s="1"/>
  <c r="T1352" i="14"/>
  <c r="T279" i="19" s="1"/>
  <c r="T1350" i="14"/>
  <c r="T277" i="19" s="1"/>
  <c r="T1348" i="14"/>
  <c r="T275" i="19" s="1"/>
  <c r="T1346" i="14"/>
  <c r="T273" i="19" s="1"/>
  <c r="T1344" i="14"/>
  <c r="T271" i="19" s="1"/>
  <c r="T1342" i="14"/>
  <c r="T269" i="19" s="1"/>
  <c r="S1378" i="14"/>
  <c r="S305" i="19" s="1"/>
  <c r="S1376" i="14"/>
  <c r="S303" i="19" s="1"/>
  <c r="N1366" i="14"/>
  <c r="N293" i="19" s="1"/>
  <c r="N1364" i="14"/>
  <c r="N291" i="19" s="1"/>
  <c r="N1362" i="14"/>
  <c r="N289" i="19" s="1"/>
  <c r="N1360" i="14"/>
  <c r="N287" i="19" s="1"/>
  <c r="N1358" i="14"/>
  <c r="N285" i="19" s="1"/>
  <c r="N1356" i="14"/>
  <c r="N283" i="19" s="1"/>
  <c r="N1354" i="14"/>
  <c r="N281" i="19" s="1"/>
  <c r="N1352" i="14"/>
  <c r="N279" i="19" s="1"/>
  <c r="N1350" i="14"/>
  <c r="N277" i="19" s="1"/>
  <c r="N1348" i="14"/>
  <c r="N275" i="19" s="1"/>
  <c r="N1346" i="14"/>
  <c r="N273" i="19" s="1"/>
  <c r="N1344" i="14"/>
  <c r="N271" i="19" s="1"/>
  <c r="N1342" i="14"/>
  <c r="N269" i="19" s="1"/>
  <c r="I1383" i="14"/>
  <c r="I310" i="19" s="1"/>
  <c r="Q1228" i="14"/>
  <c r="Q1399" i="14" s="1"/>
  <c r="H1338" i="14"/>
  <c r="H1401" i="14" s="1"/>
  <c r="AB1389" i="14"/>
  <c r="AB316" i="19" s="1"/>
  <c r="AB1385" i="14"/>
  <c r="AB312" i="19" s="1"/>
  <c r="AB1343" i="14"/>
  <c r="AB270" i="19" s="1"/>
  <c r="AA1365" i="14"/>
  <c r="AA292" i="19" s="1"/>
  <c r="AA1363" i="14"/>
  <c r="AA290" i="19" s="1"/>
  <c r="AA1362" i="14"/>
  <c r="AA289" i="19" s="1"/>
  <c r="AA1361" i="14"/>
  <c r="AA288" i="19" s="1"/>
  <c r="AA1360" i="14"/>
  <c r="AA287" i="19" s="1"/>
  <c r="AA1349" i="14"/>
  <c r="AA276" i="19" s="1"/>
  <c r="Z1390" i="14"/>
  <c r="Z317" i="19" s="1"/>
  <c r="Z1373" i="14"/>
  <c r="Z300" i="19" s="1"/>
  <c r="Z1283" i="14"/>
  <c r="Z1400" i="14" s="1"/>
  <c r="X1391" i="14"/>
  <c r="X318" i="19" s="1"/>
  <c r="X1360" i="14"/>
  <c r="X287" i="19" s="1"/>
  <c r="X1356" i="14"/>
  <c r="X283" i="19" s="1"/>
  <c r="X1355" i="14"/>
  <c r="X282" i="19" s="1"/>
  <c r="X1344" i="14"/>
  <c r="X271" i="19" s="1"/>
  <c r="W1385" i="14"/>
  <c r="W312" i="19" s="1"/>
  <c r="W1359" i="14"/>
  <c r="W286" i="19" s="1"/>
  <c r="W1357" i="14"/>
  <c r="W284" i="19" s="1"/>
  <c r="W1343" i="14"/>
  <c r="W270" i="19" s="1"/>
  <c r="W1228" i="14"/>
  <c r="W1399" i="14" s="1"/>
  <c r="V1391" i="14"/>
  <c r="V318" i="19" s="1"/>
  <c r="V1389" i="14"/>
  <c r="V316" i="19" s="1"/>
  <c r="V1375" i="14"/>
  <c r="V302" i="19" s="1"/>
  <c r="V1373" i="14"/>
  <c r="V300" i="19" s="1"/>
  <c r="U1173" i="14"/>
  <c r="U1398" i="14" s="1"/>
  <c r="S1388" i="14"/>
  <c r="S315" i="19" s="1"/>
  <c r="R1371" i="14"/>
  <c r="R298" i="19" s="1"/>
  <c r="Q1380" i="14"/>
  <c r="Q307" i="19" s="1"/>
  <c r="P1173" i="14"/>
  <c r="P1398" i="14" s="1"/>
  <c r="L1338" i="14"/>
  <c r="L1401" i="14" s="1"/>
  <c r="H1344" i="14"/>
  <c r="H271" i="19" s="1"/>
  <c r="G1387" i="14"/>
  <c r="G314" i="19" s="1"/>
  <c r="G1379" i="14"/>
  <c r="G306" i="19" s="1"/>
  <c r="G1355" i="14"/>
  <c r="G282" i="19" s="1"/>
  <c r="G1347" i="14"/>
  <c r="G274" i="19" s="1"/>
  <c r="T784" i="14"/>
  <c r="AB1381" i="14"/>
  <c r="AB308" i="19" s="1"/>
  <c r="AB1357" i="14"/>
  <c r="AB284" i="19" s="1"/>
  <c r="AB1353" i="14"/>
  <c r="AB280" i="19" s="1"/>
  <c r="Z1342" i="14"/>
  <c r="Z269" i="19" s="1"/>
  <c r="Y1377" i="14"/>
  <c r="Y304" i="19" s="1"/>
  <c r="Y1173" i="14"/>
  <c r="Y1398" i="14" s="1"/>
  <c r="X1368" i="14"/>
  <c r="X295" i="19" s="1"/>
  <c r="X1366" i="14"/>
  <c r="X293" i="19" s="1"/>
  <c r="X1352" i="14"/>
  <c r="X279" i="19" s="1"/>
  <c r="X1350" i="14"/>
  <c r="X277" i="19" s="1"/>
  <c r="W1369" i="14"/>
  <c r="W296" i="19" s="1"/>
  <c r="T1228" i="14"/>
  <c r="T1399" i="14" s="1"/>
  <c r="R1391" i="14"/>
  <c r="R318" i="19" s="1"/>
  <c r="R1389" i="14"/>
  <c r="R316" i="19" s="1"/>
  <c r="Q1388" i="14"/>
  <c r="Q315" i="19" s="1"/>
  <c r="Q1387" i="14"/>
  <c r="Q314" i="19" s="1"/>
  <c r="Q1384" i="14"/>
  <c r="Q311" i="19" s="1"/>
  <c r="Q1383" i="14"/>
  <c r="Q310" i="19" s="1"/>
  <c r="N1228" i="14"/>
  <c r="N1399" i="14" s="1"/>
  <c r="M1387" i="14"/>
  <c r="M314" i="19" s="1"/>
  <c r="M1386" i="14"/>
  <c r="M313" i="19" s="1"/>
  <c r="M1385" i="14"/>
  <c r="M312" i="19" s="1"/>
  <c r="M1384" i="14"/>
  <c r="M311" i="19" s="1"/>
  <c r="M1383" i="14"/>
  <c r="M310" i="19" s="1"/>
  <c r="M1355" i="14"/>
  <c r="M282" i="19" s="1"/>
  <c r="M1354" i="14"/>
  <c r="M281" i="19" s="1"/>
  <c r="M1353" i="14"/>
  <c r="M280" i="19" s="1"/>
  <c r="M1352" i="14"/>
  <c r="M279" i="19" s="1"/>
  <c r="M1351" i="14"/>
  <c r="M278" i="19" s="1"/>
  <c r="M1228" i="14"/>
  <c r="M1399" i="14" s="1"/>
  <c r="L1375" i="14"/>
  <c r="L302" i="19" s="1"/>
  <c r="L1371" i="14"/>
  <c r="L298" i="19" s="1"/>
  <c r="L1359" i="14"/>
  <c r="L286" i="19" s="1"/>
  <c r="L1355" i="14"/>
  <c r="L282" i="19" s="1"/>
  <c r="I1366" i="14"/>
  <c r="I293" i="19" s="1"/>
  <c r="I1359" i="14"/>
  <c r="I286" i="19" s="1"/>
  <c r="I1356" i="14"/>
  <c r="I283" i="19" s="1"/>
  <c r="H1378" i="14"/>
  <c r="H305" i="19" s="1"/>
  <c r="H1352" i="14"/>
  <c r="H279" i="19" s="1"/>
  <c r="H1350" i="14"/>
  <c r="H277" i="19" s="1"/>
  <c r="G1391" i="14"/>
  <c r="G318" i="19" s="1"/>
  <c r="G1371" i="14"/>
  <c r="G298" i="19" s="1"/>
  <c r="G1367" i="14"/>
  <c r="G294" i="19" s="1"/>
  <c r="G1366" i="14"/>
  <c r="G293" i="19" s="1"/>
  <c r="J302" i="17"/>
  <c r="N302" i="17"/>
  <c r="R302" i="17"/>
  <c r="V302" i="17"/>
  <c r="Z302" i="17"/>
  <c r="D223" i="14"/>
  <c r="D987" i="14"/>
  <c r="G198" i="10"/>
  <c r="S71" i="11"/>
  <c r="U71" i="11"/>
  <c r="W71" i="11"/>
  <c r="AA71" i="11"/>
  <c r="P76" i="19"/>
  <c r="P258" i="12"/>
  <c r="P371" i="12" s="1"/>
  <c r="N71" i="19"/>
  <c r="N258" i="12"/>
  <c r="N371" i="12" s="1"/>
  <c r="T80" i="19"/>
  <c r="T258" i="12"/>
  <c r="T371" i="12" s="1"/>
  <c r="G77" i="19"/>
  <c r="G258" i="12"/>
  <c r="G371" i="12" s="1"/>
  <c r="T366" i="12"/>
  <c r="S366" i="12"/>
  <c r="M366" i="12"/>
  <c r="N83" i="12"/>
  <c r="L118" i="12"/>
  <c r="T118" i="12"/>
  <c r="AB118" i="12"/>
  <c r="T153" i="12"/>
  <c r="H188" i="12"/>
  <c r="M188" i="12"/>
  <c r="Q188" i="12"/>
  <c r="Y188" i="12"/>
  <c r="M223" i="12"/>
  <c r="U223" i="12"/>
  <c r="H258" i="12"/>
  <c r="H371" i="12" s="1"/>
  <c r="K258" i="12"/>
  <c r="K371" i="12" s="1"/>
  <c r="M258" i="12"/>
  <c r="M371" i="12" s="1"/>
  <c r="O258" i="12"/>
  <c r="O371" i="12" s="1"/>
  <c r="U258" i="12"/>
  <c r="U371" i="12" s="1"/>
  <c r="V366" i="12"/>
  <c r="V372" i="12" s="1"/>
  <c r="U366" i="12"/>
  <c r="O366" i="12"/>
  <c r="K118" i="12"/>
  <c r="S118" i="12"/>
  <c r="AA118" i="12"/>
  <c r="N153" i="12"/>
  <c r="S153" i="12"/>
  <c r="J258" i="12"/>
  <c r="J371" i="12" s="1"/>
  <c r="Q258" i="12"/>
  <c r="Q371" i="12" s="1"/>
  <c r="S258" i="12"/>
  <c r="S371" i="12" s="1"/>
  <c r="L83" i="12"/>
  <c r="Q83" i="12"/>
  <c r="V83" i="12"/>
  <c r="AB83" i="12"/>
  <c r="I118" i="12"/>
  <c r="Q118" i="12"/>
  <c r="Y118" i="12"/>
  <c r="K153" i="12"/>
  <c r="V153" i="12"/>
  <c r="AA153" i="12"/>
  <c r="I188" i="12"/>
  <c r="N188" i="12"/>
  <c r="V188" i="12"/>
  <c r="K223" i="12"/>
  <c r="S223" i="12"/>
  <c r="AA223" i="12"/>
  <c r="F371" i="12"/>
  <c r="L258" i="12"/>
  <c r="L371" i="12" s="1"/>
  <c r="R258" i="12"/>
  <c r="R371" i="12" s="1"/>
  <c r="F134" i="13"/>
  <c r="F204" i="19" s="1"/>
  <c r="F104" i="19"/>
  <c r="S1338" i="14"/>
  <c r="S1401" i="14" s="1"/>
  <c r="S1173" i="14"/>
  <c r="S1398" i="14" s="1"/>
  <c r="I1173" i="14"/>
  <c r="I1398" i="14" s="1"/>
  <c r="AB397" i="14"/>
  <c r="T1060" i="14"/>
  <c r="F1232" i="14"/>
  <c r="F1287" i="14" s="1"/>
  <c r="P1283" i="14"/>
  <c r="P1400" i="14" s="1"/>
  <c r="T1338" i="14"/>
  <c r="T1401" i="14" s="1"/>
  <c r="AB1377" i="14"/>
  <c r="AB304" i="19" s="1"/>
  <c r="AB1367" i="14"/>
  <c r="AB294" i="19" s="1"/>
  <c r="AB1345" i="14"/>
  <c r="AB272" i="19" s="1"/>
  <c r="AA1387" i="14"/>
  <c r="AA314" i="19" s="1"/>
  <c r="AA1386" i="14"/>
  <c r="AA313" i="19" s="1"/>
  <c r="AA1385" i="14"/>
  <c r="AA312" i="19" s="1"/>
  <c r="AA1384" i="14"/>
  <c r="AA311" i="19" s="1"/>
  <c r="AA1355" i="14"/>
  <c r="AA282" i="19" s="1"/>
  <c r="AA1354" i="14"/>
  <c r="AA281" i="19" s="1"/>
  <c r="AA1353" i="14"/>
  <c r="AA280" i="19" s="1"/>
  <c r="AA1352" i="14"/>
  <c r="AA279" i="19" s="1"/>
  <c r="Z1381" i="14"/>
  <c r="Z308" i="19" s="1"/>
  <c r="Z1380" i="14"/>
  <c r="Z307" i="19" s="1"/>
  <c r="Z1366" i="14"/>
  <c r="Z293" i="19" s="1"/>
  <c r="Z1347" i="14"/>
  <c r="Z274" i="19" s="1"/>
  <c r="Z1338" i="14"/>
  <c r="Z1401" i="14" s="1"/>
  <c r="Z1173" i="14"/>
  <c r="Z1398" i="14" s="1"/>
  <c r="Y1385" i="14"/>
  <c r="Y312" i="19" s="1"/>
  <c r="X1388" i="14"/>
  <c r="X315" i="19" s="1"/>
  <c r="X1387" i="14"/>
  <c r="X314" i="19" s="1"/>
  <c r="X1362" i="14"/>
  <c r="X289" i="19" s="1"/>
  <c r="W1391" i="14"/>
  <c r="W318" i="19" s="1"/>
  <c r="W1389" i="14"/>
  <c r="W316" i="19" s="1"/>
  <c r="W1379" i="14"/>
  <c r="W306" i="19" s="1"/>
  <c r="W1378" i="14"/>
  <c r="W305" i="19" s="1"/>
  <c r="W1353" i="14"/>
  <c r="W280" i="19" s="1"/>
  <c r="V1385" i="14"/>
  <c r="V312" i="19" s="1"/>
  <c r="V1359" i="14"/>
  <c r="V286" i="19" s="1"/>
  <c r="V1357" i="14"/>
  <c r="V284" i="19" s="1"/>
  <c r="V1347" i="14"/>
  <c r="V274" i="19" s="1"/>
  <c r="S1372" i="14"/>
  <c r="S299" i="19" s="1"/>
  <c r="R1379" i="14"/>
  <c r="R306" i="19" s="1"/>
  <c r="Q1372" i="14"/>
  <c r="Q299" i="19" s="1"/>
  <c r="Q1371" i="14"/>
  <c r="Q298" i="19" s="1"/>
  <c r="L1377" i="14"/>
  <c r="L304" i="19" s="1"/>
  <c r="L1347" i="14"/>
  <c r="L274" i="19" s="1"/>
  <c r="L1343" i="14"/>
  <c r="L270" i="19" s="1"/>
  <c r="L1342" i="14"/>
  <c r="L269" i="19" s="1"/>
  <c r="K1377" i="14"/>
  <c r="K304" i="19" s="1"/>
  <c r="J1283" i="14"/>
  <c r="J1400" i="14" s="1"/>
  <c r="I1367" i="14"/>
  <c r="I294" i="19" s="1"/>
  <c r="H1384" i="14"/>
  <c r="H311" i="19" s="1"/>
  <c r="H1382" i="14"/>
  <c r="H309" i="19" s="1"/>
  <c r="H1372" i="14"/>
  <c r="H299" i="19" s="1"/>
  <c r="H1346" i="14"/>
  <c r="H273" i="19" s="1"/>
  <c r="G1389" i="14"/>
  <c r="G316" i="19" s="1"/>
  <c r="X1382" i="14"/>
  <c r="X309" i="19" s="1"/>
  <c r="Z838" i="14"/>
  <c r="AB1338" i="14"/>
  <c r="AB1401" i="14" s="1"/>
  <c r="AA1338" i="14"/>
  <c r="AA1401" i="14" s="1"/>
  <c r="L397" i="14"/>
  <c r="X397" i="14"/>
  <c r="H784" i="14"/>
  <c r="X784" i="14"/>
  <c r="P838" i="14"/>
  <c r="AB1391" i="14"/>
  <c r="AB318" i="19" s="1"/>
  <c r="AB1369" i="14"/>
  <c r="AB296" i="19" s="1"/>
  <c r="AB1359" i="14"/>
  <c r="AB286" i="19" s="1"/>
  <c r="AA1379" i="14"/>
  <c r="AA306" i="19" s="1"/>
  <c r="AA1378" i="14"/>
  <c r="AA305" i="19" s="1"/>
  <c r="AA1377" i="14"/>
  <c r="AA304" i="19" s="1"/>
  <c r="AA1376" i="14"/>
  <c r="AA303" i="19" s="1"/>
  <c r="AA1173" i="14"/>
  <c r="AA1398" i="14" s="1"/>
  <c r="AA1347" i="14"/>
  <c r="AA274" i="19" s="1"/>
  <c r="AA1346" i="14"/>
  <c r="AA273" i="19" s="1"/>
  <c r="AA1345" i="14"/>
  <c r="AA272" i="19" s="1"/>
  <c r="Z1387" i="14"/>
  <c r="Z314" i="19" s="1"/>
  <c r="Z1371" i="14"/>
  <c r="Z298" i="19" s="1"/>
  <c r="Z1368" i="14"/>
  <c r="Z295" i="19" s="1"/>
  <c r="Z1350" i="14"/>
  <c r="Z277" i="19" s="1"/>
  <c r="Y1391" i="14"/>
  <c r="Y318" i="19" s="1"/>
  <c r="Y1389" i="14"/>
  <c r="Y316" i="19" s="1"/>
  <c r="Y1387" i="14"/>
  <c r="Y314" i="19" s="1"/>
  <c r="Y1228" i="14"/>
  <c r="Y1399" i="14" s="1"/>
  <c r="X1390" i="14"/>
  <c r="X317" i="19" s="1"/>
  <c r="X1384" i="14"/>
  <c r="X311" i="19" s="1"/>
  <c r="X1372" i="14"/>
  <c r="X299" i="19" s="1"/>
  <c r="X1371" i="14"/>
  <c r="X298" i="19" s="1"/>
  <c r="X1346" i="14"/>
  <c r="X273" i="19" s="1"/>
  <c r="W1375" i="14"/>
  <c r="W302" i="19" s="1"/>
  <c r="W1373" i="14"/>
  <c r="W300" i="19" s="1"/>
  <c r="W1363" i="14"/>
  <c r="W290" i="19" s="1"/>
  <c r="W1362" i="14"/>
  <c r="W289" i="19" s="1"/>
  <c r="V1369" i="14"/>
  <c r="V296" i="19" s="1"/>
  <c r="V1343" i="14"/>
  <c r="V270" i="19" s="1"/>
  <c r="S1382" i="14"/>
  <c r="S309" i="19" s="1"/>
  <c r="Q1355" i="14"/>
  <c r="Q282" i="19" s="1"/>
  <c r="Q1353" i="14"/>
  <c r="Q280" i="19" s="1"/>
  <c r="Q1352" i="14"/>
  <c r="Q279" i="19" s="1"/>
  <c r="Q1351" i="14"/>
  <c r="Q278" i="19" s="1"/>
  <c r="Q1349" i="14"/>
  <c r="Q276" i="19" s="1"/>
  <c r="O1390" i="14"/>
  <c r="O317" i="19" s="1"/>
  <c r="O1388" i="14"/>
  <c r="O315" i="19" s="1"/>
  <c r="O1386" i="14"/>
  <c r="O313" i="19" s="1"/>
  <c r="O1384" i="14"/>
  <c r="O311" i="19" s="1"/>
  <c r="O1382" i="14"/>
  <c r="O309" i="19" s="1"/>
  <c r="O1380" i="14"/>
  <c r="O307" i="19" s="1"/>
  <c r="O1378" i="14"/>
  <c r="O305" i="19" s="1"/>
  <c r="O1376" i="14"/>
  <c r="O303" i="19" s="1"/>
  <c r="O1374" i="14"/>
  <c r="O301" i="19" s="1"/>
  <c r="O1372" i="14"/>
  <c r="O299" i="19" s="1"/>
  <c r="O1370" i="14"/>
  <c r="O297" i="19" s="1"/>
  <c r="O1368" i="14"/>
  <c r="O295" i="19" s="1"/>
  <c r="O1366" i="14"/>
  <c r="O293" i="19" s="1"/>
  <c r="O1364" i="14"/>
  <c r="O291" i="19" s="1"/>
  <c r="O1362" i="14"/>
  <c r="O289" i="19" s="1"/>
  <c r="O1360" i="14"/>
  <c r="O287" i="19" s="1"/>
  <c r="O1358" i="14"/>
  <c r="O285" i="19" s="1"/>
  <c r="O1356" i="14"/>
  <c r="O283" i="19" s="1"/>
  <c r="O1354" i="14"/>
  <c r="O281" i="19" s="1"/>
  <c r="O1352" i="14"/>
  <c r="O279" i="19" s="1"/>
  <c r="O1350" i="14"/>
  <c r="O277" i="19" s="1"/>
  <c r="O1348" i="14"/>
  <c r="O275" i="19" s="1"/>
  <c r="O1346" i="14"/>
  <c r="O273" i="19" s="1"/>
  <c r="O1344" i="14"/>
  <c r="O271" i="19" s="1"/>
  <c r="O1342" i="14"/>
  <c r="O269" i="19" s="1"/>
  <c r="L1387" i="14"/>
  <c r="L314" i="19" s="1"/>
  <c r="L1361" i="14"/>
  <c r="L288" i="19" s="1"/>
  <c r="I1390" i="14"/>
  <c r="I317" i="19" s="1"/>
  <c r="I1388" i="14"/>
  <c r="I315" i="19" s="1"/>
  <c r="I1376" i="14"/>
  <c r="I303" i="19" s="1"/>
  <c r="H1368" i="14"/>
  <c r="H295" i="19" s="1"/>
  <c r="H1366" i="14"/>
  <c r="H293" i="19" s="1"/>
  <c r="H1356" i="14"/>
  <c r="H283" i="19" s="1"/>
  <c r="G1357" i="14"/>
  <c r="G284" i="19" s="1"/>
  <c r="L784" i="14"/>
  <c r="P784" i="14"/>
  <c r="AB784" i="14"/>
  <c r="N1338" i="14"/>
  <c r="N1401" i="14" s="1"/>
  <c r="AB1383" i="14"/>
  <c r="AB310" i="19" s="1"/>
  <c r="AB1361" i="14"/>
  <c r="AB288" i="19" s="1"/>
  <c r="AB1351" i="14"/>
  <c r="AB278" i="19" s="1"/>
  <c r="AA1371" i="14"/>
  <c r="AA298" i="19" s="1"/>
  <c r="AA1370" i="14"/>
  <c r="AA297" i="19" s="1"/>
  <c r="AA1369" i="14"/>
  <c r="AA296" i="19" s="1"/>
  <c r="AA1368" i="14"/>
  <c r="AA295" i="19" s="1"/>
  <c r="Z1389" i="14"/>
  <c r="Z316" i="19" s="1"/>
  <c r="Z1374" i="14"/>
  <c r="Z301" i="19" s="1"/>
  <c r="Z1355" i="14"/>
  <c r="Z282" i="19" s="1"/>
  <c r="Z1352" i="14"/>
  <c r="Z279" i="19" s="1"/>
  <c r="Y1361" i="14"/>
  <c r="Y288" i="19" s="1"/>
  <c r="Y1360" i="14"/>
  <c r="Y287" i="19" s="1"/>
  <c r="Y1359" i="14"/>
  <c r="Y286" i="19" s="1"/>
  <c r="Y1356" i="14"/>
  <c r="Y283" i="19" s="1"/>
  <c r="Y1355" i="14"/>
  <c r="Y282" i="19" s="1"/>
  <c r="Y1352" i="14"/>
  <c r="Y279" i="19" s="1"/>
  <c r="Y1351" i="14"/>
  <c r="Y278" i="19" s="1"/>
  <c r="Y1348" i="14"/>
  <c r="Y275" i="19" s="1"/>
  <c r="Y1347" i="14"/>
  <c r="Y274" i="19" s="1"/>
  <c r="Y1344" i="14"/>
  <c r="Y271" i="19" s="1"/>
  <c r="Y1343" i="14"/>
  <c r="Y270" i="19" s="1"/>
  <c r="S1228" i="14"/>
  <c r="S1399" i="14" s="1"/>
  <c r="S1283" i="14"/>
  <c r="S1400" i="14" s="1"/>
  <c r="I1228" i="14"/>
  <c r="I1399" i="14" s="1"/>
  <c r="X1380" i="14"/>
  <c r="X307" i="19" s="1"/>
  <c r="X1379" i="14"/>
  <c r="X306" i="19" s="1"/>
  <c r="X1370" i="14"/>
  <c r="X297" i="19" s="1"/>
  <c r="X1338" i="14"/>
  <c r="X1401" i="14" s="1"/>
  <c r="X1358" i="14"/>
  <c r="X285" i="19" s="1"/>
  <c r="X1348" i="14"/>
  <c r="X275" i="19" s="1"/>
  <c r="X1347" i="14"/>
  <c r="X274" i="19" s="1"/>
  <c r="W1381" i="14"/>
  <c r="W308" i="19" s="1"/>
  <c r="W1371" i="14"/>
  <c r="W298" i="19" s="1"/>
  <c r="W1370" i="14"/>
  <c r="W297" i="19" s="1"/>
  <c r="W1361" i="14"/>
  <c r="W288" i="19" s="1"/>
  <c r="W1349" i="14"/>
  <c r="W276" i="19" s="1"/>
  <c r="V1387" i="14"/>
  <c r="V314" i="19" s="1"/>
  <c r="V1377" i="14"/>
  <c r="V304" i="19" s="1"/>
  <c r="V1365" i="14"/>
  <c r="V292" i="19" s="1"/>
  <c r="V1355" i="14"/>
  <c r="V282" i="19" s="1"/>
  <c r="V1345" i="14"/>
  <c r="V272" i="19" s="1"/>
  <c r="S1384" i="14"/>
  <c r="S311" i="19" s="1"/>
  <c r="S1374" i="14"/>
  <c r="S301" i="19" s="1"/>
  <c r="S1364" i="14"/>
  <c r="S291" i="19" s="1"/>
  <c r="R1387" i="14"/>
  <c r="R314" i="19" s="1"/>
  <c r="Q1379" i="14"/>
  <c r="Q306" i="19" s="1"/>
  <c r="Q1376" i="14"/>
  <c r="Q303" i="19" s="1"/>
  <c r="Q1375" i="14"/>
  <c r="Q302" i="19" s="1"/>
  <c r="Q1345" i="14"/>
  <c r="Q272" i="19" s="1"/>
  <c r="Q1344" i="14"/>
  <c r="Q271" i="19" s="1"/>
  <c r="Q1343" i="14"/>
  <c r="Q270" i="19" s="1"/>
  <c r="L1389" i="14"/>
  <c r="L316" i="19" s="1"/>
  <c r="L1388" i="14"/>
  <c r="L315" i="19" s="1"/>
  <c r="L1379" i="14"/>
  <c r="L306" i="19" s="1"/>
  <c r="L1283" i="14"/>
  <c r="L1400" i="14" s="1"/>
  <c r="L1369" i="14"/>
  <c r="L296" i="19" s="1"/>
  <c r="L1173" i="14"/>
  <c r="L1398" i="14" s="1"/>
  <c r="L1357" i="14"/>
  <c r="L284" i="19" s="1"/>
  <c r="K1391" i="14"/>
  <c r="K318" i="19" s="1"/>
  <c r="K1385" i="14"/>
  <c r="K312" i="19" s="1"/>
  <c r="K1383" i="14"/>
  <c r="K310" i="19" s="1"/>
  <c r="I1391" i="14"/>
  <c r="I318" i="19" s="1"/>
  <c r="I1380" i="14"/>
  <c r="I307" i="19" s="1"/>
  <c r="I1368" i="14"/>
  <c r="I295" i="19" s="1"/>
  <c r="H1390" i="14"/>
  <c r="H317" i="19" s="1"/>
  <c r="H1380" i="14"/>
  <c r="H307" i="19" s="1"/>
  <c r="H1370" i="14"/>
  <c r="H297" i="19" s="1"/>
  <c r="H1173" i="14"/>
  <c r="H1398" i="14" s="1"/>
  <c r="H1358" i="14"/>
  <c r="H285" i="19" s="1"/>
  <c r="H1228" i="14"/>
  <c r="H1399" i="14" s="1"/>
  <c r="H1348" i="14"/>
  <c r="H275" i="19" s="1"/>
  <c r="H1283" i="14"/>
  <c r="H1400" i="14" s="1"/>
  <c r="G1373" i="14"/>
  <c r="G300" i="19" s="1"/>
  <c r="G1351" i="14"/>
  <c r="G278" i="19" s="1"/>
  <c r="G1350" i="14"/>
  <c r="G277" i="19" s="1"/>
  <c r="X1374" i="14"/>
  <c r="X301" i="19" s="1"/>
  <c r="X1364" i="14"/>
  <c r="X291" i="19" s="1"/>
  <c r="X1363" i="14"/>
  <c r="X290" i="19" s="1"/>
  <c r="X1354" i="14"/>
  <c r="X281" i="19" s="1"/>
  <c r="W1387" i="14"/>
  <c r="W314" i="19" s="1"/>
  <c r="W1386" i="14"/>
  <c r="W313" i="19" s="1"/>
  <c r="W1377" i="14"/>
  <c r="W304" i="19" s="1"/>
  <c r="W1365" i="14"/>
  <c r="W292" i="19" s="1"/>
  <c r="W1355" i="14"/>
  <c r="W282" i="19" s="1"/>
  <c r="W1354" i="14"/>
  <c r="W281" i="19" s="1"/>
  <c r="W1345" i="14"/>
  <c r="W272" i="19" s="1"/>
  <c r="W1338" i="14"/>
  <c r="W1401" i="14" s="1"/>
  <c r="W1173" i="14"/>
  <c r="W1398" i="14" s="1"/>
  <c r="V1381" i="14"/>
  <c r="V308" i="19" s="1"/>
  <c r="V1371" i="14"/>
  <c r="V298" i="19" s="1"/>
  <c r="V1283" i="14"/>
  <c r="V1400" i="14" s="1"/>
  <c r="V1361" i="14"/>
  <c r="V288" i="19" s="1"/>
  <c r="V1338" i="14"/>
  <c r="V1401" i="14" s="1"/>
  <c r="V1173" i="14"/>
  <c r="V1398" i="14" s="1"/>
  <c r="V1349" i="14"/>
  <c r="V276" i="19" s="1"/>
  <c r="S1390" i="14"/>
  <c r="S317" i="19" s="1"/>
  <c r="S1380" i="14"/>
  <c r="S307" i="19" s="1"/>
  <c r="S1368" i="14"/>
  <c r="S295" i="19" s="1"/>
  <c r="R1364" i="14"/>
  <c r="R291" i="19" s="1"/>
  <c r="R1363" i="14"/>
  <c r="R290" i="19" s="1"/>
  <c r="R1360" i="14"/>
  <c r="R287" i="19" s="1"/>
  <c r="R1359" i="14"/>
  <c r="R286" i="19" s="1"/>
  <c r="R1356" i="14"/>
  <c r="R283" i="19" s="1"/>
  <c r="R1355" i="14"/>
  <c r="R282" i="19" s="1"/>
  <c r="R1352" i="14"/>
  <c r="R279" i="19" s="1"/>
  <c r="R1351" i="14"/>
  <c r="R278" i="19" s="1"/>
  <c r="R1348" i="14"/>
  <c r="R275" i="19" s="1"/>
  <c r="R1347" i="14"/>
  <c r="R274" i="19" s="1"/>
  <c r="R1344" i="14"/>
  <c r="R271" i="19" s="1"/>
  <c r="R1343" i="14"/>
  <c r="R270" i="19" s="1"/>
  <c r="Q1361" i="14"/>
  <c r="Q288" i="19" s="1"/>
  <c r="Q1360" i="14"/>
  <c r="Q287" i="19" s="1"/>
  <c r="Q1359" i="14"/>
  <c r="Q286" i="19" s="1"/>
  <c r="L1385" i="14"/>
  <c r="L312" i="19" s="1"/>
  <c r="L1373" i="14"/>
  <c r="L300" i="19" s="1"/>
  <c r="L1363" i="14"/>
  <c r="L290" i="19" s="1"/>
  <c r="L1351" i="14"/>
  <c r="L278" i="19" s="1"/>
  <c r="L1349" i="14"/>
  <c r="L276" i="19" s="1"/>
  <c r="K1389" i="14"/>
  <c r="K316" i="19" s="1"/>
  <c r="K1381" i="14"/>
  <c r="K308" i="19" s="1"/>
  <c r="J1380" i="14"/>
  <c r="J307" i="19" s="1"/>
  <c r="J1378" i="14"/>
  <c r="J305" i="19" s="1"/>
  <c r="J1377" i="14"/>
  <c r="J304" i="19" s="1"/>
  <c r="J1364" i="14"/>
  <c r="J291" i="19" s="1"/>
  <c r="J1362" i="14"/>
  <c r="J289" i="19" s="1"/>
  <c r="J1361" i="14"/>
  <c r="J288" i="19" s="1"/>
  <c r="J1348" i="14"/>
  <c r="J275" i="19" s="1"/>
  <c r="J1346" i="14"/>
  <c r="J273" i="19" s="1"/>
  <c r="J1345" i="14"/>
  <c r="J272" i="19" s="1"/>
  <c r="I1384" i="14"/>
  <c r="I311" i="19" s="1"/>
  <c r="I1375" i="14"/>
  <c r="I302" i="19" s="1"/>
  <c r="I1364" i="14"/>
  <c r="I291" i="19" s="1"/>
  <c r="I1363" i="14"/>
  <c r="I290" i="19" s="1"/>
  <c r="I1361" i="14"/>
  <c r="I288" i="19" s="1"/>
  <c r="I1343" i="14"/>
  <c r="I270" i="19" s="1"/>
  <c r="H1386" i="14"/>
  <c r="H313" i="19" s="1"/>
  <c r="H1374" i="14"/>
  <c r="H301" i="19" s="1"/>
  <c r="H1364" i="14"/>
  <c r="H291" i="19" s="1"/>
  <c r="H1354" i="14"/>
  <c r="H281" i="19" s="1"/>
  <c r="H1342" i="14"/>
  <c r="H269" i="19" s="1"/>
  <c r="G1383" i="14"/>
  <c r="G310" i="19" s="1"/>
  <c r="G1382" i="14"/>
  <c r="G309" i="19" s="1"/>
  <c r="G1228" i="14"/>
  <c r="G1399" i="14" s="1"/>
  <c r="G1375" i="14"/>
  <c r="G302" i="19" s="1"/>
  <c r="G1363" i="14"/>
  <c r="G290" i="19" s="1"/>
  <c r="G1283" i="14"/>
  <c r="G1400" i="14" s="1"/>
  <c r="G1338" i="14"/>
  <c r="G1401" i="14" s="1"/>
  <c r="F168" i="15"/>
  <c r="F359" i="19" s="1"/>
  <c r="F358" i="19"/>
  <c r="I145" i="15"/>
  <c r="J145" i="15"/>
  <c r="K143" i="15"/>
  <c r="L146" i="15"/>
  <c r="M146" i="15"/>
  <c r="N147" i="15"/>
  <c r="R145" i="15"/>
  <c r="S144" i="15"/>
  <c r="V143" i="15"/>
  <c r="W147" i="15"/>
  <c r="Z147" i="15"/>
  <c r="Z143" i="15"/>
  <c r="F160" i="15"/>
  <c r="F171" i="15"/>
  <c r="F29" i="15"/>
  <c r="F30" i="15" s="1"/>
  <c r="F324" i="19" s="1"/>
  <c r="H145" i="15"/>
  <c r="N144" i="15"/>
  <c r="O144" i="15"/>
  <c r="P147" i="15"/>
  <c r="S146" i="15"/>
  <c r="U147" i="15"/>
  <c r="V145" i="15"/>
  <c r="W144" i="15"/>
  <c r="X143" i="15"/>
  <c r="Y147" i="15"/>
  <c r="Z145" i="15"/>
  <c r="AA144" i="15"/>
  <c r="F357" i="19"/>
  <c r="J171" i="16"/>
  <c r="Q171" i="16"/>
  <c r="V171" i="16"/>
  <c r="AA171" i="16"/>
  <c r="H171" i="16"/>
  <c r="M171" i="16"/>
  <c r="T171" i="16"/>
  <c r="F366" i="19"/>
  <c r="F367" i="19" s="1"/>
  <c r="K50" i="23"/>
  <c r="M50" i="23"/>
  <c r="W50" i="23"/>
  <c r="G64" i="23"/>
  <c r="G74" i="23" s="1"/>
  <c r="G77" i="23" s="1"/>
  <c r="H64" i="23"/>
  <c r="H74" i="23" s="1"/>
  <c r="H77" i="23" s="1"/>
  <c r="I64" i="23"/>
  <c r="I74" i="23" s="1"/>
  <c r="I77" i="23" s="1"/>
  <c r="O64" i="23"/>
  <c r="O74" i="23" s="1"/>
  <c r="O77" i="23" s="1"/>
  <c r="W64" i="23"/>
  <c r="W74" i="23" s="1"/>
  <c r="W77" i="23" s="1"/>
  <c r="X64" i="23"/>
  <c r="X74" i="23" s="1"/>
  <c r="X77" i="23" s="1"/>
  <c r="Y64" i="23"/>
  <c r="Y74" i="23" s="1"/>
  <c r="Y77" i="23" s="1"/>
  <c r="K33" i="27"/>
  <c r="K36" i="6"/>
  <c r="K28" i="26" s="1"/>
  <c r="O27" i="26"/>
  <c r="K67" i="27"/>
  <c r="K38" i="27"/>
  <c r="K34" i="27"/>
  <c r="K37" i="27"/>
  <c r="U15" i="27"/>
  <c r="AA15" i="27"/>
  <c r="M27" i="26"/>
  <c r="M15" i="27"/>
  <c r="S15" i="27"/>
  <c r="Y15" i="27"/>
  <c r="L15" i="27"/>
  <c r="L90" i="27"/>
  <c r="Q15" i="27"/>
  <c r="W15" i="27"/>
  <c r="J38" i="25"/>
  <c r="J56" i="25" s="1"/>
  <c r="J34" i="25"/>
  <c r="J52" i="25" s="1"/>
  <c r="J37" i="25"/>
  <c r="J55" i="25" s="1"/>
  <c r="J33" i="25"/>
  <c r="J51" i="25" s="1"/>
  <c r="J40" i="25"/>
  <c r="J36" i="25"/>
  <c r="J54" i="25" s="1"/>
  <c r="J32" i="25"/>
  <c r="J50" i="25" s="1"/>
  <c r="J39" i="25"/>
  <c r="J57" i="25" s="1"/>
  <c r="J35" i="25"/>
  <c r="J53" i="25" s="1"/>
  <c r="J31" i="25"/>
  <c r="K48" i="25"/>
  <c r="K37" i="25"/>
  <c r="K55" i="25" s="1"/>
  <c r="K33" i="25"/>
  <c r="K51" i="25" s="1"/>
  <c r="K40" i="25"/>
  <c r="K36" i="25"/>
  <c r="K54" i="25" s="1"/>
  <c r="K32" i="25"/>
  <c r="K50" i="25" s="1"/>
  <c r="K39" i="25"/>
  <c r="K57" i="25" s="1"/>
  <c r="K35" i="25"/>
  <c r="K53" i="25" s="1"/>
  <c r="K31" i="25"/>
  <c r="K38" i="25"/>
  <c r="K56" i="25" s="1"/>
  <c r="K34" i="25"/>
  <c r="K52" i="25" s="1"/>
  <c r="D646" i="14"/>
  <c r="D286" i="12"/>
  <c r="D321" i="12" s="1"/>
  <c r="D356" i="12" s="1"/>
  <c r="D152" i="14"/>
  <c r="L64" i="23"/>
  <c r="L74" i="23" s="1"/>
  <c r="L77" i="23" s="1"/>
  <c r="M64" i="23"/>
  <c r="M74" i="23" s="1"/>
  <c r="M77" i="23" s="1"/>
  <c r="AB64" i="23"/>
  <c r="AB74" i="23" s="1"/>
  <c r="AB77" i="23" s="1"/>
  <c r="K64" i="23"/>
  <c r="K74" i="23" s="1"/>
  <c r="K77" i="23" s="1"/>
  <c r="P64" i="23"/>
  <c r="P74" i="23" s="1"/>
  <c r="P77" i="23" s="1"/>
  <c r="Q64" i="23"/>
  <c r="Q74" i="23" s="1"/>
  <c r="Q77" i="23" s="1"/>
  <c r="R64" i="23"/>
  <c r="R74" i="23" s="1"/>
  <c r="R77" i="23" s="1"/>
  <c r="AA64" i="23"/>
  <c r="AA74" i="23" s="1"/>
  <c r="AA77" i="23" s="1"/>
  <c r="T64" i="23"/>
  <c r="T74" i="23" s="1"/>
  <c r="T77" i="23" s="1"/>
  <c r="U64" i="23"/>
  <c r="U74" i="23" s="1"/>
  <c r="U77" i="23" s="1"/>
  <c r="V64" i="23"/>
  <c r="V74" i="23" s="1"/>
  <c r="V77" i="23" s="1"/>
  <c r="F80" i="16"/>
  <c r="F95" i="16"/>
  <c r="F111" i="16" s="1"/>
  <c r="F127" i="16" s="1"/>
  <c r="Q342" i="19"/>
  <c r="Q145" i="16"/>
  <c r="Q170" i="16" s="1"/>
  <c r="Q173" i="16" s="1"/>
  <c r="AB145" i="16"/>
  <c r="AB170" i="16" s="1"/>
  <c r="AB173" i="16" s="1"/>
  <c r="AB341" i="19"/>
  <c r="Y145" i="16"/>
  <c r="Y170" i="16" s="1"/>
  <c r="Y341" i="19"/>
  <c r="X342" i="19"/>
  <c r="X145" i="16"/>
  <c r="X170" i="16" s="1"/>
  <c r="X173" i="16" s="1"/>
  <c r="U342" i="19"/>
  <c r="U145" i="16"/>
  <c r="U170" i="16" s="1"/>
  <c r="U173" i="16" s="1"/>
  <c r="N343" i="19"/>
  <c r="N145" i="16"/>
  <c r="N170" i="16" s="1"/>
  <c r="R145" i="16"/>
  <c r="R170" i="16" s="1"/>
  <c r="R341" i="19"/>
  <c r="AA145" i="16"/>
  <c r="AA170" i="16" s="1"/>
  <c r="AA341" i="19"/>
  <c r="Z342" i="19"/>
  <c r="Z145" i="16"/>
  <c r="Z170" i="16" s="1"/>
  <c r="L342" i="19"/>
  <c r="L145" i="16"/>
  <c r="L170" i="16" s="1"/>
  <c r="F94" i="16"/>
  <c r="F110" i="16" s="1"/>
  <c r="F126" i="16" s="1"/>
  <c r="L171" i="16"/>
  <c r="O171" i="16"/>
  <c r="P171" i="16"/>
  <c r="S171" i="16"/>
  <c r="Y171" i="16"/>
  <c r="G145" i="16"/>
  <c r="G170" i="16" s="1"/>
  <c r="H145" i="16"/>
  <c r="H170" i="16" s="1"/>
  <c r="I145" i="16"/>
  <c r="I170" i="16" s="1"/>
  <c r="I173" i="16" s="1"/>
  <c r="J145" i="16"/>
  <c r="J170" i="16" s="1"/>
  <c r="K145" i="16"/>
  <c r="K170" i="16" s="1"/>
  <c r="K173" i="16" s="1"/>
  <c r="M145" i="16"/>
  <c r="M170" i="16" s="1"/>
  <c r="O145" i="16"/>
  <c r="O170" i="16" s="1"/>
  <c r="P145" i="16"/>
  <c r="P170" i="16" s="1"/>
  <c r="S145" i="16"/>
  <c r="S170" i="16" s="1"/>
  <c r="T145" i="16"/>
  <c r="T170" i="16" s="1"/>
  <c r="V145" i="16"/>
  <c r="V170" i="16" s="1"/>
  <c r="W145" i="16"/>
  <c r="W170" i="16" s="1"/>
  <c r="F337" i="19"/>
  <c r="F144" i="15"/>
  <c r="F353" i="19"/>
  <c r="F157" i="15"/>
  <c r="F354" i="19" s="1"/>
  <c r="G147" i="15"/>
  <c r="H147" i="15"/>
  <c r="H143" i="15"/>
  <c r="J144" i="15"/>
  <c r="M143" i="15"/>
  <c r="N146" i="15"/>
  <c r="P143" i="15"/>
  <c r="Q144" i="15"/>
  <c r="R144" i="15"/>
  <c r="S143" i="15"/>
  <c r="W145" i="15"/>
  <c r="Y143" i="15"/>
  <c r="AB144" i="15"/>
  <c r="F352" i="19"/>
  <c r="G143" i="15"/>
  <c r="J143" i="15"/>
  <c r="L144" i="15"/>
  <c r="M145" i="15"/>
  <c r="O143" i="15"/>
  <c r="Q147" i="15"/>
  <c r="R143" i="15"/>
  <c r="U146" i="15"/>
  <c r="U143" i="15"/>
  <c r="X144" i="15"/>
  <c r="AB143" i="15"/>
  <c r="I146" i="15"/>
  <c r="K147" i="15"/>
  <c r="Q143" i="15"/>
  <c r="T144" i="15"/>
  <c r="Y144" i="15"/>
  <c r="Z144" i="15"/>
  <c r="AA143" i="15"/>
  <c r="V1228" i="14"/>
  <c r="V1399" i="14" s="1"/>
  <c r="L1228" i="14"/>
  <c r="L1399" i="14" s="1"/>
  <c r="J397" i="14"/>
  <c r="I784" i="14"/>
  <c r="O784" i="14"/>
  <c r="R784" i="14"/>
  <c r="J838" i="14"/>
  <c r="Y838" i="14"/>
  <c r="N1060" i="14"/>
  <c r="V1060" i="14"/>
  <c r="I1338" i="14"/>
  <c r="I1401" i="14" s="1"/>
  <c r="F1124" i="14"/>
  <c r="AB1388" i="14"/>
  <c r="AB315" i="19" s="1"/>
  <c r="AB1387" i="14"/>
  <c r="AB314" i="19" s="1"/>
  <c r="AB1386" i="14"/>
  <c r="AB313" i="19" s="1"/>
  <c r="AB1372" i="14"/>
  <c r="AB299" i="19" s="1"/>
  <c r="AB1371" i="14"/>
  <c r="AB298" i="19" s="1"/>
  <c r="AB1370" i="14"/>
  <c r="AB297" i="19" s="1"/>
  <c r="AB1356" i="14"/>
  <c r="AB283" i="19" s="1"/>
  <c r="AB1355" i="14"/>
  <c r="AB282" i="19" s="1"/>
  <c r="AB1354" i="14"/>
  <c r="AB281" i="19" s="1"/>
  <c r="AA1391" i="14"/>
  <c r="AA318" i="19" s="1"/>
  <c r="AA1375" i="14"/>
  <c r="AA302" i="19" s="1"/>
  <c r="AA1359" i="14"/>
  <c r="AA286" i="19" s="1"/>
  <c r="AA1343" i="14"/>
  <c r="AA270" i="19" s="1"/>
  <c r="K784" i="14"/>
  <c r="M838" i="14"/>
  <c r="M784" i="14"/>
  <c r="S784" i="14"/>
  <c r="V784" i="14"/>
  <c r="Z784" i="14"/>
  <c r="G838" i="14"/>
  <c r="K838" i="14"/>
  <c r="N838" i="14"/>
  <c r="AB838" i="14"/>
  <c r="W1283" i="14"/>
  <c r="W1400" i="14" s="1"/>
  <c r="AB1283" i="14"/>
  <c r="AB1400" i="14" s="1"/>
  <c r="AA1344" i="14"/>
  <c r="AA271" i="19" s="1"/>
  <c r="AA1228" i="14"/>
  <c r="AA1399" i="14" s="1"/>
  <c r="Z1228" i="14"/>
  <c r="Z1399" i="14" s="1"/>
  <c r="X1228" i="14"/>
  <c r="X1399" i="14" s="1"/>
  <c r="X1342" i="14"/>
  <c r="N784" i="14"/>
  <c r="U784" i="14"/>
  <c r="Y784" i="14"/>
  <c r="Q838" i="14"/>
  <c r="X838" i="14"/>
  <c r="Z397" i="14"/>
  <c r="R397" i="14"/>
  <c r="G784" i="14"/>
  <c r="J784" i="14"/>
  <c r="Q784" i="14"/>
  <c r="W784" i="14"/>
  <c r="AA784" i="14"/>
  <c r="H838" i="14"/>
  <c r="I838" i="14"/>
  <c r="O838" i="14"/>
  <c r="R838" i="14"/>
  <c r="T838" i="14"/>
  <c r="V838" i="14"/>
  <c r="G892" i="14"/>
  <c r="K892" i="14"/>
  <c r="O892" i="14"/>
  <c r="S892" i="14"/>
  <c r="W892" i="14"/>
  <c r="J950" i="14"/>
  <c r="I1283" i="14"/>
  <c r="I1400" i="14" s="1"/>
  <c r="X1283" i="14"/>
  <c r="X1400" i="14" s="1"/>
  <c r="AB1380" i="14"/>
  <c r="AB307" i="19" s="1"/>
  <c r="AB1379" i="14"/>
  <c r="AB306" i="19" s="1"/>
  <c r="AB1378" i="14"/>
  <c r="AB305" i="19" s="1"/>
  <c r="AB1364" i="14"/>
  <c r="AB291" i="19" s="1"/>
  <c r="AB1363" i="14"/>
  <c r="AB290" i="19" s="1"/>
  <c r="AB1362" i="14"/>
  <c r="AB289" i="19" s="1"/>
  <c r="AB1348" i="14"/>
  <c r="AB275" i="19" s="1"/>
  <c r="AB1347" i="14"/>
  <c r="AB274" i="19" s="1"/>
  <c r="AB1346" i="14"/>
  <c r="AB273" i="19" s="1"/>
  <c r="AB1228" i="14"/>
  <c r="AB1399" i="14" s="1"/>
  <c r="AA1383" i="14"/>
  <c r="AA310" i="19" s="1"/>
  <c r="AA1367" i="14"/>
  <c r="AA294" i="19" s="1"/>
  <c r="AA1351" i="14"/>
  <c r="AA278" i="19" s="1"/>
  <c r="Z1388" i="14"/>
  <c r="Z315" i="19" s="1"/>
  <c r="Z1385" i="14"/>
  <c r="Z312" i="19" s="1"/>
  <c r="Z1383" i="14"/>
  <c r="Z310" i="19" s="1"/>
  <c r="Z1378" i="14"/>
  <c r="Z305" i="19" s="1"/>
  <c r="Z1376" i="14"/>
  <c r="Z303" i="19" s="1"/>
  <c r="Z1364" i="14"/>
  <c r="Z291" i="19" s="1"/>
  <c r="Z1362" i="14"/>
  <c r="Z289" i="19" s="1"/>
  <c r="Z1361" i="14"/>
  <c r="Z288" i="19" s="1"/>
  <c r="Z1359" i="14"/>
  <c r="Z286" i="19" s="1"/>
  <c r="Z1357" i="14"/>
  <c r="Z284" i="19" s="1"/>
  <c r="Z1348" i="14"/>
  <c r="Z275" i="19" s="1"/>
  <c r="Z1346" i="14"/>
  <c r="Z273" i="19" s="1"/>
  <c r="Z1345" i="14"/>
  <c r="Z272" i="19" s="1"/>
  <c r="Z1343" i="14"/>
  <c r="Z270" i="19" s="1"/>
  <c r="Y1384" i="14"/>
  <c r="Y311" i="19" s="1"/>
  <c r="Y1383" i="14"/>
  <c r="Y310" i="19" s="1"/>
  <c r="Y1381" i="14"/>
  <c r="Y308" i="19" s="1"/>
  <c r="Y1379" i="14"/>
  <c r="Y306" i="19" s="1"/>
  <c r="X1385" i="14"/>
  <c r="X312" i="19" s="1"/>
  <c r="X1377" i="14"/>
  <c r="X304" i="19" s="1"/>
  <c r="X1369" i="14"/>
  <c r="X296" i="19" s="1"/>
  <c r="X1361" i="14"/>
  <c r="X288" i="19" s="1"/>
  <c r="X1353" i="14"/>
  <c r="X280" i="19" s="1"/>
  <c r="X1345" i="14"/>
  <c r="X272" i="19" s="1"/>
  <c r="W1384" i="14"/>
  <c r="W311" i="19" s="1"/>
  <c r="W1376" i="14"/>
  <c r="W303" i="19" s="1"/>
  <c r="W1368" i="14"/>
  <c r="W295" i="19" s="1"/>
  <c r="W1360" i="14"/>
  <c r="W287" i="19" s="1"/>
  <c r="W1352" i="14"/>
  <c r="W279" i="19" s="1"/>
  <c r="W1344" i="14"/>
  <c r="W271" i="19" s="1"/>
  <c r="U1390" i="14"/>
  <c r="U317" i="19" s="1"/>
  <c r="U1388" i="14"/>
  <c r="U315" i="19" s="1"/>
  <c r="U1386" i="14"/>
  <c r="U313" i="19" s="1"/>
  <c r="U1384" i="14"/>
  <c r="U311" i="19" s="1"/>
  <c r="U1382" i="14"/>
  <c r="U309" i="19" s="1"/>
  <c r="U1380" i="14"/>
  <c r="U307" i="19" s="1"/>
  <c r="U1378" i="14"/>
  <c r="U305" i="19" s="1"/>
  <c r="U1376" i="14"/>
  <c r="U303" i="19" s="1"/>
  <c r="U1374" i="14"/>
  <c r="U301" i="19" s="1"/>
  <c r="U1372" i="14"/>
  <c r="U299" i="19" s="1"/>
  <c r="U1370" i="14"/>
  <c r="U297" i="19" s="1"/>
  <c r="U1368" i="14"/>
  <c r="U295" i="19" s="1"/>
  <c r="U1366" i="14"/>
  <c r="U293" i="19" s="1"/>
  <c r="U1364" i="14"/>
  <c r="U291" i="19" s="1"/>
  <c r="U1362" i="14"/>
  <c r="U289" i="19" s="1"/>
  <c r="U1360" i="14"/>
  <c r="U287" i="19" s="1"/>
  <c r="U1358" i="14"/>
  <c r="U285" i="19" s="1"/>
  <c r="U1356" i="14"/>
  <c r="U283" i="19" s="1"/>
  <c r="U1354" i="14"/>
  <c r="U281" i="19" s="1"/>
  <c r="U1352" i="14"/>
  <c r="U279" i="19" s="1"/>
  <c r="U1350" i="14"/>
  <c r="U277" i="19" s="1"/>
  <c r="U1348" i="14"/>
  <c r="U275" i="19" s="1"/>
  <c r="U1346" i="14"/>
  <c r="U273" i="19" s="1"/>
  <c r="U1344" i="14"/>
  <c r="U271" i="19" s="1"/>
  <c r="U1342" i="14"/>
  <c r="U269" i="19" s="1"/>
  <c r="R1378" i="14"/>
  <c r="R305" i="19" s="1"/>
  <c r="R1377" i="14"/>
  <c r="R304" i="19" s="1"/>
  <c r="R1375" i="14"/>
  <c r="R302" i="19" s="1"/>
  <c r="R1373" i="14"/>
  <c r="R300" i="19" s="1"/>
  <c r="Q1390" i="14"/>
  <c r="Q317" i="19" s="1"/>
  <c r="Q1368" i="14"/>
  <c r="Q295" i="19" s="1"/>
  <c r="Q1367" i="14"/>
  <c r="Q294" i="19" s="1"/>
  <c r="AB1384" i="14"/>
  <c r="AB311" i="19" s="1"/>
  <c r="AB1376" i="14"/>
  <c r="AB303" i="19" s="1"/>
  <c r="AB1368" i="14"/>
  <c r="AB295" i="19" s="1"/>
  <c r="AB1360" i="14"/>
  <c r="AB287" i="19" s="1"/>
  <c r="AB1352" i="14"/>
  <c r="AB279" i="19" s="1"/>
  <c r="AB1344" i="14"/>
  <c r="AB271" i="19" s="1"/>
  <c r="AA1390" i="14"/>
  <c r="AA317" i="19" s="1"/>
  <c r="AA1382" i="14"/>
  <c r="AA309" i="19" s="1"/>
  <c r="AA1374" i="14"/>
  <c r="AA301" i="19" s="1"/>
  <c r="AA1366" i="14"/>
  <c r="AA293" i="19" s="1"/>
  <c r="AA1358" i="14"/>
  <c r="AA285" i="19" s="1"/>
  <c r="AA1350" i="14"/>
  <c r="AA277" i="19" s="1"/>
  <c r="AA1342" i="14"/>
  <c r="Z1391" i="14"/>
  <c r="Z318" i="19" s="1"/>
  <c r="Z1386" i="14"/>
  <c r="Z313" i="19" s="1"/>
  <c r="Z1384" i="14"/>
  <c r="Z311" i="19" s="1"/>
  <c r="Z1360" i="14"/>
  <c r="Z287" i="19" s="1"/>
  <c r="Z1344" i="14"/>
  <c r="Z271" i="19" s="1"/>
  <c r="Y1376" i="14"/>
  <c r="Y303" i="19" s="1"/>
  <c r="Y1375" i="14"/>
  <c r="Y302" i="19" s="1"/>
  <c r="Y1373" i="14"/>
  <c r="Y300" i="19" s="1"/>
  <c r="Y1371" i="14"/>
  <c r="Y298" i="19" s="1"/>
  <c r="X1383" i="14"/>
  <c r="X310" i="19" s="1"/>
  <c r="X1375" i="14"/>
  <c r="X302" i="19" s="1"/>
  <c r="X1367" i="14"/>
  <c r="X294" i="19" s="1"/>
  <c r="X1359" i="14"/>
  <c r="X286" i="19" s="1"/>
  <c r="X1351" i="14"/>
  <c r="X278" i="19" s="1"/>
  <c r="X1343" i="14"/>
  <c r="X270" i="19" s="1"/>
  <c r="W1390" i="14"/>
  <c r="W317" i="19" s="1"/>
  <c r="W1382" i="14"/>
  <c r="W309" i="19" s="1"/>
  <c r="W1374" i="14"/>
  <c r="W301" i="19" s="1"/>
  <c r="W1366" i="14"/>
  <c r="W293" i="19" s="1"/>
  <c r="W1358" i="14"/>
  <c r="W285" i="19" s="1"/>
  <c r="W1350" i="14"/>
  <c r="W277" i="19" s="1"/>
  <c r="W1342" i="14"/>
  <c r="S1362" i="14"/>
  <c r="S289" i="19" s="1"/>
  <c r="S1361" i="14"/>
  <c r="S288" i="19" s="1"/>
  <c r="R1370" i="14"/>
  <c r="R297" i="19" s="1"/>
  <c r="R1369" i="14"/>
  <c r="R296" i="19" s="1"/>
  <c r="R1367" i="14"/>
  <c r="R294" i="19" s="1"/>
  <c r="Q1391" i="14"/>
  <c r="Q318" i="19" s="1"/>
  <c r="Q1357" i="14"/>
  <c r="Q284" i="19" s="1"/>
  <c r="AB1390" i="14"/>
  <c r="AB317" i="19" s="1"/>
  <c r="AB1382" i="14"/>
  <c r="AB309" i="19" s="1"/>
  <c r="AB1374" i="14"/>
  <c r="AB301" i="19" s="1"/>
  <c r="AB1366" i="14"/>
  <c r="AB293" i="19" s="1"/>
  <c r="AB1358" i="14"/>
  <c r="AB285" i="19" s="1"/>
  <c r="AB1350" i="14"/>
  <c r="AB277" i="19" s="1"/>
  <c r="AB1342" i="14"/>
  <c r="AB269" i="19" s="1"/>
  <c r="AA1388" i="14"/>
  <c r="AA315" i="19" s="1"/>
  <c r="AA1380" i="14"/>
  <c r="AA307" i="19" s="1"/>
  <c r="AA1372" i="14"/>
  <c r="AA299" i="19" s="1"/>
  <c r="AA1364" i="14"/>
  <c r="AA291" i="19" s="1"/>
  <c r="AA1356" i="14"/>
  <c r="AA283" i="19" s="1"/>
  <c r="AA1348" i="14"/>
  <c r="AA275" i="19" s="1"/>
  <c r="Z1372" i="14"/>
  <c r="Z299" i="19" s="1"/>
  <c r="Z1370" i="14"/>
  <c r="Z297" i="19" s="1"/>
  <c r="Z1369" i="14"/>
  <c r="Z296" i="19" s="1"/>
  <c r="Z1367" i="14"/>
  <c r="Z294" i="19" s="1"/>
  <c r="Z1365" i="14"/>
  <c r="Z292" i="19" s="1"/>
  <c r="Z1356" i="14"/>
  <c r="Z283" i="19" s="1"/>
  <c r="Z1354" i="14"/>
  <c r="Z281" i="19" s="1"/>
  <c r="Z1353" i="14"/>
  <c r="Z280" i="19" s="1"/>
  <c r="Z1351" i="14"/>
  <c r="Z278" i="19" s="1"/>
  <c r="Z1349" i="14"/>
  <c r="Z276" i="19" s="1"/>
  <c r="Y1368" i="14"/>
  <c r="Y295" i="19" s="1"/>
  <c r="Y1367" i="14"/>
  <c r="Y294" i="19" s="1"/>
  <c r="Y1365" i="14"/>
  <c r="Y292" i="19" s="1"/>
  <c r="Y1363" i="14"/>
  <c r="Y290" i="19" s="1"/>
  <c r="X1389" i="14"/>
  <c r="X316" i="19" s="1"/>
  <c r="X1381" i="14"/>
  <c r="X308" i="19" s="1"/>
  <c r="X1373" i="14"/>
  <c r="X300" i="19" s="1"/>
  <c r="X1365" i="14"/>
  <c r="X292" i="19" s="1"/>
  <c r="X1357" i="14"/>
  <c r="X284" i="19" s="1"/>
  <c r="X1349" i="14"/>
  <c r="X276" i="19" s="1"/>
  <c r="W1388" i="14"/>
  <c r="W315" i="19" s="1"/>
  <c r="W1380" i="14"/>
  <c r="W307" i="19" s="1"/>
  <c r="W1372" i="14"/>
  <c r="W299" i="19" s="1"/>
  <c r="W1364" i="14"/>
  <c r="W291" i="19" s="1"/>
  <c r="W1356" i="14"/>
  <c r="W283" i="19" s="1"/>
  <c r="W1348" i="14"/>
  <c r="W275" i="19" s="1"/>
  <c r="S1360" i="14"/>
  <c r="S287" i="19" s="1"/>
  <c r="S1359" i="14"/>
  <c r="S286" i="19" s="1"/>
  <c r="S1358" i="14"/>
  <c r="S285" i="19" s="1"/>
  <c r="S1357" i="14"/>
  <c r="S284" i="19" s="1"/>
  <c r="S1356" i="14"/>
  <c r="S283" i="19" s="1"/>
  <c r="S1355" i="14"/>
  <c r="S282" i="19" s="1"/>
  <c r="S1354" i="14"/>
  <c r="S281" i="19" s="1"/>
  <c r="S1353" i="14"/>
  <c r="S280" i="19" s="1"/>
  <c r="S1352" i="14"/>
  <c r="S279" i="19" s="1"/>
  <c r="S1351" i="14"/>
  <c r="S278" i="19" s="1"/>
  <c r="S1350" i="14"/>
  <c r="S277" i="19" s="1"/>
  <c r="S1349" i="14"/>
  <c r="S276" i="19" s="1"/>
  <c r="S1348" i="14"/>
  <c r="S275" i="19" s="1"/>
  <c r="S1347" i="14"/>
  <c r="S274" i="19" s="1"/>
  <c r="S1346" i="14"/>
  <c r="S273" i="19" s="1"/>
  <c r="S1345" i="14"/>
  <c r="S272" i="19" s="1"/>
  <c r="S1344" i="14"/>
  <c r="S271" i="19" s="1"/>
  <c r="S1343" i="14"/>
  <c r="S270" i="19" s="1"/>
  <c r="S1342" i="14"/>
  <c r="S269" i="19" s="1"/>
  <c r="Q1389" i="14"/>
  <c r="Q316" i="19" s="1"/>
  <c r="Q1382" i="14"/>
  <c r="Q309" i="19" s="1"/>
  <c r="Q1381" i="14"/>
  <c r="Q308" i="19" s="1"/>
  <c r="Q1374" i="14"/>
  <c r="Q301" i="19" s="1"/>
  <c r="Q1373" i="14"/>
  <c r="Q300" i="19" s="1"/>
  <c r="Q1366" i="14"/>
  <c r="Q293" i="19" s="1"/>
  <c r="Q1365" i="14"/>
  <c r="Q292" i="19" s="1"/>
  <c r="P1391" i="14"/>
  <c r="P318" i="19" s="1"/>
  <c r="P1389" i="14"/>
  <c r="P316" i="19" s="1"/>
  <c r="P1387" i="14"/>
  <c r="P314" i="19" s="1"/>
  <c r="P1385" i="14"/>
  <c r="P312" i="19" s="1"/>
  <c r="P1383" i="14"/>
  <c r="P310" i="19" s="1"/>
  <c r="P1381" i="14"/>
  <c r="P308" i="19" s="1"/>
  <c r="P1379" i="14"/>
  <c r="P306" i="19" s="1"/>
  <c r="P1377" i="14"/>
  <c r="P304" i="19" s="1"/>
  <c r="P1375" i="14"/>
  <c r="P302" i="19" s="1"/>
  <c r="P1373" i="14"/>
  <c r="P300" i="19" s="1"/>
  <c r="P1371" i="14"/>
  <c r="P298" i="19" s="1"/>
  <c r="P1369" i="14"/>
  <c r="P296" i="19" s="1"/>
  <c r="P1367" i="14"/>
  <c r="P294" i="19" s="1"/>
  <c r="P1365" i="14"/>
  <c r="P292" i="19" s="1"/>
  <c r="P1363" i="14"/>
  <c r="P290" i="19" s="1"/>
  <c r="P1361" i="14"/>
  <c r="P288" i="19" s="1"/>
  <c r="P1359" i="14"/>
  <c r="P286" i="19" s="1"/>
  <c r="P1357" i="14"/>
  <c r="P284" i="19" s="1"/>
  <c r="P1355" i="14"/>
  <c r="P282" i="19" s="1"/>
  <c r="P1353" i="14"/>
  <c r="P280" i="19" s="1"/>
  <c r="P1351" i="14"/>
  <c r="P278" i="19" s="1"/>
  <c r="P1349" i="14"/>
  <c r="P276" i="19" s="1"/>
  <c r="P1347" i="14"/>
  <c r="P274" i="19" s="1"/>
  <c r="P1345" i="14"/>
  <c r="P272" i="19" s="1"/>
  <c r="P1343" i="14"/>
  <c r="O1391" i="14"/>
  <c r="O318" i="19" s="1"/>
  <c r="O1389" i="14"/>
  <c r="O316" i="19" s="1"/>
  <c r="O1387" i="14"/>
  <c r="O314" i="19" s="1"/>
  <c r="O1385" i="14"/>
  <c r="O312" i="19" s="1"/>
  <c r="O1383" i="14"/>
  <c r="O310" i="19" s="1"/>
  <c r="O1381" i="14"/>
  <c r="O308" i="19" s="1"/>
  <c r="O1379" i="14"/>
  <c r="O306" i="19" s="1"/>
  <c r="O1377" i="14"/>
  <c r="O304" i="19" s="1"/>
  <c r="O1375" i="14"/>
  <c r="O302" i="19" s="1"/>
  <c r="O1373" i="14"/>
  <c r="O300" i="19" s="1"/>
  <c r="O1371" i="14"/>
  <c r="O298" i="19" s="1"/>
  <c r="O1369" i="14"/>
  <c r="O296" i="19" s="1"/>
  <c r="O1367" i="14"/>
  <c r="O294" i="19" s="1"/>
  <c r="O1365" i="14"/>
  <c r="O292" i="19" s="1"/>
  <c r="O1363" i="14"/>
  <c r="O290" i="19" s="1"/>
  <c r="O1361" i="14"/>
  <c r="O288" i="19" s="1"/>
  <c r="O1359" i="14"/>
  <c r="O286" i="19" s="1"/>
  <c r="O1357" i="14"/>
  <c r="O284" i="19" s="1"/>
  <c r="O1355" i="14"/>
  <c r="O282" i="19" s="1"/>
  <c r="O1353" i="14"/>
  <c r="O280" i="19" s="1"/>
  <c r="O1351" i="14"/>
  <c r="O278" i="19" s="1"/>
  <c r="O1349" i="14"/>
  <c r="O276" i="19" s="1"/>
  <c r="O1347" i="14"/>
  <c r="O274" i="19" s="1"/>
  <c r="O1345" i="14"/>
  <c r="O272" i="19" s="1"/>
  <c r="O1343" i="14"/>
  <c r="N1390" i="14"/>
  <c r="N317" i="19" s="1"/>
  <c r="N1388" i="14"/>
  <c r="N315" i="19" s="1"/>
  <c r="N1386" i="14"/>
  <c r="N313" i="19" s="1"/>
  <c r="N1384" i="14"/>
  <c r="N311" i="19" s="1"/>
  <c r="N1382" i="14"/>
  <c r="N309" i="19" s="1"/>
  <c r="N1380" i="14"/>
  <c r="N307" i="19" s="1"/>
  <c r="N1378" i="14"/>
  <c r="N305" i="19" s="1"/>
  <c r="N1376" i="14"/>
  <c r="N303" i="19" s="1"/>
  <c r="N1374" i="14"/>
  <c r="N301" i="19" s="1"/>
  <c r="N1372" i="14"/>
  <c r="N299" i="19" s="1"/>
  <c r="N1370" i="14"/>
  <c r="N297" i="19" s="1"/>
  <c r="N1368" i="14"/>
  <c r="N295" i="19" s="1"/>
  <c r="M1379" i="14"/>
  <c r="M306" i="19" s="1"/>
  <c r="M1378" i="14"/>
  <c r="M305" i="19" s="1"/>
  <c r="M1377" i="14"/>
  <c r="M304" i="19" s="1"/>
  <c r="M1376" i="14"/>
  <c r="M303" i="19" s="1"/>
  <c r="M1375" i="14"/>
  <c r="M302" i="19" s="1"/>
  <c r="I1355" i="14"/>
  <c r="I282" i="19" s="1"/>
  <c r="G1359" i="14"/>
  <c r="G286" i="19" s="1"/>
  <c r="N1391" i="14"/>
  <c r="N318" i="19" s="1"/>
  <c r="N1389" i="14"/>
  <c r="N316" i="19" s="1"/>
  <c r="N1387" i="14"/>
  <c r="N314" i="19" s="1"/>
  <c r="N1385" i="14"/>
  <c r="N312" i="19" s="1"/>
  <c r="N1383" i="14"/>
  <c r="N310" i="19" s="1"/>
  <c r="N1381" i="14"/>
  <c r="N308" i="19" s="1"/>
  <c r="N1379" i="14"/>
  <c r="N306" i="19" s="1"/>
  <c r="N1377" i="14"/>
  <c r="N304" i="19" s="1"/>
  <c r="N1375" i="14"/>
  <c r="N302" i="19" s="1"/>
  <c r="N1373" i="14"/>
  <c r="N300" i="19" s="1"/>
  <c r="N1371" i="14"/>
  <c r="N298" i="19" s="1"/>
  <c r="N1369" i="14"/>
  <c r="N296" i="19" s="1"/>
  <c r="N1367" i="14"/>
  <c r="N294" i="19" s="1"/>
  <c r="N1365" i="14"/>
  <c r="N292" i="19" s="1"/>
  <c r="N1363" i="14"/>
  <c r="N290" i="19" s="1"/>
  <c r="N1361" i="14"/>
  <c r="N288" i="19" s="1"/>
  <c r="N1359" i="14"/>
  <c r="N286" i="19" s="1"/>
  <c r="N1357" i="14"/>
  <c r="N284" i="19" s="1"/>
  <c r="N1355" i="14"/>
  <c r="N282" i="19" s="1"/>
  <c r="N1353" i="14"/>
  <c r="N280" i="19" s="1"/>
  <c r="N1351" i="14"/>
  <c r="N278" i="19" s="1"/>
  <c r="N1349" i="14"/>
  <c r="N276" i="19" s="1"/>
  <c r="N1347" i="14"/>
  <c r="N274" i="19" s="1"/>
  <c r="N1345" i="14"/>
  <c r="N272" i="19" s="1"/>
  <c r="N1343" i="14"/>
  <c r="M1391" i="14"/>
  <c r="M318" i="19" s="1"/>
  <c r="M1373" i="14"/>
  <c r="M300" i="19" s="1"/>
  <c r="M1371" i="14"/>
  <c r="M298" i="19" s="1"/>
  <c r="M1370" i="14"/>
  <c r="M297" i="19" s="1"/>
  <c r="M1369" i="14"/>
  <c r="M296" i="19" s="1"/>
  <c r="M1368" i="14"/>
  <c r="M295" i="19" s="1"/>
  <c r="M1367" i="14"/>
  <c r="M294" i="19" s="1"/>
  <c r="G1343" i="14"/>
  <c r="G270" i="19" s="1"/>
  <c r="R1386" i="14"/>
  <c r="R313" i="19" s="1"/>
  <c r="R1385" i="14"/>
  <c r="R312" i="19" s="1"/>
  <c r="R1383" i="14"/>
  <c r="R310" i="19" s="1"/>
  <c r="R1381" i="14"/>
  <c r="R308" i="19" s="1"/>
  <c r="Q1386" i="14"/>
  <c r="Q313" i="19" s="1"/>
  <c r="Q1385" i="14"/>
  <c r="Q312" i="19" s="1"/>
  <c r="Q1378" i="14"/>
  <c r="Q305" i="19" s="1"/>
  <c r="Q1377" i="14"/>
  <c r="Q304" i="19" s="1"/>
  <c r="Q1370" i="14"/>
  <c r="Q297" i="19" s="1"/>
  <c r="Q1369" i="14"/>
  <c r="Q296" i="19" s="1"/>
  <c r="M1389" i="14"/>
  <c r="M316" i="19" s="1"/>
  <c r="M1381" i="14"/>
  <c r="M308" i="19" s="1"/>
  <c r="M1365" i="14"/>
  <c r="M292" i="19" s="1"/>
  <c r="M1349" i="14"/>
  <c r="M276" i="19" s="1"/>
  <c r="L1386" i="14"/>
  <c r="L313" i="19" s="1"/>
  <c r="L1378" i="14"/>
  <c r="L305" i="19" s="1"/>
  <c r="L1370" i="14"/>
  <c r="L297" i="19" s="1"/>
  <c r="L1362" i="14"/>
  <c r="L289" i="19" s="1"/>
  <c r="L1354" i="14"/>
  <c r="L281" i="19" s="1"/>
  <c r="L1345" i="14"/>
  <c r="L272" i="19" s="1"/>
  <c r="K1386" i="14"/>
  <c r="K313" i="19" s="1"/>
  <c r="J1376" i="14"/>
  <c r="J303" i="19" s="1"/>
  <c r="J1375" i="14"/>
  <c r="J302" i="19" s="1"/>
  <c r="J1374" i="14"/>
  <c r="J301" i="19" s="1"/>
  <c r="J1360" i="14"/>
  <c r="J287" i="19" s="1"/>
  <c r="J1359" i="14"/>
  <c r="J286" i="19" s="1"/>
  <c r="J1358" i="14"/>
  <c r="J285" i="19" s="1"/>
  <c r="J1344" i="14"/>
  <c r="J271" i="19" s="1"/>
  <c r="J1343" i="14"/>
  <c r="J270" i="19" s="1"/>
  <c r="J1342" i="14"/>
  <c r="J269" i="19" s="1"/>
  <c r="I1385" i="14"/>
  <c r="I312" i="19" s="1"/>
  <c r="I1377" i="14"/>
  <c r="I304" i="19" s="1"/>
  <c r="I1369" i="14"/>
  <c r="I296" i="19" s="1"/>
  <c r="I1357" i="14"/>
  <c r="I284" i="19" s="1"/>
  <c r="I1352" i="14"/>
  <c r="I279" i="19" s="1"/>
  <c r="H1363" i="14"/>
  <c r="H290" i="19" s="1"/>
  <c r="H1355" i="14"/>
  <c r="H282" i="19" s="1"/>
  <c r="H1347" i="14"/>
  <c r="H274" i="19" s="1"/>
  <c r="G1385" i="14"/>
  <c r="G312" i="19" s="1"/>
  <c r="G1378" i="14"/>
  <c r="G305" i="19" s="1"/>
  <c r="G1369" i="14"/>
  <c r="G296" i="19" s="1"/>
  <c r="G1362" i="14"/>
  <c r="G289" i="19" s="1"/>
  <c r="G1353" i="14"/>
  <c r="G280" i="19" s="1"/>
  <c r="G1346" i="14"/>
  <c r="G273" i="19" s="1"/>
  <c r="M1363" i="14"/>
  <c r="M290" i="19" s="1"/>
  <c r="M1362" i="14"/>
  <c r="M289" i="19" s="1"/>
  <c r="M1361" i="14"/>
  <c r="M288" i="19" s="1"/>
  <c r="M1360" i="14"/>
  <c r="M287" i="19" s="1"/>
  <c r="M1359" i="14"/>
  <c r="M286" i="19" s="1"/>
  <c r="M1347" i="14"/>
  <c r="M274" i="19" s="1"/>
  <c r="M1346" i="14"/>
  <c r="M273" i="19" s="1"/>
  <c r="M1345" i="14"/>
  <c r="M272" i="19" s="1"/>
  <c r="M1344" i="14"/>
  <c r="M271" i="19" s="1"/>
  <c r="M1343" i="14"/>
  <c r="M270" i="19" s="1"/>
  <c r="L1384" i="14"/>
  <c r="L311" i="19" s="1"/>
  <c r="L1376" i="14"/>
  <c r="L303" i="19" s="1"/>
  <c r="L1350" i="14"/>
  <c r="L277" i="19" s="1"/>
  <c r="K1387" i="14"/>
  <c r="K314" i="19" s="1"/>
  <c r="K1379" i="14"/>
  <c r="K306" i="19" s="1"/>
  <c r="J1372" i="14"/>
  <c r="J299" i="19" s="1"/>
  <c r="J1370" i="14"/>
  <c r="J297" i="19" s="1"/>
  <c r="J1369" i="14"/>
  <c r="J296" i="19" s="1"/>
  <c r="J1356" i="14"/>
  <c r="J283" i="19" s="1"/>
  <c r="J1354" i="14"/>
  <c r="J281" i="19" s="1"/>
  <c r="J1353" i="14"/>
  <c r="J280" i="19" s="1"/>
  <c r="I1353" i="14"/>
  <c r="I280" i="19" s="1"/>
  <c r="I1348" i="14"/>
  <c r="I275" i="19" s="1"/>
  <c r="G1390" i="14"/>
  <c r="G317" i="19" s="1"/>
  <c r="G1381" i="14"/>
  <c r="G308" i="19" s="1"/>
  <c r="G1374" i="14"/>
  <c r="G301" i="19" s="1"/>
  <c r="G1365" i="14"/>
  <c r="G292" i="19" s="1"/>
  <c r="G1358" i="14"/>
  <c r="G285" i="19" s="1"/>
  <c r="G1349" i="14"/>
  <c r="G276" i="19" s="1"/>
  <c r="G1342" i="14"/>
  <c r="G269" i="19" s="1"/>
  <c r="M1357" i="14"/>
  <c r="M284" i="19" s="1"/>
  <c r="L1390" i="14"/>
  <c r="L317" i="19" s="1"/>
  <c r="L1382" i="14"/>
  <c r="L309" i="19" s="1"/>
  <c r="L1374" i="14"/>
  <c r="L301" i="19" s="1"/>
  <c r="L1366" i="14"/>
  <c r="L293" i="19" s="1"/>
  <c r="L1358" i="14"/>
  <c r="L285" i="19" s="1"/>
  <c r="L1353" i="14"/>
  <c r="L280" i="19" s="1"/>
  <c r="L1346" i="14"/>
  <c r="L273" i="19" s="1"/>
  <c r="K1390" i="14"/>
  <c r="K317" i="19" s="1"/>
  <c r="K1382" i="14"/>
  <c r="K309" i="19" s="1"/>
  <c r="K1375" i="14"/>
  <c r="K302" i="19" s="1"/>
  <c r="K1373" i="14"/>
  <c r="K300" i="19" s="1"/>
  <c r="K1371" i="14"/>
  <c r="K298" i="19" s="1"/>
  <c r="K1369" i="14"/>
  <c r="K296" i="19" s="1"/>
  <c r="K1367" i="14"/>
  <c r="K294" i="19" s="1"/>
  <c r="K1365" i="14"/>
  <c r="K292" i="19" s="1"/>
  <c r="K1363" i="14"/>
  <c r="K290" i="19" s="1"/>
  <c r="K1361" i="14"/>
  <c r="K288" i="19" s="1"/>
  <c r="K1359" i="14"/>
  <c r="K286" i="19" s="1"/>
  <c r="K1357" i="14"/>
  <c r="K284" i="19" s="1"/>
  <c r="K1355" i="14"/>
  <c r="K282" i="19" s="1"/>
  <c r="K1353" i="14"/>
  <c r="K280" i="19" s="1"/>
  <c r="K1351" i="14"/>
  <c r="K278" i="19" s="1"/>
  <c r="K1349" i="14"/>
  <c r="K276" i="19" s="1"/>
  <c r="K1347" i="14"/>
  <c r="K274" i="19" s="1"/>
  <c r="K1345" i="14"/>
  <c r="K272" i="19" s="1"/>
  <c r="K1343" i="14"/>
  <c r="K270" i="19" s="1"/>
  <c r="J1390" i="14"/>
  <c r="J317" i="19" s="1"/>
  <c r="J1388" i="14"/>
  <c r="J315" i="19" s="1"/>
  <c r="J1386" i="14"/>
  <c r="J313" i="19" s="1"/>
  <c r="J1384" i="14"/>
  <c r="J311" i="19" s="1"/>
  <c r="J1382" i="14"/>
  <c r="J309" i="19" s="1"/>
  <c r="J1379" i="14"/>
  <c r="J306" i="19" s="1"/>
  <c r="J1368" i="14"/>
  <c r="J295" i="19" s="1"/>
  <c r="J1367" i="14"/>
  <c r="J294" i="19" s="1"/>
  <c r="J1366" i="14"/>
  <c r="J293" i="19" s="1"/>
  <c r="J1352" i="14"/>
  <c r="J279" i="19" s="1"/>
  <c r="J1351" i="14"/>
  <c r="J278" i="19" s="1"/>
  <c r="J1350" i="14"/>
  <c r="J277" i="19" s="1"/>
  <c r="I1389" i="14"/>
  <c r="I316" i="19" s="1"/>
  <c r="I1381" i="14"/>
  <c r="I308" i="19" s="1"/>
  <c r="I1373" i="14"/>
  <c r="I300" i="19" s="1"/>
  <c r="I1365" i="14"/>
  <c r="I292" i="19" s="1"/>
  <c r="I1362" i="14"/>
  <c r="I289" i="19" s="1"/>
  <c r="I1360" i="14"/>
  <c r="I287" i="19" s="1"/>
  <c r="I1349" i="14"/>
  <c r="I276" i="19" s="1"/>
  <c r="I1344" i="14"/>
  <c r="I271" i="19" s="1"/>
  <c r="H1391" i="14"/>
  <c r="H318" i="19" s="1"/>
  <c r="H1383" i="14"/>
  <c r="H310" i="19" s="1"/>
  <c r="H1375" i="14"/>
  <c r="H302" i="19" s="1"/>
  <c r="H1367" i="14"/>
  <c r="H294" i="19" s="1"/>
  <c r="H1359" i="14"/>
  <c r="H286" i="19" s="1"/>
  <c r="H1351" i="14"/>
  <c r="H278" i="19" s="1"/>
  <c r="H1343" i="14"/>
  <c r="H270" i="19" s="1"/>
  <c r="G1386" i="14"/>
  <c r="G313" i="19" s="1"/>
  <c r="G1377" i="14"/>
  <c r="G304" i="19" s="1"/>
  <c r="G1370" i="14"/>
  <c r="G297" i="19" s="1"/>
  <c r="G1361" i="14"/>
  <c r="G288" i="19" s="1"/>
  <c r="G1354" i="14"/>
  <c r="G281" i="19" s="1"/>
  <c r="G1345" i="14"/>
  <c r="G272" i="19" s="1"/>
  <c r="F170" i="13"/>
  <c r="F234" i="19"/>
  <c r="F23" i="13"/>
  <c r="F108" i="19" s="1"/>
  <c r="F106" i="19"/>
  <c r="F55" i="12"/>
  <c r="F89" i="12"/>
  <c r="F124" i="12" s="1"/>
  <c r="F159" i="12" s="1"/>
  <c r="F194" i="12" s="1"/>
  <c r="AA258" i="12"/>
  <c r="AA371" i="12" s="1"/>
  <c r="AA71" i="19"/>
  <c r="AB71" i="19"/>
  <c r="AB258" i="12"/>
  <c r="AB371" i="12" s="1"/>
  <c r="Y71" i="19"/>
  <c r="Y258" i="12"/>
  <c r="Y371" i="12" s="1"/>
  <c r="X71" i="19"/>
  <c r="X258" i="12"/>
  <c r="X371" i="12" s="1"/>
  <c r="W71" i="19"/>
  <c r="W258" i="12"/>
  <c r="W371" i="12" s="1"/>
  <c r="V90" i="19"/>
  <c r="V258" i="12"/>
  <c r="V371" i="12" s="1"/>
  <c r="Z79" i="19"/>
  <c r="Z258" i="12"/>
  <c r="Z371" i="12" s="1"/>
  <c r="J188" i="12"/>
  <c r="F88" i="12"/>
  <c r="F123" i="12" s="1"/>
  <c r="F158" i="12" s="1"/>
  <c r="F193" i="12" s="1"/>
  <c r="Y366" i="12"/>
  <c r="G188" i="12"/>
  <c r="AB366" i="12"/>
  <c r="AB101" i="19" s="1"/>
  <c r="R366" i="12"/>
  <c r="N366" i="12"/>
  <c r="T71" i="11"/>
  <c r="V71" i="11"/>
  <c r="X71" i="11"/>
  <c r="Z71" i="11"/>
  <c r="AB71" i="11"/>
  <c r="M71" i="11"/>
  <c r="Q71" i="11"/>
  <c r="H71" i="11"/>
  <c r="L71" i="11"/>
  <c r="P71" i="11"/>
  <c r="F44" i="11"/>
  <c r="F50" i="19" s="1"/>
  <c r="G71" i="11"/>
  <c r="K71" i="11"/>
  <c r="Z15" i="27"/>
  <c r="Q27" i="26"/>
  <c r="X27" i="26"/>
  <c r="J36" i="6"/>
  <c r="J28" i="26" s="1"/>
  <c r="O15" i="27"/>
  <c r="AB15" i="27"/>
  <c r="I27" i="26"/>
  <c r="P15" i="27"/>
  <c r="Y36" i="6"/>
  <c r="Y28" i="26" s="1"/>
  <c r="W36" i="6"/>
  <c r="W28" i="26" s="1"/>
  <c r="N36" i="6"/>
  <c r="N28" i="26" s="1"/>
  <c r="T15" i="27"/>
  <c r="R36" i="6"/>
  <c r="R28" i="26" s="1"/>
  <c r="P16" i="27"/>
  <c r="P50" i="27" s="1"/>
  <c r="J21" i="28"/>
  <c r="J22" i="28" s="1"/>
  <c r="AB16" i="27"/>
  <c r="AB50" i="27" s="1"/>
  <c r="L16" i="27"/>
  <c r="L50" i="27" s="1"/>
  <c r="W16" i="27"/>
  <c r="W50" i="27" s="1"/>
  <c r="T16" i="27"/>
  <c r="T50" i="27" s="1"/>
  <c r="K28" i="27"/>
  <c r="K29" i="27"/>
  <c r="Y16" i="27"/>
  <c r="Y50" i="27" s="1"/>
  <c r="N16" i="27"/>
  <c r="Q16" i="27"/>
  <c r="Q50" i="27" s="1"/>
  <c r="R16" i="27"/>
  <c r="U16" i="27"/>
  <c r="U50" i="27" s="1"/>
  <c r="AA16" i="27"/>
  <c r="S16" i="27"/>
  <c r="X16" i="27"/>
  <c r="Z16" i="27"/>
  <c r="Z32" i="26"/>
  <c r="V32" i="26"/>
  <c r="R32" i="26"/>
  <c r="N32" i="26"/>
  <c r="N42" i="26" s="1"/>
  <c r="J32" i="26"/>
  <c r="S32" i="26"/>
  <c r="Y32" i="26"/>
  <c r="U32" i="26"/>
  <c r="Q32" i="26"/>
  <c r="Q42" i="26" s="1"/>
  <c r="M32" i="26"/>
  <c r="I32" i="26"/>
  <c r="I42" i="26" s="1"/>
  <c r="W32" i="26"/>
  <c r="K32" i="26"/>
  <c r="AB32" i="26"/>
  <c r="X32" i="26"/>
  <c r="X42" i="26" s="1"/>
  <c r="T32" i="26"/>
  <c r="T42" i="26" s="1"/>
  <c r="P32" i="26"/>
  <c r="L32" i="26"/>
  <c r="L42" i="26" s="1"/>
  <c r="AA32" i="26"/>
  <c r="AA42" i="26" s="1"/>
  <c r="O32" i="26"/>
  <c r="O36" i="26" s="1"/>
  <c r="R307" i="10"/>
  <c r="Z307" i="10"/>
  <c r="Q198" i="10"/>
  <c r="Z273" i="10"/>
  <c r="S198" i="10"/>
  <c r="M239" i="10"/>
  <c r="D44" i="10"/>
  <c r="D78" i="10"/>
  <c r="D336" i="10"/>
  <c r="D375" i="10"/>
  <c r="D511" i="10"/>
  <c r="D302" i="10"/>
  <c r="D477" i="10"/>
  <c r="D290" i="12"/>
  <c r="D325" i="12" s="1"/>
  <c r="D360" i="12" s="1"/>
  <c r="D438" i="14"/>
  <c r="D492" i="14"/>
  <c r="H40" i="26"/>
  <c r="D172" i="14"/>
  <c r="D1318" i="14"/>
  <c r="D62" i="10"/>
  <c r="D130" i="10"/>
  <c r="D218" i="10"/>
  <c r="D252" i="10"/>
  <c r="D286" i="10"/>
  <c r="D320" i="10"/>
  <c r="D354" i="10"/>
  <c r="D615" i="14"/>
  <c r="D887" i="14"/>
  <c r="D977" i="14"/>
  <c r="D28" i="10"/>
  <c r="D96" i="10"/>
  <c r="D164" i="10"/>
  <c r="D391" i="10"/>
  <c r="D425" i="10"/>
  <c r="D459" i="10"/>
  <c r="D493" i="10"/>
  <c r="D25" i="19"/>
  <c r="F588" i="14"/>
  <c r="F589" i="14" s="1"/>
  <c r="F590" i="14" s="1"/>
  <c r="F591" i="14" s="1"/>
  <c r="F592" i="14" s="1"/>
  <c r="F593" i="14" s="1"/>
  <c r="F594" i="14" s="1"/>
  <c r="F595" i="14" s="1"/>
  <c r="F596" i="14" s="1"/>
  <c r="F597" i="14" s="1"/>
  <c r="F598" i="14" s="1"/>
  <c r="F599" i="14" s="1"/>
  <c r="F600" i="14" s="1"/>
  <c r="F601" i="14" s="1"/>
  <c r="F602" i="14" s="1"/>
  <c r="F603" i="14" s="1"/>
  <c r="F604" i="14" s="1"/>
  <c r="F605" i="14" s="1"/>
  <c r="F606" i="14" s="1"/>
  <c r="F607" i="14" s="1"/>
  <c r="F608" i="14" s="1"/>
  <c r="F609" i="14" s="1"/>
  <c r="F610" i="14" s="1"/>
  <c r="F611" i="14" s="1"/>
  <c r="F612" i="14" s="1"/>
  <c r="F613" i="14" s="1"/>
  <c r="F614" i="14" s="1"/>
  <c r="F615" i="14" s="1"/>
  <c r="F616" i="14" s="1"/>
  <c r="F617" i="14" s="1"/>
  <c r="F618" i="14"/>
  <c r="F620" i="14" s="1"/>
  <c r="F642" i="14"/>
  <c r="F643" i="14" s="1"/>
  <c r="F644" i="14" s="1"/>
  <c r="F645" i="14" s="1"/>
  <c r="F646" i="14" s="1"/>
  <c r="F647" i="14" s="1"/>
  <c r="F648" i="14" s="1"/>
  <c r="F649" i="14" s="1"/>
  <c r="F650" i="14" s="1"/>
  <c r="F651" i="14" s="1"/>
  <c r="F652" i="14" s="1"/>
  <c r="F653" i="14" s="1"/>
  <c r="F654" i="14" s="1"/>
  <c r="F655" i="14" s="1"/>
  <c r="F656" i="14" s="1"/>
  <c r="F657" i="14" s="1"/>
  <c r="F658" i="14" s="1"/>
  <c r="F659" i="14" s="1"/>
  <c r="F660" i="14" s="1"/>
  <c r="F661" i="14" s="1"/>
  <c r="F662" i="14" s="1"/>
  <c r="F663" i="14" s="1"/>
  <c r="F664" i="14" s="1"/>
  <c r="F665" i="14" s="1"/>
  <c r="F666" i="14" s="1"/>
  <c r="F667" i="14" s="1"/>
  <c r="F668" i="14" s="1"/>
  <c r="F669" i="14" s="1"/>
  <c r="F670" i="14" s="1"/>
  <c r="F671" i="14" s="1"/>
  <c r="F672" i="14"/>
  <c r="F674" i="14" s="1"/>
  <c r="F726" i="14"/>
  <c r="F728" i="14" s="1"/>
  <c r="F696" i="14"/>
  <c r="F697" i="14" s="1"/>
  <c r="F698" i="14" s="1"/>
  <c r="F699" i="14" s="1"/>
  <c r="F700" i="14" s="1"/>
  <c r="F701" i="14" s="1"/>
  <c r="F702" i="14" s="1"/>
  <c r="F703" i="14" s="1"/>
  <c r="F704" i="14" s="1"/>
  <c r="F705" i="14" s="1"/>
  <c r="F706" i="14" s="1"/>
  <c r="F707" i="14" s="1"/>
  <c r="F708" i="14" s="1"/>
  <c r="F709" i="14" s="1"/>
  <c r="F710" i="14" s="1"/>
  <c r="F711" i="14" s="1"/>
  <c r="F712" i="14" s="1"/>
  <c r="F713" i="14" s="1"/>
  <c r="F714" i="14" s="1"/>
  <c r="F715" i="14" s="1"/>
  <c r="F716" i="14" s="1"/>
  <c r="F717" i="14" s="1"/>
  <c r="F718" i="14" s="1"/>
  <c r="F719" i="14" s="1"/>
  <c r="F720" i="14" s="1"/>
  <c r="F721" i="14" s="1"/>
  <c r="F722" i="14" s="1"/>
  <c r="F723" i="14" s="1"/>
  <c r="F724" i="14" s="1"/>
  <c r="F725" i="14" s="1"/>
  <c r="F508" i="14"/>
  <c r="F510" i="14" s="1"/>
  <c r="F478" i="14"/>
  <c r="F479" i="14" s="1"/>
  <c r="F480" i="14" s="1"/>
  <c r="F481" i="14" s="1"/>
  <c r="F482" i="14" s="1"/>
  <c r="F483" i="14" s="1"/>
  <c r="F484" i="14" s="1"/>
  <c r="F485" i="14" s="1"/>
  <c r="F486" i="14" s="1"/>
  <c r="F487" i="14" s="1"/>
  <c r="F488" i="14" s="1"/>
  <c r="F489" i="14" s="1"/>
  <c r="F490" i="14" s="1"/>
  <c r="F491" i="14" s="1"/>
  <c r="F492" i="14" s="1"/>
  <c r="F493" i="14" s="1"/>
  <c r="F494" i="14" s="1"/>
  <c r="F495" i="14" s="1"/>
  <c r="F496" i="14" s="1"/>
  <c r="F497" i="14" s="1"/>
  <c r="F498" i="14" s="1"/>
  <c r="F499" i="14" s="1"/>
  <c r="F500" i="14" s="1"/>
  <c r="F501" i="14" s="1"/>
  <c r="F502" i="14" s="1"/>
  <c r="F503" i="14" s="1"/>
  <c r="F504" i="14" s="1"/>
  <c r="F505" i="14" s="1"/>
  <c r="F506" i="14" s="1"/>
  <c r="F507" i="14" s="1"/>
  <c r="F562" i="14"/>
  <c r="F564" i="14" s="1"/>
  <c r="F532" i="14"/>
  <c r="F533" i="14" s="1"/>
  <c r="F534" i="14" s="1"/>
  <c r="F535" i="14" s="1"/>
  <c r="F536" i="14" s="1"/>
  <c r="F537" i="14" s="1"/>
  <c r="F538" i="14" s="1"/>
  <c r="F539" i="14" s="1"/>
  <c r="F540" i="14" s="1"/>
  <c r="F541" i="14" s="1"/>
  <c r="F542" i="14" s="1"/>
  <c r="F543" i="14" s="1"/>
  <c r="F544" i="14" s="1"/>
  <c r="F545" i="14" s="1"/>
  <c r="F546" i="14" s="1"/>
  <c r="F547" i="14" s="1"/>
  <c r="F548" i="14" s="1"/>
  <c r="F549" i="14" s="1"/>
  <c r="F550" i="14" s="1"/>
  <c r="F551" i="14" s="1"/>
  <c r="F552" i="14" s="1"/>
  <c r="F553" i="14" s="1"/>
  <c r="F554" i="14" s="1"/>
  <c r="F555" i="14" s="1"/>
  <c r="F556" i="14" s="1"/>
  <c r="F557" i="14" s="1"/>
  <c r="F558" i="14" s="1"/>
  <c r="F559" i="14" s="1"/>
  <c r="F560" i="14" s="1"/>
  <c r="F561" i="14" s="1"/>
  <c r="F782" i="14"/>
  <c r="F784" i="14" s="1"/>
  <c r="F752" i="14"/>
  <c r="F753" i="14" s="1"/>
  <c r="F754" i="14" s="1"/>
  <c r="F755" i="14" s="1"/>
  <c r="F756" i="14" s="1"/>
  <c r="F757" i="14" s="1"/>
  <c r="F758" i="14" s="1"/>
  <c r="F759" i="14" s="1"/>
  <c r="F760" i="14" s="1"/>
  <c r="F761" i="14" s="1"/>
  <c r="F762" i="14" s="1"/>
  <c r="F763" i="14" s="1"/>
  <c r="F764" i="14" s="1"/>
  <c r="F765" i="14" s="1"/>
  <c r="F766" i="14" s="1"/>
  <c r="F767" i="14" s="1"/>
  <c r="F768" i="14" s="1"/>
  <c r="F769" i="14" s="1"/>
  <c r="F770" i="14" s="1"/>
  <c r="F771" i="14" s="1"/>
  <c r="F772" i="14" s="1"/>
  <c r="F773" i="14" s="1"/>
  <c r="F774" i="14" s="1"/>
  <c r="F775" i="14" s="1"/>
  <c r="F776" i="14" s="1"/>
  <c r="F777" i="14" s="1"/>
  <c r="F778" i="14" s="1"/>
  <c r="F779" i="14" s="1"/>
  <c r="F780" i="14" s="1"/>
  <c r="F781" i="14" s="1"/>
  <c r="F342" i="12"/>
  <c r="F343" i="12" s="1"/>
  <c r="F344" i="12" s="1"/>
  <c r="F345" i="12" s="1"/>
  <c r="F346" i="12" s="1"/>
  <c r="F347" i="12" s="1"/>
  <c r="F348" i="12" s="1"/>
  <c r="F349" i="12" s="1"/>
  <c r="F350" i="12" s="1"/>
  <c r="F351" i="12" s="1"/>
  <c r="F352" i="12" s="1"/>
  <c r="F353" i="12" s="1"/>
  <c r="F354" i="12" s="1"/>
  <c r="F355" i="12" s="1"/>
  <c r="F356" i="12" s="1"/>
  <c r="F357" i="12" s="1"/>
  <c r="F358" i="12" s="1"/>
  <c r="F359" i="12" s="1"/>
  <c r="F360" i="12" s="1"/>
  <c r="F361" i="12" s="1"/>
  <c r="F362" i="12" s="1"/>
  <c r="F363" i="12" s="1"/>
  <c r="F364" i="12" s="1"/>
  <c r="F366" i="12" s="1"/>
  <c r="F101" i="19" s="1"/>
  <c r="F372" i="12"/>
  <c r="F374" i="12" s="1"/>
  <c r="F103" i="13"/>
  <c r="F177" i="19"/>
  <c r="I71" i="11"/>
  <c r="N71" i="11"/>
  <c r="Y71" i="11"/>
  <c r="G222" i="13"/>
  <c r="I222" i="13"/>
  <c r="K222" i="13"/>
  <c r="M222" i="13"/>
  <c r="O222" i="13"/>
  <c r="Q222" i="13"/>
  <c r="S222" i="13"/>
  <c r="U222" i="13"/>
  <c r="W222" i="13"/>
  <c r="Y222" i="13"/>
  <c r="AA222" i="13"/>
  <c r="F836" i="14"/>
  <c r="F838" i="14" s="1"/>
  <c r="F806" i="14"/>
  <c r="F807" i="14" s="1"/>
  <c r="F808" i="14" s="1"/>
  <c r="F809" i="14" s="1"/>
  <c r="F810" i="14" s="1"/>
  <c r="F811" i="14" s="1"/>
  <c r="F812" i="14" s="1"/>
  <c r="F813" i="14" s="1"/>
  <c r="F814" i="14" s="1"/>
  <c r="F815" i="14" s="1"/>
  <c r="F816" i="14" s="1"/>
  <c r="F817" i="14" s="1"/>
  <c r="F818" i="14" s="1"/>
  <c r="F819" i="14" s="1"/>
  <c r="F820" i="14" s="1"/>
  <c r="F821" i="14" s="1"/>
  <c r="F822" i="14" s="1"/>
  <c r="F823" i="14" s="1"/>
  <c r="F824" i="14" s="1"/>
  <c r="F825" i="14" s="1"/>
  <c r="F826" i="14" s="1"/>
  <c r="F827" i="14" s="1"/>
  <c r="F828" i="14" s="1"/>
  <c r="F829" i="14" s="1"/>
  <c r="F830" i="14" s="1"/>
  <c r="F831" i="14" s="1"/>
  <c r="F832" i="14" s="1"/>
  <c r="F833" i="14" s="1"/>
  <c r="F834" i="14" s="1"/>
  <c r="F835" i="14" s="1"/>
  <c r="R71" i="11"/>
  <c r="H222" i="13"/>
  <c r="J222" i="13"/>
  <c r="L222" i="13"/>
  <c r="N222" i="13"/>
  <c r="P222" i="13"/>
  <c r="R222" i="13"/>
  <c r="T222" i="13"/>
  <c r="V222" i="13"/>
  <c r="X222" i="13"/>
  <c r="Z222" i="13"/>
  <c r="F860" i="14"/>
  <c r="F861" i="14" s="1"/>
  <c r="F862" i="14" s="1"/>
  <c r="F863" i="14" s="1"/>
  <c r="F864" i="14" s="1"/>
  <c r="F865" i="14" s="1"/>
  <c r="F866" i="14" s="1"/>
  <c r="F867" i="14" s="1"/>
  <c r="F868" i="14" s="1"/>
  <c r="F869" i="14" s="1"/>
  <c r="F870" i="14" s="1"/>
  <c r="F871" i="14" s="1"/>
  <c r="F872" i="14" s="1"/>
  <c r="F873" i="14" s="1"/>
  <c r="F874" i="14" s="1"/>
  <c r="F875" i="14" s="1"/>
  <c r="F876" i="14" s="1"/>
  <c r="F877" i="14" s="1"/>
  <c r="F878" i="14" s="1"/>
  <c r="F879" i="14" s="1"/>
  <c r="F880" i="14" s="1"/>
  <c r="F881" i="14" s="1"/>
  <c r="F882" i="14" s="1"/>
  <c r="F883" i="14" s="1"/>
  <c r="F884" i="14" s="1"/>
  <c r="F885" i="14" s="1"/>
  <c r="F886" i="14" s="1"/>
  <c r="F887" i="14" s="1"/>
  <c r="F888" i="14" s="1"/>
  <c r="F889" i="14" s="1"/>
  <c r="F890" i="14"/>
  <c r="F892" i="14" s="1"/>
  <c r="F1113" i="14"/>
  <c r="F1115" i="14" s="1"/>
  <c r="F1083" i="14"/>
  <c r="F1084" i="14" s="1"/>
  <c r="F1085" i="14" s="1"/>
  <c r="F1086" i="14" s="1"/>
  <c r="F1087" i="14" s="1"/>
  <c r="F1088" i="14" s="1"/>
  <c r="F1089" i="14" s="1"/>
  <c r="F1090" i="14" s="1"/>
  <c r="F1091" i="14" s="1"/>
  <c r="F1092" i="14" s="1"/>
  <c r="F1093" i="14" s="1"/>
  <c r="F1094" i="14" s="1"/>
  <c r="F1095" i="14" s="1"/>
  <c r="F1096" i="14" s="1"/>
  <c r="F1097" i="14" s="1"/>
  <c r="F1098" i="14" s="1"/>
  <c r="F1099" i="14" s="1"/>
  <c r="F1100" i="14" s="1"/>
  <c r="F1101" i="14" s="1"/>
  <c r="F1102" i="14" s="1"/>
  <c r="F1103" i="14" s="1"/>
  <c r="F1104" i="14" s="1"/>
  <c r="F1105" i="14" s="1"/>
  <c r="F1106" i="14" s="1"/>
  <c r="F1107" i="14" s="1"/>
  <c r="F1108" i="14" s="1"/>
  <c r="F1109" i="14" s="1"/>
  <c r="F1110" i="14" s="1"/>
  <c r="F1111" i="14" s="1"/>
  <c r="F1112" i="14" s="1"/>
  <c r="AA892" i="14"/>
  <c r="K950" i="14"/>
  <c r="S950" i="14"/>
  <c r="AA950" i="14"/>
  <c r="I1115" i="14"/>
  <c r="I1060" i="14"/>
  <c r="M1115" i="14"/>
  <c r="M1060" i="14"/>
  <c r="Q1115" i="14"/>
  <c r="Q1060" i="14"/>
  <c r="U1115" i="14"/>
  <c r="U1060" i="14"/>
  <c r="Y1115" i="14"/>
  <c r="Y1060" i="14"/>
  <c r="G302" i="17"/>
  <c r="K302" i="17"/>
  <c r="O302" i="17"/>
  <c r="S302" i="17"/>
  <c r="W302" i="17"/>
  <c r="AA302" i="17"/>
  <c r="G303" i="17"/>
  <c r="K303" i="17"/>
  <c r="O303" i="17"/>
  <c r="S303" i="17"/>
  <c r="W303" i="17"/>
  <c r="AA303" i="17"/>
  <c r="F230" i="12"/>
  <c r="F73" i="19"/>
  <c r="J64" i="23"/>
  <c r="J74" i="23" s="1"/>
  <c r="J77" i="23" s="1"/>
  <c r="Z64" i="23"/>
  <c r="Z74" i="23" s="1"/>
  <c r="Z77" i="23" s="1"/>
  <c r="F54" i="13"/>
  <c r="F133" i="19"/>
  <c r="T54" i="26"/>
  <c r="AA838" i="14"/>
  <c r="AB222" i="13"/>
  <c r="G397" i="14"/>
  <c r="W838" i="14"/>
  <c r="H892" i="14"/>
  <c r="L892" i="14"/>
  <c r="P892" i="14"/>
  <c r="T892" i="14"/>
  <c r="X892" i="14"/>
  <c r="AB892" i="14"/>
  <c r="M950" i="14"/>
  <c r="U950" i="14"/>
  <c r="M1005" i="14"/>
  <c r="U1005" i="14"/>
  <c r="J1115" i="14"/>
  <c r="J1005" i="14"/>
  <c r="N1115" i="14"/>
  <c r="N1005" i="14"/>
  <c r="N950" i="14"/>
  <c r="R1115" i="14"/>
  <c r="R1005" i="14"/>
  <c r="R950" i="14"/>
  <c r="V1115" i="14"/>
  <c r="V1005" i="14"/>
  <c r="V950" i="14"/>
  <c r="Z1115" i="14"/>
  <c r="Z1005" i="14"/>
  <c r="Z950" i="14"/>
  <c r="F19" i="11"/>
  <c r="F29" i="19"/>
  <c r="F175" i="19"/>
  <c r="N64" i="23"/>
  <c r="N74" i="23" s="1"/>
  <c r="N77" i="23" s="1"/>
  <c r="AD64" i="23"/>
  <c r="AD74" i="23" s="1"/>
  <c r="AD77" i="23" s="1"/>
  <c r="K1060" i="14"/>
  <c r="K1115" i="14"/>
  <c r="O1060" i="14"/>
  <c r="O1115" i="14"/>
  <c r="W1060" i="14"/>
  <c r="W1115" i="14"/>
  <c r="AB149" i="15"/>
  <c r="F340" i="19"/>
  <c r="F147" i="15"/>
  <c r="F149" i="15" s="1"/>
  <c r="S838" i="14"/>
  <c r="G1060" i="14"/>
  <c r="G1115" i="14"/>
  <c r="S1060" i="14"/>
  <c r="S1115" i="14"/>
  <c r="AA1060" i="14"/>
  <c r="AA1115" i="14"/>
  <c r="S397" i="14"/>
  <c r="O397" i="14"/>
  <c r="K397" i="14"/>
  <c r="D289" i="10"/>
  <c r="M498" i="10"/>
  <c r="J892" i="14"/>
  <c r="N892" i="14"/>
  <c r="R892" i="14"/>
  <c r="V892" i="14"/>
  <c r="Z892" i="14"/>
  <c r="Q950" i="14"/>
  <c r="Y950" i="14"/>
  <c r="I1005" i="14"/>
  <c r="Q1005" i="14"/>
  <c r="Y1005" i="14"/>
  <c r="H1115" i="14"/>
  <c r="H1005" i="14"/>
  <c r="H950" i="14"/>
  <c r="L1115" i="14"/>
  <c r="L1005" i="14"/>
  <c r="L950" i="14"/>
  <c r="P1115" i="14"/>
  <c r="P1005" i="14"/>
  <c r="P950" i="14"/>
  <c r="T1115" i="14"/>
  <c r="T1005" i="14"/>
  <c r="T950" i="14"/>
  <c r="X1115" i="14"/>
  <c r="X1005" i="14"/>
  <c r="X950" i="14"/>
  <c r="AB1115" i="14"/>
  <c r="AB1005" i="14"/>
  <c r="AB950" i="14"/>
  <c r="F1233" i="14"/>
  <c r="F1288" i="14" s="1"/>
  <c r="F146" i="15"/>
  <c r="F176" i="19"/>
  <c r="F338" i="19"/>
  <c r="F145" i="15"/>
  <c r="G301" i="17"/>
  <c r="K301" i="17"/>
  <c r="O301" i="17"/>
  <c r="S301" i="17"/>
  <c r="W301" i="17"/>
  <c r="AA301" i="17"/>
  <c r="F50" i="21"/>
  <c r="F52" i="21" s="1"/>
  <c r="F80" i="20"/>
  <c r="F82" i="20" s="1"/>
  <c r="N50" i="23"/>
  <c r="V50" i="23"/>
  <c r="AD50" i="23"/>
  <c r="I892" i="14"/>
  <c r="M892" i="14"/>
  <c r="Q892" i="14"/>
  <c r="U892" i="14"/>
  <c r="Y892" i="14"/>
  <c r="F105" i="19"/>
  <c r="J50" i="23"/>
  <c r="R50" i="23"/>
  <c r="Z50" i="23"/>
  <c r="AA366" i="12"/>
  <c r="AB36" i="6"/>
  <c r="AB28" i="26" s="1"/>
  <c r="Y1386" i="14"/>
  <c r="Y313" i="19" s="1"/>
  <c r="Y1378" i="14"/>
  <c r="Y305" i="19" s="1"/>
  <c r="Y1370" i="14"/>
  <c r="Y297" i="19" s="1"/>
  <c r="Y1362" i="14"/>
  <c r="Y289" i="19" s="1"/>
  <c r="F66" i="20"/>
  <c r="Z36" i="6"/>
  <c r="Z28" i="26" s="1"/>
  <c r="V55" i="26"/>
  <c r="S36" i="6"/>
  <c r="S28" i="26" s="1"/>
  <c r="Z366" i="12"/>
  <c r="Y1388" i="14"/>
  <c r="Y315" i="19" s="1"/>
  <c r="Y1380" i="14"/>
  <c r="Y307" i="19" s="1"/>
  <c r="Y1372" i="14"/>
  <c r="Y299" i="19" s="1"/>
  <c r="Y1364" i="14"/>
  <c r="Y291" i="19" s="1"/>
  <c r="Y1358" i="14"/>
  <c r="Y285" i="19" s="1"/>
  <c r="Y1354" i="14"/>
  <c r="Y281" i="19" s="1"/>
  <c r="Y1350" i="14"/>
  <c r="Y277" i="19" s="1"/>
  <c r="Y1346" i="14"/>
  <c r="Y273" i="19" s="1"/>
  <c r="Y1342" i="14"/>
  <c r="X366" i="12"/>
  <c r="W366" i="12"/>
  <c r="H50" i="23"/>
  <c r="L50" i="23"/>
  <c r="P50" i="23"/>
  <c r="T50" i="23"/>
  <c r="X50" i="23"/>
  <c r="AB50" i="23"/>
  <c r="Y1390" i="14"/>
  <c r="Y317" i="19" s="1"/>
  <c r="Y1382" i="14"/>
  <c r="Y309" i="19" s="1"/>
  <c r="Y1374" i="14"/>
  <c r="Y301" i="19" s="1"/>
  <c r="Y1366" i="14"/>
  <c r="Y293" i="19" s="1"/>
  <c r="Y1357" i="14"/>
  <c r="Y284" i="19" s="1"/>
  <c r="Y1353" i="14"/>
  <c r="Y280" i="19" s="1"/>
  <c r="Y1349" i="14"/>
  <c r="Y276" i="19" s="1"/>
  <c r="Y1345" i="14"/>
  <c r="Y272" i="19" s="1"/>
  <c r="V1390" i="14"/>
  <c r="V317" i="19" s="1"/>
  <c r="V1386" i="14"/>
  <c r="V313" i="19" s="1"/>
  <c r="V1382" i="14"/>
  <c r="V309" i="19" s="1"/>
  <c r="V1378" i="14"/>
  <c r="V305" i="19" s="1"/>
  <c r="V1374" i="14"/>
  <c r="V301" i="19" s="1"/>
  <c r="V1370" i="14"/>
  <c r="V297" i="19" s="1"/>
  <c r="V1366" i="14"/>
  <c r="V293" i="19" s="1"/>
  <c r="V1362" i="14"/>
  <c r="V289" i="19" s="1"/>
  <c r="V1358" i="14"/>
  <c r="V285" i="19" s="1"/>
  <c r="V1354" i="14"/>
  <c r="V281" i="19" s="1"/>
  <c r="V1350" i="14"/>
  <c r="V277" i="19" s="1"/>
  <c r="V1346" i="14"/>
  <c r="V273" i="19" s="1"/>
  <c r="V1342" i="14"/>
  <c r="U1389" i="14"/>
  <c r="U316" i="19" s="1"/>
  <c r="U1385" i="14"/>
  <c r="U312" i="19" s="1"/>
  <c r="U1381" i="14"/>
  <c r="U308" i="19" s="1"/>
  <c r="U1377" i="14"/>
  <c r="U304" i="19" s="1"/>
  <c r="U1373" i="14"/>
  <c r="U300" i="19" s="1"/>
  <c r="U1369" i="14"/>
  <c r="U296" i="19" s="1"/>
  <c r="U1365" i="14"/>
  <c r="U292" i="19" s="1"/>
  <c r="U1361" i="14"/>
  <c r="U288" i="19" s="1"/>
  <c r="U1357" i="14"/>
  <c r="U284" i="19" s="1"/>
  <c r="U1353" i="14"/>
  <c r="U280" i="19" s="1"/>
  <c r="U1349" i="14"/>
  <c r="U276" i="19" s="1"/>
  <c r="U1345" i="14"/>
  <c r="U272" i="19" s="1"/>
  <c r="T1389" i="14"/>
  <c r="T316" i="19" s="1"/>
  <c r="T1385" i="14"/>
  <c r="T312" i="19" s="1"/>
  <c r="T1381" i="14"/>
  <c r="T308" i="19" s="1"/>
  <c r="T1377" i="14"/>
  <c r="T304" i="19" s="1"/>
  <c r="T1373" i="14"/>
  <c r="T300" i="19" s="1"/>
  <c r="T1369" i="14"/>
  <c r="T296" i="19" s="1"/>
  <c r="T1365" i="14"/>
  <c r="T292" i="19" s="1"/>
  <c r="T1361" i="14"/>
  <c r="T288" i="19" s="1"/>
  <c r="T1357" i="14"/>
  <c r="T284" i="19" s="1"/>
  <c r="T1353" i="14"/>
  <c r="T280" i="19" s="1"/>
  <c r="T1349" i="14"/>
  <c r="T276" i="19" s="1"/>
  <c r="T1345" i="14"/>
  <c r="T272" i="19" s="1"/>
  <c r="S1391" i="14"/>
  <c r="S318" i="19" s="1"/>
  <c r="S1387" i="14"/>
  <c r="S314" i="19" s="1"/>
  <c r="S1383" i="14"/>
  <c r="S310" i="19" s="1"/>
  <c r="S1379" i="14"/>
  <c r="S306" i="19" s="1"/>
  <c r="S1375" i="14"/>
  <c r="S302" i="19" s="1"/>
  <c r="S1371" i="14"/>
  <c r="S298" i="19" s="1"/>
  <c r="S1367" i="14"/>
  <c r="S294" i="19" s="1"/>
  <c r="S1363" i="14"/>
  <c r="V1388" i="14"/>
  <c r="V315" i="19" s="1"/>
  <c r="V1384" i="14"/>
  <c r="V311" i="19" s="1"/>
  <c r="V1380" i="14"/>
  <c r="V307" i="19" s="1"/>
  <c r="V1376" i="14"/>
  <c r="V303" i="19" s="1"/>
  <c r="V1372" i="14"/>
  <c r="V299" i="19" s="1"/>
  <c r="V1368" i="14"/>
  <c r="V295" i="19" s="1"/>
  <c r="V1364" i="14"/>
  <c r="V291" i="19" s="1"/>
  <c r="V1360" i="14"/>
  <c r="V287" i="19" s="1"/>
  <c r="V1356" i="14"/>
  <c r="V283" i="19" s="1"/>
  <c r="V1352" i="14"/>
  <c r="V279" i="19" s="1"/>
  <c r="V1348" i="14"/>
  <c r="V275" i="19" s="1"/>
  <c r="V1344" i="14"/>
  <c r="V271" i="19" s="1"/>
  <c r="U1391" i="14"/>
  <c r="U318" i="19" s="1"/>
  <c r="U1387" i="14"/>
  <c r="U314" i="19" s="1"/>
  <c r="U1383" i="14"/>
  <c r="U310" i="19" s="1"/>
  <c r="U1379" i="14"/>
  <c r="U306" i="19" s="1"/>
  <c r="U1375" i="14"/>
  <c r="U302" i="19" s="1"/>
  <c r="U1371" i="14"/>
  <c r="U298" i="19" s="1"/>
  <c r="U1367" i="14"/>
  <c r="U294" i="19" s="1"/>
  <c r="U1363" i="14"/>
  <c r="U290" i="19" s="1"/>
  <c r="U1359" i="14"/>
  <c r="U286" i="19" s="1"/>
  <c r="U1355" i="14"/>
  <c r="U282" i="19" s="1"/>
  <c r="U1351" i="14"/>
  <c r="U278" i="19" s="1"/>
  <c r="U1347" i="14"/>
  <c r="U274" i="19" s="1"/>
  <c r="U1343" i="14"/>
  <c r="T1391" i="14"/>
  <c r="T318" i="19" s="1"/>
  <c r="T1387" i="14"/>
  <c r="T314" i="19" s="1"/>
  <c r="T1383" i="14"/>
  <c r="T310" i="19" s="1"/>
  <c r="T1379" i="14"/>
  <c r="T306" i="19" s="1"/>
  <c r="T1375" i="14"/>
  <c r="T302" i="19" s="1"/>
  <c r="T1371" i="14"/>
  <c r="T298" i="19" s="1"/>
  <c r="T1367" i="14"/>
  <c r="T294" i="19" s="1"/>
  <c r="T1363" i="14"/>
  <c r="T290" i="19" s="1"/>
  <c r="T1359" i="14"/>
  <c r="T286" i="19" s="1"/>
  <c r="T1355" i="14"/>
  <c r="T282" i="19" s="1"/>
  <c r="T1351" i="14"/>
  <c r="T278" i="19" s="1"/>
  <c r="T1347" i="14"/>
  <c r="T274" i="19" s="1"/>
  <c r="T1343" i="14"/>
  <c r="S1389" i="14"/>
  <c r="S316" i="19" s="1"/>
  <c r="S1385" i="14"/>
  <c r="S312" i="19" s="1"/>
  <c r="S1381" i="14"/>
  <c r="S308" i="19" s="1"/>
  <c r="S1377" i="14"/>
  <c r="S304" i="19" s="1"/>
  <c r="S1373" i="14"/>
  <c r="S300" i="19" s="1"/>
  <c r="S1369" i="14"/>
  <c r="S296" i="19" s="1"/>
  <c r="S1365" i="14"/>
  <c r="S292" i="19" s="1"/>
  <c r="R1388" i="14"/>
  <c r="R315" i="19" s="1"/>
  <c r="R1380" i="14"/>
  <c r="R307" i="19" s="1"/>
  <c r="R1372" i="14"/>
  <c r="R299" i="19" s="1"/>
  <c r="Q1358" i="14"/>
  <c r="Q285" i="19" s="1"/>
  <c r="Q1350" i="14"/>
  <c r="Q277" i="19" s="1"/>
  <c r="Q1342" i="14"/>
  <c r="R1390" i="14"/>
  <c r="R317" i="19" s="1"/>
  <c r="R1382" i="14"/>
  <c r="R309" i="19" s="1"/>
  <c r="R1374" i="14"/>
  <c r="R301" i="19" s="1"/>
  <c r="R1366" i="14"/>
  <c r="R293" i="19" s="1"/>
  <c r="R1362" i="14"/>
  <c r="R289" i="19" s="1"/>
  <c r="R1358" i="14"/>
  <c r="R285" i="19" s="1"/>
  <c r="R1354" i="14"/>
  <c r="R281" i="19" s="1"/>
  <c r="R1350" i="14"/>
  <c r="R277" i="19" s="1"/>
  <c r="R1346" i="14"/>
  <c r="R273" i="19" s="1"/>
  <c r="R1342" i="14"/>
  <c r="Q1364" i="14"/>
  <c r="Q291" i="19" s="1"/>
  <c r="Q1356" i="14"/>
  <c r="Q283" i="19" s="1"/>
  <c r="Q1348" i="14"/>
  <c r="Q275" i="19" s="1"/>
  <c r="Q366" i="12"/>
  <c r="R1384" i="14"/>
  <c r="R311" i="19" s="1"/>
  <c r="R1376" i="14"/>
  <c r="R303" i="19" s="1"/>
  <c r="R1368" i="14"/>
  <c r="R295" i="19" s="1"/>
  <c r="R1365" i="14"/>
  <c r="R292" i="19" s="1"/>
  <c r="R1361" i="14"/>
  <c r="R288" i="19" s="1"/>
  <c r="R1357" i="14"/>
  <c r="R284" i="19" s="1"/>
  <c r="R1353" i="14"/>
  <c r="R280" i="19" s="1"/>
  <c r="R1349" i="14"/>
  <c r="R276" i="19" s="1"/>
  <c r="R1345" i="14"/>
  <c r="R272" i="19" s="1"/>
  <c r="Q1362" i="14"/>
  <c r="Q289" i="19" s="1"/>
  <c r="Q1354" i="14"/>
  <c r="Q281" i="19" s="1"/>
  <c r="Q1346" i="14"/>
  <c r="Q273" i="19" s="1"/>
  <c r="M1390" i="14"/>
  <c r="M317" i="19" s="1"/>
  <c r="M1382" i="14"/>
  <c r="M309" i="19" s="1"/>
  <c r="M1374" i="14"/>
  <c r="M301" i="19" s="1"/>
  <c r="M1366" i="14"/>
  <c r="M293" i="19" s="1"/>
  <c r="M1358" i="14"/>
  <c r="M285" i="19" s="1"/>
  <c r="M1350" i="14"/>
  <c r="M277" i="19" s="1"/>
  <c r="M1342" i="14"/>
  <c r="M1388" i="14"/>
  <c r="M315" i="19" s="1"/>
  <c r="M1380" i="14"/>
  <c r="M307" i="19" s="1"/>
  <c r="M1372" i="14"/>
  <c r="M299" i="19" s="1"/>
  <c r="M1364" i="14"/>
  <c r="M291" i="19" s="1"/>
  <c r="M1356" i="14"/>
  <c r="M283" i="19" s="1"/>
  <c r="M1348" i="14"/>
  <c r="M275" i="19" s="1"/>
  <c r="J366" i="12"/>
  <c r="K1388" i="14"/>
  <c r="K315" i="19" s="1"/>
  <c r="K1384" i="14"/>
  <c r="K311" i="19" s="1"/>
  <c r="K1380" i="14"/>
  <c r="K307" i="19" s="1"/>
  <c r="K1376" i="14"/>
  <c r="K303" i="19" s="1"/>
  <c r="K1372" i="14"/>
  <c r="K299" i="19" s="1"/>
  <c r="K1368" i="14"/>
  <c r="K295" i="19" s="1"/>
  <c r="K1364" i="14"/>
  <c r="K291" i="19" s="1"/>
  <c r="K1360" i="14"/>
  <c r="K287" i="19" s="1"/>
  <c r="K1356" i="14"/>
  <c r="K283" i="19" s="1"/>
  <c r="K1352" i="14"/>
  <c r="K279" i="19" s="1"/>
  <c r="K1348" i="14"/>
  <c r="K275" i="19" s="1"/>
  <c r="K1344" i="14"/>
  <c r="K271" i="19" s="1"/>
  <c r="K366" i="12"/>
  <c r="J1389" i="14"/>
  <c r="J316" i="19" s="1"/>
  <c r="J1385" i="14"/>
  <c r="J312" i="19" s="1"/>
  <c r="J1381" i="14"/>
  <c r="J308" i="19" s="1"/>
  <c r="I1386" i="14"/>
  <c r="I313" i="19" s="1"/>
  <c r="I1378" i="14"/>
  <c r="I305" i="19" s="1"/>
  <c r="I1370" i="14"/>
  <c r="I297" i="19" s="1"/>
  <c r="L1372" i="14"/>
  <c r="L299" i="19" s="1"/>
  <c r="L1368" i="14"/>
  <c r="L295" i="19" s="1"/>
  <c r="L1364" i="14"/>
  <c r="L291" i="19" s="1"/>
  <c r="L1360" i="14"/>
  <c r="L287" i="19" s="1"/>
  <c r="L1356" i="14"/>
  <c r="L283" i="19" s="1"/>
  <c r="L1352" i="14"/>
  <c r="L279" i="19" s="1"/>
  <c r="L1348" i="14"/>
  <c r="L275" i="19" s="1"/>
  <c r="L1344" i="14"/>
  <c r="L366" i="12"/>
  <c r="J1373" i="14"/>
  <c r="J300" i="19" s="1"/>
  <c r="J1365" i="14"/>
  <c r="J292" i="19" s="1"/>
  <c r="J1357" i="14"/>
  <c r="J284" i="19" s="1"/>
  <c r="J1349" i="14"/>
  <c r="J276" i="19" s="1"/>
  <c r="I1387" i="14"/>
  <c r="I314" i="19" s="1"/>
  <c r="I1379" i="14"/>
  <c r="I306" i="19" s="1"/>
  <c r="I1371" i="14"/>
  <c r="I298" i="19" s="1"/>
  <c r="K1378" i="14"/>
  <c r="K305" i="19" s="1"/>
  <c r="K1374" i="14"/>
  <c r="K301" i="19" s="1"/>
  <c r="K1370" i="14"/>
  <c r="K297" i="19" s="1"/>
  <c r="K1366" i="14"/>
  <c r="K293" i="19" s="1"/>
  <c r="K1362" i="14"/>
  <c r="K289" i="19" s="1"/>
  <c r="K1358" i="14"/>
  <c r="K285" i="19" s="1"/>
  <c r="K1354" i="14"/>
  <c r="K281" i="19" s="1"/>
  <c r="K1350" i="14"/>
  <c r="K277" i="19" s="1"/>
  <c r="K1346" i="14"/>
  <c r="K273" i="19" s="1"/>
  <c r="K1342" i="14"/>
  <c r="J1391" i="14"/>
  <c r="J318" i="19" s="1"/>
  <c r="J1387" i="14"/>
  <c r="J314" i="19" s="1"/>
  <c r="J1383" i="14"/>
  <c r="J310" i="19" s="1"/>
  <c r="J1371" i="14"/>
  <c r="J298" i="19" s="1"/>
  <c r="J1363" i="14"/>
  <c r="J290" i="19" s="1"/>
  <c r="J1355" i="14"/>
  <c r="J282" i="19" s="1"/>
  <c r="J1347" i="14"/>
  <c r="H1389" i="14"/>
  <c r="H316" i="19" s="1"/>
  <c r="H1381" i="14"/>
  <c r="H308" i="19" s="1"/>
  <c r="H1373" i="14"/>
  <c r="H300" i="19" s="1"/>
  <c r="H1365" i="14"/>
  <c r="H292" i="19" s="1"/>
  <c r="H1357" i="14"/>
  <c r="H284" i="19" s="1"/>
  <c r="H1349" i="14"/>
  <c r="H276" i="19" s="1"/>
  <c r="H366" i="12"/>
  <c r="I1358" i="14"/>
  <c r="I285" i="19" s="1"/>
  <c r="I1354" i="14"/>
  <c r="I281" i="19" s="1"/>
  <c r="I1350" i="14"/>
  <c r="I277" i="19" s="1"/>
  <c r="I1346" i="14"/>
  <c r="I273" i="19" s="1"/>
  <c r="I1342" i="14"/>
  <c r="H1387" i="14"/>
  <c r="H314" i="19" s="1"/>
  <c r="H1379" i="14"/>
  <c r="H306" i="19" s="1"/>
  <c r="H1371" i="14"/>
  <c r="H298" i="19" s="1"/>
  <c r="H1385" i="14"/>
  <c r="H312" i="19" s="1"/>
  <c r="H1377" i="14"/>
  <c r="H304" i="19" s="1"/>
  <c r="H1369" i="14"/>
  <c r="H296" i="19" s="1"/>
  <c r="H1361" i="14"/>
  <c r="H288" i="19" s="1"/>
  <c r="H1353" i="14"/>
  <c r="H280" i="19" s="1"/>
  <c r="H1345" i="14"/>
  <c r="G1388" i="14"/>
  <c r="G315" i="19" s="1"/>
  <c r="G1384" i="14"/>
  <c r="G311" i="19" s="1"/>
  <c r="G1380" i="14"/>
  <c r="G307" i="19" s="1"/>
  <c r="G1376" i="14"/>
  <c r="G303" i="19" s="1"/>
  <c r="G1372" i="14"/>
  <c r="G299" i="19" s="1"/>
  <c r="G1368" i="14"/>
  <c r="G295" i="19" s="1"/>
  <c r="G1364" i="14"/>
  <c r="G291" i="19" s="1"/>
  <c r="G1360" i="14"/>
  <c r="G287" i="19" s="1"/>
  <c r="G1356" i="14"/>
  <c r="G283" i="19" s="1"/>
  <c r="G1352" i="14"/>
  <c r="G279" i="19" s="1"/>
  <c r="G1348" i="14"/>
  <c r="G275" i="19" s="1"/>
  <c r="G1344" i="14"/>
  <c r="G366" i="12"/>
  <c r="F28" i="16"/>
  <c r="F41" i="16"/>
  <c r="F55" i="16" s="1"/>
  <c r="F69" i="16" s="1"/>
  <c r="V21" i="28"/>
  <c r="V22" i="28" s="1"/>
  <c r="Z55" i="26"/>
  <c r="U55" i="26"/>
  <c r="P56" i="26"/>
  <c r="S46" i="26"/>
  <c r="Q46" i="26"/>
  <c r="J303" i="17"/>
  <c r="N303" i="17"/>
  <c r="R303" i="17"/>
  <c r="V303" i="17"/>
  <c r="Z303" i="17"/>
  <c r="I301" i="17"/>
  <c r="M301" i="17"/>
  <c r="Q301" i="17"/>
  <c r="U301" i="17"/>
  <c r="Y301" i="17"/>
  <c r="I302" i="17"/>
  <c r="M302" i="17"/>
  <c r="Q302" i="17"/>
  <c r="U302" i="17"/>
  <c r="Y302" i="17"/>
  <c r="I303" i="17"/>
  <c r="M303" i="17"/>
  <c r="Q303" i="17"/>
  <c r="U303" i="17"/>
  <c r="Y303" i="17"/>
  <c r="H302" i="17"/>
  <c r="P302" i="17"/>
  <c r="X302" i="17"/>
  <c r="H303" i="17"/>
  <c r="P303" i="17"/>
  <c r="T303" i="17"/>
  <c r="AB303" i="17"/>
  <c r="O153" i="17"/>
  <c r="L302" i="17"/>
  <c r="T302" i="17"/>
  <c r="AB302" i="17"/>
  <c r="L303" i="17"/>
  <c r="X303" i="17"/>
  <c r="J301" i="17"/>
  <c r="N301" i="17"/>
  <c r="R301" i="17"/>
  <c r="V301" i="17"/>
  <c r="Z301" i="17"/>
  <c r="H301" i="17"/>
  <c r="L301" i="17"/>
  <c r="P301" i="17"/>
  <c r="T301" i="17"/>
  <c r="X301" i="17"/>
  <c r="AB301" i="17"/>
  <c r="M153" i="17"/>
  <c r="W153" i="17"/>
  <c r="P295" i="17"/>
  <c r="G153" i="17"/>
  <c r="U153" i="17"/>
  <c r="J295" i="17"/>
  <c r="T295" i="17"/>
  <c r="AB295" i="17"/>
  <c r="X295" i="17"/>
  <c r="L295" i="17"/>
  <c r="I153" i="17"/>
  <c r="Y153" i="17"/>
  <c r="AA153" i="17"/>
  <c r="Q153" i="17"/>
  <c r="S153" i="17"/>
  <c r="O295" i="17"/>
  <c r="K153" i="17"/>
  <c r="H295" i="17"/>
  <c r="S295" i="17"/>
  <c r="F210" i="13"/>
  <c r="F220" i="13" s="1"/>
  <c r="F222" i="13" s="1"/>
  <c r="F268" i="19"/>
  <c r="L153" i="17"/>
  <c r="L304" i="17" s="1"/>
  <c r="T153" i="17"/>
  <c r="T304" i="17" s="1"/>
  <c r="AB153" i="17"/>
  <c r="AB304" i="17" s="1"/>
  <c r="I295" i="17"/>
  <c r="U295" i="17"/>
  <c r="W295" i="17"/>
  <c r="Z295" i="17"/>
  <c r="N153" i="17"/>
  <c r="V153" i="17"/>
  <c r="K295" i="17"/>
  <c r="N295" i="17"/>
  <c r="Y295" i="17"/>
  <c r="AA295" i="17"/>
  <c r="H153" i="17"/>
  <c r="P153" i="17"/>
  <c r="X153" i="17"/>
  <c r="X304" i="17" s="1"/>
  <c r="F229" i="17"/>
  <c r="F195" i="17"/>
  <c r="F196" i="17" s="1"/>
  <c r="F197" i="17" s="1"/>
  <c r="F198" i="17" s="1"/>
  <c r="F199" i="17" s="1"/>
  <c r="F200" i="17" s="1"/>
  <c r="F201" i="17" s="1"/>
  <c r="F202" i="17" s="1"/>
  <c r="F203" i="17" s="1"/>
  <c r="F204" i="17" s="1"/>
  <c r="F205" i="17" s="1"/>
  <c r="F206" i="17" s="1"/>
  <c r="F207" i="17" s="1"/>
  <c r="F208" i="17" s="1"/>
  <c r="F209" i="17" s="1"/>
  <c r="F210" i="17" s="1"/>
  <c r="F211" i="17" s="1"/>
  <c r="F212" i="17" s="1"/>
  <c r="F213" i="17" s="1"/>
  <c r="F214" i="17" s="1"/>
  <c r="F215" i="17" s="1"/>
  <c r="F216" i="17" s="1"/>
  <c r="F217" i="17" s="1"/>
  <c r="F218" i="17" s="1"/>
  <c r="F219" i="17" s="1"/>
  <c r="F220" i="17" s="1"/>
  <c r="F221" i="17" s="1"/>
  <c r="F222" i="17" s="1"/>
  <c r="F223" i="17" s="1"/>
  <c r="F225" i="17" s="1"/>
  <c r="M295" i="17"/>
  <c r="R295" i="17"/>
  <c r="J153" i="17"/>
  <c r="R153" i="17"/>
  <c r="Z153" i="17"/>
  <c r="G295" i="17"/>
  <c r="Q295" i="17"/>
  <c r="V295" i="17"/>
  <c r="F122" i="17"/>
  <c r="F123" i="17" s="1"/>
  <c r="F124" i="17" s="1"/>
  <c r="F125" i="17" s="1"/>
  <c r="F126" i="17" s="1"/>
  <c r="F127" i="17" s="1"/>
  <c r="F128" i="17" s="1"/>
  <c r="F129" i="17" s="1"/>
  <c r="F130" i="17" s="1"/>
  <c r="F131" i="17" s="1"/>
  <c r="F132" i="17" s="1"/>
  <c r="F133" i="17" s="1"/>
  <c r="F134" i="17" s="1"/>
  <c r="F135" i="17" s="1"/>
  <c r="F136" i="17" s="1"/>
  <c r="F137" i="17" s="1"/>
  <c r="F138" i="17" s="1"/>
  <c r="F139" i="17" s="1"/>
  <c r="F140" i="17" s="1"/>
  <c r="F141" i="17" s="1"/>
  <c r="F142" i="17" s="1"/>
  <c r="F143" i="17" s="1"/>
  <c r="F144" i="17" s="1"/>
  <c r="F145" i="17" s="1"/>
  <c r="F146" i="17" s="1"/>
  <c r="F147" i="17" s="1"/>
  <c r="F148" i="17" s="1"/>
  <c r="F149" i="17" s="1"/>
  <c r="F150" i="17" s="1"/>
  <c r="F151" i="17" s="1"/>
  <c r="F153" i="17" s="1"/>
  <c r="I21" i="28"/>
  <c r="I22" i="28" s="1"/>
  <c r="K21" i="28"/>
  <c r="K22" i="28" s="1"/>
  <c r="F39" i="28"/>
  <c r="D716" i="14"/>
  <c r="D61" i="14"/>
  <c r="D285" i="14"/>
  <c r="D863" i="14"/>
  <c r="D868" i="14"/>
  <c r="D22" i="21"/>
  <c r="D41" i="14"/>
  <c r="D160" i="14"/>
  <c r="D313" i="14"/>
  <c r="D1152" i="14"/>
  <c r="D641" i="8"/>
  <c r="C333" i="19" s="1"/>
  <c r="B59" i="19"/>
  <c r="D64" i="14"/>
  <c r="D148" i="14"/>
  <c r="D1219" i="14"/>
  <c r="D623" i="8"/>
  <c r="C35" i="19" s="1"/>
  <c r="F58" i="23"/>
  <c r="F59" i="23" s="1"/>
  <c r="F60" i="23" s="1"/>
  <c r="F61" i="23" s="1"/>
  <c r="F62" i="23" s="1"/>
  <c r="F64" i="23" s="1"/>
  <c r="F74" i="23" s="1"/>
  <c r="D49" i="14"/>
  <c r="D98" i="14"/>
  <c r="D168" i="14"/>
  <c r="D380" i="14"/>
  <c r="D599" i="14"/>
  <c r="D834" i="14"/>
  <c r="D879" i="14"/>
  <c r="D880" i="14"/>
  <c r="D934" i="14"/>
  <c r="D544" i="14"/>
  <c r="D772" i="14"/>
  <c r="D1169" i="14"/>
  <c r="D60" i="14"/>
  <c r="D118" i="14"/>
  <c r="D169" i="14"/>
  <c r="D271" i="14"/>
  <c r="D388" i="14"/>
  <c r="D607" i="14"/>
  <c r="D1001" i="14"/>
  <c r="D1098" i="14"/>
  <c r="D1211" i="14"/>
  <c r="D1389" i="14"/>
  <c r="D316" i="19" s="1"/>
  <c r="K63" i="27"/>
  <c r="K64" i="27"/>
  <c r="K65" i="27"/>
  <c r="K56" i="27"/>
  <c r="K55" i="27"/>
  <c r="K54" i="27"/>
  <c r="D217" i="14"/>
  <c r="D258" i="14"/>
  <c r="D325" i="14"/>
  <c r="D535" i="14"/>
  <c r="D724" i="14"/>
  <c r="D993" i="14"/>
  <c r="D1040" i="14"/>
  <c r="D1165" i="14"/>
  <c r="D1212" i="14"/>
  <c r="D1267" i="14"/>
  <c r="D637" i="8"/>
  <c r="D45" i="20" s="1"/>
  <c r="D622" i="8"/>
  <c r="D27" i="20" s="1"/>
  <c r="D16" i="21"/>
  <c r="B47" i="19"/>
  <c r="B17" i="19"/>
  <c r="B43" i="19"/>
  <c r="D107" i="14"/>
  <c r="D279" i="14"/>
  <c r="D381" i="14"/>
  <c r="D436" i="14"/>
  <c r="D490" i="14"/>
  <c r="D591" i="14"/>
  <c r="D650" i="14"/>
  <c r="D710" i="14"/>
  <c r="D822" i="14"/>
  <c r="D1224" i="14"/>
  <c r="D1385" i="14"/>
  <c r="D312" i="19" s="1"/>
  <c r="D624" i="8"/>
  <c r="C63" i="19" s="1"/>
  <c r="B334" i="19"/>
  <c r="B63" i="19"/>
  <c r="B31" i="19"/>
  <c r="D292" i="12"/>
  <c r="D327" i="12" s="1"/>
  <c r="D362" i="12" s="1"/>
  <c r="K113" i="27"/>
  <c r="K117" i="27" s="1"/>
  <c r="K51" i="27"/>
  <c r="K47" i="27"/>
  <c r="K53" i="27"/>
  <c r="K58" i="27"/>
  <c r="K59" i="27"/>
  <c r="K27" i="27"/>
  <c r="K57" i="27"/>
  <c r="K52" i="27"/>
  <c r="K48" i="27"/>
  <c r="D48" i="14"/>
  <c r="D102" i="14"/>
  <c r="D149" i="14"/>
  <c r="D164" i="14"/>
  <c r="D259" i="14"/>
  <c r="D376" i="14"/>
  <c r="D392" i="14"/>
  <c r="D595" i="14"/>
  <c r="D611" i="14"/>
  <c r="D875" i="14"/>
  <c r="D1258" i="14"/>
  <c r="D1333" i="14"/>
  <c r="B300" i="19"/>
  <c r="B88" i="19"/>
  <c r="D40" i="14"/>
  <c r="D52" i="14"/>
  <c r="D94" i="14"/>
  <c r="D110" i="14"/>
  <c r="D156" i="14"/>
  <c r="D368" i="14"/>
  <c r="D369" i="14"/>
  <c r="D427" i="14"/>
  <c r="D603" i="14"/>
  <c r="D867" i="14"/>
  <c r="D937" i="14"/>
  <c r="D1110" i="14"/>
  <c r="D114" i="15"/>
  <c r="D338" i="19" s="1"/>
  <c r="D288" i="12"/>
  <c r="D323" i="12" s="1"/>
  <c r="D358" i="12" s="1"/>
  <c r="Y55" i="26"/>
  <c r="N54" i="26"/>
  <c r="T46" i="26"/>
  <c r="R54" i="26"/>
  <c r="O54" i="26"/>
  <c r="Z46" i="26"/>
  <c r="P55" i="26"/>
  <c r="J56" i="26"/>
  <c r="V47" i="26"/>
  <c r="AB46" i="26"/>
  <c r="Y54" i="26"/>
  <c r="T47" i="26"/>
  <c r="M46" i="26"/>
  <c r="K46" i="26"/>
  <c r="I54" i="26"/>
  <c r="U46" i="26"/>
  <c r="R55" i="26"/>
  <c r="R56" i="26"/>
  <c r="L31" i="26"/>
  <c r="AA56" i="26"/>
  <c r="N26" i="26"/>
  <c r="N55" i="26" s="1"/>
  <c r="L26" i="26"/>
  <c r="M56" i="26" s="1"/>
  <c r="Q54" i="26"/>
  <c r="M54" i="26"/>
  <c r="J31" i="26"/>
  <c r="I31" i="26" s="1"/>
  <c r="I41" i="26" s="1"/>
  <c r="X55" i="26"/>
  <c r="M47" i="26"/>
  <c r="K26" i="26"/>
  <c r="K56" i="26" s="1"/>
  <c r="AB56" i="26"/>
  <c r="AA47" i="26"/>
  <c r="Q55" i="26"/>
  <c r="Q47" i="26"/>
  <c r="J47" i="26"/>
  <c r="W46" i="26"/>
  <c r="W56" i="26"/>
  <c r="W47" i="26"/>
  <c r="X48" i="26"/>
  <c r="G41" i="26"/>
  <c r="K41" i="26"/>
  <c r="H41" i="26"/>
  <c r="AA48" i="26"/>
  <c r="Y48" i="26"/>
  <c r="S48" i="26"/>
  <c r="Q48" i="26"/>
  <c r="O48" i="26"/>
  <c r="I48" i="26"/>
  <c r="X47" i="26"/>
  <c r="U48" i="26"/>
  <c r="AB55" i="26"/>
  <c r="AB47" i="26"/>
  <c r="Z54" i="26"/>
  <c r="Y56" i="26"/>
  <c r="Z56" i="26"/>
  <c r="Y47" i="26"/>
  <c r="S54" i="26"/>
  <c r="S56" i="26"/>
  <c r="R47" i="26"/>
  <c r="O46" i="26"/>
  <c r="J54" i="26"/>
  <c r="X56" i="26"/>
  <c r="U54" i="26"/>
  <c r="M55" i="26"/>
  <c r="AA55" i="26"/>
  <c r="O47" i="26"/>
  <c r="J55" i="26"/>
  <c r="I46" i="26"/>
  <c r="I56" i="26"/>
  <c r="V56" i="26"/>
  <c r="X46" i="26"/>
  <c r="X54" i="26"/>
  <c r="W55" i="26"/>
  <c r="U47" i="26"/>
  <c r="AB48" i="26"/>
  <c r="Z48" i="26"/>
  <c r="T48" i="26"/>
  <c r="R48" i="26"/>
  <c r="P48" i="26"/>
  <c r="J48" i="26"/>
  <c r="V48" i="26"/>
  <c r="W48" i="26"/>
  <c r="AB54" i="26"/>
  <c r="Z47" i="26"/>
  <c r="S47" i="26"/>
  <c r="Q56" i="26"/>
  <c r="P47" i="26"/>
  <c r="O55" i="26"/>
  <c r="K54" i="26"/>
  <c r="I55" i="26"/>
  <c r="I47" i="26"/>
  <c r="W54" i="26"/>
  <c r="V54" i="26"/>
  <c r="L54" i="26"/>
  <c r="P54" i="26"/>
  <c r="AA54" i="26"/>
  <c r="V46" i="26"/>
  <c r="J46" i="26"/>
  <c r="L46" i="26"/>
  <c r="N46" i="26"/>
  <c r="P46" i="26"/>
  <c r="R46" i="26"/>
  <c r="Y46" i="26"/>
  <c r="AA46" i="26"/>
  <c r="T55" i="26"/>
  <c r="U56" i="26"/>
  <c r="S55" i="26"/>
  <c r="T56" i="26"/>
  <c r="U49" i="10"/>
  <c r="S117" i="10"/>
  <c r="T151" i="10"/>
  <c r="Q83" i="10"/>
  <c r="R117" i="10"/>
  <c r="AA151" i="10"/>
  <c r="AA198" i="10"/>
  <c r="R49" i="10"/>
  <c r="H198" i="10"/>
  <c r="T498" i="10"/>
  <c r="J83" i="10"/>
  <c r="T198" i="10"/>
  <c r="V198" i="10"/>
  <c r="D111" i="14"/>
  <c r="D204" i="14"/>
  <c r="D225" i="14"/>
  <c r="D283" i="14"/>
  <c r="D329" i="14"/>
  <c r="D481" i="14"/>
  <c r="D495" i="14"/>
  <c r="D552" i="14"/>
  <c r="D658" i="14"/>
  <c r="D764" i="14"/>
  <c r="D809" i="14"/>
  <c r="D942" i="14"/>
  <c r="D985" i="14"/>
  <c r="D1052" i="14"/>
  <c r="D1099" i="14"/>
  <c r="D1153" i="14"/>
  <c r="D1326" i="14"/>
  <c r="D44" i="14"/>
  <c r="D56" i="14"/>
  <c r="D65" i="14"/>
  <c r="D106" i="14"/>
  <c r="D114" i="14"/>
  <c r="D153" i="14"/>
  <c r="D165" i="14"/>
  <c r="D205" i="14"/>
  <c r="D263" i="14"/>
  <c r="D312" i="14"/>
  <c r="D337" i="14"/>
  <c r="D384" i="14"/>
  <c r="D385" i="14"/>
  <c r="D444" i="14"/>
  <c r="D502" i="14"/>
  <c r="D555" i="14"/>
  <c r="D613" i="14"/>
  <c r="D666" i="14"/>
  <c r="D771" i="14"/>
  <c r="D821" i="14"/>
  <c r="D884" i="14"/>
  <c r="D930" i="14"/>
  <c r="D1056" i="14"/>
  <c r="D1107" i="14"/>
  <c r="D1157" i="14"/>
  <c r="D1199" i="14"/>
  <c r="D1220" i="14"/>
  <c r="D1263" i="14"/>
  <c r="D1330" i="14"/>
  <c r="D1373" i="14"/>
  <c r="D300" i="19" s="1"/>
  <c r="D277" i="14"/>
  <c r="D1105" i="14"/>
  <c r="D1320" i="14"/>
  <c r="D63" i="14"/>
  <c r="D211" i="14"/>
  <c r="D449" i="14"/>
  <c r="D606" i="14"/>
  <c r="D660" i="14"/>
  <c r="D722" i="14"/>
  <c r="D979" i="14"/>
  <c r="D999" i="14"/>
  <c r="D508" i="14"/>
  <c r="D538" i="14"/>
  <c r="D886" i="14"/>
  <c r="D151" i="14"/>
  <c r="D327" i="14"/>
  <c r="D874" i="14"/>
  <c r="D1210" i="14"/>
  <c r="D889" i="14"/>
  <c r="D597" i="14"/>
  <c r="D881" i="14"/>
  <c r="D1252" i="14"/>
  <c r="D753" i="14"/>
  <c r="D643" i="14"/>
  <c r="D589" i="14"/>
  <c r="D310" i="14"/>
  <c r="D202" i="14"/>
  <c r="D146" i="14"/>
  <c r="D38" i="14"/>
  <c r="D256" i="14"/>
  <c r="D1362" i="14"/>
  <c r="D289" i="19" s="1"/>
  <c r="D974" i="14"/>
  <c r="D861" i="14"/>
  <c r="D807" i="14"/>
  <c r="D697" i="14"/>
  <c r="D425" i="14"/>
  <c r="D1142" i="14"/>
  <c r="D479" i="14"/>
  <c r="D366" i="14"/>
  <c r="D1041" i="14"/>
  <c r="D1244" i="14"/>
  <c r="D745" i="14"/>
  <c r="D635" i="14"/>
  <c r="D581" i="14"/>
  <c r="D302" i="14"/>
  <c r="D194" i="14"/>
  <c r="D138" i="14"/>
  <c r="D30" i="14"/>
  <c r="D358" i="14"/>
  <c r="D1354" i="14"/>
  <c r="D281" i="19" s="1"/>
  <c r="D966" i="14"/>
  <c r="D853" i="14"/>
  <c r="D799" i="14"/>
  <c r="D689" i="14"/>
  <c r="D417" i="14"/>
  <c r="D1134" i="14"/>
  <c r="D471" i="14"/>
  <c r="D248" i="14"/>
  <c r="D869" i="14"/>
  <c r="D1240" i="14"/>
  <c r="D741" i="14"/>
  <c r="D631" i="14"/>
  <c r="D577" i="14"/>
  <c r="D298" i="14"/>
  <c r="D190" i="14"/>
  <c r="D134" i="14"/>
  <c r="D26" i="14"/>
  <c r="D467" i="14"/>
  <c r="D244" i="14"/>
  <c r="D1350" i="14"/>
  <c r="D277" i="19" s="1"/>
  <c r="D962" i="14"/>
  <c r="D849" i="14"/>
  <c r="D795" i="14"/>
  <c r="D685" i="14"/>
  <c r="D413" i="14"/>
  <c r="D1130" i="14"/>
  <c r="D354" i="14"/>
  <c r="D84" i="14"/>
  <c r="D521" i="14"/>
  <c r="D903" i="14"/>
  <c r="D919" i="14"/>
  <c r="D1068" i="14"/>
  <c r="D1084" i="14"/>
  <c r="D1193" i="14"/>
  <c r="D1295" i="14"/>
  <c r="D1299" i="14"/>
  <c r="D1307" i="14"/>
  <c r="D990" i="14"/>
  <c r="D1248" i="14"/>
  <c r="D749" i="14"/>
  <c r="D639" i="14"/>
  <c r="D585" i="14"/>
  <c r="D306" i="14"/>
  <c r="D198" i="14"/>
  <c r="D142" i="14"/>
  <c r="D34" i="14"/>
  <c r="D475" i="14"/>
  <c r="D1358" i="14"/>
  <c r="D285" i="19" s="1"/>
  <c r="D970" i="14"/>
  <c r="D857" i="14"/>
  <c r="D803" i="14"/>
  <c r="D693" i="14"/>
  <c r="D421" i="14"/>
  <c r="D1138" i="14"/>
  <c r="D362" i="14"/>
  <c r="D252" i="14"/>
  <c r="D1033" i="14"/>
  <c r="D1236" i="14"/>
  <c r="D737" i="14"/>
  <c r="D627" i="14"/>
  <c r="D573" i="14"/>
  <c r="D294" i="14"/>
  <c r="D186" i="14"/>
  <c r="D130" i="14"/>
  <c r="D22" i="14"/>
  <c r="D1126" i="14"/>
  <c r="D1346" i="14"/>
  <c r="D273" i="19" s="1"/>
  <c r="D958" i="14"/>
  <c r="D845" i="14"/>
  <c r="D791" i="14"/>
  <c r="D681" i="14"/>
  <c r="D409" i="14"/>
  <c r="D463" i="14"/>
  <c r="D350" i="14"/>
  <c r="D76" i="14"/>
  <c r="D92" i="14"/>
  <c r="D240" i="14"/>
  <c r="D529" i="14"/>
  <c r="D911" i="14"/>
  <c r="D1076" i="14"/>
  <c r="D1185" i="14"/>
  <c r="D88" i="14"/>
  <c r="D525" i="14"/>
  <c r="D907" i="14"/>
  <c r="D1072" i="14"/>
  <c r="D1181" i="14"/>
  <c r="D1197" i="14"/>
  <c r="D45" i="14"/>
  <c r="D79" i="14"/>
  <c r="D83" i="14"/>
  <c r="D87" i="14"/>
  <c r="D91" i="14"/>
  <c r="D95" i="14"/>
  <c r="D238" i="14"/>
  <c r="D461" i="14"/>
  <c r="D520" i="14"/>
  <c r="D524" i="14"/>
  <c r="D528" i="14"/>
  <c r="D532" i="14"/>
  <c r="D814" i="14"/>
  <c r="D843" i="14"/>
  <c r="D848" i="14"/>
  <c r="D852" i="14"/>
  <c r="D856" i="14"/>
  <c r="D860" i="14"/>
  <c r="D864" i="14"/>
  <c r="D906" i="14"/>
  <c r="D910" i="14"/>
  <c r="D914" i="14"/>
  <c r="D918" i="14"/>
  <c r="D981" i="14"/>
  <c r="D1071" i="14"/>
  <c r="D1075" i="14"/>
  <c r="D1079" i="14"/>
  <c r="D1083" i="14"/>
  <c r="D1091" i="14"/>
  <c r="D1124" i="14"/>
  <c r="D1184" i="14"/>
  <c r="D1188" i="14"/>
  <c r="D1192" i="14"/>
  <c r="D1196" i="14"/>
  <c r="D1204" i="14"/>
  <c r="D1344" i="14"/>
  <c r="D271" i="19" s="1"/>
  <c r="D1353" i="14"/>
  <c r="D280" i="19" s="1"/>
  <c r="D1357" i="14"/>
  <c r="D284" i="19" s="1"/>
  <c r="D1361" i="14"/>
  <c r="D288" i="19" s="1"/>
  <c r="D155" i="14"/>
  <c r="D866" i="14"/>
  <c r="D1314" i="14"/>
  <c r="D74" i="14"/>
  <c r="D209" i="14"/>
  <c r="D317" i="14"/>
  <c r="D412" i="14"/>
  <c r="D416" i="14"/>
  <c r="D420" i="14"/>
  <c r="D424" i="14"/>
  <c r="D428" i="14"/>
  <c r="D515" i="14"/>
  <c r="D684" i="14"/>
  <c r="D688" i="14"/>
  <c r="D692" i="14"/>
  <c r="D696" i="14"/>
  <c r="D704" i="14"/>
  <c r="D794" i="14"/>
  <c r="D798" i="14"/>
  <c r="D802" i="14"/>
  <c r="D806" i="14"/>
  <c r="D810" i="14"/>
  <c r="D901" i="14"/>
  <c r="D961" i="14"/>
  <c r="D965" i="14"/>
  <c r="D969" i="14"/>
  <c r="D973" i="14"/>
  <c r="D1011" i="14"/>
  <c r="D1066" i="14"/>
  <c r="D1087" i="14"/>
  <c r="D1179" i="14"/>
  <c r="D1369" i="14"/>
  <c r="D296" i="19" s="1"/>
  <c r="D101" i="14"/>
  <c r="D113" i="14"/>
  <c r="D121" i="14"/>
  <c r="D159" i="14"/>
  <c r="D171" i="14"/>
  <c r="D395" i="14"/>
  <c r="D442" i="14"/>
  <c r="D484" i="14"/>
  <c r="D562" i="14"/>
  <c r="D602" i="14"/>
  <c r="D652" i="14"/>
  <c r="D882" i="14"/>
  <c r="D1113" i="14"/>
  <c r="D1159" i="14"/>
  <c r="D1336" i="14"/>
  <c r="D47" i="14"/>
  <c r="D109" i="14"/>
  <c r="D167" i="14"/>
  <c r="D207" i="14"/>
  <c r="D227" i="14"/>
  <c r="D261" i="14"/>
  <c r="D281" i="14"/>
  <c r="D323" i="14"/>
  <c r="D331" i="14"/>
  <c r="D383" i="14"/>
  <c r="D434" i="14"/>
  <c r="D454" i="14"/>
  <c r="D488" i="14"/>
  <c r="D496" i="14"/>
  <c r="D561" i="14"/>
  <c r="D593" i="14"/>
  <c r="D598" i="14"/>
  <c r="D609" i="14"/>
  <c r="D614" i="14"/>
  <c r="D656" i="14"/>
  <c r="D706" i="14"/>
  <c r="D870" i="14"/>
  <c r="D878" i="14"/>
  <c r="D939" i="14"/>
  <c r="D983" i="14"/>
  <c r="D1003" i="14"/>
  <c r="D1226" i="14"/>
  <c r="D1261" i="14"/>
  <c r="D1391" i="14"/>
  <c r="D318" i="19" s="1"/>
  <c r="D51" i="14"/>
  <c r="D59" i="14"/>
  <c r="D215" i="14"/>
  <c r="D269" i="14"/>
  <c r="D319" i="14"/>
  <c r="D339" i="14"/>
  <c r="D375" i="14"/>
  <c r="D387" i="14"/>
  <c r="D430" i="14"/>
  <c r="D450" i="14"/>
  <c r="D504" i="14"/>
  <c r="D542" i="14"/>
  <c r="D664" i="14"/>
  <c r="D714" i="14"/>
  <c r="D991" i="14"/>
  <c r="D1277" i="14"/>
  <c r="D43" i="14"/>
  <c r="D55" i="14"/>
  <c r="D67" i="14"/>
  <c r="D97" i="14"/>
  <c r="D105" i="14"/>
  <c r="D117" i="14"/>
  <c r="D163" i="14"/>
  <c r="D175" i="14"/>
  <c r="D219" i="14"/>
  <c r="D231" i="14"/>
  <c r="D315" i="14"/>
  <c r="D335" i="14"/>
  <c r="D371" i="14"/>
  <c r="D379" i="14"/>
  <c r="D391" i="14"/>
  <c r="D446" i="14"/>
  <c r="D500" i="14"/>
  <c r="D594" i="14"/>
  <c r="D605" i="14"/>
  <c r="D610" i="14"/>
  <c r="D648" i="14"/>
  <c r="D709" i="14"/>
  <c r="D718" i="14"/>
  <c r="D761" i="14"/>
  <c r="D811" i="14"/>
  <c r="D218" i="14"/>
  <c r="D264" i="14"/>
  <c r="D289" i="12"/>
  <c r="D324" i="12" s="1"/>
  <c r="D359" i="12" s="1"/>
  <c r="D57" i="14"/>
  <c r="D103" i="14"/>
  <c r="D119" i="14"/>
  <c r="D161" i="14"/>
  <c r="D213" i="14"/>
  <c r="D280" i="14"/>
  <c r="D326" i="14"/>
  <c r="D333" i="14"/>
  <c r="D377" i="14"/>
  <c r="D393" i="14"/>
  <c r="D432" i="14"/>
  <c r="D452" i="14"/>
  <c r="D498" i="14"/>
  <c r="D506" i="14"/>
  <c r="D556" i="14"/>
  <c r="D654" i="14"/>
  <c r="D712" i="14"/>
  <c r="D720" i="14"/>
  <c r="D768" i="14"/>
  <c r="D776" i="14"/>
  <c r="D818" i="14"/>
  <c r="D826" i="14"/>
  <c r="D876" i="14"/>
  <c r="D946" i="14"/>
  <c r="D982" i="14"/>
  <c r="D989" i="14"/>
  <c r="D997" i="14"/>
  <c r="D1036" i="14"/>
  <c r="D1044" i="14"/>
  <c r="D1095" i="14"/>
  <c r="D1103" i="14"/>
  <c r="D1111" i="14"/>
  <c r="D1149" i="14"/>
  <c r="D1208" i="14"/>
  <c r="D1216" i="14"/>
  <c r="D1259" i="14"/>
  <c r="D1271" i="14"/>
  <c r="D1279" i="14"/>
  <c r="D1322" i="14"/>
  <c r="D1377" i="14"/>
  <c r="D304" i="19" s="1"/>
  <c r="B25" i="19"/>
  <c r="C93" i="19"/>
  <c r="D293" i="12"/>
  <c r="D328" i="12" s="1"/>
  <c r="D363" i="12" s="1"/>
  <c r="D537" i="14"/>
  <c r="D659" i="14"/>
  <c r="D725" i="14"/>
  <c r="D1037" i="14"/>
  <c r="D1100" i="14"/>
  <c r="D285" i="12"/>
  <c r="D320" i="12" s="1"/>
  <c r="D355" i="12" s="1"/>
  <c r="D53" i="14"/>
  <c r="D99" i="14"/>
  <c r="D115" i="14"/>
  <c r="D157" i="14"/>
  <c r="D173" i="14"/>
  <c r="D221" i="14"/>
  <c r="D229" i="14"/>
  <c r="D267" i="14"/>
  <c r="D275" i="14"/>
  <c r="D321" i="14"/>
  <c r="D373" i="14"/>
  <c r="D389" i="14"/>
  <c r="D433" i="14"/>
  <c r="D440" i="14"/>
  <c r="D448" i="14"/>
  <c r="D486" i="14"/>
  <c r="D494" i="14"/>
  <c r="D540" i="14"/>
  <c r="D548" i="14"/>
  <c r="D560" i="14"/>
  <c r="D596" i="14"/>
  <c r="D600" i="14"/>
  <c r="D608" i="14"/>
  <c r="D612" i="14"/>
  <c r="D616" i="14"/>
  <c r="D662" i="14"/>
  <c r="D670" i="14"/>
  <c r="D708" i="14"/>
  <c r="D760" i="14"/>
  <c r="D769" i="14"/>
  <c r="D780" i="14"/>
  <c r="D819" i="14"/>
  <c r="D830" i="14"/>
  <c r="D888" i="14"/>
  <c r="D926" i="14"/>
  <c r="D938" i="14"/>
  <c r="D947" i="14"/>
  <c r="D998" i="14"/>
  <c r="D1048" i="14"/>
  <c r="D1161" i="14"/>
  <c r="C92" i="19"/>
  <c r="B229" i="19"/>
  <c r="D96" i="14"/>
  <c r="D100" i="14"/>
  <c r="D104" i="14"/>
  <c r="D108" i="14"/>
  <c r="D112" i="14"/>
  <c r="D116" i="14"/>
  <c r="D120" i="14"/>
  <c r="D150" i="14"/>
  <c r="D154" i="14"/>
  <c r="D158" i="14"/>
  <c r="D162" i="14"/>
  <c r="D166" i="14"/>
  <c r="D170" i="14"/>
  <c r="D174" i="14"/>
  <c r="D206" i="14"/>
  <c r="D222" i="14"/>
  <c r="D268" i="14"/>
  <c r="D284" i="14"/>
  <c r="D314" i="14"/>
  <c r="D330" i="14"/>
  <c r="D437" i="14"/>
  <c r="D453" i="14"/>
  <c r="D483" i="14"/>
  <c r="D499" i="14"/>
  <c r="D541" i="14"/>
  <c r="D553" i="14"/>
  <c r="D647" i="14"/>
  <c r="D663" i="14"/>
  <c r="D713" i="14"/>
  <c r="D773" i="14"/>
  <c r="D781" i="14"/>
  <c r="D823" i="14"/>
  <c r="D831" i="14"/>
  <c r="D923" i="14"/>
  <c r="D931" i="14"/>
  <c r="D986" i="14"/>
  <c r="D1002" i="14"/>
  <c r="D1049" i="14"/>
  <c r="D1057" i="14"/>
  <c r="D1092" i="14"/>
  <c r="B243" i="19"/>
  <c r="B117" i="19"/>
  <c r="B67" i="19"/>
  <c r="B51" i="19"/>
  <c r="B35" i="19"/>
  <c r="B19" i="19"/>
  <c r="D303" i="10"/>
  <c r="D392" i="10"/>
  <c r="C94" i="19"/>
  <c r="D287" i="12"/>
  <c r="D322" i="12" s="1"/>
  <c r="D357" i="12" s="1"/>
  <c r="D214" i="14"/>
  <c r="D230" i="14"/>
  <c r="D260" i="14"/>
  <c r="D276" i="14"/>
  <c r="D322" i="14"/>
  <c r="D338" i="14"/>
  <c r="D370" i="14"/>
  <c r="D374" i="14"/>
  <c r="D378" i="14"/>
  <c r="D382" i="14"/>
  <c r="D386" i="14"/>
  <c r="D390" i="14"/>
  <c r="D394" i="14"/>
  <c r="D429" i="14"/>
  <c r="D445" i="14"/>
  <c r="D491" i="14"/>
  <c r="D507" i="14"/>
  <c r="D549" i="14"/>
  <c r="D655" i="14"/>
  <c r="D671" i="14"/>
  <c r="D705" i="14"/>
  <c r="D721" i="14"/>
  <c r="D777" i="14"/>
  <c r="D827" i="14"/>
  <c r="D835" i="14"/>
  <c r="D927" i="14"/>
  <c r="D935" i="14"/>
  <c r="D978" i="14"/>
  <c r="D994" i="14"/>
  <c r="D1045" i="14"/>
  <c r="D1053" i="14"/>
  <c r="D1088" i="14"/>
  <c r="D1096" i="14"/>
  <c r="D78" i="16"/>
  <c r="D634" i="8"/>
  <c r="C261" i="19" s="1"/>
  <c r="B181" i="19"/>
  <c r="D291" i="12"/>
  <c r="D326" i="12" s="1"/>
  <c r="D361" i="12" s="1"/>
  <c r="D42" i="14"/>
  <c r="D46" i="14"/>
  <c r="D50" i="14"/>
  <c r="D54" i="14"/>
  <c r="D58" i="14"/>
  <c r="D62" i="14"/>
  <c r="D66" i="14"/>
  <c r="D210" i="14"/>
  <c r="D226" i="14"/>
  <c r="D272" i="14"/>
  <c r="D318" i="14"/>
  <c r="D334" i="14"/>
  <c r="D441" i="14"/>
  <c r="D487" i="14"/>
  <c r="D503" i="14"/>
  <c r="D545" i="14"/>
  <c r="D557" i="14"/>
  <c r="D651" i="14"/>
  <c r="D667" i="14"/>
  <c r="D701" i="14"/>
  <c r="D717" i="14"/>
  <c r="D757" i="14"/>
  <c r="D765" i="14"/>
  <c r="D815" i="14"/>
  <c r="D865" i="14"/>
  <c r="D873" i="14"/>
  <c r="D877" i="14"/>
  <c r="D885" i="14"/>
  <c r="D630" i="8"/>
  <c r="C129" i="19" s="1"/>
  <c r="B55" i="19"/>
  <c r="B39" i="19"/>
  <c r="B22" i="19"/>
  <c r="D1255" i="14"/>
  <c r="D536" i="14"/>
  <c r="D1310" i="14"/>
  <c r="D1200" i="14"/>
  <c r="D1032" i="14"/>
  <c r="D700" i="14"/>
  <c r="D1365" i="14"/>
  <c r="D292" i="19" s="1"/>
  <c r="D1145" i="14"/>
  <c r="D922" i="14"/>
  <c r="D756" i="14"/>
  <c r="D592" i="14"/>
  <c r="D1000" i="14"/>
  <c r="D669" i="14"/>
  <c r="D559" i="14"/>
  <c r="D1388" i="14"/>
  <c r="D315" i="19" s="1"/>
  <c r="D1223" i="14"/>
  <c r="D945" i="14"/>
  <c r="D779" i="14"/>
  <c r="D505" i="14"/>
  <c r="D451" i="14"/>
  <c r="D336" i="14"/>
  <c r="D282" i="14"/>
  <c r="D228" i="14"/>
  <c r="D1168" i="14"/>
  <c r="D1055" i="14"/>
  <c r="D833" i="14"/>
  <c r="D723" i="14"/>
  <c r="D1384" i="14"/>
  <c r="D311" i="19" s="1"/>
  <c r="D1164" i="14"/>
  <c r="D996" i="14"/>
  <c r="D941" i="14"/>
  <c r="D775" i="14"/>
  <c r="D665" i="14"/>
  <c r="D1329" i="14"/>
  <c r="D1106" i="14"/>
  <c r="D1051" i="14"/>
  <c r="D829" i="14"/>
  <c r="D501" i="14"/>
  <c r="D447" i="14"/>
  <c r="D332" i="14"/>
  <c r="D278" i="14"/>
  <c r="D224" i="14"/>
  <c r="D1274" i="14"/>
  <c r="D719" i="14"/>
  <c r="D1270" i="14"/>
  <c r="D1102" i="14"/>
  <c r="D1047" i="14"/>
  <c r="D992" i="14"/>
  <c r="D825" i="14"/>
  <c r="D661" i="14"/>
  <c r="D1215" i="14"/>
  <c r="D497" i="14"/>
  <c r="D443" i="14"/>
  <c r="D328" i="14"/>
  <c r="D274" i="14"/>
  <c r="D220" i="14"/>
  <c r="D1380" i="14"/>
  <c r="D307" i="19" s="1"/>
  <c r="D1160" i="14"/>
  <c r="D715" i="14"/>
  <c r="D551" i="14"/>
  <c r="D1376" i="14"/>
  <c r="D303" i="19" s="1"/>
  <c r="D988" i="14"/>
  <c r="D657" i="14"/>
  <c r="D1321" i="14"/>
  <c r="D1156" i="14"/>
  <c r="D547" i="14"/>
  <c r="D493" i="14"/>
  <c r="D439" i="14"/>
  <c r="D324" i="14"/>
  <c r="D270" i="14"/>
  <c r="D216" i="14"/>
  <c r="D1266" i="14"/>
  <c r="D933" i="14"/>
  <c r="D767" i="14"/>
  <c r="D711" i="14"/>
  <c r="D1317" i="14"/>
  <c r="D1262" i="14"/>
  <c r="D984" i="14"/>
  <c r="D653" i="14"/>
  <c r="D929" i="14"/>
  <c r="D763" i="14"/>
  <c r="D543" i="14"/>
  <c r="D489" i="14"/>
  <c r="D435" i="14"/>
  <c r="D320" i="14"/>
  <c r="D266" i="14"/>
  <c r="D212" i="14"/>
  <c r="D1372" i="14"/>
  <c r="D299" i="19" s="1"/>
  <c r="D1207" i="14"/>
  <c r="D1094" i="14"/>
  <c r="D1039" i="14"/>
  <c r="D817" i="14"/>
  <c r="D707" i="14"/>
  <c r="D1368" i="14"/>
  <c r="D295" i="19" s="1"/>
  <c r="D1203" i="14"/>
  <c r="D980" i="14"/>
  <c r="D925" i="14"/>
  <c r="D759" i="14"/>
  <c r="D649" i="14"/>
  <c r="D1148" i="14"/>
  <c r="D1090" i="14"/>
  <c r="D1035" i="14"/>
  <c r="D813" i="14"/>
  <c r="D539" i="14"/>
  <c r="D485" i="14"/>
  <c r="D431" i="14"/>
  <c r="D316" i="14"/>
  <c r="D262" i="14"/>
  <c r="D208" i="14"/>
  <c r="D1313" i="14"/>
  <c r="D703" i="14"/>
  <c r="B261" i="19"/>
  <c r="B105" i="19"/>
  <c r="B121" i="19"/>
  <c r="B137" i="19"/>
  <c r="B153" i="19"/>
  <c r="B169" i="19"/>
  <c r="B185" i="19"/>
  <c r="B201" i="19"/>
  <c r="B217" i="19"/>
  <c r="B233" i="19"/>
  <c r="B246" i="19"/>
  <c r="B257" i="19"/>
  <c r="D631" i="8"/>
  <c r="C141" i="19" s="1"/>
  <c r="D635" i="8"/>
  <c r="D43" i="20" s="1"/>
  <c r="B109" i="19"/>
  <c r="B125" i="19"/>
  <c r="B141" i="19"/>
  <c r="B157" i="19"/>
  <c r="B173" i="19"/>
  <c r="B189" i="19"/>
  <c r="B205" i="19"/>
  <c r="B221" i="19"/>
  <c r="B237" i="19"/>
  <c r="B249" i="19"/>
  <c r="B259" i="19"/>
  <c r="D632" i="8"/>
  <c r="C173" i="19" s="1"/>
  <c r="B113" i="19"/>
  <c r="B129" i="19"/>
  <c r="B145" i="19"/>
  <c r="B161" i="19"/>
  <c r="B177" i="19"/>
  <c r="B193" i="19"/>
  <c r="B209" i="19"/>
  <c r="B225" i="19"/>
  <c r="B241" i="19"/>
  <c r="B251" i="19"/>
  <c r="B266" i="19"/>
  <c r="D21" i="21"/>
  <c r="D633" i="8"/>
  <c r="D41" i="20" s="1"/>
  <c r="I30" i="25"/>
  <c r="B271" i="19"/>
  <c r="B272" i="19"/>
  <c r="B288" i="19"/>
  <c r="B304" i="19"/>
  <c r="B276" i="19"/>
  <c r="B292" i="19"/>
  <c r="B308" i="19"/>
  <c r="D636" i="8"/>
  <c r="C301" i="19" s="1"/>
  <c r="B280" i="19"/>
  <c r="B296" i="19"/>
  <c r="B312" i="19"/>
  <c r="B213" i="19"/>
  <c r="B149" i="19"/>
  <c r="B316" i="19"/>
  <c r="B254" i="19"/>
  <c r="B197" i="19"/>
  <c r="B133" i="19"/>
  <c r="B76" i="19"/>
  <c r="B92" i="19"/>
  <c r="B80" i="19"/>
  <c r="B96" i="19"/>
  <c r="B84" i="19"/>
  <c r="B100" i="19"/>
  <c r="B326" i="19"/>
  <c r="C99" i="19"/>
  <c r="C95" i="19"/>
  <c r="G30" i="25"/>
  <c r="D890" i="14"/>
  <c r="D726" i="14"/>
  <c r="D672" i="14"/>
  <c r="D1171" i="14"/>
  <c r="D1058" i="14"/>
  <c r="D948" i="14"/>
  <c r="D836" i="14"/>
  <c r="D1281" i="14"/>
  <c r="D782" i="14"/>
  <c r="D1387" i="14"/>
  <c r="D314" i="19" s="1"/>
  <c r="D1167" i="14"/>
  <c r="D1332" i="14"/>
  <c r="D1222" i="14"/>
  <c r="D944" i="14"/>
  <c r="D778" i="14"/>
  <c r="D1109" i="14"/>
  <c r="D1054" i="14"/>
  <c r="D832" i="14"/>
  <c r="D558" i="14"/>
  <c r="D1383" i="14"/>
  <c r="D310" i="19" s="1"/>
  <c r="D1328" i="14"/>
  <c r="D1218" i="14"/>
  <c r="D1273" i="14"/>
  <c r="D940" i="14"/>
  <c r="D774" i="14"/>
  <c r="D1163" i="14"/>
  <c r="D1050" i="14"/>
  <c r="D828" i="14"/>
  <c r="D554" i="14"/>
  <c r="D1269" i="14"/>
  <c r="D1101" i="14"/>
  <c r="D936" i="14"/>
  <c r="D770" i="14"/>
  <c r="D1379" i="14"/>
  <c r="D306" i="19" s="1"/>
  <c r="D1324" i="14"/>
  <c r="D1214" i="14"/>
  <c r="D1046" i="14"/>
  <c r="D824" i="14"/>
  <c r="D550" i="14"/>
  <c r="D1155" i="14"/>
  <c r="D1097" i="14"/>
  <c r="D932" i="14"/>
  <c r="D766" i="14"/>
  <c r="D1375" i="14"/>
  <c r="D302" i="19" s="1"/>
  <c r="D1265" i="14"/>
  <c r="D1042" i="14"/>
  <c r="D820" i="14"/>
  <c r="D1151" i="14"/>
  <c r="D1316" i="14"/>
  <c r="D1206" i="14"/>
  <c r="D1093" i="14"/>
  <c r="D928" i="14"/>
  <c r="D762" i="14"/>
  <c r="D1371" i="14"/>
  <c r="D298" i="19" s="1"/>
  <c r="D1038" i="14"/>
  <c r="D816" i="14"/>
  <c r="D1312" i="14"/>
  <c r="D1202" i="14"/>
  <c r="D1257" i="14"/>
  <c r="D1089" i="14"/>
  <c r="D924" i="14"/>
  <c r="D758" i="14"/>
  <c r="D1367" i="14"/>
  <c r="D294" i="19" s="1"/>
  <c r="D1147" i="14"/>
  <c r="D1034" i="14"/>
  <c r="D812" i="14"/>
  <c r="D113" i="10"/>
  <c r="D506" i="8"/>
  <c r="D29" i="16" s="1"/>
  <c r="D57" i="16" s="1"/>
  <c r="D135" i="16" s="1"/>
  <c r="D494" i="10"/>
  <c r="D426" i="10"/>
  <c r="D337" i="10"/>
  <c r="D269" i="10"/>
  <c r="D147" i="10"/>
  <c r="D79" i="10"/>
  <c r="D512" i="10"/>
  <c r="D444" i="10"/>
  <c r="D376" i="10"/>
  <c r="D355" i="10"/>
  <c r="D287" i="10"/>
  <c r="D219" i="10"/>
  <c r="D165" i="10"/>
  <c r="D97" i="10"/>
  <c r="D29" i="10"/>
  <c r="D478" i="10"/>
  <c r="D410" i="10"/>
  <c r="D321" i="10"/>
  <c r="D253" i="10"/>
  <c r="D131" i="10"/>
  <c r="D63" i="10"/>
  <c r="D460" i="10"/>
  <c r="D1309" i="14"/>
  <c r="D1086" i="14"/>
  <c r="D1031" i="14"/>
  <c r="D921" i="14"/>
  <c r="D755" i="14"/>
  <c r="D1144" i="14"/>
  <c r="D976" i="14"/>
  <c r="D699" i="14"/>
  <c r="D645" i="14"/>
  <c r="D1364" i="14"/>
  <c r="D291" i="19" s="1"/>
  <c r="D1254" i="14"/>
  <c r="D125" i="15"/>
  <c r="D339" i="19" s="1"/>
  <c r="D146" i="15"/>
  <c r="D45" i="10"/>
  <c r="D26" i="19"/>
  <c r="C96" i="19"/>
  <c r="D94" i="16"/>
  <c r="M40" i="26"/>
  <c r="S21" i="28"/>
  <c r="S22" i="28" s="1"/>
  <c r="F62" i="22"/>
  <c r="F64" i="22" s="1"/>
  <c r="F66" i="22" s="1"/>
  <c r="F68" i="22" s="1"/>
  <c r="F69" i="22" s="1"/>
  <c r="F70" i="22" s="1"/>
  <c r="F381" i="19"/>
  <c r="P21" i="28"/>
  <c r="P22" i="28" s="1"/>
  <c r="W40" i="26"/>
  <c r="L40" i="26"/>
  <c r="L21" i="28"/>
  <c r="L22" i="28" s="1"/>
  <c r="AB40" i="26"/>
  <c r="Z40" i="26"/>
  <c r="D114" i="16"/>
  <c r="D66" i="16"/>
  <c r="D98" i="16"/>
  <c r="D82" i="16"/>
  <c r="D52" i="16"/>
  <c r="D130" i="16" s="1"/>
  <c r="D53" i="16"/>
  <c r="D131" i="16" s="1"/>
  <c r="D99" i="16"/>
  <c r="D1390" i="14"/>
  <c r="D317" i="19" s="1"/>
  <c r="D1335" i="14"/>
  <c r="D1225" i="14"/>
  <c r="D1112" i="14"/>
  <c r="D1280" i="14"/>
  <c r="D1170" i="14"/>
  <c r="D1386" i="14"/>
  <c r="D313" i="19" s="1"/>
  <c r="D1331" i="14"/>
  <c r="D1221" i="14"/>
  <c r="D1108" i="14"/>
  <c r="D1276" i="14"/>
  <c r="D1166" i="14"/>
  <c r="D1327" i="14"/>
  <c r="D1217" i="14"/>
  <c r="D1104" i="14"/>
  <c r="D1382" i="14"/>
  <c r="D309" i="19" s="1"/>
  <c r="D1272" i="14"/>
  <c r="D1162" i="14"/>
  <c r="D1378" i="14"/>
  <c r="D305" i="19" s="1"/>
  <c r="D1323" i="14"/>
  <c r="D1213" i="14"/>
  <c r="D1268" i="14"/>
  <c r="D1158" i="14"/>
  <c r="D1319" i="14"/>
  <c r="D1209" i="14"/>
  <c r="D1374" i="14"/>
  <c r="D301" i="19" s="1"/>
  <c r="D1264" i="14"/>
  <c r="D1154" i="14"/>
  <c r="D1370" i="14"/>
  <c r="D297" i="19" s="1"/>
  <c r="D1315" i="14"/>
  <c r="D1205" i="14"/>
  <c r="D1260" i="14"/>
  <c r="D1150" i="14"/>
  <c r="D1311" i="14"/>
  <c r="D1201" i="14"/>
  <c r="D1366" i="14"/>
  <c r="D293" i="19" s="1"/>
  <c r="D1256" i="14"/>
  <c r="D1146" i="14"/>
  <c r="D37" i="16"/>
  <c r="D113" i="16" s="1"/>
  <c r="D51" i="16"/>
  <c r="D129" i="16" s="1"/>
  <c r="D147" i="15"/>
  <c r="D136" i="15"/>
  <c r="D340" i="19" s="1"/>
  <c r="D76" i="16"/>
  <c r="D34" i="16"/>
  <c r="D62" i="16" s="1"/>
  <c r="B330" i="19"/>
  <c r="D20" i="21"/>
  <c r="B73" i="19"/>
  <c r="B77" i="19"/>
  <c r="B81" i="19"/>
  <c r="B85" i="19"/>
  <c r="B89" i="19"/>
  <c r="B93" i="19"/>
  <c r="B97" i="19"/>
  <c r="B101" i="19"/>
  <c r="B74" i="19"/>
  <c r="B78" i="19"/>
  <c r="B82" i="19"/>
  <c r="B86" i="19"/>
  <c r="B90" i="19"/>
  <c r="B94" i="19"/>
  <c r="B98" i="19"/>
  <c r="B71" i="19"/>
  <c r="B75" i="19"/>
  <c r="B79" i="19"/>
  <c r="B83" i="19"/>
  <c r="B87" i="19"/>
  <c r="B91" i="19"/>
  <c r="B95" i="19"/>
  <c r="B99" i="19"/>
  <c r="H30" i="25"/>
  <c r="F49" i="25"/>
  <c r="B338" i="19"/>
  <c r="J48" i="25"/>
  <c r="C98" i="19"/>
  <c r="B319" i="19"/>
  <c r="B323" i="19"/>
  <c r="B327" i="19"/>
  <c r="B331" i="19"/>
  <c r="B335" i="19"/>
  <c r="B339" i="19"/>
  <c r="D23" i="21"/>
  <c r="D638" i="8"/>
  <c r="C325" i="19" s="1"/>
  <c r="D642" i="8"/>
  <c r="C338" i="19" s="1"/>
  <c r="B320" i="19"/>
  <c r="B324" i="19"/>
  <c r="B328" i="19"/>
  <c r="B332" i="19"/>
  <c r="B336" i="19"/>
  <c r="B340" i="19"/>
  <c r="D639" i="8"/>
  <c r="D47" i="20" s="1"/>
  <c r="D643" i="8"/>
  <c r="B321" i="19"/>
  <c r="B325" i="19"/>
  <c r="B329" i="19"/>
  <c r="B333" i="19"/>
  <c r="B337" i="19"/>
  <c r="D640" i="8"/>
  <c r="C329" i="19" s="1"/>
  <c r="D644" i="8"/>
  <c r="D52" i="20" s="1"/>
  <c r="C100" i="19"/>
  <c r="B318" i="19"/>
  <c r="B310" i="19"/>
  <c r="B302" i="19"/>
  <c r="B294" i="19"/>
  <c r="B286" i="19"/>
  <c r="B278" i="19"/>
  <c r="B270" i="19"/>
  <c r="B265" i="19"/>
  <c r="B255" i="19"/>
  <c r="B250" i="19"/>
  <c r="B245" i="19"/>
  <c r="B239" i="19"/>
  <c r="B231" i="19"/>
  <c r="B223" i="19"/>
  <c r="B215" i="19"/>
  <c r="B207" i="19"/>
  <c r="B199" i="19"/>
  <c r="B191" i="19"/>
  <c r="B183" i="19"/>
  <c r="B175" i="19"/>
  <c r="B167" i="19"/>
  <c r="B159" i="19"/>
  <c r="B151" i="19"/>
  <c r="B143" i="19"/>
  <c r="B135" i="19"/>
  <c r="B127" i="19"/>
  <c r="B119" i="19"/>
  <c r="B111" i="19"/>
  <c r="B103" i="19"/>
  <c r="B61" i="19"/>
  <c r="B53" i="19"/>
  <c r="B45" i="19"/>
  <c r="B37" i="19"/>
  <c r="B29" i="19"/>
  <c r="B21" i="19"/>
  <c r="B15" i="19"/>
  <c r="B263" i="19"/>
  <c r="D620" i="8"/>
  <c r="B314" i="19"/>
  <c r="B306" i="19"/>
  <c r="B298" i="19"/>
  <c r="B290" i="19"/>
  <c r="B282" i="19"/>
  <c r="B274" i="19"/>
  <c r="B267" i="19"/>
  <c r="B258" i="19"/>
  <c r="B253" i="19"/>
  <c r="B247" i="19"/>
  <c r="B242" i="19"/>
  <c r="B235" i="19"/>
  <c r="B227" i="19"/>
  <c r="B219" i="19"/>
  <c r="B211" i="19"/>
  <c r="B203" i="19"/>
  <c r="B195" i="19"/>
  <c r="B187" i="19"/>
  <c r="B179" i="19"/>
  <c r="B171" i="19"/>
  <c r="B163" i="19"/>
  <c r="B155" i="19"/>
  <c r="B147" i="19"/>
  <c r="B139" i="19"/>
  <c r="B131" i="19"/>
  <c r="B123" i="19"/>
  <c r="B115" i="19"/>
  <c r="B107" i="19"/>
  <c r="B65" i="19"/>
  <c r="B57" i="19"/>
  <c r="B49" i="19"/>
  <c r="B41" i="19"/>
  <c r="B33" i="19"/>
  <c r="B23" i="19"/>
  <c r="C97" i="19"/>
  <c r="F71" i="25"/>
  <c r="F89" i="25" s="1"/>
  <c r="F105" i="25" s="1"/>
  <c r="D77" i="16"/>
  <c r="D83" i="16"/>
  <c r="D33" i="16"/>
  <c r="D39" i="16"/>
  <c r="D47" i="16"/>
  <c r="D125" i="16" s="1"/>
  <c r="F68" i="25"/>
  <c r="F86" i="25" s="1"/>
  <c r="F102" i="25" s="1"/>
  <c r="F72" i="25"/>
  <c r="F90" i="25" s="1"/>
  <c r="F106" i="25" s="1"/>
  <c r="B341" i="19"/>
  <c r="B345" i="19"/>
  <c r="B342" i="19"/>
  <c r="B343" i="19"/>
  <c r="B344" i="19"/>
  <c r="D645" i="8"/>
  <c r="D646" i="8"/>
  <c r="D32" i="16"/>
  <c r="F67" i="25"/>
  <c r="F85" i="25" s="1"/>
  <c r="F101" i="25" s="1"/>
  <c r="F65" i="25"/>
  <c r="F83" i="25" s="1"/>
  <c r="F99" i="25" s="1"/>
  <c r="F69" i="25"/>
  <c r="F87" i="25" s="1"/>
  <c r="F103" i="25" s="1"/>
  <c r="D24" i="21"/>
  <c r="F58" i="25"/>
  <c r="D81" i="16"/>
  <c r="D46" i="16"/>
  <c r="D124" i="16" s="1"/>
  <c r="D50" i="16"/>
  <c r="D128" i="16" s="1"/>
  <c r="D80" i="16"/>
  <c r="D345" i="19"/>
  <c r="F66" i="25"/>
  <c r="F84" i="25" s="1"/>
  <c r="F100" i="25" s="1"/>
  <c r="F70" i="25"/>
  <c r="F88" i="25" s="1"/>
  <c r="F104" i="25" s="1"/>
  <c r="B317" i="19"/>
  <c r="B313" i="19"/>
  <c r="B309" i="19"/>
  <c r="B305" i="19"/>
  <c r="B301" i="19"/>
  <c r="B297" i="19"/>
  <c r="B293" i="19"/>
  <c r="B289" i="19"/>
  <c r="B285" i="19"/>
  <c r="B281" i="19"/>
  <c r="B277" i="19"/>
  <c r="B273" i="19"/>
  <c r="B269" i="19"/>
  <c r="B238" i="19"/>
  <c r="B234" i="19"/>
  <c r="B230" i="19"/>
  <c r="B226" i="19"/>
  <c r="B222" i="19"/>
  <c r="B218" i="19"/>
  <c r="B214" i="19"/>
  <c r="B210" i="19"/>
  <c r="B206" i="19"/>
  <c r="B202" i="19"/>
  <c r="B198" i="19"/>
  <c r="B194" i="19"/>
  <c r="B190" i="19"/>
  <c r="B186" i="19"/>
  <c r="B182" i="19"/>
  <c r="B178" i="19"/>
  <c r="B174" i="19"/>
  <c r="B170" i="19"/>
  <c r="B166" i="19"/>
  <c r="B162" i="19"/>
  <c r="B158" i="19"/>
  <c r="B154" i="19"/>
  <c r="B150" i="19"/>
  <c r="B146" i="19"/>
  <c r="B142" i="19"/>
  <c r="B138" i="19"/>
  <c r="B134" i="19"/>
  <c r="B130" i="19"/>
  <c r="B126" i="19"/>
  <c r="B122" i="19"/>
  <c r="B118" i="19"/>
  <c r="B114" i="19"/>
  <c r="B110" i="19"/>
  <c r="B106" i="19"/>
  <c r="B102" i="19"/>
  <c r="B64" i="19"/>
  <c r="B60" i="19"/>
  <c r="B56" i="19"/>
  <c r="B52" i="19"/>
  <c r="B48" i="19"/>
  <c r="B44" i="19"/>
  <c r="B40" i="19"/>
  <c r="B36" i="19"/>
  <c r="B32" i="19"/>
  <c r="B28" i="19"/>
  <c r="D610" i="8"/>
  <c r="D613" i="8"/>
  <c r="D18" i="20" s="1"/>
  <c r="D617" i="8"/>
  <c r="D22" i="20" s="1"/>
  <c r="D614" i="8"/>
  <c r="D618" i="8"/>
  <c r="D611" i="8"/>
  <c r="D615" i="8"/>
  <c r="D20" i="20" s="1"/>
  <c r="B26" i="19"/>
  <c r="D619" i="8"/>
  <c r="D24" i="20" s="1"/>
  <c r="D612" i="8"/>
  <c r="D616" i="8"/>
  <c r="B262" i="19"/>
  <c r="B264" i="19"/>
  <c r="B24" i="19"/>
  <c r="B315" i="19"/>
  <c r="B311" i="19"/>
  <c r="B307" i="19"/>
  <c r="B303" i="19"/>
  <c r="B299" i="19"/>
  <c r="B295" i="19"/>
  <c r="B291" i="19"/>
  <c r="B287" i="19"/>
  <c r="B283" i="19"/>
  <c r="B279" i="19"/>
  <c r="B275" i="19"/>
  <c r="B268" i="19"/>
  <c r="B260" i="19"/>
  <c r="B256" i="19"/>
  <c r="B252" i="19"/>
  <c r="B248" i="19"/>
  <c r="B244" i="19"/>
  <c r="B240" i="19"/>
  <c r="B236" i="19"/>
  <c r="B232" i="19"/>
  <c r="B228" i="19"/>
  <c r="B224" i="19"/>
  <c r="B220" i="19"/>
  <c r="B216" i="19"/>
  <c r="B212" i="19"/>
  <c r="B208" i="19"/>
  <c r="B204" i="19"/>
  <c r="B200" i="19"/>
  <c r="B196" i="19"/>
  <c r="B192" i="19"/>
  <c r="B188" i="19"/>
  <c r="B184" i="19"/>
  <c r="B180" i="19"/>
  <c r="B176" i="19"/>
  <c r="B172" i="19"/>
  <c r="B168" i="19"/>
  <c r="B164" i="19"/>
  <c r="B160" i="19"/>
  <c r="B156" i="19"/>
  <c r="B152" i="19"/>
  <c r="B148" i="19"/>
  <c r="B144" i="19"/>
  <c r="B140" i="19"/>
  <c r="B136" i="19"/>
  <c r="B132" i="19"/>
  <c r="B128" i="19"/>
  <c r="B124" i="19"/>
  <c r="B120" i="19"/>
  <c r="B116" i="19"/>
  <c r="B112" i="19"/>
  <c r="B108" i="19"/>
  <c r="B104" i="19"/>
  <c r="B66" i="19"/>
  <c r="B62" i="19"/>
  <c r="B58" i="19"/>
  <c r="B54" i="19"/>
  <c r="B50" i="19"/>
  <c r="B46" i="19"/>
  <c r="B42" i="19"/>
  <c r="B38" i="19"/>
  <c r="B34" i="19"/>
  <c r="B27" i="19"/>
  <c r="B20" i="19"/>
  <c r="B16" i="19"/>
  <c r="D621" i="8"/>
  <c r="C101" i="19"/>
  <c r="D86" i="16"/>
  <c r="D56" i="16"/>
  <c r="D134" i="16" s="1"/>
  <c r="D42" i="16"/>
  <c r="L198" i="10"/>
  <c r="U198" i="10"/>
  <c r="V239" i="10"/>
  <c r="Z83" i="10"/>
  <c r="I117" i="10"/>
  <c r="K117" i="10"/>
  <c r="Q117" i="10"/>
  <c r="T117" i="10"/>
  <c r="V117" i="10"/>
  <c r="Z117" i="10"/>
  <c r="AB117" i="10"/>
  <c r="G151" i="10"/>
  <c r="D255" i="10"/>
  <c r="M396" i="10"/>
  <c r="U396" i="10"/>
  <c r="V464" i="10"/>
  <c r="X464" i="10"/>
  <c r="I167" i="10"/>
  <c r="I197" i="10" s="1"/>
  <c r="N198" i="10"/>
  <c r="W198" i="10"/>
  <c r="J341" i="10"/>
  <c r="R341" i="10"/>
  <c r="V341" i="10"/>
  <c r="Z341" i="10"/>
  <c r="T430" i="10"/>
  <c r="V430" i="10"/>
  <c r="Z430" i="10"/>
  <c r="M27" i="19"/>
  <c r="M69" i="19" s="1"/>
  <c r="R239" i="10"/>
  <c r="M273" i="10"/>
  <c r="Z514" i="10"/>
  <c r="G117" i="10"/>
  <c r="O117" i="10"/>
  <c r="AB151" i="10"/>
  <c r="R198" i="10"/>
  <c r="Q396" i="10"/>
  <c r="Z464" i="10"/>
  <c r="Y83" i="10"/>
  <c r="X198" i="10"/>
  <c r="AA167" i="10"/>
  <c r="AA197" i="10" s="1"/>
  <c r="S273" i="10"/>
  <c r="W273" i="10"/>
  <c r="Y273" i="10"/>
  <c r="H396" i="10"/>
  <c r="R396" i="10"/>
  <c r="P464" i="10"/>
  <c r="U83" i="10"/>
  <c r="D198" i="10"/>
  <c r="AB198" i="10"/>
  <c r="W239" i="10"/>
  <c r="S83" i="10"/>
  <c r="H83" i="10"/>
  <c r="X167" i="10"/>
  <c r="X197" i="10" s="1"/>
  <c r="D221" i="10"/>
  <c r="S239" i="10"/>
  <c r="Y239" i="10"/>
  <c r="V307" i="10"/>
  <c r="L514" i="10"/>
  <c r="K151" i="10"/>
  <c r="X151" i="10"/>
  <c r="Z151" i="10"/>
  <c r="I198" i="10"/>
  <c r="AB167" i="10"/>
  <c r="AB197" i="10" s="1"/>
  <c r="Z239" i="10"/>
  <c r="R273" i="10"/>
  <c r="V273" i="10"/>
  <c r="W307" i="10"/>
  <c r="D323" i="10"/>
  <c r="G430" i="10"/>
  <c r="I430" i="10"/>
  <c r="U430" i="10"/>
  <c r="M464" i="10"/>
  <c r="J498" i="10"/>
  <c r="N498" i="10"/>
  <c r="P498" i="10"/>
  <c r="V498" i="10"/>
  <c r="X498" i="10"/>
  <c r="Z498" i="10"/>
  <c r="I498" i="10"/>
  <c r="AB498" i="10"/>
  <c r="Y498" i="10"/>
  <c r="J464" i="10"/>
  <c r="L464" i="10"/>
  <c r="Y464" i="10"/>
  <c r="AA464" i="10"/>
  <c r="I464" i="10"/>
  <c r="AB464" i="10"/>
  <c r="W430" i="10"/>
  <c r="Y430" i="10"/>
  <c r="H430" i="10"/>
  <c r="J430" i="10"/>
  <c r="L430" i="10"/>
  <c r="X430" i="10"/>
  <c r="T396" i="10"/>
  <c r="X396" i="10"/>
  <c r="P514" i="10"/>
  <c r="I396" i="10"/>
  <c r="G341" i="10"/>
  <c r="I341" i="10"/>
  <c r="M341" i="10"/>
  <c r="O341" i="10"/>
  <c r="Q341" i="10"/>
  <c r="S341" i="10"/>
  <c r="W341" i="10"/>
  <c r="Y341" i="10"/>
  <c r="N341" i="10"/>
  <c r="J307" i="10"/>
  <c r="Y307" i="10"/>
  <c r="G307" i="10"/>
  <c r="I307" i="10"/>
  <c r="M307" i="10"/>
  <c r="N307" i="10"/>
  <c r="G273" i="10"/>
  <c r="I273" i="10"/>
  <c r="J273" i="10"/>
  <c r="N273" i="10"/>
  <c r="J239" i="10"/>
  <c r="G239" i="10"/>
  <c r="I239" i="10"/>
  <c r="F227" i="10"/>
  <c r="F245" i="10" s="1"/>
  <c r="F261" i="10" s="1"/>
  <c r="F279" i="10" s="1"/>
  <c r="F295" i="10" s="1"/>
  <c r="F313" i="10" s="1"/>
  <c r="F329" i="10" s="1"/>
  <c r="F347" i="10" s="1"/>
  <c r="N239" i="10"/>
  <c r="U357" i="10"/>
  <c r="M151" i="10"/>
  <c r="O151" i="10"/>
  <c r="H151" i="10"/>
  <c r="J151" i="10"/>
  <c r="U151" i="10"/>
  <c r="W151" i="10"/>
  <c r="S151" i="10"/>
  <c r="L151" i="10"/>
  <c r="P151" i="10"/>
  <c r="R151" i="10"/>
  <c r="J117" i="10"/>
  <c r="L117" i="10"/>
  <c r="N117" i="10"/>
  <c r="W117" i="10"/>
  <c r="Y117" i="10"/>
  <c r="AA117" i="10"/>
  <c r="K83" i="10"/>
  <c r="M83" i="10"/>
  <c r="N83" i="10"/>
  <c r="P83" i="10"/>
  <c r="AA83" i="10"/>
  <c r="I83" i="10"/>
  <c r="R83" i="10"/>
  <c r="V83" i="10"/>
  <c r="X83" i="10"/>
  <c r="N167" i="10"/>
  <c r="N197" i="10" s="1"/>
  <c r="K167" i="10"/>
  <c r="K197" i="10" s="1"/>
  <c r="S167" i="10"/>
  <c r="S197" i="10" s="1"/>
  <c r="M49" i="10"/>
  <c r="Q49" i="10"/>
  <c r="Z49" i="10"/>
  <c r="J49" i="10"/>
  <c r="M167" i="10"/>
  <c r="M197" i="10" s="1"/>
  <c r="M200" i="10" s="1"/>
  <c r="V49" i="10"/>
  <c r="F214" i="10"/>
  <c r="F229" i="10"/>
  <c r="F247" i="10" s="1"/>
  <c r="F263" i="10" s="1"/>
  <c r="F281" i="10" s="1"/>
  <c r="F297" i="10" s="1"/>
  <c r="F315" i="10" s="1"/>
  <c r="F331" i="10" s="1"/>
  <c r="F349" i="10" s="1"/>
  <c r="P357" i="10"/>
  <c r="F373" i="10"/>
  <c r="F388" i="10"/>
  <c r="F406" i="10" s="1"/>
  <c r="F422" i="10" s="1"/>
  <c r="F440" i="10" s="1"/>
  <c r="F456" i="10" s="1"/>
  <c r="F474" i="10" s="1"/>
  <c r="F490" i="10" s="1"/>
  <c r="F508" i="10" s="1"/>
  <c r="L69" i="19"/>
  <c r="I49" i="10"/>
  <c r="N49" i="10"/>
  <c r="Y49" i="10"/>
  <c r="G83" i="10"/>
  <c r="L83" i="10"/>
  <c r="O83" i="10"/>
  <c r="T83" i="10"/>
  <c r="W83" i="10"/>
  <c r="AB83" i="10"/>
  <c r="H117" i="10"/>
  <c r="M117" i="10"/>
  <c r="U117" i="10"/>
  <c r="X117" i="10"/>
  <c r="I151" i="10"/>
  <c r="N151" i="10"/>
  <c r="Q151" i="10"/>
  <c r="V151" i="10"/>
  <c r="Y151" i="10"/>
  <c r="J167" i="10"/>
  <c r="J197" i="10" s="1"/>
  <c r="O198" i="10"/>
  <c r="R167" i="10"/>
  <c r="R197" i="10" s="1"/>
  <c r="Z167" i="10"/>
  <c r="Z197" i="10" s="1"/>
  <c r="K239" i="10"/>
  <c r="H273" i="10"/>
  <c r="H307" i="10"/>
  <c r="K307" i="10"/>
  <c r="U341" i="10"/>
  <c r="X341" i="10"/>
  <c r="AA341" i="10"/>
  <c r="I357" i="10"/>
  <c r="N396" i="10"/>
  <c r="S396" i="10"/>
  <c r="V396" i="10"/>
  <c r="K464" i="10"/>
  <c r="N464" i="10"/>
  <c r="F384" i="10"/>
  <c r="F402" i="10" s="1"/>
  <c r="F418" i="10" s="1"/>
  <c r="F436" i="10" s="1"/>
  <c r="F452" i="10" s="1"/>
  <c r="F470" i="10" s="1"/>
  <c r="F486" i="10" s="1"/>
  <c r="F504" i="10" s="1"/>
  <c r="F385" i="10"/>
  <c r="F403" i="10" s="1"/>
  <c r="F419" i="10" s="1"/>
  <c r="F437" i="10" s="1"/>
  <c r="F453" i="10" s="1"/>
  <c r="F471" i="10" s="1"/>
  <c r="F487" i="10" s="1"/>
  <c r="F505" i="10" s="1"/>
  <c r="G514" i="10"/>
  <c r="J514" i="10"/>
  <c r="T514" i="10"/>
  <c r="X514" i="10"/>
  <c r="G167" i="10"/>
  <c r="G197" i="10" s="1"/>
  <c r="K198" i="10"/>
  <c r="L167" i="10"/>
  <c r="L197" i="10" s="1"/>
  <c r="O167" i="10"/>
  <c r="O197" i="10" s="1"/>
  <c r="Q167" i="10"/>
  <c r="Q197" i="10" s="1"/>
  <c r="T167" i="10"/>
  <c r="T197" i="10" s="1"/>
  <c r="Y198" i="10"/>
  <c r="O239" i="10"/>
  <c r="Q239" i="10"/>
  <c r="O273" i="10"/>
  <c r="Q273" i="10"/>
  <c r="O307" i="10"/>
  <c r="Q307" i="10"/>
  <c r="H341" i="10"/>
  <c r="K341" i="10"/>
  <c r="F228" i="10"/>
  <c r="F246" i="10" s="1"/>
  <c r="F262" i="10" s="1"/>
  <c r="F280" i="10" s="1"/>
  <c r="F296" i="10" s="1"/>
  <c r="F314" i="10" s="1"/>
  <c r="F330" i="10" s="1"/>
  <c r="F348" i="10" s="1"/>
  <c r="H357" i="10"/>
  <c r="L357" i="10"/>
  <c r="Q357" i="10"/>
  <c r="R357" i="10"/>
  <c r="V357" i="10"/>
  <c r="X357" i="10"/>
  <c r="Y357" i="10"/>
  <c r="AB357" i="10"/>
  <c r="Z396" i="10"/>
  <c r="AB396" i="10"/>
  <c r="Q430" i="10"/>
  <c r="R464" i="10"/>
  <c r="T464" i="10"/>
  <c r="Q498" i="10"/>
  <c r="U498" i="10"/>
  <c r="F387" i="10"/>
  <c r="F405" i="10" s="1"/>
  <c r="F421" i="10" s="1"/>
  <c r="F439" i="10" s="1"/>
  <c r="F455" i="10" s="1"/>
  <c r="F473" i="10" s="1"/>
  <c r="F489" i="10" s="1"/>
  <c r="F507" i="10" s="1"/>
  <c r="K514" i="10"/>
  <c r="N514" i="10"/>
  <c r="O514" i="10"/>
  <c r="Q514" i="10"/>
  <c r="AB514" i="10"/>
  <c r="I69" i="19"/>
  <c r="F21" i="10"/>
  <c r="F36" i="10"/>
  <c r="F54" i="10" s="1"/>
  <c r="F70" i="10" s="1"/>
  <c r="F88" i="10" s="1"/>
  <c r="F104" i="10" s="1"/>
  <c r="F122" i="10" s="1"/>
  <c r="F138" i="10" s="1"/>
  <c r="F156" i="10" s="1"/>
  <c r="F17" i="19" s="1"/>
  <c r="D237" i="10"/>
  <c r="U239" i="10"/>
  <c r="AA239" i="10"/>
  <c r="X273" i="10"/>
  <c r="AA273" i="10"/>
  <c r="AA307" i="10"/>
  <c r="P430" i="10"/>
  <c r="F386" i="10"/>
  <c r="F404" i="10" s="1"/>
  <c r="F420" i="10" s="1"/>
  <c r="F438" i="10" s="1"/>
  <c r="F454" i="10" s="1"/>
  <c r="F472" i="10" s="1"/>
  <c r="F488" i="10" s="1"/>
  <c r="F506" i="10" s="1"/>
  <c r="H514" i="10"/>
  <c r="AA514" i="10"/>
  <c r="U167" i="10"/>
  <c r="U197" i="10" s="1"/>
  <c r="X239" i="10"/>
  <c r="U273" i="10"/>
  <c r="U307" i="10"/>
  <c r="X307" i="10"/>
  <c r="N430" i="10"/>
  <c r="U464" i="10"/>
  <c r="H498" i="10"/>
  <c r="M514" i="10"/>
  <c r="P117" i="10"/>
  <c r="H239" i="10"/>
  <c r="K273" i="10"/>
  <c r="D339" i="10"/>
  <c r="M357" i="10"/>
  <c r="P396" i="10"/>
  <c r="AB430" i="10"/>
  <c r="H464" i="10"/>
  <c r="U514" i="10"/>
  <c r="Y514" i="10"/>
  <c r="N69" i="19"/>
  <c r="J357" i="10"/>
  <c r="N357" i="10"/>
  <c r="T357" i="10"/>
  <c r="Z357" i="10"/>
  <c r="J396" i="10"/>
  <c r="L396" i="10"/>
  <c r="Y396" i="10"/>
  <c r="M430" i="10"/>
  <c r="Q464" i="10"/>
  <c r="L498" i="10"/>
  <c r="O498" i="10"/>
  <c r="R498" i="10"/>
  <c r="I514" i="10"/>
  <c r="R514" i="10"/>
  <c r="S514" i="10"/>
  <c r="V514" i="10"/>
  <c r="W514" i="10"/>
  <c r="F198" i="10"/>
  <c r="F200" i="10" s="1"/>
  <c r="F27" i="19"/>
  <c r="H49" i="10"/>
  <c r="K49" i="10"/>
  <c r="P49" i="10"/>
  <c r="X49" i="10"/>
  <c r="K357" i="10"/>
  <c r="O396" i="10"/>
  <c r="G464" i="10"/>
  <c r="O69" i="19"/>
  <c r="W167" i="10"/>
  <c r="W197" i="10" s="1"/>
  <c r="P239" i="10"/>
  <c r="D271" i="10"/>
  <c r="P273" i="10"/>
  <c r="D305" i="10"/>
  <c r="P307" i="10"/>
  <c r="G357" i="10"/>
  <c r="W357" i="10"/>
  <c r="K396" i="10"/>
  <c r="AA396" i="10"/>
  <c r="O430" i="10"/>
  <c r="G498" i="10"/>
  <c r="W498" i="10"/>
  <c r="G49" i="10"/>
  <c r="L49" i="10"/>
  <c r="O49" i="10"/>
  <c r="T49" i="10"/>
  <c r="W49" i="10"/>
  <c r="AB49" i="10"/>
  <c r="H167" i="10"/>
  <c r="H197" i="10" s="1"/>
  <c r="P167" i="10"/>
  <c r="P197" i="10" s="1"/>
  <c r="Y167" i="10"/>
  <c r="Y197" i="10" s="1"/>
  <c r="L239" i="10"/>
  <c r="AB239" i="10"/>
  <c r="L273" i="10"/>
  <c r="AB273" i="10"/>
  <c r="L307" i="10"/>
  <c r="AB307" i="10"/>
  <c r="L341" i="10"/>
  <c r="AB341" i="10"/>
  <c r="S357" i="10"/>
  <c r="G396" i="10"/>
  <c r="W396" i="10"/>
  <c r="K430" i="10"/>
  <c r="AA430" i="10"/>
  <c r="O464" i="10"/>
  <c r="S498" i="10"/>
  <c r="AB69" i="19"/>
  <c r="V15" i="19"/>
  <c r="V167" i="10"/>
  <c r="V197" i="10" s="1"/>
  <c r="O357" i="10"/>
  <c r="T341" i="10"/>
  <c r="S49" i="10"/>
  <c r="AA49" i="10"/>
  <c r="T239" i="10"/>
  <c r="T273" i="10"/>
  <c r="T307" i="10"/>
  <c r="AA357" i="10"/>
  <c r="S430" i="10"/>
  <c r="W464" i="10"/>
  <c r="K498" i="10"/>
  <c r="AA498" i="10"/>
  <c r="Q69" i="19"/>
  <c r="P341" i="10"/>
  <c r="S464" i="10"/>
  <c r="AA69" i="19"/>
  <c r="Z69" i="19"/>
  <c r="X69" i="19"/>
  <c r="T69" i="19"/>
  <c r="H69" i="19"/>
  <c r="P69" i="19"/>
  <c r="Y69" i="19"/>
  <c r="U69" i="19"/>
  <c r="R69" i="19"/>
  <c r="W69" i="19"/>
  <c r="S69" i="19"/>
  <c r="K69" i="19"/>
  <c r="J69" i="19"/>
  <c r="G69" i="19"/>
  <c r="D55" i="16"/>
  <c r="D133" i="16" s="1"/>
  <c r="D85" i="16"/>
  <c r="D101" i="16"/>
  <c r="D41" i="16"/>
  <c r="D111" i="16"/>
  <c r="D63" i="16"/>
  <c r="D36" i="16"/>
  <c r="D49" i="16"/>
  <c r="D127" i="16" s="1"/>
  <c r="D54" i="16"/>
  <c r="D132" i="16" s="1"/>
  <c r="D79" i="16"/>
  <c r="D95" i="16"/>
  <c r="D40" i="16"/>
  <c r="D84" i="16"/>
  <c r="F143" i="15" l="1"/>
  <c r="F328" i="19"/>
  <c r="F323" i="19"/>
  <c r="AA54" i="27"/>
  <c r="AA50" i="27"/>
  <c r="X34" i="27"/>
  <c r="X50" i="27"/>
  <c r="R53" i="27"/>
  <c r="R50" i="27"/>
  <c r="N37" i="27"/>
  <c r="N50" i="27"/>
  <c r="Z31" i="27"/>
  <c r="Z50" i="27"/>
  <c r="S57" i="27"/>
  <c r="S50" i="27"/>
  <c r="T149" i="15"/>
  <c r="K1403" i="14"/>
  <c r="T1403" i="14"/>
  <c r="R1403" i="14"/>
  <c r="W173" i="16"/>
  <c r="T173" i="16"/>
  <c r="N173" i="16"/>
  <c r="V101" i="19"/>
  <c r="V20" i="21" s="1"/>
  <c r="H173" i="16"/>
  <c r="J173" i="16"/>
  <c r="U1403" i="14"/>
  <c r="M1403" i="14"/>
  <c r="O1403" i="14"/>
  <c r="F82" i="15"/>
  <c r="P149" i="15"/>
  <c r="F332" i="19"/>
  <c r="R149" i="15"/>
  <c r="I149" i="15"/>
  <c r="Z149" i="15"/>
  <c r="K149" i="15"/>
  <c r="J149" i="15"/>
  <c r="F24" i="13"/>
  <c r="F25" i="13" s="1"/>
  <c r="F67" i="20"/>
  <c r="G43" i="26"/>
  <c r="V374" i="12"/>
  <c r="Z173" i="16"/>
  <c r="G173" i="16"/>
  <c r="V173" i="16"/>
  <c r="O173" i="16"/>
  <c r="P372" i="12"/>
  <c r="F45" i="11"/>
  <c r="F51" i="19" s="1"/>
  <c r="J200" i="10"/>
  <c r="C115" i="19"/>
  <c r="F15" i="21"/>
  <c r="H72" i="25"/>
  <c r="I72" i="25"/>
  <c r="G72" i="25"/>
  <c r="I71" i="25"/>
  <c r="G71" i="25"/>
  <c r="H71" i="25"/>
  <c r="H65" i="25"/>
  <c r="I65" i="25"/>
  <c r="G65" i="25"/>
  <c r="G70" i="25"/>
  <c r="I70" i="25"/>
  <c r="H70" i="25"/>
  <c r="H68" i="25"/>
  <c r="I68" i="25"/>
  <c r="G68" i="25"/>
  <c r="I67" i="25"/>
  <c r="G67" i="25"/>
  <c r="H67" i="25"/>
  <c r="I66" i="25"/>
  <c r="H66" i="25"/>
  <c r="G66" i="25"/>
  <c r="H69" i="25"/>
  <c r="I69" i="25"/>
  <c r="G69" i="25"/>
  <c r="R173" i="16"/>
  <c r="M173" i="16"/>
  <c r="G1403" i="14"/>
  <c r="J1403" i="14"/>
  <c r="Y1403" i="14"/>
  <c r="N1403" i="14"/>
  <c r="F135" i="13"/>
  <c r="F205" i="19" s="1"/>
  <c r="X149" i="15"/>
  <c r="H149" i="15"/>
  <c r="AA149" i="15"/>
  <c r="N149" i="15"/>
  <c r="V149" i="15"/>
  <c r="AB372" i="12"/>
  <c r="AB374" i="12" s="1"/>
  <c r="I372" i="12"/>
  <c r="I374" i="12" s="1"/>
  <c r="P200" i="10"/>
  <c r="C125" i="19"/>
  <c r="C324" i="19"/>
  <c r="Z200" i="10"/>
  <c r="Q200" i="10"/>
  <c r="G200" i="10"/>
  <c r="F957" i="14"/>
  <c r="F1012" i="14" s="1"/>
  <c r="Q1403" i="14"/>
  <c r="S1403" i="14"/>
  <c r="C316" i="19"/>
  <c r="C302" i="19"/>
  <c r="C299" i="19"/>
  <c r="F68" i="20"/>
  <c r="F38" i="21"/>
  <c r="F368" i="19"/>
  <c r="F69" i="20" s="1"/>
  <c r="F37" i="21"/>
  <c r="H1403" i="14"/>
  <c r="L1403" i="14"/>
  <c r="AA1403" i="14"/>
  <c r="P1403" i="14"/>
  <c r="I1403" i="14"/>
  <c r="W1403" i="14"/>
  <c r="C313" i="19"/>
  <c r="C300" i="19"/>
  <c r="C286" i="19"/>
  <c r="D44" i="20"/>
  <c r="C281" i="19"/>
  <c r="C284" i="19"/>
  <c r="C270" i="19"/>
  <c r="C309" i="19"/>
  <c r="C295" i="19"/>
  <c r="C318" i="19"/>
  <c r="M31" i="26"/>
  <c r="N31" i="26" s="1"/>
  <c r="S64" i="27"/>
  <c r="C319" i="19"/>
  <c r="L200" i="10"/>
  <c r="H200" i="10"/>
  <c r="U101" i="19"/>
  <c r="U20" i="21" s="1"/>
  <c r="U372" i="12"/>
  <c r="S101" i="19"/>
  <c r="S20" i="21" s="1"/>
  <c r="S372" i="12"/>
  <c r="S374" i="12" s="1"/>
  <c r="P374" i="12"/>
  <c r="U374" i="12"/>
  <c r="O101" i="19"/>
  <c r="O20" i="21" s="1"/>
  <c r="O372" i="12"/>
  <c r="O374" i="12" s="1"/>
  <c r="M101" i="19"/>
  <c r="M20" i="21" s="1"/>
  <c r="M372" i="12"/>
  <c r="M374" i="12" s="1"/>
  <c r="T101" i="19"/>
  <c r="T20" i="21" s="1"/>
  <c r="T372" i="12"/>
  <c r="T374" i="12" s="1"/>
  <c r="Z1403" i="14"/>
  <c r="V1403" i="14"/>
  <c r="Z1393" i="14"/>
  <c r="AB1403" i="14"/>
  <c r="Q149" i="15"/>
  <c r="S149" i="15"/>
  <c r="L149" i="15"/>
  <c r="O149" i="15"/>
  <c r="W149" i="15"/>
  <c r="AA173" i="16"/>
  <c r="P173" i="16"/>
  <c r="H43" i="26"/>
  <c r="O56" i="26"/>
  <c r="O57" i="26" s="1"/>
  <c r="Y52" i="27"/>
  <c r="T33" i="27"/>
  <c r="P33" i="27"/>
  <c r="N57" i="27"/>
  <c r="AA113" i="27"/>
  <c r="AA117" i="27" s="1"/>
  <c r="AA47" i="27"/>
  <c r="Y59" i="27"/>
  <c r="Y55" i="27"/>
  <c r="R59" i="27"/>
  <c r="R63" i="27"/>
  <c r="Z33" i="27"/>
  <c r="L33" i="27"/>
  <c r="R33" i="27"/>
  <c r="N33" i="27"/>
  <c r="W33" i="27"/>
  <c r="Y33" i="27"/>
  <c r="AA33" i="27"/>
  <c r="X33" i="27"/>
  <c r="AB33" i="27"/>
  <c r="Q33" i="27"/>
  <c r="S33" i="27"/>
  <c r="U33" i="27"/>
  <c r="AA57" i="27"/>
  <c r="R54" i="27"/>
  <c r="R34" i="27"/>
  <c r="AA59" i="27"/>
  <c r="Y36" i="26"/>
  <c r="N34" i="27"/>
  <c r="U31" i="27"/>
  <c r="X56" i="27"/>
  <c r="L36" i="26"/>
  <c r="AB36" i="26"/>
  <c r="M36" i="26"/>
  <c r="S63" i="27"/>
  <c r="S31" i="27"/>
  <c r="R65" i="27"/>
  <c r="R31" i="27"/>
  <c r="Y29" i="27"/>
  <c r="Y31" i="27"/>
  <c r="T28" i="27"/>
  <c r="T31" i="27"/>
  <c r="T38" i="27"/>
  <c r="T34" i="27"/>
  <c r="T67" i="27"/>
  <c r="T37" i="27"/>
  <c r="P38" i="27"/>
  <c r="P34" i="27"/>
  <c r="P67" i="27"/>
  <c r="P37" i="27"/>
  <c r="Z67" i="27"/>
  <c r="Z37" i="27"/>
  <c r="Z38" i="27"/>
  <c r="Z34" i="27"/>
  <c r="W38" i="27"/>
  <c r="W34" i="27"/>
  <c r="W67" i="27"/>
  <c r="W37" i="27"/>
  <c r="Q38" i="27"/>
  <c r="Q67" i="27"/>
  <c r="Q37" i="27"/>
  <c r="Q34" i="27"/>
  <c r="Y34" i="27"/>
  <c r="Y67" i="27"/>
  <c r="Y37" i="27"/>
  <c r="Y38" i="27"/>
  <c r="R38" i="27"/>
  <c r="X67" i="27"/>
  <c r="N38" i="27"/>
  <c r="Q57" i="27"/>
  <c r="Q31" i="27"/>
  <c r="W29" i="27"/>
  <c r="W31" i="27"/>
  <c r="P28" i="27"/>
  <c r="P31" i="27"/>
  <c r="R37" i="27"/>
  <c r="U67" i="27"/>
  <c r="U37" i="27"/>
  <c r="U34" i="27"/>
  <c r="U38" i="27"/>
  <c r="X55" i="27"/>
  <c r="X31" i="27"/>
  <c r="AB31" i="27"/>
  <c r="AA67" i="27"/>
  <c r="AA38" i="27"/>
  <c r="AA34" i="27"/>
  <c r="AA37" i="27"/>
  <c r="X37" i="27"/>
  <c r="AA65" i="27"/>
  <c r="AA31" i="27"/>
  <c r="N58" i="27"/>
  <c r="N31" i="27"/>
  <c r="L28" i="27"/>
  <c r="L31" i="27"/>
  <c r="AB38" i="27"/>
  <c r="AB34" i="27"/>
  <c r="AB67" i="27"/>
  <c r="AB37" i="27"/>
  <c r="L38" i="27"/>
  <c r="L34" i="27"/>
  <c r="L67" i="27"/>
  <c r="L37" i="27"/>
  <c r="S37" i="27"/>
  <c r="S38" i="27"/>
  <c r="S34" i="27"/>
  <c r="S67" i="27"/>
  <c r="R67" i="27"/>
  <c r="X38" i="27"/>
  <c r="N67" i="27"/>
  <c r="P51" i="27"/>
  <c r="P53" i="27"/>
  <c r="P65" i="27"/>
  <c r="P48" i="27"/>
  <c r="R48" i="27"/>
  <c r="Y48" i="27"/>
  <c r="H40" i="25"/>
  <c r="H58" i="25" s="1"/>
  <c r="H36" i="25"/>
  <c r="H54" i="25" s="1"/>
  <c r="H32" i="25"/>
  <c r="H50" i="25" s="1"/>
  <c r="H39" i="25"/>
  <c r="H57" i="25" s="1"/>
  <c r="H35" i="25"/>
  <c r="H53" i="25" s="1"/>
  <c r="H31" i="25"/>
  <c r="H49" i="25" s="1"/>
  <c r="H38" i="25"/>
  <c r="H56" i="25" s="1"/>
  <c r="H34" i="25"/>
  <c r="H52" i="25" s="1"/>
  <c r="H37" i="25"/>
  <c r="H55" i="25" s="1"/>
  <c r="H33" i="25"/>
  <c r="H51" i="25" s="1"/>
  <c r="G37" i="25"/>
  <c r="G55" i="25" s="1"/>
  <c r="G33" i="25"/>
  <c r="G51" i="25" s="1"/>
  <c r="G40" i="25"/>
  <c r="G58" i="25" s="1"/>
  <c r="G36" i="25"/>
  <c r="G54" i="25" s="1"/>
  <c r="G32" i="25"/>
  <c r="G50" i="25" s="1"/>
  <c r="G39" i="25"/>
  <c r="G57" i="25" s="1"/>
  <c r="G35" i="25"/>
  <c r="G53" i="25" s="1"/>
  <c r="G31" i="25"/>
  <c r="G49" i="25" s="1"/>
  <c r="G38" i="25"/>
  <c r="G56" i="25" s="1"/>
  <c r="G34" i="25"/>
  <c r="G52" i="25" s="1"/>
  <c r="I48" i="25"/>
  <c r="I39" i="25"/>
  <c r="I57" i="25" s="1"/>
  <c r="I35" i="25"/>
  <c r="I53" i="25" s="1"/>
  <c r="I31" i="25"/>
  <c r="I49" i="25" s="1"/>
  <c r="I38" i="25"/>
  <c r="I56" i="25" s="1"/>
  <c r="I34" i="25"/>
  <c r="I52" i="25" s="1"/>
  <c r="I37" i="25"/>
  <c r="I55" i="25" s="1"/>
  <c r="I33" i="25"/>
  <c r="I51" i="25" s="1"/>
  <c r="I40" i="25"/>
  <c r="I58" i="25" s="1"/>
  <c r="I36" i="25"/>
  <c r="I54" i="25" s="1"/>
  <c r="I32" i="25"/>
  <c r="I50" i="25" s="1"/>
  <c r="C224" i="19"/>
  <c r="C206" i="19"/>
  <c r="C40" i="19"/>
  <c r="C248" i="19"/>
  <c r="C223" i="19"/>
  <c r="C332" i="19"/>
  <c r="AB347" i="19"/>
  <c r="Y173" i="16"/>
  <c r="L173" i="16"/>
  <c r="S173" i="16"/>
  <c r="F81" i="16"/>
  <c r="F96" i="16"/>
  <c r="F112" i="16" s="1"/>
  <c r="F128" i="16" s="1"/>
  <c r="M149" i="15"/>
  <c r="Y149" i="15"/>
  <c r="U149" i="15"/>
  <c r="G149" i="15"/>
  <c r="N270" i="19"/>
  <c r="N22" i="21" s="1"/>
  <c r="N1393" i="14"/>
  <c r="O270" i="19"/>
  <c r="O1393" i="14"/>
  <c r="W269" i="19"/>
  <c r="W22" i="21" s="1"/>
  <c r="W1393" i="14"/>
  <c r="F1125" i="14"/>
  <c r="F1179" i="14"/>
  <c r="P270" i="19"/>
  <c r="P347" i="19" s="1"/>
  <c r="P349" i="19" s="1"/>
  <c r="P362" i="19" s="1"/>
  <c r="P16" i="22" s="1"/>
  <c r="P22" i="22" s="1"/>
  <c r="P29" i="22" s="1"/>
  <c r="P60" i="22" s="1"/>
  <c r="P66" i="22" s="1"/>
  <c r="P71" i="22" s="1"/>
  <c r="P1393" i="14"/>
  <c r="X269" i="19"/>
  <c r="X22" i="21" s="1"/>
  <c r="X1393" i="14"/>
  <c r="AB1393" i="14"/>
  <c r="AA269" i="19"/>
  <c r="AA22" i="21" s="1"/>
  <c r="AA1393" i="14"/>
  <c r="X1403" i="14"/>
  <c r="F171" i="13"/>
  <c r="F235" i="19"/>
  <c r="N101" i="19"/>
  <c r="N20" i="21" s="1"/>
  <c r="N372" i="12"/>
  <c r="N374" i="12" s="1"/>
  <c r="R101" i="19"/>
  <c r="R20" i="21" s="1"/>
  <c r="R372" i="12"/>
  <c r="R374" i="12" s="1"/>
  <c r="Y101" i="19"/>
  <c r="Y20" i="21" s="1"/>
  <c r="Y372" i="12"/>
  <c r="Y374" i="12" s="1"/>
  <c r="F56" i="12"/>
  <c r="F90" i="12"/>
  <c r="F125" i="12" s="1"/>
  <c r="F160" i="12" s="1"/>
  <c r="F195" i="12" s="1"/>
  <c r="S200" i="10"/>
  <c r="T200" i="10"/>
  <c r="N200" i="10"/>
  <c r="W53" i="27"/>
  <c r="W65" i="27"/>
  <c r="P113" i="27"/>
  <c r="P117" i="27" s="1"/>
  <c r="L59" i="27"/>
  <c r="W63" i="27"/>
  <c r="L57" i="27"/>
  <c r="L48" i="27"/>
  <c r="L56" i="27"/>
  <c r="N47" i="27"/>
  <c r="N56" i="26"/>
  <c r="N57" i="26" s="1"/>
  <c r="N56" i="27"/>
  <c r="N48" i="27"/>
  <c r="K47" i="26"/>
  <c r="K48" i="26"/>
  <c r="AA64" i="27"/>
  <c r="L51" i="27"/>
  <c r="L58" i="27"/>
  <c r="Y51" i="27"/>
  <c r="L52" i="27"/>
  <c r="L64" i="27"/>
  <c r="Y56" i="27"/>
  <c r="L113" i="27"/>
  <c r="L117" i="27" s="1"/>
  <c r="H16" i="27"/>
  <c r="H50" i="27" s="1"/>
  <c r="L27" i="27"/>
  <c r="L53" i="27"/>
  <c r="Y58" i="27"/>
  <c r="Y57" i="27"/>
  <c r="L54" i="27"/>
  <c r="Y64" i="27"/>
  <c r="Y63" i="27"/>
  <c r="L29" i="27"/>
  <c r="G16" i="27"/>
  <c r="G50" i="27" s="1"/>
  <c r="Y27" i="27"/>
  <c r="Y47" i="27"/>
  <c r="Y53" i="27"/>
  <c r="L55" i="27"/>
  <c r="Y65" i="27"/>
  <c r="Y21" i="28"/>
  <c r="Y22" i="28" s="1"/>
  <c r="Y28" i="27"/>
  <c r="AA51" i="27"/>
  <c r="N59" i="27"/>
  <c r="AA58" i="27"/>
  <c r="N27" i="27"/>
  <c r="AB63" i="27"/>
  <c r="P55" i="27"/>
  <c r="N54" i="27"/>
  <c r="N64" i="27"/>
  <c r="AA55" i="27"/>
  <c r="AA63" i="27"/>
  <c r="AA27" i="27"/>
  <c r="N53" i="27"/>
  <c r="AA53" i="27"/>
  <c r="P52" i="27"/>
  <c r="P63" i="27"/>
  <c r="Z64" i="27"/>
  <c r="N55" i="27"/>
  <c r="N65" i="27"/>
  <c r="AA56" i="27"/>
  <c r="N52" i="27"/>
  <c r="N21" i="28"/>
  <c r="N22" i="28" s="1"/>
  <c r="P29" i="27"/>
  <c r="AA21" i="28"/>
  <c r="AA22" i="28" s="1"/>
  <c r="N51" i="27"/>
  <c r="AA48" i="27"/>
  <c r="P57" i="27"/>
  <c r="AA52" i="27"/>
  <c r="N113" i="27"/>
  <c r="N117" i="27" s="1"/>
  <c r="Z27" i="27"/>
  <c r="T63" i="27"/>
  <c r="N63" i="27"/>
  <c r="P58" i="27"/>
  <c r="T21" i="28"/>
  <c r="T22" i="28" s="1"/>
  <c r="Z53" i="27"/>
  <c r="S53" i="27"/>
  <c r="W57" i="27"/>
  <c r="W52" i="27"/>
  <c r="W59" i="27"/>
  <c r="P54" i="27"/>
  <c r="P47" i="27"/>
  <c r="Q63" i="27"/>
  <c r="S55" i="27"/>
  <c r="P27" i="27"/>
  <c r="W47" i="27"/>
  <c r="S47" i="27"/>
  <c r="S51" i="27"/>
  <c r="P59" i="27"/>
  <c r="Q113" i="27"/>
  <c r="Q117" i="27" s="1"/>
  <c r="Z51" i="27"/>
  <c r="P64" i="27"/>
  <c r="P56" i="27"/>
  <c r="W64" i="27"/>
  <c r="S56" i="27"/>
  <c r="T58" i="27"/>
  <c r="T113" i="27"/>
  <c r="T117" i="27" s="1"/>
  <c r="T55" i="27"/>
  <c r="T27" i="27"/>
  <c r="T65" i="27"/>
  <c r="T53" i="27"/>
  <c r="AB57" i="27"/>
  <c r="AB55" i="27"/>
  <c r="AB65" i="27"/>
  <c r="AB58" i="27"/>
  <c r="AB59" i="27"/>
  <c r="Z21" i="28"/>
  <c r="Z22" i="28" s="1"/>
  <c r="Z48" i="27"/>
  <c r="Z55" i="27"/>
  <c r="AB29" i="27"/>
  <c r="Z54" i="27"/>
  <c r="Z47" i="27"/>
  <c r="Z52" i="27"/>
  <c r="Z57" i="27"/>
  <c r="Z63" i="27"/>
  <c r="Z113" i="27"/>
  <c r="Z117" i="27" s="1"/>
  <c r="Z59" i="27"/>
  <c r="Z65" i="27"/>
  <c r="Z56" i="27"/>
  <c r="AB53" i="27"/>
  <c r="Z58" i="27"/>
  <c r="U54" i="27"/>
  <c r="U48" i="27"/>
  <c r="M16" i="27"/>
  <c r="M50" i="27" s="1"/>
  <c r="M21" i="28"/>
  <c r="M22" i="28" s="1"/>
  <c r="R47" i="27"/>
  <c r="R52" i="27"/>
  <c r="R27" i="27"/>
  <c r="R64" i="27"/>
  <c r="R21" i="28"/>
  <c r="R22" i="28" s="1"/>
  <c r="S48" i="27"/>
  <c r="W48" i="27"/>
  <c r="R57" i="27"/>
  <c r="S59" i="27"/>
  <c r="S27" i="27"/>
  <c r="R58" i="27"/>
  <c r="R55" i="27"/>
  <c r="S54" i="27"/>
  <c r="S58" i="27"/>
  <c r="W21" i="28"/>
  <c r="W22" i="28" s="1"/>
  <c r="I16" i="27"/>
  <c r="I50" i="27" s="1"/>
  <c r="AB21" i="28"/>
  <c r="AB22" i="28" s="1"/>
  <c r="X47" i="27"/>
  <c r="X48" i="27"/>
  <c r="X59" i="27"/>
  <c r="U52" i="27"/>
  <c r="W27" i="27"/>
  <c r="W58" i="27"/>
  <c r="W113" i="27"/>
  <c r="W117" i="27" s="1"/>
  <c r="AB64" i="27"/>
  <c r="AB56" i="27"/>
  <c r="T64" i="27"/>
  <c r="T56" i="27"/>
  <c r="Q65" i="27"/>
  <c r="W54" i="27"/>
  <c r="AB47" i="27"/>
  <c r="AB52" i="27"/>
  <c r="AB113" i="27"/>
  <c r="AB117" i="27" s="1"/>
  <c r="AB28" i="27"/>
  <c r="W28" i="27"/>
  <c r="T47" i="27"/>
  <c r="AB48" i="27"/>
  <c r="T48" i="27"/>
  <c r="T52" i="27"/>
  <c r="T59" i="27"/>
  <c r="U57" i="27"/>
  <c r="R51" i="27"/>
  <c r="U58" i="27"/>
  <c r="S52" i="27"/>
  <c r="W51" i="27"/>
  <c r="L47" i="27"/>
  <c r="S113" i="27"/>
  <c r="S117" i="27" s="1"/>
  <c r="R113" i="27"/>
  <c r="R117" i="27" s="1"/>
  <c r="Y113" i="27"/>
  <c r="Y117" i="27" s="1"/>
  <c r="AB54" i="27"/>
  <c r="X64" i="27"/>
  <c r="T54" i="27"/>
  <c r="L65" i="27"/>
  <c r="L63" i="27"/>
  <c r="Y54" i="27"/>
  <c r="R56" i="27"/>
  <c r="W56" i="27"/>
  <c r="W55" i="27"/>
  <c r="S65" i="27"/>
  <c r="AB27" i="27"/>
  <c r="AB51" i="27"/>
  <c r="T57" i="27"/>
  <c r="T29" i="27"/>
  <c r="T51" i="27"/>
  <c r="J16" i="27"/>
  <c r="J50" i="27" s="1"/>
  <c r="U47" i="27"/>
  <c r="Q58" i="27"/>
  <c r="Q27" i="27"/>
  <c r="U113" i="27"/>
  <c r="U117" i="27" s="1"/>
  <c r="U64" i="27"/>
  <c r="Q55" i="27"/>
  <c r="Q21" i="28"/>
  <c r="Q22" i="28" s="1"/>
  <c r="Q48" i="27"/>
  <c r="X51" i="27"/>
  <c r="U53" i="27"/>
  <c r="X54" i="27"/>
  <c r="U56" i="27"/>
  <c r="U21" i="28"/>
  <c r="U22" i="28" s="1"/>
  <c r="X113" i="27"/>
  <c r="X117" i="27" s="1"/>
  <c r="O16" i="27"/>
  <c r="O50" i="27" s="1"/>
  <c r="O21" i="28"/>
  <c r="O22" i="28" s="1"/>
  <c r="Q29" i="27"/>
  <c r="Q28" i="27"/>
  <c r="Q47" i="27"/>
  <c r="Q52" i="27"/>
  <c r="X53" i="27"/>
  <c r="Q59" i="27"/>
  <c r="Q53" i="27"/>
  <c r="U51" i="27"/>
  <c r="Q51" i="27"/>
  <c r="U65" i="27"/>
  <c r="U63" i="27"/>
  <c r="Q54" i="27"/>
  <c r="X21" i="28"/>
  <c r="X22" i="28" s="1"/>
  <c r="Z28" i="27"/>
  <c r="Z29" i="27"/>
  <c r="AA29" i="27"/>
  <c r="AA28" i="27"/>
  <c r="N28" i="27"/>
  <c r="N29" i="27"/>
  <c r="X58" i="27"/>
  <c r="X29" i="27"/>
  <c r="X28" i="27"/>
  <c r="U29" i="27"/>
  <c r="U28" i="27"/>
  <c r="X57" i="27"/>
  <c r="U59" i="27"/>
  <c r="U27" i="27"/>
  <c r="X65" i="27"/>
  <c r="X63" i="27"/>
  <c r="U55" i="27"/>
  <c r="Q64" i="27"/>
  <c r="Q56" i="27"/>
  <c r="X27" i="27"/>
  <c r="S29" i="27"/>
  <c r="S28" i="27"/>
  <c r="R28" i="27"/>
  <c r="R29" i="27"/>
  <c r="X52" i="27"/>
  <c r="T36" i="26"/>
  <c r="U200" i="10"/>
  <c r="V200" i="10"/>
  <c r="AA200" i="10"/>
  <c r="D49" i="20"/>
  <c r="C213" i="19"/>
  <c r="C227" i="19"/>
  <c r="C208" i="19"/>
  <c r="C331" i="19"/>
  <c r="C225" i="19"/>
  <c r="C222" i="19"/>
  <c r="C336" i="19"/>
  <c r="C251" i="19"/>
  <c r="C221" i="19"/>
  <c r="C117" i="19"/>
  <c r="C126" i="19"/>
  <c r="C47" i="19"/>
  <c r="C337" i="19"/>
  <c r="C334" i="19"/>
  <c r="C116" i="19"/>
  <c r="C110" i="19"/>
  <c r="C30" i="19"/>
  <c r="C31" i="19"/>
  <c r="C335" i="19"/>
  <c r="C330" i="19"/>
  <c r="C131" i="19"/>
  <c r="C37" i="19"/>
  <c r="C150" i="19"/>
  <c r="AB349" i="19"/>
  <c r="AB362" i="19" s="1"/>
  <c r="AB16" i="22" s="1"/>
  <c r="AB22" i="22" s="1"/>
  <c r="AB29" i="22" s="1"/>
  <c r="AB60" i="22" s="1"/>
  <c r="AB66" i="22" s="1"/>
  <c r="AB71" i="22" s="1"/>
  <c r="G101" i="19"/>
  <c r="G20" i="21" s="1"/>
  <c r="G372" i="12"/>
  <c r="G374" i="12" s="1"/>
  <c r="L271" i="19"/>
  <c r="L22" i="21" s="1"/>
  <c r="L1393" i="14"/>
  <c r="Q269" i="19"/>
  <c r="Q22" i="21" s="1"/>
  <c r="Q1393" i="14"/>
  <c r="U270" i="19"/>
  <c r="U1393" i="14"/>
  <c r="Y269" i="19"/>
  <c r="Y22" i="21" s="1"/>
  <c r="Y1393" i="14"/>
  <c r="Y57" i="26"/>
  <c r="S42" i="26"/>
  <c r="V16" i="27"/>
  <c r="V50" i="27" s="1"/>
  <c r="G271" i="19"/>
  <c r="G22" i="21" s="1"/>
  <c r="G1393" i="14"/>
  <c r="H272" i="19"/>
  <c r="H22" i="21" s="1"/>
  <c r="H1393" i="14"/>
  <c r="S290" i="19"/>
  <c r="S1393" i="14"/>
  <c r="V269" i="19"/>
  <c r="V1393" i="14"/>
  <c r="Z101" i="19"/>
  <c r="Z347" i="19" s="1"/>
  <c r="Z349" i="19" s="1"/>
  <c r="Z362" i="19" s="1"/>
  <c r="Z372" i="12"/>
  <c r="Z374" i="12" s="1"/>
  <c r="C168" i="19"/>
  <c r="L47" i="26"/>
  <c r="I269" i="19"/>
  <c r="I347" i="19" s="1"/>
  <c r="I349" i="19" s="1"/>
  <c r="I362" i="19" s="1"/>
  <c r="I16" i="22" s="1"/>
  <c r="I22" i="22" s="1"/>
  <c r="I29" i="22" s="1"/>
  <c r="I60" i="22" s="1"/>
  <c r="I66" i="22" s="1"/>
  <c r="I71" i="22" s="1"/>
  <c r="I1393" i="14"/>
  <c r="K269" i="19"/>
  <c r="K22" i="21" s="1"/>
  <c r="K1393" i="14"/>
  <c r="K101" i="19"/>
  <c r="K20" i="21" s="1"/>
  <c r="K372" i="12"/>
  <c r="K374" i="12" s="1"/>
  <c r="M269" i="19"/>
  <c r="M1393" i="14"/>
  <c r="Q101" i="19"/>
  <c r="Q20" i="21" s="1"/>
  <c r="Q372" i="12"/>
  <c r="Q374" i="12" s="1"/>
  <c r="R269" i="19"/>
  <c r="R1393" i="14"/>
  <c r="W101" i="19"/>
  <c r="W20" i="21" s="1"/>
  <c r="W372" i="12"/>
  <c r="W374" i="12" s="1"/>
  <c r="AA101" i="19"/>
  <c r="AA372" i="12"/>
  <c r="AA374" i="12" s="1"/>
  <c r="F55" i="13"/>
  <c r="F134" i="19"/>
  <c r="F231" i="12"/>
  <c r="F74" i="19"/>
  <c r="F29" i="16"/>
  <c r="F43" i="16" s="1"/>
  <c r="F57" i="16" s="1"/>
  <c r="F71" i="16" s="1"/>
  <c r="F42" i="16"/>
  <c r="F56" i="16" s="1"/>
  <c r="F70" i="16" s="1"/>
  <c r="H101" i="19"/>
  <c r="H372" i="12"/>
  <c r="H374" i="12" s="1"/>
  <c r="J274" i="19"/>
  <c r="J22" i="21" s="1"/>
  <c r="J1393" i="14"/>
  <c r="L101" i="19"/>
  <c r="L20" i="21" s="1"/>
  <c r="L372" i="12"/>
  <c r="L374" i="12" s="1"/>
  <c r="J101" i="19"/>
  <c r="J347" i="19" s="1"/>
  <c r="J349" i="19" s="1"/>
  <c r="J362" i="19" s="1"/>
  <c r="J376" i="19" s="1"/>
  <c r="J381" i="19" s="1"/>
  <c r="J387" i="19" s="1"/>
  <c r="J391" i="19" s="1"/>
  <c r="J372" i="12"/>
  <c r="J374" i="12" s="1"/>
  <c r="T270" i="19"/>
  <c r="T1393" i="14"/>
  <c r="X101" i="19"/>
  <c r="X372" i="12"/>
  <c r="X374" i="12" s="1"/>
  <c r="F30" i="19"/>
  <c r="F20" i="11"/>
  <c r="F904" i="14"/>
  <c r="F958" i="14"/>
  <c r="F1013" i="14" s="1"/>
  <c r="F178" i="19"/>
  <c r="F104" i="13"/>
  <c r="O42" i="26"/>
  <c r="P36" i="26"/>
  <c r="M42" i="26"/>
  <c r="J42" i="26"/>
  <c r="J36" i="26"/>
  <c r="V36" i="26"/>
  <c r="W42" i="26"/>
  <c r="W36" i="26"/>
  <c r="J41" i="26"/>
  <c r="AA36" i="26"/>
  <c r="K42" i="26"/>
  <c r="K36" i="26"/>
  <c r="N36" i="26"/>
  <c r="U42" i="26"/>
  <c r="U36" i="26"/>
  <c r="R42" i="26"/>
  <c r="R36" i="26"/>
  <c r="Z42" i="26"/>
  <c r="Z36" i="26"/>
  <c r="S36" i="26"/>
  <c r="Q36" i="26"/>
  <c r="X36" i="26"/>
  <c r="P57" i="26"/>
  <c r="AB49" i="26"/>
  <c r="I43" i="26"/>
  <c r="M57" i="26"/>
  <c r="K43" i="26"/>
  <c r="R49" i="26"/>
  <c r="J49" i="26"/>
  <c r="I57" i="26"/>
  <c r="Q57" i="26"/>
  <c r="L48" i="26"/>
  <c r="X57" i="26"/>
  <c r="I49" i="26"/>
  <c r="J304" i="17"/>
  <c r="Z304" i="17"/>
  <c r="N304" i="17"/>
  <c r="H304" i="17"/>
  <c r="G304" i="17"/>
  <c r="O304" i="17"/>
  <c r="AA304" i="17"/>
  <c r="P304" i="17"/>
  <c r="K304" i="17"/>
  <c r="S304" i="17"/>
  <c r="I304" i="17"/>
  <c r="V304" i="17"/>
  <c r="Q304" i="17"/>
  <c r="W304" i="17"/>
  <c r="R304" i="17"/>
  <c r="Y304" i="17"/>
  <c r="U304" i="17"/>
  <c r="M304" i="17"/>
  <c r="F230" i="17"/>
  <c r="F231" i="17" s="1"/>
  <c r="F232" i="17" s="1"/>
  <c r="F233" i="17" s="1"/>
  <c r="F234" i="17" s="1"/>
  <c r="F235" i="17" s="1"/>
  <c r="F236" i="17" s="1"/>
  <c r="F237" i="17" s="1"/>
  <c r="F238" i="17" s="1"/>
  <c r="F239" i="17" s="1"/>
  <c r="F240" i="17" s="1"/>
  <c r="F241" i="17" s="1"/>
  <c r="F242" i="17" s="1"/>
  <c r="F243" i="17" s="1"/>
  <c r="F244" i="17" s="1"/>
  <c r="F245" i="17" s="1"/>
  <c r="F246" i="17" s="1"/>
  <c r="F247" i="17" s="1"/>
  <c r="F248" i="17" s="1"/>
  <c r="F249" i="17" s="1"/>
  <c r="F250" i="17" s="1"/>
  <c r="F251" i="17" s="1"/>
  <c r="F252" i="17" s="1"/>
  <c r="F253" i="17" s="1"/>
  <c r="F254" i="17" s="1"/>
  <c r="F255" i="17" s="1"/>
  <c r="F256" i="17" s="1"/>
  <c r="F257" i="17" s="1"/>
  <c r="F258" i="17" s="1"/>
  <c r="F260" i="17" s="1"/>
  <c r="F264" i="17"/>
  <c r="F265" i="17" s="1"/>
  <c r="F266" i="17" s="1"/>
  <c r="F267" i="17" s="1"/>
  <c r="F268" i="17" s="1"/>
  <c r="F269" i="17" s="1"/>
  <c r="F270" i="17" s="1"/>
  <c r="F271" i="17" s="1"/>
  <c r="F272" i="17" s="1"/>
  <c r="F273" i="17" s="1"/>
  <c r="F274" i="17" s="1"/>
  <c r="F275" i="17" s="1"/>
  <c r="F276" i="17" s="1"/>
  <c r="F277" i="17" s="1"/>
  <c r="F278" i="17" s="1"/>
  <c r="F279" i="17" s="1"/>
  <c r="F280" i="17" s="1"/>
  <c r="F281" i="17" s="1"/>
  <c r="F282" i="17" s="1"/>
  <c r="F283" i="17" s="1"/>
  <c r="F284" i="17" s="1"/>
  <c r="F285" i="17" s="1"/>
  <c r="F286" i="17" s="1"/>
  <c r="F287" i="17" s="1"/>
  <c r="F288" i="17" s="1"/>
  <c r="F289" i="17" s="1"/>
  <c r="F290" i="17" s="1"/>
  <c r="F291" i="17" s="1"/>
  <c r="F292" i="17" s="1"/>
  <c r="F293" i="17" s="1"/>
  <c r="F295" i="17" s="1"/>
  <c r="D38" i="20"/>
  <c r="C124" i="19"/>
  <c r="C123" i="19"/>
  <c r="C118" i="19"/>
  <c r="C45" i="19"/>
  <c r="C32" i="19"/>
  <c r="C57" i="19"/>
  <c r="C121" i="19"/>
  <c r="C108" i="19"/>
  <c r="C107" i="19"/>
  <c r="C105" i="19"/>
  <c r="C34" i="19"/>
  <c r="C29" i="19"/>
  <c r="C39" i="19"/>
  <c r="C113" i="19"/>
  <c r="C104" i="19"/>
  <c r="C120" i="19"/>
  <c r="C102" i="19"/>
  <c r="C119" i="19"/>
  <c r="C130" i="19"/>
  <c r="C114" i="19"/>
  <c r="C103" i="19"/>
  <c r="C38" i="19"/>
  <c r="C42" i="19"/>
  <c r="C33" i="19"/>
  <c r="C36" i="19"/>
  <c r="C43" i="19"/>
  <c r="D29" i="20"/>
  <c r="D28" i="20"/>
  <c r="C109" i="19"/>
  <c r="C128" i="19"/>
  <c r="C112" i="19"/>
  <c r="C127" i="19"/>
  <c r="C111" i="19"/>
  <c r="C122" i="19"/>
  <c r="C106" i="19"/>
  <c r="C46" i="19"/>
  <c r="C41" i="19"/>
  <c r="C44" i="19"/>
  <c r="C28" i="19"/>
  <c r="C67" i="19"/>
  <c r="C157" i="19"/>
  <c r="C66" i="19"/>
  <c r="C59" i="19"/>
  <c r="C320" i="19"/>
  <c r="C153" i="19"/>
  <c r="C136" i="19"/>
  <c r="C62" i="19"/>
  <c r="C60" i="19"/>
  <c r="C51" i="19"/>
  <c r="C149" i="19"/>
  <c r="C147" i="19"/>
  <c r="C152" i="19"/>
  <c r="C134" i="19"/>
  <c r="C49" i="19"/>
  <c r="C159" i="19"/>
  <c r="C166" i="19"/>
  <c r="C65" i="19"/>
  <c r="C52" i="19"/>
  <c r="C175" i="19"/>
  <c r="C27" i="19"/>
  <c r="C232" i="19"/>
  <c r="C50" i="19"/>
  <c r="C61" i="19"/>
  <c r="C64" i="19"/>
  <c r="C48" i="19"/>
  <c r="C55" i="19"/>
  <c r="C188" i="19"/>
  <c r="C257" i="19"/>
  <c r="C54" i="19"/>
  <c r="C58" i="19"/>
  <c r="C53" i="19"/>
  <c r="C56" i="19"/>
  <c r="C189" i="19"/>
  <c r="C219" i="19"/>
  <c r="C215" i="19"/>
  <c r="C204" i="19"/>
  <c r="C218" i="19"/>
  <c r="C269" i="19"/>
  <c r="C293" i="19"/>
  <c r="C291" i="19"/>
  <c r="C305" i="19"/>
  <c r="C273" i="19"/>
  <c r="C312" i="19"/>
  <c r="C296" i="19"/>
  <c r="C314" i="19"/>
  <c r="C298" i="19"/>
  <c r="C282" i="19"/>
  <c r="C203" i="19"/>
  <c r="C231" i="19"/>
  <c r="C228" i="19"/>
  <c r="C212" i="19"/>
  <c r="C226" i="19"/>
  <c r="C210" i="19"/>
  <c r="C264" i="19"/>
  <c r="C238" i="19"/>
  <c r="C177" i="19"/>
  <c r="C186" i="19"/>
  <c r="C285" i="19"/>
  <c r="C307" i="19"/>
  <c r="C275" i="19"/>
  <c r="C289" i="19"/>
  <c r="C303" i="19"/>
  <c r="C271" i="19"/>
  <c r="C304" i="19"/>
  <c r="C288" i="19"/>
  <c r="C272" i="19"/>
  <c r="C306" i="19"/>
  <c r="C290" i="19"/>
  <c r="C274" i="19"/>
  <c r="C205" i="19"/>
  <c r="C217" i="19"/>
  <c r="C220" i="19"/>
  <c r="C202" i="19"/>
  <c r="C277" i="19"/>
  <c r="C287" i="19"/>
  <c r="C280" i="19"/>
  <c r="C211" i="19"/>
  <c r="C209" i="19"/>
  <c r="C207" i="19"/>
  <c r="C216" i="19"/>
  <c r="C230" i="19"/>
  <c r="C214" i="19"/>
  <c r="C263" i="19"/>
  <c r="C254" i="19"/>
  <c r="C229" i="19"/>
  <c r="C179" i="19"/>
  <c r="C172" i="19"/>
  <c r="C317" i="19"/>
  <c r="C315" i="19"/>
  <c r="C283" i="19"/>
  <c r="C297" i="19"/>
  <c r="C311" i="19"/>
  <c r="C279" i="19"/>
  <c r="C308" i="19"/>
  <c r="C292" i="19"/>
  <c r="C276" i="19"/>
  <c r="C310" i="19"/>
  <c r="C294" i="19"/>
  <c r="C278" i="19"/>
  <c r="C237" i="19"/>
  <c r="J49" i="25"/>
  <c r="C20" i="19"/>
  <c r="D26" i="20"/>
  <c r="C26" i="19"/>
  <c r="D25" i="20"/>
  <c r="C25" i="19"/>
  <c r="T49" i="26"/>
  <c r="U57" i="26"/>
  <c r="T57" i="26"/>
  <c r="X49" i="26"/>
  <c r="Z57" i="26"/>
  <c r="P42" i="26"/>
  <c r="K55" i="26"/>
  <c r="K57" i="26" s="1"/>
  <c r="L56" i="26"/>
  <c r="V42" i="26"/>
  <c r="R57" i="26"/>
  <c r="AB42" i="26"/>
  <c r="P49" i="26"/>
  <c r="V49" i="26"/>
  <c r="V57" i="26"/>
  <c r="S49" i="26"/>
  <c r="N48" i="26"/>
  <c r="N47" i="26"/>
  <c r="L41" i="26"/>
  <c r="L43" i="26" s="1"/>
  <c r="Y42" i="26"/>
  <c r="M48" i="26"/>
  <c r="M49" i="26" s="1"/>
  <c r="L55" i="26"/>
  <c r="S57" i="26"/>
  <c r="AA49" i="26"/>
  <c r="AA57" i="26"/>
  <c r="W57" i="26"/>
  <c r="Z49" i="26"/>
  <c r="J57" i="26"/>
  <c r="O49" i="26"/>
  <c r="W49" i="26"/>
  <c r="Q49" i="26"/>
  <c r="Y49" i="26"/>
  <c r="AB57" i="26"/>
  <c r="U49" i="26"/>
  <c r="O200" i="10"/>
  <c r="X200" i="10"/>
  <c r="I200" i="10"/>
  <c r="C259" i="19"/>
  <c r="C265" i="19"/>
  <c r="C233" i="19"/>
  <c r="C239" i="19"/>
  <c r="C252" i="19"/>
  <c r="C236" i="19"/>
  <c r="C258" i="19"/>
  <c r="C242" i="19"/>
  <c r="C321" i="19"/>
  <c r="C165" i="19"/>
  <c r="C155" i="19"/>
  <c r="C161" i="19"/>
  <c r="C167" i="19"/>
  <c r="C133" i="19"/>
  <c r="C156" i="19"/>
  <c r="C140" i="19"/>
  <c r="C170" i="19"/>
  <c r="C154" i="19"/>
  <c r="C138" i="19"/>
  <c r="C326" i="19"/>
  <c r="C340" i="19"/>
  <c r="D87" i="16"/>
  <c r="D42" i="20"/>
  <c r="C253" i="19"/>
  <c r="C243" i="19"/>
  <c r="C249" i="19"/>
  <c r="C255" i="19"/>
  <c r="C260" i="19"/>
  <c r="C244" i="19"/>
  <c r="C266" i="19"/>
  <c r="C250" i="19"/>
  <c r="C234" i="19"/>
  <c r="C322" i="19"/>
  <c r="C171" i="19"/>
  <c r="C139" i="19"/>
  <c r="C145" i="19"/>
  <c r="C151" i="19"/>
  <c r="C164" i="19"/>
  <c r="C148" i="19"/>
  <c r="C132" i="19"/>
  <c r="C162" i="19"/>
  <c r="C146" i="19"/>
  <c r="C327" i="19"/>
  <c r="C245" i="19"/>
  <c r="D46" i="20"/>
  <c r="C235" i="19"/>
  <c r="C241" i="19"/>
  <c r="C247" i="19"/>
  <c r="C256" i="19"/>
  <c r="C240" i="19"/>
  <c r="C262" i="19"/>
  <c r="C246" i="19"/>
  <c r="C323" i="19"/>
  <c r="C163" i="19"/>
  <c r="C169" i="19"/>
  <c r="C137" i="19"/>
  <c r="C143" i="19"/>
  <c r="C160" i="19"/>
  <c r="C144" i="19"/>
  <c r="C135" i="19"/>
  <c r="C158" i="19"/>
  <c r="C142" i="19"/>
  <c r="C328" i="19"/>
  <c r="D39" i="20"/>
  <c r="C22" i="19"/>
  <c r="C268" i="19"/>
  <c r="C197" i="19"/>
  <c r="C187" i="19"/>
  <c r="C185" i="19"/>
  <c r="C183" i="19"/>
  <c r="C192" i="19"/>
  <c r="C176" i="19"/>
  <c r="C190" i="19"/>
  <c r="C174" i="19"/>
  <c r="C181" i="19"/>
  <c r="C201" i="19"/>
  <c r="C199" i="19"/>
  <c r="C200" i="19"/>
  <c r="C184" i="19"/>
  <c r="C198" i="19"/>
  <c r="C182" i="19"/>
  <c r="D48" i="20"/>
  <c r="D43" i="16"/>
  <c r="D71" i="16" s="1"/>
  <c r="D103" i="16"/>
  <c r="C267" i="19"/>
  <c r="D40" i="20"/>
  <c r="C195" i="19"/>
  <c r="C193" i="19"/>
  <c r="C191" i="19"/>
  <c r="C196" i="19"/>
  <c r="C180" i="19"/>
  <c r="C194" i="19"/>
  <c r="C178" i="19"/>
  <c r="K49" i="25"/>
  <c r="C18" i="19"/>
  <c r="D65" i="16"/>
  <c r="D110" i="16"/>
  <c r="G48" i="25"/>
  <c r="U15" i="21"/>
  <c r="U25" i="27" s="1"/>
  <c r="Q15" i="21"/>
  <c r="Q25" i="27" s="1"/>
  <c r="D50" i="20"/>
  <c r="H48" i="25"/>
  <c r="F64" i="25"/>
  <c r="F82" i="25" s="1"/>
  <c r="F98" i="25" s="1"/>
  <c r="C339" i="19"/>
  <c r="D51" i="20"/>
  <c r="P15" i="21"/>
  <c r="P25" i="27" s="1"/>
  <c r="J15" i="21"/>
  <c r="Y15" i="21"/>
  <c r="Y25" i="27" s="1"/>
  <c r="G21" i="21"/>
  <c r="Y31" i="21"/>
  <c r="V30" i="21"/>
  <c r="V31" i="21"/>
  <c r="L23" i="21"/>
  <c r="I23" i="21"/>
  <c r="AA16" i="21"/>
  <c r="AA26" i="27" s="1"/>
  <c r="K16" i="21"/>
  <c r="K26" i="27" s="1"/>
  <c r="F30" i="21"/>
  <c r="R15" i="21"/>
  <c r="R25" i="27" s="1"/>
  <c r="M15" i="21"/>
  <c r="W15" i="21"/>
  <c r="W25" i="27" s="1"/>
  <c r="X31" i="21"/>
  <c r="P31" i="21"/>
  <c r="H31" i="21"/>
  <c r="F20" i="21"/>
  <c r="G16" i="21"/>
  <c r="AB31" i="21"/>
  <c r="T31" i="21"/>
  <c r="L31" i="21"/>
  <c r="F23" i="21"/>
  <c r="F22" i="21"/>
  <c r="C23" i="19"/>
  <c r="D23" i="20"/>
  <c r="C15" i="19"/>
  <c r="D15" i="20"/>
  <c r="K31" i="21"/>
  <c r="U31" i="21"/>
  <c r="O30" i="21"/>
  <c r="J58" i="25"/>
  <c r="F73" i="25"/>
  <c r="F91" i="25" s="1"/>
  <c r="F107" i="25" s="1"/>
  <c r="K58" i="25"/>
  <c r="T30" i="21"/>
  <c r="M30" i="21"/>
  <c r="J30" i="21"/>
  <c r="Z30" i="21"/>
  <c r="U23" i="21"/>
  <c r="K21" i="21"/>
  <c r="J31" i="21"/>
  <c r="Z31" i="21"/>
  <c r="F16" i="21"/>
  <c r="J23" i="21"/>
  <c r="Y23" i="21"/>
  <c r="T23" i="21"/>
  <c r="H21" i="21"/>
  <c r="Z23" i="21"/>
  <c r="N21" i="21"/>
  <c r="J21" i="21"/>
  <c r="Z16" i="21"/>
  <c r="Z26" i="27" s="1"/>
  <c r="V16" i="21"/>
  <c r="R16" i="21"/>
  <c r="R26" i="27" s="1"/>
  <c r="N16" i="21"/>
  <c r="N26" i="27" s="1"/>
  <c r="J16" i="21"/>
  <c r="AB20" i="21"/>
  <c r="W21" i="21"/>
  <c r="S21" i="21"/>
  <c r="AA31" i="21"/>
  <c r="C17" i="19"/>
  <c r="D17" i="20"/>
  <c r="AB22" i="21"/>
  <c r="I31" i="21"/>
  <c r="W30" i="21"/>
  <c r="I30" i="21"/>
  <c r="F31" i="21"/>
  <c r="F33" i="21" s="1"/>
  <c r="V21" i="21"/>
  <c r="K23" i="21"/>
  <c r="O16" i="21"/>
  <c r="T21" i="21"/>
  <c r="G15" i="21"/>
  <c r="T15" i="21"/>
  <c r="T25" i="27" s="1"/>
  <c r="D70" i="16"/>
  <c r="D118" i="16"/>
  <c r="C19" i="19"/>
  <c r="D19" i="20"/>
  <c r="W31" i="21"/>
  <c r="G31" i="21"/>
  <c r="G23" i="21"/>
  <c r="Q31" i="21"/>
  <c r="G30" i="21"/>
  <c r="G24" i="21"/>
  <c r="J24" i="21"/>
  <c r="L24" i="21"/>
  <c r="N24" i="21"/>
  <c r="P24" i="21"/>
  <c r="U24" i="21"/>
  <c r="AB24" i="21"/>
  <c r="H24" i="21"/>
  <c r="R24" i="21"/>
  <c r="V24" i="21"/>
  <c r="X24" i="21"/>
  <c r="AA24" i="21"/>
  <c r="K24" i="21"/>
  <c r="M24" i="21"/>
  <c r="O24" i="21"/>
  <c r="Q24" i="21"/>
  <c r="Z24" i="21"/>
  <c r="S24" i="21"/>
  <c r="T24" i="21"/>
  <c r="W24" i="21"/>
  <c r="I24" i="21"/>
  <c r="Y24" i="21"/>
  <c r="H30" i="21"/>
  <c r="X30" i="21"/>
  <c r="Q30" i="21"/>
  <c r="N30" i="21"/>
  <c r="D108" i="16"/>
  <c r="D60" i="16"/>
  <c r="Q21" i="21"/>
  <c r="I20" i="21"/>
  <c r="N31" i="21"/>
  <c r="P23" i="21"/>
  <c r="X21" i="21"/>
  <c r="S23" i="21"/>
  <c r="Q23" i="21"/>
  <c r="M23" i="21"/>
  <c r="Y16" i="21"/>
  <c r="Y26" i="27" s="1"/>
  <c r="U16" i="21"/>
  <c r="U26" i="27" s="1"/>
  <c r="Q16" i="21"/>
  <c r="Q26" i="27" s="1"/>
  <c r="M16" i="21"/>
  <c r="I16" i="21"/>
  <c r="AA23" i="21"/>
  <c r="V23" i="21"/>
  <c r="R23" i="21"/>
  <c r="C345" i="19"/>
  <c r="D54" i="20"/>
  <c r="S30" i="21"/>
  <c r="D115" i="16"/>
  <c r="D67" i="16"/>
  <c r="C16" i="19"/>
  <c r="D16" i="20"/>
  <c r="O31" i="21"/>
  <c r="P30" i="21"/>
  <c r="Y30" i="21"/>
  <c r="M21" i="21"/>
  <c r="U21" i="21"/>
  <c r="O23" i="21"/>
  <c r="W16" i="21"/>
  <c r="W26" i="27" s="1"/>
  <c r="S16" i="21"/>
  <c r="S26" i="27" s="1"/>
  <c r="X23" i="21"/>
  <c r="H23" i="21"/>
  <c r="K15" i="21"/>
  <c r="K25" i="27" s="1"/>
  <c r="X15" i="21"/>
  <c r="N15" i="21"/>
  <c r="N25" i="27" s="1"/>
  <c r="Z15" i="21"/>
  <c r="Z25" i="27" s="1"/>
  <c r="C24" i="19"/>
  <c r="S15" i="21"/>
  <c r="S25" i="27" s="1"/>
  <c r="H15" i="21"/>
  <c r="L15" i="21"/>
  <c r="L25" i="27" s="1"/>
  <c r="O15" i="21"/>
  <c r="AB15" i="21"/>
  <c r="AB25" i="27" s="1"/>
  <c r="I15" i="21"/>
  <c r="AA15" i="21"/>
  <c r="AA25" i="27" s="1"/>
  <c r="C21" i="19"/>
  <c r="D21" i="20"/>
  <c r="S31" i="21"/>
  <c r="Z22" i="21"/>
  <c r="M31" i="21"/>
  <c r="L30" i="21"/>
  <c r="AB30" i="21"/>
  <c r="U30" i="21"/>
  <c r="R30" i="21"/>
  <c r="Z21" i="21"/>
  <c r="O21" i="21"/>
  <c r="F21" i="21"/>
  <c r="R31" i="21"/>
  <c r="AB23" i="21"/>
  <c r="N23" i="21"/>
  <c r="AA21" i="21"/>
  <c r="W23" i="21"/>
  <c r="R21" i="21"/>
  <c r="AB21" i="21"/>
  <c r="P21" i="21"/>
  <c r="L21" i="21"/>
  <c r="AB16" i="21"/>
  <c r="AB26" i="27" s="1"/>
  <c r="X16" i="21"/>
  <c r="X26" i="27" s="1"/>
  <c r="T16" i="21"/>
  <c r="T26" i="27" s="1"/>
  <c r="P16" i="21"/>
  <c r="L16" i="21"/>
  <c r="H16" i="21"/>
  <c r="Y21" i="21"/>
  <c r="P20" i="21"/>
  <c r="I21" i="21"/>
  <c r="C342" i="19"/>
  <c r="C344" i="19"/>
  <c r="C343" i="19"/>
  <c r="C341" i="19"/>
  <c r="D53" i="20"/>
  <c r="K30" i="21"/>
  <c r="D109" i="16"/>
  <c r="D61" i="16"/>
  <c r="AA30" i="21"/>
  <c r="Y200" i="10"/>
  <c r="R200" i="10"/>
  <c r="AB200" i="10"/>
  <c r="W200" i="10"/>
  <c r="K200" i="10"/>
  <c r="F374" i="10"/>
  <c r="F389" i="10"/>
  <c r="F407" i="10" s="1"/>
  <c r="F423" i="10" s="1"/>
  <c r="F441" i="10" s="1"/>
  <c r="F457" i="10" s="1"/>
  <c r="F475" i="10" s="1"/>
  <c r="F491" i="10" s="1"/>
  <c r="F509" i="10" s="1"/>
  <c r="F22" i="10"/>
  <c r="F37" i="10"/>
  <c r="F55" i="10" s="1"/>
  <c r="F71" i="10" s="1"/>
  <c r="F89" i="10" s="1"/>
  <c r="F105" i="10" s="1"/>
  <c r="F123" i="10" s="1"/>
  <c r="F139" i="10" s="1"/>
  <c r="F157" i="10" s="1"/>
  <c r="F18" i="19" s="1"/>
  <c r="F215" i="10"/>
  <c r="F230" i="10"/>
  <c r="F248" i="10" s="1"/>
  <c r="F264" i="10" s="1"/>
  <c r="F282" i="10" s="1"/>
  <c r="F298" i="10" s="1"/>
  <c r="F316" i="10" s="1"/>
  <c r="F332" i="10" s="1"/>
  <c r="F350" i="10" s="1"/>
  <c r="V15" i="21"/>
  <c r="V69" i="19"/>
  <c r="D117" i="16"/>
  <c r="D69" i="16"/>
  <c r="D112" i="16"/>
  <c r="D64" i="16"/>
  <c r="D68" i="16"/>
  <c r="D116" i="16"/>
  <c r="F136" i="13" l="1"/>
  <c r="F109" i="19"/>
  <c r="O31" i="27"/>
  <c r="I33" i="27"/>
  <c r="M31" i="27"/>
  <c r="G33" i="27"/>
  <c r="M347" i="19"/>
  <c r="M349" i="19" s="1"/>
  <c r="M362" i="19" s="1"/>
  <c r="M376" i="19" s="1"/>
  <c r="M381" i="19" s="1"/>
  <c r="M387" i="19" s="1"/>
  <c r="M391" i="19" s="1"/>
  <c r="V33" i="27"/>
  <c r="J33" i="27"/>
  <c r="H33" i="27"/>
  <c r="V347" i="19"/>
  <c r="V349" i="19" s="1"/>
  <c r="V362" i="19" s="1"/>
  <c r="V16" i="22" s="1"/>
  <c r="V22" i="22" s="1"/>
  <c r="V29" i="22" s="1"/>
  <c r="V60" i="22" s="1"/>
  <c r="V66" i="22" s="1"/>
  <c r="V71" i="22" s="1"/>
  <c r="T347" i="19"/>
  <c r="T349" i="19" s="1"/>
  <c r="T362" i="19" s="1"/>
  <c r="T376" i="19" s="1"/>
  <c r="T381" i="19" s="1"/>
  <c r="T387" i="19" s="1"/>
  <c r="T391" i="19" s="1"/>
  <c r="F46" i="11"/>
  <c r="F52" i="19" s="1"/>
  <c r="H347" i="19"/>
  <c r="H349" i="19" s="1"/>
  <c r="H362" i="19" s="1"/>
  <c r="H16" i="22" s="1"/>
  <c r="H22" i="22" s="1"/>
  <c r="H29" i="22" s="1"/>
  <c r="H60" i="22" s="1"/>
  <c r="H66" i="22" s="1"/>
  <c r="H71" i="22" s="1"/>
  <c r="H64" i="25"/>
  <c r="I64" i="25"/>
  <c r="G64" i="25"/>
  <c r="H73" i="25"/>
  <c r="I73" i="25"/>
  <c r="G73" i="25"/>
  <c r="F39" i="21"/>
  <c r="F369" i="19"/>
  <c r="F370" i="19" s="1"/>
  <c r="P22" i="21"/>
  <c r="P26" i="21" s="1"/>
  <c r="P46" i="27" s="1"/>
  <c r="R347" i="19"/>
  <c r="R349" i="19" s="1"/>
  <c r="R362" i="19" s="1"/>
  <c r="R16" i="22" s="1"/>
  <c r="R22" i="22" s="1"/>
  <c r="R29" i="22" s="1"/>
  <c r="R60" i="22" s="1"/>
  <c r="R66" i="22" s="1"/>
  <c r="R71" i="22" s="1"/>
  <c r="U347" i="19"/>
  <c r="U349" i="19" s="1"/>
  <c r="U362" i="19" s="1"/>
  <c r="U16" i="22" s="1"/>
  <c r="U22" i="22" s="1"/>
  <c r="U29" i="22" s="1"/>
  <c r="U60" i="22" s="1"/>
  <c r="U66" i="22" s="1"/>
  <c r="U71" i="22" s="1"/>
  <c r="O347" i="19"/>
  <c r="O349" i="19" s="1"/>
  <c r="O362" i="19" s="1"/>
  <c r="O376" i="19" s="1"/>
  <c r="O381" i="19" s="1"/>
  <c r="O387" i="19" s="1"/>
  <c r="O391" i="19" s="1"/>
  <c r="Q347" i="19"/>
  <c r="Q349" i="19" s="1"/>
  <c r="Q362" i="19" s="1"/>
  <c r="Q376" i="19" s="1"/>
  <c r="Q381" i="19" s="1"/>
  <c r="Q387" i="19" s="1"/>
  <c r="Q391" i="19" s="1"/>
  <c r="M41" i="26"/>
  <c r="M43" i="26" s="1"/>
  <c r="Y347" i="19"/>
  <c r="Y349" i="19" s="1"/>
  <c r="Y362" i="19" s="1"/>
  <c r="Y376" i="19" s="1"/>
  <c r="Y381" i="19" s="1"/>
  <c r="Y387" i="19" s="1"/>
  <c r="Y391" i="19" s="1"/>
  <c r="H20" i="21"/>
  <c r="H26" i="21" s="1"/>
  <c r="H46" i="27" s="1"/>
  <c r="S347" i="19"/>
  <c r="S349" i="19" s="1"/>
  <c r="S362" i="19" s="1"/>
  <c r="S16" i="22" s="1"/>
  <c r="S22" i="22" s="1"/>
  <c r="S29" i="22" s="1"/>
  <c r="S60" i="22" s="1"/>
  <c r="S66" i="22" s="1"/>
  <c r="S71" i="22" s="1"/>
  <c r="U22" i="21"/>
  <c r="U26" i="21" s="1"/>
  <c r="U46" i="27" s="1"/>
  <c r="M33" i="27"/>
  <c r="O33" i="27"/>
  <c r="O67" i="27"/>
  <c r="M67" i="27"/>
  <c r="K41" i="27"/>
  <c r="K75" i="27" s="1"/>
  <c r="F26" i="28"/>
  <c r="F38" i="28" s="1"/>
  <c r="F40" i="28" s="1"/>
  <c r="K49" i="26"/>
  <c r="M34" i="27"/>
  <c r="O34" i="27"/>
  <c r="V31" i="27"/>
  <c r="V67" i="27"/>
  <c r="V37" i="27"/>
  <c r="V38" i="27"/>
  <c r="V34" i="27"/>
  <c r="J31" i="27"/>
  <c r="J37" i="27"/>
  <c r="J67" i="27"/>
  <c r="J34" i="27"/>
  <c r="J38" i="27"/>
  <c r="G31" i="27"/>
  <c r="G38" i="27"/>
  <c r="G34" i="27"/>
  <c r="G37" i="27"/>
  <c r="G67" i="27"/>
  <c r="M38" i="27"/>
  <c r="O38" i="27"/>
  <c r="I31" i="27"/>
  <c r="I34" i="27"/>
  <c r="I38" i="27"/>
  <c r="I67" i="27"/>
  <c r="I37" i="27"/>
  <c r="H31" i="27"/>
  <c r="H38" i="27"/>
  <c r="H37" i="27"/>
  <c r="H34" i="27"/>
  <c r="H67" i="27"/>
  <c r="M37" i="27"/>
  <c r="O37" i="27"/>
  <c r="Z41" i="27"/>
  <c r="Z75" i="27" s="1"/>
  <c r="Z87" i="27" s="1"/>
  <c r="W41" i="27"/>
  <c r="W75" i="27" s="1"/>
  <c r="W87" i="27" s="1"/>
  <c r="M59" i="27"/>
  <c r="N41" i="27"/>
  <c r="N75" i="27" s="1"/>
  <c r="N87" i="27" s="1"/>
  <c r="T41" i="27"/>
  <c r="T75" i="27" s="1"/>
  <c r="T87" i="27" s="1"/>
  <c r="Y41" i="27"/>
  <c r="Y75" i="27" s="1"/>
  <c r="Y87" i="27" s="1"/>
  <c r="U41" i="27"/>
  <c r="U75" i="27" s="1"/>
  <c r="U87" i="27" s="1"/>
  <c r="AA41" i="27"/>
  <c r="AA75" i="27" s="1"/>
  <c r="AA87" i="27" s="1"/>
  <c r="Q41" i="27"/>
  <c r="Q75" i="27" s="1"/>
  <c r="Q87" i="27" s="1"/>
  <c r="AB41" i="27"/>
  <c r="AB75" i="27" s="1"/>
  <c r="AB87" i="27" s="1"/>
  <c r="S41" i="27"/>
  <c r="S75" i="27" s="1"/>
  <c r="S87" i="27" s="1"/>
  <c r="R41" i="27"/>
  <c r="R75" i="27" s="1"/>
  <c r="R87" i="27" s="1"/>
  <c r="H25" i="27"/>
  <c r="G25" i="27"/>
  <c r="G26" i="27"/>
  <c r="M28" i="27"/>
  <c r="H26" i="27"/>
  <c r="W347" i="19"/>
  <c r="W349" i="19" s="1"/>
  <c r="W362" i="19" s="1"/>
  <c r="W376" i="19" s="1"/>
  <c r="W381" i="19" s="1"/>
  <c r="W387" i="19" s="1"/>
  <c r="W391" i="19" s="1"/>
  <c r="S22" i="21"/>
  <c r="S26" i="21" s="1"/>
  <c r="S46" i="27" s="1"/>
  <c r="AA347" i="19"/>
  <c r="AA349" i="19" s="1"/>
  <c r="AA362" i="19" s="1"/>
  <c r="AA16" i="22" s="1"/>
  <c r="AA22" i="22" s="1"/>
  <c r="AA29" i="22" s="1"/>
  <c r="AA60" i="22" s="1"/>
  <c r="AA66" i="22" s="1"/>
  <c r="AA71" i="22" s="1"/>
  <c r="N347" i="19"/>
  <c r="N349" i="19" s="1"/>
  <c r="N362" i="19" s="1"/>
  <c r="N376" i="19" s="1"/>
  <c r="N381" i="19" s="1"/>
  <c r="N387" i="19" s="1"/>
  <c r="N391" i="19" s="1"/>
  <c r="F82" i="16"/>
  <c r="F97" i="16"/>
  <c r="F113" i="16" s="1"/>
  <c r="F129" i="16" s="1"/>
  <c r="F1344" i="14"/>
  <c r="F271" i="19" s="1"/>
  <c r="F1234" i="14"/>
  <c r="F1289" i="14" s="1"/>
  <c r="L347" i="19"/>
  <c r="L349" i="19" s="1"/>
  <c r="L362" i="19" s="1"/>
  <c r="L16" i="22" s="1"/>
  <c r="L22" i="22" s="1"/>
  <c r="L29" i="22" s="1"/>
  <c r="L60" i="22" s="1"/>
  <c r="L66" i="22" s="1"/>
  <c r="L71" i="22" s="1"/>
  <c r="F1180" i="14"/>
  <c r="F1126" i="14"/>
  <c r="AB376" i="19"/>
  <c r="AB381" i="19" s="1"/>
  <c r="AB387" i="19" s="1"/>
  <c r="AB391" i="19" s="1"/>
  <c r="M22" i="21"/>
  <c r="M26" i="21" s="1"/>
  <c r="M46" i="27" s="1"/>
  <c r="O22" i="21"/>
  <c r="O26" i="21" s="1"/>
  <c r="O46" i="27" s="1"/>
  <c r="X347" i="19"/>
  <c r="X349" i="19" s="1"/>
  <c r="X362" i="19" s="1"/>
  <c r="X16" i="22" s="1"/>
  <c r="X22" i="22" s="1"/>
  <c r="X29" i="22" s="1"/>
  <c r="X60" i="22" s="1"/>
  <c r="X66" i="22" s="1"/>
  <c r="X71" i="22" s="1"/>
  <c r="F172" i="13"/>
  <c r="F236" i="19"/>
  <c r="F57" i="12"/>
  <c r="F91" i="12"/>
  <c r="F126" i="12" s="1"/>
  <c r="F161" i="12" s="1"/>
  <c r="F196" i="12" s="1"/>
  <c r="I25" i="27"/>
  <c r="I26" i="27"/>
  <c r="J43" i="26"/>
  <c r="M65" i="27"/>
  <c r="M48" i="27"/>
  <c r="M64" i="27"/>
  <c r="M53" i="27"/>
  <c r="G29" i="27"/>
  <c r="G28" i="27"/>
  <c r="G63" i="27"/>
  <c r="G65" i="27"/>
  <c r="G47" i="27"/>
  <c r="G51" i="27"/>
  <c r="G53" i="27"/>
  <c r="G55" i="27"/>
  <c r="G56" i="27"/>
  <c r="G59" i="27"/>
  <c r="G27" i="27"/>
  <c r="G48" i="27"/>
  <c r="G52" i="27"/>
  <c r="G64" i="27"/>
  <c r="G58" i="27"/>
  <c r="G57" i="27"/>
  <c r="G54" i="27"/>
  <c r="G113" i="27"/>
  <c r="G117" i="27" s="1"/>
  <c r="M26" i="27"/>
  <c r="M25" i="27"/>
  <c r="M57" i="27"/>
  <c r="H28" i="27"/>
  <c r="H29" i="27"/>
  <c r="H54" i="27"/>
  <c r="H52" i="27"/>
  <c r="H53" i="27"/>
  <c r="H27" i="27"/>
  <c r="H57" i="27"/>
  <c r="H113" i="27"/>
  <c r="H117" i="27" s="1"/>
  <c r="H59" i="27"/>
  <c r="H63" i="27"/>
  <c r="H65" i="27"/>
  <c r="H58" i="27"/>
  <c r="H48" i="27"/>
  <c r="H55" i="27"/>
  <c r="H56" i="27"/>
  <c r="H64" i="27"/>
  <c r="H51" i="27"/>
  <c r="H47" i="27"/>
  <c r="M58" i="27"/>
  <c r="M29" i="27"/>
  <c r="M56" i="27"/>
  <c r="M51" i="27"/>
  <c r="M54" i="27"/>
  <c r="M63" i="27"/>
  <c r="M52" i="27"/>
  <c r="M47" i="27"/>
  <c r="M113" i="27"/>
  <c r="M117" i="27" s="1"/>
  <c r="O25" i="27"/>
  <c r="J26" i="27"/>
  <c r="J25" i="27"/>
  <c r="M55" i="27"/>
  <c r="M27" i="27"/>
  <c r="O26" i="27"/>
  <c r="I29" i="27"/>
  <c r="I28" i="27"/>
  <c r="I63" i="27"/>
  <c r="I65" i="27"/>
  <c r="I59" i="27"/>
  <c r="I52" i="27"/>
  <c r="I57" i="27"/>
  <c r="I51" i="27"/>
  <c r="I56" i="27"/>
  <c r="I64" i="27"/>
  <c r="I113" i="27"/>
  <c r="I117" i="27" s="1"/>
  <c r="I47" i="27"/>
  <c r="I27" i="27"/>
  <c r="I54" i="27"/>
  <c r="I48" i="27"/>
  <c r="I53" i="27"/>
  <c r="I58" i="27"/>
  <c r="I55" i="27"/>
  <c r="J29" i="27"/>
  <c r="J28" i="27"/>
  <c r="J64" i="27"/>
  <c r="J55" i="27"/>
  <c r="J53" i="27"/>
  <c r="J51" i="27"/>
  <c r="J52" i="27"/>
  <c r="J47" i="27"/>
  <c r="J54" i="27"/>
  <c r="J58" i="27"/>
  <c r="J27" i="27"/>
  <c r="J59" i="27"/>
  <c r="J63" i="27"/>
  <c r="J113" i="27"/>
  <c r="J117" i="27" s="1"/>
  <c r="J48" i="27"/>
  <c r="J65" i="27"/>
  <c r="J56" i="27"/>
  <c r="J57" i="27"/>
  <c r="V28" i="27"/>
  <c r="V29" i="27"/>
  <c r="O29" i="27"/>
  <c r="O28" i="27"/>
  <c r="O27" i="27"/>
  <c r="O54" i="27"/>
  <c r="O57" i="27"/>
  <c r="O51" i="27"/>
  <c r="O52" i="27"/>
  <c r="O63" i="27"/>
  <c r="O64" i="27"/>
  <c r="O113" i="27"/>
  <c r="O117" i="27" s="1"/>
  <c r="O47" i="27"/>
  <c r="O65" i="27"/>
  <c r="O56" i="27"/>
  <c r="O53" i="27"/>
  <c r="O59" i="27"/>
  <c r="O55" i="27"/>
  <c r="O58" i="27"/>
  <c r="O48" i="27"/>
  <c r="P376" i="19"/>
  <c r="P381" i="19" s="1"/>
  <c r="P387" i="19" s="1"/>
  <c r="P391" i="19" s="1"/>
  <c r="V26" i="27"/>
  <c r="Z20" i="21"/>
  <c r="Z26" i="21" s="1"/>
  <c r="Z46" i="27" s="1"/>
  <c r="J20" i="21"/>
  <c r="J26" i="21" s="1"/>
  <c r="J46" i="27" s="1"/>
  <c r="X20" i="21"/>
  <c r="X26" i="21" s="1"/>
  <c r="X46" i="27" s="1"/>
  <c r="AA20" i="21"/>
  <c r="AA26" i="21" s="1"/>
  <c r="AA46" i="27" s="1"/>
  <c r="V22" i="21"/>
  <c r="V26" i="21" s="1"/>
  <c r="V46" i="27" s="1"/>
  <c r="K347" i="19"/>
  <c r="K349" i="19" s="1"/>
  <c r="K362" i="19" s="1"/>
  <c r="K376" i="19" s="1"/>
  <c r="K381" i="19" s="1"/>
  <c r="K387" i="19" s="1"/>
  <c r="K391" i="19" s="1"/>
  <c r="I376" i="19"/>
  <c r="I381" i="19" s="1"/>
  <c r="I387" i="19" s="1"/>
  <c r="I391" i="19" s="1"/>
  <c r="R22" i="21"/>
  <c r="R26" i="21" s="1"/>
  <c r="R46" i="27" s="1"/>
  <c r="I22" i="21"/>
  <c r="I26" i="21" s="1"/>
  <c r="I46" i="27" s="1"/>
  <c r="T22" i="21"/>
  <c r="T26" i="21" s="1"/>
  <c r="T46" i="27" s="1"/>
  <c r="L57" i="26"/>
  <c r="Z16" i="22"/>
  <c r="Z22" i="22" s="1"/>
  <c r="Z29" i="22" s="1"/>
  <c r="Z60" i="22" s="1"/>
  <c r="Z66" i="22" s="1"/>
  <c r="Z71" i="22" s="1"/>
  <c r="Z376" i="19"/>
  <c r="Z381" i="19" s="1"/>
  <c r="Z387" i="19" s="1"/>
  <c r="Z391" i="19" s="1"/>
  <c r="L49" i="26"/>
  <c r="F105" i="13"/>
  <c r="F179" i="19"/>
  <c r="F21" i="11"/>
  <c r="F31" i="19"/>
  <c r="F137" i="13"/>
  <c r="F206" i="19"/>
  <c r="F232" i="12"/>
  <c r="F75" i="19"/>
  <c r="F26" i="13"/>
  <c r="F110" i="19"/>
  <c r="F47" i="11"/>
  <c r="F959" i="14"/>
  <c r="F1014" i="14" s="1"/>
  <c r="F905" i="14"/>
  <c r="F56" i="13"/>
  <c r="F135" i="19"/>
  <c r="V56" i="27"/>
  <c r="V58" i="27"/>
  <c r="V52" i="27"/>
  <c r="V53" i="27"/>
  <c r="V55" i="27"/>
  <c r="V113" i="27"/>
  <c r="V117" i="27" s="1"/>
  <c r="V27" i="27"/>
  <c r="V59" i="27"/>
  <c r="V65" i="27"/>
  <c r="V54" i="27"/>
  <c r="V51" i="27"/>
  <c r="V47" i="27"/>
  <c r="V64" i="27"/>
  <c r="V63" i="27"/>
  <c r="V57" i="27"/>
  <c r="V48" i="27"/>
  <c r="G347" i="19"/>
  <c r="G349" i="19" s="1"/>
  <c r="G362" i="19" s="1"/>
  <c r="N49" i="26"/>
  <c r="G18" i="21"/>
  <c r="AA18" i="21"/>
  <c r="O31" i="26"/>
  <c r="N41" i="26"/>
  <c r="N43" i="26" s="1"/>
  <c r="J16" i="22"/>
  <c r="J22" i="22" s="1"/>
  <c r="J29" i="22" s="1"/>
  <c r="J60" i="22" s="1"/>
  <c r="J66" i="22" s="1"/>
  <c r="J71" i="22" s="1"/>
  <c r="L27" i="20"/>
  <c r="AA15" i="20"/>
  <c r="AA44" i="20"/>
  <c r="D119" i="16"/>
  <c r="T35" i="20"/>
  <c r="G21" i="20"/>
  <c r="G19" i="20"/>
  <c r="Q17" i="20"/>
  <c r="AA21" i="20"/>
  <c r="N45" i="20"/>
  <c r="J18" i="21"/>
  <c r="AA43" i="20"/>
  <c r="L28" i="20"/>
  <c r="K18" i="21"/>
  <c r="S22" i="20"/>
  <c r="J61" i="20"/>
  <c r="U34" i="20"/>
  <c r="Y45" i="20"/>
  <c r="Z18" i="21"/>
  <c r="AA53" i="20"/>
  <c r="S54" i="20"/>
  <c r="O18" i="21"/>
  <c r="U54" i="20"/>
  <c r="Z54" i="20"/>
  <c r="V16" i="20"/>
  <c r="V23" i="20"/>
  <c r="AB16" i="20"/>
  <c r="Z25" i="20"/>
  <c r="Y22" i="20"/>
  <c r="V29" i="20"/>
  <c r="V60" i="20"/>
  <c r="AA19" i="20"/>
  <c r="J60" i="20"/>
  <c r="Y49" i="20"/>
  <c r="K19" i="20"/>
  <c r="L52" i="20"/>
  <c r="I36" i="20"/>
  <c r="J33" i="20"/>
  <c r="U51" i="20"/>
  <c r="O49" i="20"/>
  <c r="R21" i="20"/>
  <c r="N18" i="21"/>
  <c r="AA20" i="20"/>
  <c r="L24" i="20"/>
  <c r="I18" i="20"/>
  <c r="G16" i="20"/>
  <c r="G60" i="20"/>
  <c r="F50" i="20"/>
  <c r="N52" i="20"/>
  <c r="M51" i="20"/>
  <c r="Q19" i="20"/>
  <c r="L20" i="20"/>
  <c r="J15" i="20"/>
  <c r="R25" i="20"/>
  <c r="J22" i="20"/>
  <c r="W38" i="20"/>
  <c r="AB49" i="20"/>
  <c r="Z39" i="20"/>
  <c r="Z47" i="20"/>
  <c r="AB23" i="20"/>
  <c r="H60" i="20"/>
  <c r="L35" i="20"/>
  <c r="F38" i="20"/>
  <c r="K48" i="20"/>
  <c r="Q46" i="20"/>
  <c r="L22" i="20"/>
  <c r="W37" i="20"/>
  <c r="R18" i="20"/>
  <c r="V33" i="20"/>
  <c r="O26" i="20"/>
  <c r="AB15" i="20"/>
  <c r="J47" i="20"/>
  <c r="F45" i="20"/>
  <c r="H61" i="20"/>
  <c r="P61" i="20"/>
  <c r="M28" i="20"/>
  <c r="P15" i="20"/>
  <c r="T37" i="20"/>
  <c r="V21" i="20"/>
  <c r="R18" i="21"/>
  <c r="Y18" i="21"/>
  <c r="Q18" i="21"/>
  <c r="S18" i="21"/>
  <c r="X18" i="21"/>
  <c r="Y19" i="20"/>
  <c r="Z44" i="20"/>
  <c r="V45" i="20"/>
  <c r="J16" i="20"/>
  <c r="Y39" i="20"/>
  <c r="Y34" i="20"/>
  <c r="S18" i="20"/>
  <c r="T39" i="20"/>
  <c r="Y43" i="20"/>
  <c r="G52" i="20"/>
  <c r="G45" i="20"/>
  <c r="P38" i="20"/>
  <c r="J40" i="20"/>
  <c r="I29" i="20"/>
  <c r="N33" i="20"/>
  <c r="Z60" i="20"/>
  <c r="K51" i="20"/>
  <c r="N53" i="20"/>
  <c r="T40" i="20"/>
  <c r="R41" i="20"/>
  <c r="V15" i="20"/>
  <c r="R52" i="20"/>
  <c r="U43" i="20"/>
  <c r="M45" i="20"/>
  <c r="P60" i="20"/>
  <c r="R43" i="20"/>
  <c r="V27" i="20"/>
  <c r="Y37" i="20"/>
  <c r="X24" i="20"/>
  <c r="Q20" i="20"/>
  <c r="I22" i="20"/>
  <c r="M26" i="20"/>
  <c r="V35" i="20"/>
  <c r="AB24" i="20"/>
  <c r="T26" i="20"/>
  <c r="Y47" i="20"/>
  <c r="Z52" i="20"/>
  <c r="V49" i="20"/>
  <c r="O16" i="20"/>
  <c r="S19" i="20"/>
  <c r="H49" i="20"/>
  <c r="G39" i="20"/>
  <c r="H43" i="20"/>
  <c r="F60" i="20"/>
  <c r="N27" i="20"/>
  <c r="L54" i="20"/>
  <c r="T22" i="20"/>
  <c r="V44" i="20"/>
  <c r="Y24" i="20"/>
  <c r="S37" i="20"/>
  <c r="AA18" i="20"/>
  <c r="AB17" i="20"/>
  <c r="N18" i="20"/>
  <c r="Y52" i="20"/>
  <c r="Y53" i="20"/>
  <c r="S16" i="20"/>
  <c r="L26" i="20"/>
  <c r="G47" i="20"/>
  <c r="N34" i="20"/>
  <c r="K23" i="20"/>
  <c r="G53" i="20"/>
  <c r="G54" i="20"/>
  <c r="O43" i="20"/>
  <c r="H34" i="20"/>
  <c r="O27" i="20"/>
  <c r="O44" i="20"/>
  <c r="Z48" i="20"/>
  <c r="N51" i="20"/>
  <c r="S50" i="20"/>
  <c r="AB21" i="20"/>
  <c r="K26" i="21"/>
  <c r="K46" i="27" s="1"/>
  <c r="M20" i="20"/>
  <c r="O22" i="20"/>
  <c r="V22" i="20"/>
  <c r="W54" i="20"/>
  <c r="Y48" i="20"/>
  <c r="Z33" i="20"/>
  <c r="T51" i="20"/>
  <c r="AA61" i="20"/>
  <c r="H26" i="20"/>
  <c r="U19" i="20"/>
  <c r="K18" i="20"/>
  <c r="U27" i="20"/>
  <c r="Y23" i="20"/>
  <c r="X37" i="20"/>
  <c r="H17" i="20"/>
  <c r="J39" i="20"/>
  <c r="N61" i="20"/>
  <c r="M38" i="20"/>
  <c r="J28" i="20"/>
  <c r="H28" i="20"/>
  <c r="N40" i="20"/>
  <c r="H44" i="20"/>
  <c r="L48" i="20"/>
  <c r="Q36" i="20"/>
  <c r="H50" i="20"/>
  <c r="G22" i="20"/>
  <c r="K22" i="20"/>
  <c r="G25" i="20"/>
  <c r="Y46" i="20"/>
  <c r="X34" i="20"/>
  <c r="X28" i="20"/>
  <c r="V51" i="20"/>
  <c r="R16" i="20"/>
  <c r="U25" i="20"/>
  <c r="Z34" i="20"/>
  <c r="X39" i="20"/>
  <c r="AB43" i="20"/>
  <c r="AB26" i="20"/>
  <c r="T18" i="20"/>
  <c r="V18" i="20"/>
  <c r="H25" i="20"/>
  <c r="Q26" i="20"/>
  <c r="V17" i="20"/>
  <c r="T60" i="20"/>
  <c r="Z38" i="20"/>
  <c r="F54" i="20"/>
  <c r="F56" i="20" s="1"/>
  <c r="F58" i="20" s="1"/>
  <c r="K49" i="20"/>
  <c r="H33" i="20"/>
  <c r="K37" i="20"/>
  <c r="G35" i="20"/>
  <c r="H45" i="20"/>
  <c r="S38" i="20"/>
  <c r="K33" i="20"/>
  <c r="I23" i="20"/>
  <c r="P33" i="20"/>
  <c r="I50" i="20"/>
  <c r="K50" i="20"/>
  <c r="L36" i="20"/>
  <c r="R50" i="20"/>
  <c r="J27" i="20"/>
  <c r="L42" i="20"/>
  <c r="I47" i="20"/>
  <c r="K28" i="20"/>
  <c r="AA60" i="20"/>
  <c r="S47" i="20"/>
  <c r="R36" i="20"/>
  <c r="W52" i="20"/>
  <c r="P39" i="20"/>
  <c r="AA27" i="20"/>
  <c r="Y26" i="20"/>
  <c r="W18" i="21"/>
  <c r="T18" i="21"/>
  <c r="AB18" i="21"/>
  <c r="M27" i="20"/>
  <c r="H22" i="20"/>
  <c r="N22" i="20"/>
  <c r="R22" i="20"/>
  <c r="R26" i="20"/>
  <c r="X21" i="20"/>
  <c r="U42" i="20"/>
  <c r="AB53" i="20"/>
  <c r="X60" i="20"/>
  <c r="X53" i="20"/>
  <c r="U37" i="20"/>
  <c r="W16" i="20"/>
  <c r="K26" i="20"/>
  <c r="AB34" i="20"/>
  <c r="J25" i="20"/>
  <c r="AA39" i="20"/>
  <c r="W18" i="20"/>
  <c r="Z17" i="20"/>
  <c r="Z22" i="20"/>
  <c r="AB29" i="20"/>
  <c r="G18" i="20"/>
  <c r="M18" i="20"/>
  <c r="O25" i="20"/>
  <c r="W42" i="20"/>
  <c r="X40" i="20"/>
  <c r="AA33" i="20"/>
  <c r="V39" i="20"/>
  <c r="R17" i="20"/>
  <c r="I25" i="20"/>
  <c r="N25" i="20"/>
  <c r="AA47" i="20"/>
  <c r="G23" i="20"/>
  <c r="F29" i="20"/>
  <c r="F31" i="20" s="1"/>
  <c r="G41" i="20"/>
  <c r="I41" i="20"/>
  <c r="L51" i="20"/>
  <c r="P49" i="20"/>
  <c r="J35" i="20"/>
  <c r="F47" i="20"/>
  <c r="H37" i="20"/>
  <c r="M29" i="20"/>
  <c r="X41" i="20"/>
  <c r="L47" i="20"/>
  <c r="G37" i="20"/>
  <c r="J43" i="20"/>
  <c r="G15" i="20"/>
  <c r="I38" i="20"/>
  <c r="K46" i="20"/>
  <c r="M39" i="20"/>
  <c r="O15" i="20"/>
  <c r="S15" i="20"/>
  <c r="I52" i="20"/>
  <c r="M52" i="20"/>
  <c r="P37" i="20"/>
  <c r="I21" i="20"/>
  <c r="L37" i="20"/>
  <c r="P52" i="20"/>
  <c r="Q51" i="20"/>
  <c r="T38" i="20"/>
  <c r="N26" i="20"/>
  <c r="S46" i="20"/>
  <c r="AB40" i="20"/>
  <c r="N35" i="20"/>
  <c r="Q53" i="20"/>
  <c r="T41" i="20"/>
  <c r="AA52" i="20"/>
  <c r="M18" i="21"/>
  <c r="H18" i="21"/>
  <c r="X25" i="27"/>
  <c r="AB50" i="20"/>
  <c r="Z50" i="20"/>
  <c r="AB39" i="20"/>
  <c r="Y18" i="20"/>
  <c r="Y25" i="20"/>
  <c r="AA46" i="20"/>
  <c r="X26" i="20"/>
  <c r="X22" i="20"/>
  <c r="Z29" i="20"/>
  <c r="H18" i="20"/>
  <c r="O18" i="20"/>
  <c r="P18" i="20"/>
  <c r="Z26" i="20"/>
  <c r="X54" i="20"/>
  <c r="U46" i="20"/>
  <c r="AA23" i="20"/>
  <c r="W47" i="20"/>
  <c r="W17" i="20"/>
  <c r="T17" i="20"/>
  <c r="Y16" i="20"/>
  <c r="N24" i="20"/>
  <c r="AA28" i="20"/>
  <c r="Z43" i="20"/>
  <c r="X29" i="20"/>
  <c r="G40" i="20"/>
  <c r="J51" i="20"/>
  <c r="F42" i="20"/>
  <c r="G28" i="20"/>
  <c r="H19" i="20"/>
  <c r="J17" i="20"/>
  <c r="M15" i="20"/>
  <c r="Q48" i="20"/>
  <c r="H47" i="20"/>
  <c r="G44" i="20"/>
  <c r="H23" i="20"/>
  <c r="L19" i="20"/>
  <c r="R27" i="20"/>
  <c r="G61" i="20"/>
  <c r="Q29" i="20"/>
  <c r="G48" i="20"/>
  <c r="H35" i="20"/>
  <c r="M21" i="20"/>
  <c r="F39" i="20"/>
  <c r="G42" i="20"/>
  <c r="I54" i="20"/>
  <c r="J52" i="20"/>
  <c r="K34" i="20"/>
  <c r="M44" i="20"/>
  <c r="N19" i="20"/>
  <c r="P40" i="20"/>
  <c r="W44" i="20"/>
  <c r="H27" i="20"/>
  <c r="J46" i="20"/>
  <c r="K29" i="20"/>
  <c r="M47" i="20"/>
  <c r="O51" i="20"/>
  <c r="R19" i="20"/>
  <c r="AA24" i="20"/>
  <c r="J49" i="20"/>
  <c r="K35" i="20"/>
  <c r="L33" i="20"/>
  <c r="N37" i="20"/>
  <c r="P27" i="20"/>
  <c r="U47" i="20"/>
  <c r="Q39" i="20"/>
  <c r="S52" i="20"/>
  <c r="T33" i="20"/>
  <c r="W15" i="20"/>
  <c r="Q50" i="20"/>
  <c r="R48" i="20"/>
  <c r="S27" i="20"/>
  <c r="V34" i="20"/>
  <c r="M33" i="20"/>
  <c r="O53" i="20"/>
  <c r="P51" i="20"/>
  <c r="Q41" i="20"/>
  <c r="S60" i="20"/>
  <c r="T36" i="20"/>
  <c r="X46" i="20"/>
  <c r="W27" i="20"/>
  <c r="W51" i="20"/>
  <c r="T21" i="20"/>
  <c r="O20" i="20"/>
  <c r="W20" i="20"/>
  <c r="N38" i="20"/>
  <c r="P53" i="20"/>
  <c r="U52" i="20"/>
  <c r="I28" i="20"/>
  <c r="J23" i="20"/>
  <c r="L53" i="20"/>
  <c r="O39" i="20"/>
  <c r="R54" i="20"/>
  <c r="Q60" i="20"/>
  <c r="R53" i="20"/>
  <c r="S28" i="20"/>
  <c r="V38" i="20"/>
  <c r="AA48" i="20"/>
  <c r="Q34" i="20"/>
  <c r="S51" i="20"/>
  <c r="T29" i="20"/>
  <c r="X27" i="20"/>
  <c r="M49" i="20"/>
  <c r="N47" i="20"/>
  <c r="O37" i="20"/>
  <c r="P17" i="20"/>
  <c r="R60" i="20"/>
  <c r="S34" i="20"/>
  <c r="V46" i="20"/>
  <c r="O24" i="20"/>
  <c r="Y50" i="20"/>
  <c r="P16" i="20"/>
  <c r="AA50" i="20"/>
  <c r="P26" i="27"/>
  <c r="P41" i="27" s="1"/>
  <c r="P18" i="21"/>
  <c r="AB20" i="20"/>
  <c r="T20" i="20"/>
  <c r="V20" i="20"/>
  <c r="AA29" i="20"/>
  <c r="AB42" i="20"/>
  <c r="M25" i="20"/>
  <c r="Z16" i="20"/>
  <c r="V43" i="20"/>
  <c r="AB33" i="20"/>
  <c r="X17" i="20"/>
  <c r="M24" i="20"/>
  <c r="Y36" i="20"/>
  <c r="AB27" i="20"/>
  <c r="U20" i="20"/>
  <c r="P20" i="20"/>
  <c r="G20" i="20"/>
  <c r="Z21" i="20"/>
  <c r="T16" i="20"/>
  <c r="T43" i="20"/>
  <c r="X42" i="20"/>
  <c r="V37" i="20"/>
  <c r="AB37" i="20"/>
  <c r="W46" i="20"/>
  <c r="W25" i="20"/>
  <c r="Y54" i="20"/>
  <c r="U48" i="20"/>
  <c r="S17" i="20"/>
  <c r="R39" i="20"/>
  <c r="Q37" i="20"/>
  <c r="P35" i="20"/>
  <c r="O33" i="20"/>
  <c r="N28" i="20"/>
  <c r="M23" i="20"/>
  <c r="L21" i="20"/>
  <c r="Y38" i="20"/>
  <c r="U35" i="20"/>
  <c r="T53" i="20"/>
  <c r="R29" i="20"/>
  <c r="Q27" i="20"/>
  <c r="AA25" i="20"/>
  <c r="X61" i="20"/>
  <c r="U44" i="20"/>
  <c r="T54" i="20"/>
  <c r="R37" i="20"/>
  <c r="Q35" i="20"/>
  <c r="R38" i="20"/>
  <c r="P46" i="20"/>
  <c r="N29" i="20"/>
  <c r="M46" i="20"/>
  <c r="L49" i="20"/>
  <c r="K47" i="20"/>
  <c r="J45" i="20"/>
  <c r="I43" i="20"/>
  <c r="U17" i="20"/>
  <c r="P29" i="20"/>
  <c r="O46" i="20"/>
  <c r="N54" i="20"/>
  <c r="L38" i="20"/>
  <c r="K44" i="20"/>
  <c r="J42" i="20"/>
  <c r="I48" i="20"/>
  <c r="H46" i="20"/>
  <c r="T61" i="20"/>
  <c r="P34" i="20"/>
  <c r="O38" i="20"/>
  <c r="N46" i="20"/>
  <c r="L29" i="20"/>
  <c r="K27" i="20"/>
  <c r="J36" i="20"/>
  <c r="I34" i="20"/>
  <c r="H40" i="20"/>
  <c r="G38" i="20"/>
  <c r="F51" i="20"/>
  <c r="T23" i="20"/>
  <c r="L60" i="20"/>
  <c r="H21" i="20"/>
  <c r="G29" i="20"/>
  <c r="F49" i="20"/>
  <c r="N50" i="20"/>
  <c r="G17" i="20"/>
  <c r="W21" i="20"/>
  <c r="O52" i="20"/>
  <c r="L43" i="20"/>
  <c r="I33" i="20"/>
  <c r="G33" i="20"/>
  <c r="F61" i="20"/>
  <c r="F63" i="20" s="1"/>
  <c r="R46" i="20"/>
  <c r="Z20" i="20"/>
  <c r="X20" i="20"/>
  <c r="S20" i="20"/>
  <c r="J20" i="20"/>
  <c r="K20" i="20"/>
  <c r="X16" i="20"/>
  <c r="Z61" i="20"/>
  <c r="AA34" i="20"/>
  <c r="S26" i="20"/>
  <c r="P24" i="20"/>
  <c r="L16" i="20"/>
  <c r="S45" i="20"/>
  <c r="U45" i="20"/>
  <c r="W45" i="20"/>
  <c r="Z49" i="20"/>
  <c r="T25" i="20"/>
  <c r="W35" i="20"/>
  <c r="Z37" i="20"/>
  <c r="V52" i="20"/>
  <c r="X38" i="20"/>
  <c r="AB44" i="20"/>
  <c r="K25" i="20"/>
  <c r="Z27" i="20"/>
  <c r="W29" i="20"/>
  <c r="U29" i="20"/>
  <c r="T19" i="20"/>
  <c r="T46" i="20"/>
  <c r="S39" i="20"/>
  <c r="R28" i="20"/>
  <c r="R47" i="20"/>
  <c r="Q45" i="20"/>
  <c r="P43" i="20"/>
  <c r="O19" i="20"/>
  <c r="O41" i="20"/>
  <c r="N17" i="20"/>
  <c r="N39" i="20"/>
  <c r="N60" i="20"/>
  <c r="M37" i="20"/>
  <c r="K24" i="20"/>
  <c r="AA40" i="20"/>
  <c r="X52" i="20"/>
  <c r="V50" i="20"/>
  <c r="U50" i="20"/>
  <c r="T42" i="20"/>
  <c r="S35" i="20"/>
  <c r="S61" i="20"/>
  <c r="R40" i="20"/>
  <c r="R61" i="20"/>
  <c r="Q38" i="20"/>
  <c r="Y44" i="20"/>
  <c r="W40" i="20"/>
  <c r="U61" i="20"/>
  <c r="T44" i="20"/>
  <c r="S36" i="20"/>
  <c r="R45" i="20"/>
  <c r="Q43" i="20"/>
  <c r="P19" i="20"/>
  <c r="Z15" i="20"/>
  <c r="Q40" i="20"/>
  <c r="P36" i="20"/>
  <c r="O17" i="20"/>
  <c r="O50" i="20"/>
  <c r="N42" i="20"/>
  <c r="M35" i="20"/>
  <c r="M61" i="20"/>
  <c r="L41" i="20"/>
  <c r="K17" i="20"/>
  <c r="K39" i="20"/>
  <c r="K60" i="20"/>
  <c r="J37" i="20"/>
  <c r="I35" i="20"/>
  <c r="I51" i="20"/>
  <c r="Y15" i="20"/>
  <c r="T45" i="20"/>
  <c r="R42" i="20"/>
  <c r="P42" i="20"/>
  <c r="O35" i="20"/>
  <c r="O61" i="20"/>
  <c r="N44" i="20"/>
  <c r="M36" i="20"/>
  <c r="L46" i="20"/>
  <c r="K36" i="20"/>
  <c r="K52" i="20"/>
  <c r="J34" i="20"/>
  <c r="J50" i="20"/>
  <c r="I40" i="20"/>
  <c r="I61" i="20"/>
  <c r="H38" i="20"/>
  <c r="U39" i="20"/>
  <c r="S43" i="20"/>
  <c r="Q52" i="20"/>
  <c r="P45" i="20"/>
  <c r="O48" i="20"/>
  <c r="N36" i="20"/>
  <c r="M17" i="20"/>
  <c r="M50" i="20"/>
  <c r="L40" i="20"/>
  <c r="L61" i="20"/>
  <c r="K38" i="20"/>
  <c r="J44" i="20"/>
  <c r="I15" i="20"/>
  <c r="I42" i="20"/>
  <c r="H29" i="20"/>
  <c r="H48" i="20"/>
  <c r="G27" i="20"/>
  <c r="G46" i="20"/>
  <c r="F43" i="20"/>
  <c r="F33" i="20"/>
  <c r="M48" i="20"/>
  <c r="K41" i="20"/>
  <c r="I45" i="20"/>
  <c r="H51" i="20"/>
  <c r="G43" i="20"/>
  <c r="F48" i="20"/>
  <c r="O36" i="20"/>
  <c r="I37" i="20"/>
  <c r="F40" i="20"/>
  <c r="T50" i="20"/>
  <c r="O28" i="20"/>
  <c r="K45" i="20"/>
  <c r="I49" i="20"/>
  <c r="G49" i="20"/>
  <c r="F44" i="20"/>
  <c r="P44" i="20"/>
  <c r="O42" i="20"/>
  <c r="M43" i="20"/>
  <c r="I19" i="20"/>
  <c r="H41" i="20"/>
  <c r="G36" i="20"/>
  <c r="F46" i="20"/>
  <c r="H39" i="20"/>
  <c r="G51" i="20"/>
  <c r="W19" i="20"/>
  <c r="X43" i="20"/>
  <c r="AB22" i="20"/>
  <c r="AB38" i="20"/>
  <c r="V24" i="20"/>
  <c r="K16" i="20"/>
  <c r="S41" i="20"/>
  <c r="U41" i="20"/>
  <c r="W41" i="20"/>
  <c r="Z41" i="20"/>
  <c r="L25" i="20"/>
  <c r="W28" i="20"/>
  <c r="U26" i="20"/>
  <c r="V48" i="20"/>
  <c r="X33" i="20"/>
  <c r="AB36" i="20"/>
  <c r="U18" i="20"/>
  <c r="Q18" i="20"/>
  <c r="L18" i="20"/>
  <c r="J18" i="20"/>
  <c r="AB19" i="20"/>
  <c r="X47" i="20"/>
  <c r="AB47" i="20"/>
  <c r="W22" i="20"/>
  <c r="AA22" i="20"/>
  <c r="Y28" i="20"/>
  <c r="X18" i="20"/>
  <c r="Z18" i="20"/>
  <c r="AB18" i="20"/>
  <c r="AA42" i="20"/>
  <c r="AA26" i="20"/>
  <c r="T24" i="20"/>
  <c r="N16" i="20"/>
  <c r="Y40" i="20"/>
  <c r="I26" i="20"/>
  <c r="W43" i="20"/>
  <c r="U15" i="20"/>
  <c r="X49" i="20"/>
  <c r="AA36" i="20"/>
  <c r="U22" i="20"/>
  <c r="Q22" i="20"/>
  <c r="M22" i="20"/>
  <c r="P22" i="20"/>
  <c r="G24" i="20"/>
  <c r="Y20" i="20"/>
  <c r="N20" i="20"/>
  <c r="H20" i="20"/>
  <c r="Y29" i="20"/>
  <c r="Z42" i="20"/>
  <c r="AB61" i="20"/>
  <c r="H24" i="20"/>
  <c r="AA41" i="20"/>
  <c r="X45" i="20"/>
  <c r="AA37" i="20"/>
  <c r="P25" i="20"/>
  <c r="V36" i="20"/>
  <c r="W48" i="20"/>
  <c r="U40" i="20"/>
  <c r="T52" i="20"/>
  <c r="S44" i="20"/>
  <c r="R51" i="20"/>
  <c r="Q33" i="20"/>
  <c r="P28" i="20"/>
  <c r="P47" i="20"/>
  <c r="O45" i="20"/>
  <c r="M19" i="20"/>
  <c r="M41" i="20"/>
  <c r="S25" i="20"/>
  <c r="Z40" i="20"/>
  <c r="U60" i="20"/>
  <c r="S40" i="20"/>
  <c r="R15" i="20"/>
  <c r="R44" i="20"/>
  <c r="Q42" i="20"/>
  <c r="S24" i="20"/>
  <c r="AB48" i="20"/>
  <c r="W61" i="20"/>
  <c r="T15" i="20"/>
  <c r="T49" i="20"/>
  <c r="R33" i="20"/>
  <c r="R49" i="20"/>
  <c r="Q47" i="20"/>
  <c r="V26" i="20"/>
  <c r="S48" i="20"/>
  <c r="P41" i="20"/>
  <c r="O34" i="20"/>
  <c r="N48" i="20"/>
  <c r="M40" i="20"/>
  <c r="L45" i="20"/>
  <c r="K43" i="20"/>
  <c r="J19" i="20"/>
  <c r="I17" i="20"/>
  <c r="I60" i="20"/>
  <c r="S29" i="20"/>
  <c r="P48" i="20"/>
  <c r="N15" i="20"/>
  <c r="N49" i="20"/>
  <c r="L34" i="20"/>
  <c r="L50" i="20"/>
  <c r="K61" i="20"/>
  <c r="J38" i="20"/>
  <c r="I44" i="20"/>
  <c r="H42" i="20"/>
  <c r="AB60" i="20"/>
  <c r="T34" i="20"/>
  <c r="P50" i="20"/>
  <c r="O29" i="20"/>
  <c r="N41" i="20"/>
  <c r="M60" i="20"/>
  <c r="L44" i="20"/>
  <c r="K42" i="20"/>
  <c r="J29" i="20"/>
  <c r="J48" i="20"/>
  <c r="I46" i="20"/>
  <c r="H36" i="20"/>
  <c r="H52" i="20"/>
  <c r="G50" i="20"/>
  <c r="F52" i="20"/>
  <c r="U28" i="20"/>
  <c r="L39" i="20"/>
  <c r="R20" i="20"/>
  <c r="I20" i="20"/>
  <c r="H16" i="20"/>
  <c r="I24" i="20"/>
  <c r="Y61" i="20"/>
  <c r="Y27" i="20"/>
  <c r="T27" i="20"/>
  <c r="R35" i="20"/>
  <c r="Q49" i="20"/>
  <c r="N43" i="20"/>
  <c r="L17" i="20"/>
  <c r="W36" i="20"/>
  <c r="T48" i="20"/>
  <c r="Q15" i="20"/>
  <c r="X36" i="20"/>
  <c r="U36" i="20"/>
  <c r="S42" i="20"/>
  <c r="Q28" i="20"/>
  <c r="V42" i="20"/>
  <c r="Q61" i="20"/>
  <c r="O60" i="20"/>
  <c r="L15" i="20"/>
  <c r="J41" i="20"/>
  <c r="I39" i="20"/>
  <c r="Q44" i="20"/>
  <c r="O40" i="20"/>
  <c r="M42" i="20"/>
  <c r="K40" i="20"/>
  <c r="H15" i="20"/>
  <c r="R34" i="20"/>
  <c r="M34" i="20"/>
  <c r="K15" i="20"/>
  <c r="I27" i="20"/>
  <c r="G34" i="20"/>
  <c r="F41" i="20"/>
  <c r="O47" i="20"/>
  <c r="F17" i="20"/>
  <c r="AA54" i="20"/>
  <c r="Q54" i="20"/>
  <c r="H54" i="20"/>
  <c r="K54" i="20"/>
  <c r="P54" i="20"/>
  <c r="M54" i="20"/>
  <c r="AB54" i="20"/>
  <c r="V54" i="20"/>
  <c r="J54" i="20"/>
  <c r="O54" i="20"/>
  <c r="L26" i="27"/>
  <c r="L41" i="27" s="1"/>
  <c r="L18" i="21"/>
  <c r="P21" i="20"/>
  <c r="Q21" i="20"/>
  <c r="S21" i="20"/>
  <c r="O21" i="20"/>
  <c r="Y21" i="20"/>
  <c r="U21" i="20"/>
  <c r="K21" i="20"/>
  <c r="J21" i="20"/>
  <c r="N21" i="20"/>
  <c r="Z24" i="20"/>
  <c r="X23" i="20"/>
  <c r="Q23" i="20"/>
  <c r="R23" i="20"/>
  <c r="L23" i="20"/>
  <c r="N23" i="20"/>
  <c r="Z23" i="20"/>
  <c r="S23" i="20"/>
  <c r="U23" i="20"/>
  <c r="W23" i="20"/>
  <c r="P23" i="20"/>
  <c r="O23" i="20"/>
  <c r="Q26" i="21"/>
  <c r="Q46" i="27" s="1"/>
  <c r="X19" i="20"/>
  <c r="Z19" i="20"/>
  <c r="V19" i="20"/>
  <c r="Y26" i="21"/>
  <c r="Y46" i="27" s="1"/>
  <c r="G26" i="21"/>
  <c r="G46" i="27" s="1"/>
  <c r="AB26" i="21"/>
  <c r="AB46" i="27" s="1"/>
  <c r="F18" i="21"/>
  <c r="X15" i="20"/>
  <c r="F15" i="20"/>
  <c r="N26" i="21"/>
  <c r="N46" i="27" s="1"/>
  <c r="F18" i="20"/>
  <c r="Z53" i="20"/>
  <c r="W53" i="20"/>
  <c r="U53" i="20"/>
  <c r="S53" i="20"/>
  <c r="K53" i="20"/>
  <c r="I53" i="20"/>
  <c r="H53" i="20"/>
  <c r="J53" i="20"/>
  <c r="V53" i="20"/>
  <c r="M53" i="20"/>
  <c r="U18" i="21"/>
  <c r="I18" i="21"/>
  <c r="W26" i="21"/>
  <c r="W46" i="27" s="1"/>
  <c r="F16" i="20"/>
  <c r="Q16" i="20"/>
  <c r="AA16" i="20"/>
  <c r="U16" i="20"/>
  <c r="I16" i="20"/>
  <c r="M16" i="20"/>
  <c r="Y17" i="20"/>
  <c r="AA17" i="20"/>
  <c r="L26" i="21"/>
  <c r="L46" i="27" s="1"/>
  <c r="AB52" i="20"/>
  <c r="X44" i="20"/>
  <c r="V61" i="20"/>
  <c r="Z45" i="20"/>
  <c r="W39" i="20"/>
  <c r="AB25" i="20"/>
  <c r="Y33" i="20"/>
  <c r="W49" i="20"/>
  <c r="U49" i="20"/>
  <c r="S49" i="20"/>
  <c r="AB28" i="20"/>
  <c r="AB35" i="20"/>
  <c r="Z35" i="20"/>
  <c r="X35" i="20"/>
  <c r="Z36" i="20"/>
  <c r="W34" i="20"/>
  <c r="U38" i="20"/>
  <c r="W60" i="20"/>
  <c r="Y60" i="20"/>
  <c r="T28" i="20"/>
  <c r="Q25" i="20"/>
  <c r="AB46" i="20"/>
  <c r="V25" i="20"/>
  <c r="AB51" i="20"/>
  <c r="X51" i="20"/>
  <c r="W50" i="20"/>
  <c r="V41" i="20"/>
  <c r="X48" i="20"/>
  <c r="J24" i="20"/>
  <c r="G26" i="20"/>
  <c r="P26" i="20"/>
  <c r="AA45" i="20"/>
  <c r="X50" i="20"/>
  <c r="AA49" i="20"/>
  <c r="W33" i="20"/>
  <c r="U33" i="20"/>
  <c r="R24" i="20"/>
  <c r="AA38" i="20"/>
  <c r="Y51" i="20"/>
  <c r="W24" i="20"/>
  <c r="V28" i="20"/>
  <c r="Z28" i="20"/>
  <c r="Z51" i="20"/>
  <c r="U24" i="20"/>
  <c r="V47" i="20"/>
  <c r="Z46" i="20"/>
  <c r="Y35" i="20"/>
  <c r="V40" i="20"/>
  <c r="X25" i="20"/>
  <c r="Q24" i="20"/>
  <c r="S33" i="20"/>
  <c r="W26" i="20"/>
  <c r="AA51" i="20"/>
  <c r="J26" i="20"/>
  <c r="Y41" i="20"/>
  <c r="AB45" i="20"/>
  <c r="AB41" i="20"/>
  <c r="T47" i="20"/>
  <c r="AA35" i="20"/>
  <c r="Y42" i="20"/>
  <c r="F23" i="10"/>
  <c r="F38" i="10"/>
  <c r="F56" i="10" s="1"/>
  <c r="F72" i="10" s="1"/>
  <c r="F90" i="10" s="1"/>
  <c r="F106" i="10" s="1"/>
  <c r="F124" i="10" s="1"/>
  <c r="F140" i="10" s="1"/>
  <c r="F158" i="10" s="1"/>
  <c r="F19" i="19" s="1"/>
  <c r="F19" i="20" s="1"/>
  <c r="F216" i="10"/>
  <c r="F231" i="10"/>
  <c r="F249" i="10" s="1"/>
  <c r="F265" i="10" s="1"/>
  <c r="F283" i="10" s="1"/>
  <c r="F299" i="10" s="1"/>
  <c r="F317" i="10" s="1"/>
  <c r="F333" i="10" s="1"/>
  <c r="F351" i="10" s="1"/>
  <c r="F375" i="10"/>
  <c r="F390" i="10"/>
  <c r="F408" i="10" s="1"/>
  <c r="F424" i="10" s="1"/>
  <c r="F442" i="10" s="1"/>
  <c r="F458" i="10" s="1"/>
  <c r="F476" i="10" s="1"/>
  <c r="F492" i="10" s="1"/>
  <c r="F510" i="10" s="1"/>
  <c r="V18" i="21"/>
  <c r="V25" i="27"/>
  <c r="M16" i="22" l="1"/>
  <c r="M22" i="22" s="1"/>
  <c r="M29" i="22" s="1"/>
  <c r="M60" i="22" s="1"/>
  <c r="M66" i="22" s="1"/>
  <c r="M71" i="22" s="1"/>
  <c r="T16" i="22"/>
  <c r="T22" i="22" s="1"/>
  <c r="T29" i="22" s="1"/>
  <c r="T60" i="22" s="1"/>
  <c r="T66" i="22" s="1"/>
  <c r="T71" i="22" s="1"/>
  <c r="H376" i="19"/>
  <c r="H381" i="19" s="1"/>
  <c r="H387" i="19" s="1"/>
  <c r="H391" i="19" s="1"/>
  <c r="F70" i="20"/>
  <c r="F40" i="21"/>
  <c r="R376" i="19"/>
  <c r="R381" i="19" s="1"/>
  <c r="R387" i="19" s="1"/>
  <c r="R391" i="19" s="1"/>
  <c r="F42" i="28"/>
  <c r="F95" i="27"/>
  <c r="F98" i="27" s="1"/>
  <c r="U376" i="19"/>
  <c r="U381" i="19" s="1"/>
  <c r="U387" i="19" s="1"/>
  <c r="U391" i="19" s="1"/>
  <c r="Q16" i="22"/>
  <c r="Q22" i="22" s="1"/>
  <c r="Q29" i="22" s="1"/>
  <c r="Q60" i="22" s="1"/>
  <c r="Q66" i="22" s="1"/>
  <c r="Q71" i="22" s="1"/>
  <c r="O16" i="22"/>
  <c r="O22" i="22" s="1"/>
  <c r="O29" i="22" s="1"/>
  <c r="O60" i="22" s="1"/>
  <c r="O66" i="22" s="1"/>
  <c r="O71" i="22" s="1"/>
  <c r="S376" i="19"/>
  <c r="S381" i="19" s="1"/>
  <c r="S387" i="19" s="1"/>
  <c r="S391" i="19" s="1"/>
  <c r="X376" i="19"/>
  <c r="X381" i="19" s="1"/>
  <c r="X387" i="19" s="1"/>
  <c r="X391" i="19" s="1"/>
  <c r="W16" i="22"/>
  <c r="W22" i="22" s="1"/>
  <c r="W29" i="22" s="1"/>
  <c r="W60" i="22" s="1"/>
  <c r="W66" i="22" s="1"/>
  <c r="W71" i="22" s="1"/>
  <c r="Y16" i="22"/>
  <c r="Y22" i="22" s="1"/>
  <c r="Y29" i="22" s="1"/>
  <c r="Y60" i="22" s="1"/>
  <c r="Y66" i="22" s="1"/>
  <c r="Y71" i="22" s="1"/>
  <c r="V376" i="19"/>
  <c r="V381" i="19" s="1"/>
  <c r="V387" i="19" s="1"/>
  <c r="V391" i="19" s="1"/>
  <c r="L376" i="19"/>
  <c r="L381" i="19" s="1"/>
  <c r="L387" i="19" s="1"/>
  <c r="L391" i="19" s="1"/>
  <c r="N16" i="22"/>
  <c r="N22" i="22" s="1"/>
  <c r="N29" i="22" s="1"/>
  <c r="N60" i="22" s="1"/>
  <c r="N66" i="22" s="1"/>
  <c r="N71" i="22" s="1"/>
  <c r="G71" i="27"/>
  <c r="G76" i="27" s="1"/>
  <c r="G78" i="27" s="1"/>
  <c r="M71" i="27"/>
  <c r="M76" i="27" s="1"/>
  <c r="M41" i="27"/>
  <c r="M75" i="27" s="1"/>
  <c r="M87" i="27" s="1"/>
  <c r="G41" i="27"/>
  <c r="G75" i="27" s="1"/>
  <c r="P75" i="27"/>
  <c r="P87" i="27" s="1"/>
  <c r="H41" i="27"/>
  <c r="H75" i="27" s="1"/>
  <c r="X41" i="27"/>
  <c r="X75" i="27" s="1"/>
  <c r="X87" i="27" s="1"/>
  <c r="J41" i="27"/>
  <c r="J75" i="27" s="1"/>
  <c r="I41" i="27"/>
  <c r="I75" i="27" s="1"/>
  <c r="O41" i="27"/>
  <c r="O75" i="27" s="1"/>
  <c r="O87" i="27" s="1"/>
  <c r="V41" i="27"/>
  <c r="X71" i="27"/>
  <c r="X76" i="27" s="1"/>
  <c r="X88" i="27" s="1"/>
  <c r="J71" i="27"/>
  <c r="J76" i="27" s="1"/>
  <c r="J78" i="27" s="1"/>
  <c r="H71" i="27"/>
  <c r="H76" i="27" s="1"/>
  <c r="H78" i="27" s="1"/>
  <c r="N71" i="27"/>
  <c r="N76" i="27" s="1"/>
  <c r="N88" i="27" s="1"/>
  <c r="Q71" i="27"/>
  <c r="Q76" i="27" s="1"/>
  <c r="Q88" i="27" s="1"/>
  <c r="I71" i="27"/>
  <c r="I76" i="27" s="1"/>
  <c r="I78" i="27" s="1"/>
  <c r="V71" i="27"/>
  <c r="Z71" i="27"/>
  <c r="Z76" i="27" s="1"/>
  <c r="Z88" i="27" s="1"/>
  <c r="O71" i="27"/>
  <c r="O76" i="27" s="1"/>
  <c r="P71" i="27"/>
  <c r="P76" i="27" s="1"/>
  <c r="P88" i="27" s="1"/>
  <c r="Y71" i="27"/>
  <c r="Y76" i="27" s="1"/>
  <c r="Y88" i="27" s="1"/>
  <c r="T71" i="27"/>
  <c r="T76" i="27" s="1"/>
  <c r="T88" i="27" s="1"/>
  <c r="W71" i="27"/>
  <c r="W76" i="27" s="1"/>
  <c r="W88" i="27" s="1"/>
  <c r="L71" i="27"/>
  <c r="L76" i="27" s="1"/>
  <c r="AB71" i="27"/>
  <c r="AB76" i="27" s="1"/>
  <c r="AB88" i="27" s="1"/>
  <c r="S71" i="27"/>
  <c r="S76" i="27" s="1"/>
  <c r="U71" i="27"/>
  <c r="U76" i="27" s="1"/>
  <c r="U88" i="27" s="1"/>
  <c r="K71" i="27"/>
  <c r="K76" i="27" s="1"/>
  <c r="R71" i="27"/>
  <c r="R76" i="27" s="1"/>
  <c r="R88" i="27" s="1"/>
  <c r="AA71" i="27"/>
  <c r="AA76" i="27" s="1"/>
  <c r="AA376" i="19"/>
  <c r="AA381" i="19" s="1"/>
  <c r="AA387" i="19" s="1"/>
  <c r="AA391" i="19" s="1"/>
  <c r="F83" i="16"/>
  <c r="F98" i="16"/>
  <c r="F114" i="16" s="1"/>
  <c r="F130" i="16" s="1"/>
  <c r="F1181" i="14"/>
  <c r="F1127" i="14"/>
  <c r="F1235" i="14"/>
  <c r="F1290" i="14" s="1"/>
  <c r="F1345" i="14"/>
  <c r="F272" i="19" s="1"/>
  <c r="F173" i="13"/>
  <c r="F237" i="19"/>
  <c r="F58" i="12"/>
  <c r="F92" i="12"/>
  <c r="F127" i="12" s="1"/>
  <c r="F162" i="12" s="1"/>
  <c r="F197" i="12" s="1"/>
  <c r="K16" i="22"/>
  <c r="K22" i="22" s="1"/>
  <c r="K29" i="22" s="1"/>
  <c r="K60" i="22" s="1"/>
  <c r="K66" i="22" s="1"/>
  <c r="K71" i="22" s="1"/>
  <c r="F76" i="19"/>
  <c r="F37" i="20" s="1"/>
  <c r="F233" i="12"/>
  <c r="F207" i="19"/>
  <c r="F138" i="13"/>
  <c r="F32" i="19"/>
  <c r="F22" i="11"/>
  <c r="G16" i="22"/>
  <c r="G22" i="22" s="1"/>
  <c r="G29" i="22" s="1"/>
  <c r="G60" i="22" s="1"/>
  <c r="G66" i="22" s="1"/>
  <c r="G71" i="22" s="1"/>
  <c r="G376" i="19"/>
  <c r="G381" i="19" s="1"/>
  <c r="G387" i="19" s="1"/>
  <c r="G391" i="19" s="1"/>
  <c r="F57" i="13"/>
  <c r="F136" i="19"/>
  <c r="F53" i="19"/>
  <c r="F48" i="11"/>
  <c r="F27" i="13"/>
  <c r="F111" i="19"/>
  <c r="F180" i="19"/>
  <c r="F106" i="13"/>
  <c r="F906" i="14"/>
  <c r="F960" i="14"/>
  <c r="F1015" i="14" s="1"/>
  <c r="P31" i="26"/>
  <c r="O41" i="26"/>
  <c r="O43" i="26" s="1"/>
  <c r="V28" i="21"/>
  <c r="V33" i="21" s="1"/>
  <c r="V47" i="21" s="1"/>
  <c r="V52" i="21" s="1"/>
  <c r="V58" i="21" s="1"/>
  <c r="V62" i="21" s="1"/>
  <c r="U28" i="21"/>
  <c r="U33" i="21" s="1"/>
  <c r="U47" i="21" s="1"/>
  <c r="U52" i="21" s="1"/>
  <c r="U58" i="21" s="1"/>
  <c r="U62" i="21" s="1"/>
  <c r="P28" i="21"/>
  <c r="P33" i="21" s="1"/>
  <c r="P47" i="21" s="1"/>
  <c r="P52" i="21" s="1"/>
  <c r="P58" i="21" s="1"/>
  <c r="P62" i="21" s="1"/>
  <c r="P65" i="21" s="1"/>
  <c r="K28" i="21"/>
  <c r="K33" i="21" s="1"/>
  <c r="K47" i="21" s="1"/>
  <c r="K52" i="21" s="1"/>
  <c r="K58" i="21" s="1"/>
  <c r="K62" i="21" s="1"/>
  <c r="K65" i="21" s="1"/>
  <c r="L31" i="20"/>
  <c r="Q56" i="20"/>
  <c r="AA56" i="20"/>
  <c r="AB56" i="20"/>
  <c r="H31" i="20"/>
  <c r="O56" i="20"/>
  <c r="T31" i="20"/>
  <c r="O31" i="20"/>
  <c r="T56" i="20"/>
  <c r="N31" i="20"/>
  <c r="R31" i="20"/>
  <c r="K56" i="20"/>
  <c r="F371" i="19"/>
  <c r="F41" i="21"/>
  <c r="F71" i="20"/>
  <c r="S31" i="20"/>
  <c r="O28" i="21"/>
  <c r="O33" i="21" s="1"/>
  <c r="O47" i="21" s="1"/>
  <c r="O52" i="21" s="1"/>
  <c r="O58" i="21" s="1"/>
  <c r="O62" i="21" s="1"/>
  <c r="O65" i="21" s="1"/>
  <c r="M28" i="21"/>
  <c r="M33" i="21" s="1"/>
  <c r="M47" i="21" s="1"/>
  <c r="M52" i="21" s="1"/>
  <c r="M58" i="21" s="1"/>
  <c r="M62" i="21" s="1"/>
  <c r="M65" i="21" s="1"/>
  <c r="AB31" i="20"/>
  <c r="I31" i="20"/>
  <c r="Z56" i="20"/>
  <c r="I28" i="21"/>
  <c r="I33" i="21" s="1"/>
  <c r="I47" i="21" s="1"/>
  <c r="I52" i="21" s="1"/>
  <c r="I58" i="21" s="1"/>
  <c r="I62" i="21" s="1"/>
  <c r="I65" i="21" s="1"/>
  <c r="X56" i="20"/>
  <c r="Y56" i="20"/>
  <c r="AA31" i="20"/>
  <c r="V31" i="20"/>
  <c r="G28" i="21"/>
  <c r="G33" i="21" s="1"/>
  <c r="G47" i="21" s="1"/>
  <c r="G52" i="21" s="1"/>
  <c r="G58" i="21" s="1"/>
  <c r="G62" i="21" s="1"/>
  <c r="G56" i="20"/>
  <c r="R56" i="20"/>
  <c r="Q31" i="20"/>
  <c r="H56" i="20"/>
  <c r="J31" i="20"/>
  <c r="M56" i="20"/>
  <c r="M31" i="20"/>
  <c r="W56" i="20"/>
  <c r="N56" i="20"/>
  <c r="J56" i="20"/>
  <c r="L56" i="20"/>
  <c r="Z31" i="20"/>
  <c r="S56" i="20"/>
  <c r="P31" i="20"/>
  <c r="K31" i="20"/>
  <c r="U31" i="20"/>
  <c r="I56" i="20"/>
  <c r="G31" i="20"/>
  <c r="P56" i="20"/>
  <c r="AA28" i="21"/>
  <c r="AA33" i="21" s="1"/>
  <c r="AA47" i="21" s="1"/>
  <c r="AA52" i="21" s="1"/>
  <c r="AA58" i="21" s="1"/>
  <c r="AA62" i="21" s="1"/>
  <c r="V56" i="20"/>
  <c r="W31" i="20"/>
  <c r="U56" i="20"/>
  <c r="Y31" i="20"/>
  <c r="X31" i="20"/>
  <c r="L75" i="27"/>
  <c r="L87" i="27" s="1"/>
  <c r="X28" i="21"/>
  <c r="X33" i="21" s="1"/>
  <c r="X47" i="21" s="1"/>
  <c r="X52" i="21" s="1"/>
  <c r="X58" i="21" s="1"/>
  <c r="X62" i="21" s="1"/>
  <c r="S28" i="21"/>
  <c r="S33" i="21" s="1"/>
  <c r="S47" i="21" s="1"/>
  <c r="S52" i="21" s="1"/>
  <c r="S58" i="21" s="1"/>
  <c r="S62" i="21" s="1"/>
  <c r="T28" i="21"/>
  <c r="T33" i="21" s="1"/>
  <c r="T47" i="21" s="1"/>
  <c r="T52" i="21" s="1"/>
  <c r="T58" i="21" s="1"/>
  <c r="T62" i="21" s="1"/>
  <c r="T65" i="21" s="1"/>
  <c r="Y28" i="21"/>
  <c r="Y33" i="21" s="1"/>
  <c r="Y47" i="21" s="1"/>
  <c r="Y52" i="21" s="1"/>
  <c r="Y58" i="21" s="1"/>
  <c r="Y62" i="21" s="1"/>
  <c r="Y65" i="21" s="1"/>
  <c r="W28" i="21"/>
  <c r="W33" i="21" s="1"/>
  <c r="W47" i="21" s="1"/>
  <c r="W52" i="21" s="1"/>
  <c r="W58" i="21" s="1"/>
  <c r="W62" i="21" s="1"/>
  <c r="W65" i="21" s="1"/>
  <c r="Z28" i="21"/>
  <c r="Z33" i="21" s="1"/>
  <c r="Z47" i="21" s="1"/>
  <c r="Z52" i="21" s="1"/>
  <c r="Z58" i="21" s="1"/>
  <c r="Z62" i="21" s="1"/>
  <c r="Z65" i="21" s="1"/>
  <c r="L28" i="21"/>
  <c r="L33" i="21" s="1"/>
  <c r="L47" i="21" s="1"/>
  <c r="L52" i="21" s="1"/>
  <c r="L58" i="21" s="1"/>
  <c r="L62" i="21" s="1"/>
  <c r="Q28" i="21"/>
  <c r="Q33" i="21" s="1"/>
  <c r="Q47" i="21" s="1"/>
  <c r="Q52" i="21" s="1"/>
  <c r="Q58" i="21" s="1"/>
  <c r="Q62" i="21" s="1"/>
  <c r="Q65" i="21" s="1"/>
  <c r="H28" i="21"/>
  <c r="H33" i="21" s="1"/>
  <c r="H47" i="21" s="1"/>
  <c r="H52" i="21" s="1"/>
  <c r="H58" i="21" s="1"/>
  <c r="H62" i="21" s="1"/>
  <c r="H65" i="21" s="1"/>
  <c r="AB28" i="21"/>
  <c r="AB33" i="21" s="1"/>
  <c r="AB47" i="21" s="1"/>
  <c r="AB52" i="21" s="1"/>
  <c r="AB58" i="21" s="1"/>
  <c r="AB62" i="21" s="1"/>
  <c r="AB65" i="21" s="1"/>
  <c r="R28" i="21"/>
  <c r="R33" i="21" s="1"/>
  <c r="R47" i="21" s="1"/>
  <c r="R52" i="21" s="1"/>
  <c r="R58" i="21" s="1"/>
  <c r="R62" i="21" s="1"/>
  <c r="J28" i="21"/>
  <c r="J33" i="21" s="1"/>
  <c r="J47" i="21" s="1"/>
  <c r="J52" i="21" s="1"/>
  <c r="J58" i="21" s="1"/>
  <c r="J62" i="21" s="1"/>
  <c r="J65" i="21" s="1"/>
  <c r="N28" i="21"/>
  <c r="N33" i="21" s="1"/>
  <c r="N47" i="21" s="1"/>
  <c r="N52" i="21" s="1"/>
  <c r="N58" i="21" s="1"/>
  <c r="N62" i="21" s="1"/>
  <c r="N65" i="21" s="1"/>
  <c r="F24" i="10"/>
  <c r="F39" i="10"/>
  <c r="F57" i="10" s="1"/>
  <c r="F73" i="10" s="1"/>
  <c r="F91" i="10" s="1"/>
  <c r="F107" i="10" s="1"/>
  <c r="F125" i="10" s="1"/>
  <c r="F141" i="10" s="1"/>
  <c r="F159" i="10" s="1"/>
  <c r="F20" i="19" s="1"/>
  <c r="F20" i="20" s="1"/>
  <c r="F391" i="10"/>
  <c r="F409" i="10" s="1"/>
  <c r="F425" i="10" s="1"/>
  <c r="F443" i="10" s="1"/>
  <c r="F459" i="10" s="1"/>
  <c r="F477" i="10" s="1"/>
  <c r="F493" i="10" s="1"/>
  <c r="F511" i="10" s="1"/>
  <c r="F376" i="10"/>
  <c r="F232" i="10"/>
  <c r="F250" i="10" s="1"/>
  <c r="F266" i="10" s="1"/>
  <c r="F284" i="10" s="1"/>
  <c r="F300" i="10" s="1"/>
  <c r="F318" i="10" s="1"/>
  <c r="F334" i="10" s="1"/>
  <c r="F352" i="10" s="1"/>
  <c r="F217" i="10"/>
  <c r="U65" i="21" l="1"/>
  <c r="R65" i="21"/>
  <c r="X65" i="21"/>
  <c r="S65" i="21"/>
  <c r="V65" i="21"/>
  <c r="L65" i="21"/>
  <c r="AA65" i="21"/>
  <c r="AA78" i="27"/>
  <c r="AA88" i="27"/>
  <c r="K78" i="27"/>
  <c r="M78" i="27"/>
  <c r="M88" i="27"/>
  <c r="O78" i="27"/>
  <c r="O88" i="27"/>
  <c r="S78" i="27"/>
  <c r="S88" i="27"/>
  <c r="L78" i="27"/>
  <c r="L88" i="27"/>
  <c r="AB78" i="27"/>
  <c r="AB91" i="27" s="1"/>
  <c r="AB79" i="27"/>
  <c r="U78" i="27"/>
  <c r="U79" i="27"/>
  <c r="W78" i="27"/>
  <c r="W79" i="27"/>
  <c r="R78" i="27"/>
  <c r="R79" i="27"/>
  <c r="Y78" i="27"/>
  <c r="Y79" i="27"/>
  <c r="L79" i="27"/>
  <c r="S79" i="27"/>
  <c r="T79" i="27"/>
  <c r="P79" i="27"/>
  <c r="AA79" i="27"/>
  <c r="Q79" i="27"/>
  <c r="Q78" i="27"/>
  <c r="X78" i="27"/>
  <c r="X79" i="27"/>
  <c r="Z78" i="27"/>
  <c r="Z79" i="27"/>
  <c r="N78" i="27"/>
  <c r="N79" i="27"/>
  <c r="P78" i="27"/>
  <c r="T78" i="27"/>
  <c r="K79" i="27"/>
  <c r="R58" i="20"/>
  <c r="R63" i="20" s="1"/>
  <c r="R77" i="20" s="1"/>
  <c r="R82" i="20" s="1"/>
  <c r="R88" i="20" s="1"/>
  <c r="R92" i="20" s="1"/>
  <c r="R95" i="20" s="1"/>
  <c r="AA58" i="20"/>
  <c r="AA63" i="20" s="1"/>
  <c r="AA77" i="20" s="1"/>
  <c r="AA82" i="20" s="1"/>
  <c r="AA88" i="20" s="1"/>
  <c r="AA92" i="20" s="1"/>
  <c r="AA95" i="20" s="1"/>
  <c r="F84" i="16"/>
  <c r="F99" i="16"/>
  <c r="F115" i="16" s="1"/>
  <c r="F131" i="16" s="1"/>
  <c r="F1182" i="14"/>
  <c r="F1128" i="14"/>
  <c r="G65" i="21"/>
  <c r="H79" i="27"/>
  <c r="F1346" i="14"/>
  <c r="F273" i="19" s="1"/>
  <c r="F1236" i="14"/>
  <c r="F1291" i="14" s="1"/>
  <c r="F174" i="13"/>
  <c r="F238" i="19"/>
  <c r="M79" i="27"/>
  <c r="F59" i="12"/>
  <c r="F93" i="12"/>
  <c r="F128" i="12" s="1"/>
  <c r="F163" i="12" s="1"/>
  <c r="F198" i="12" s="1"/>
  <c r="I79" i="27"/>
  <c r="J79" i="27"/>
  <c r="O79" i="27"/>
  <c r="G79" i="27"/>
  <c r="V75" i="27"/>
  <c r="V87" i="27" s="1"/>
  <c r="V76" i="27"/>
  <c r="V88" i="27" s="1"/>
  <c r="F107" i="13"/>
  <c r="F181" i="19"/>
  <c r="F77" i="19"/>
  <c r="F234" i="12"/>
  <c r="F58" i="13"/>
  <c r="F137" i="19"/>
  <c r="F49" i="11"/>
  <c r="F54" i="19"/>
  <c r="F139" i="13"/>
  <c r="F208" i="19"/>
  <c r="F907" i="14"/>
  <c r="F961" i="14"/>
  <c r="F1016" i="14" s="1"/>
  <c r="F28" i="13"/>
  <c r="F112" i="19"/>
  <c r="F23" i="11"/>
  <c r="F33" i="19"/>
  <c r="Q31" i="26"/>
  <c r="P41" i="26"/>
  <c r="P43" i="26" s="1"/>
  <c r="J58" i="20"/>
  <c r="J63" i="20" s="1"/>
  <c r="J77" i="20" s="1"/>
  <c r="J82" i="20" s="1"/>
  <c r="J88" i="20" s="1"/>
  <c r="J92" i="20" s="1"/>
  <c r="J95" i="20" s="1"/>
  <c r="T58" i="20"/>
  <c r="T63" i="20" s="1"/>
  <c r="T77" i="20" s="1"/>
  <c r="T82" i="20" s="1"/>
  <c r="T88" i="20" s="1"/>
  <c r="T92" i="20" s="1"/>
  <c r="T95" i="20" s="1"/>
  <c r="P58" i="20"/>
  <c r="P63" i="20" s="1"/>
  <c r="P77" i="20" s="1"/>
  <c r="P82" i="20" s="1"/>
  <c r="P88" i="20" s="1"/>
  <c r="P92" i="20" s="1"/>
  <c r="P95" i="20" s="1"/>
  <c r="V58" i="20"/>
  <c r="V63" i="20" s="1"/>
  <c r="V77" i="20" s="1"/>
  <c r="V82" i="20" s="1"/>
  <c r="V88" i="20" s="1"/>
  <c r="V92" i="20" s="1"/>
  <c r="V95" i="20" s="1"/>
  <c r="K58" i="20"/>
  <c r="K63" i="20" s="1"/>
  <c r="K77" i="20" s="1"/>
  <c r="K82" i="20" s="1"/>
  <c r="K88" i="20" s="1"/>
  <c r="K92" i="20" s="1"/>
  <c r="K95" i="20" s="1"/>
  <c r="Y58" i="20"/>
  <c r="Y63" i="20" s="1"/>
  <c r="Y77" i="20" s="1"/>
  <c r="Y82" i="20" s="1"/>
  <c r="Y88" i="20" s="1"/>
  <c r="Y92" i="20" s="1"/>
  <c r="Y95" i="20" s="1"/>
  <c r="Q58" i="20"/>
  <c r="Q63" i="20" s="1"/>
  <c r="Q77" i="20" s="1"/>
  <c r="Q82" i="20" s="1"/>
  <c r="Q88" i="20" s="1"/>
  <c r="Q92" i="20" s="1"/>
  <c r="Q95" i="20" s="1"/>
  <c r="L58" i="20"/>
  <c r="L63" i="20" s="1"/>
  <c r="L77" i="20" s="1"/>
  <c r="L82" i="20" s="1"/>
  <c r="L88" i="20" s="1"/>
  <c r="L92" i="20" s="1"/>
  <c r="L95" i="20" s="1"/>
  <c r="H58" i="20"/>
  <c r="H63" i="20" s="1"/>
  <c r="H77" i="20" s="1"/>
  <c r="H82" i="20" s="1"/>
  <c r="H88" i="20" s="1"/>
  <c r="H92" i="20" s="1"/>
  <c r="H95" i="20" s="1"/>
  <c r="W58" i="20"/>
  <c r="W63" i="20" s="1"/>
  <c r="W77" i="20" s="1"/>
  <c r="W82" i="20" s="1"/>
  <c r="W88" i="20" s="1"/>
  <c r="W92" i="20" s="1"/>
  <c r="W95" i="20" s="1"/>
  <c r="I58" i="20"/>
  <c r="I63" i="20" s="1"/>
  <c r="I77" i="20" s="1"/>
  <c r="I82" i="20" s="1"/>
  <c r="I88" i="20" s="1"/>
  <c r="I92" i="20" s="1"/>
  <c r="I95" i="20" s="1"/>
  <c r="M58" i="20"/>
  <c r="M63" i="20" s="1"/>
  <c r="M77" i="20" s="1"/>
  <c r="M82" i="20" s="1"/>
  <c r="M88" i="20" s="1"/>
  <c r="M92" i="20" s="1"/>
  <c r="M95" i="20" s="1"/>
  <c r="Z58" i="20"/>
  <c r="Z63" i="20" s="1"/>
  <c r="Z77" i="20" s="1"/>
  <c r="Z82" i="20" s="1"/>
  <c r="Z88" i="20" s="1"/>
  <c r="Z92" i="20" s="1"/>
  <c r="Z95" i="20" s="1"/>
  <c r="U58" i="20"/>
  <c r="U63" i="20" s="1"/>
  <c r="U77" i="20" s="1"/>
  <c r="U82" i="20" s="1"/>
  <c r="U88" i="20" s="1"/>
  <c r="U92" i="20" s="1"/>
  <c r="U95" i="20" s="1"/>
  <c r="S58" i="20"/>
  <c r="S63" i="20" s="1"/>
  <c r="S77" i="20" s="1"/>
  <c r="S82" i="20" s="1"/>
  <c r="S88" i="20" s="1"/>
  <c r="S92" i="20" s="1"/>
  <c r="S95" i="20" s="1"/>
  <c r="G58" i="20"/>
  <c r="G63" i="20" s="1"/>
  <c r="G77" i="20" s="1"/>
  <c r="G82" i="20" s="1"/>
  <c r="G88" i="20" s="1"/>
  <c r="G92" i="20" s="1"/>
  <c r="G95" i="20" s="1"/>
  <c r="N58" i="20"/>
  <c r="N63" i="20" s="1"/>
  <c r="N77" i="20" s="1"/>
  <c r="N82" i="20" s="1"/>
  <c r="N88" i="20" s="1"/>
  <c r="N92" i="20" s="1"/>
  <c r="N95" i="20" s="1"/>
  <c r="O58" i="20"/>
  <c r="O63" i="20" s="1"/>
  <c r="O77" i="20" s="1"/>
  <c r="O82" i="20" s="1"/>
  <c r="O88" i="20" s="1"/>
  <c r="O92" i="20" s="1"/>
  <c r="O95" i="20" s="1"/>
  <c r="F42" i="21"/>
  <c r="F372" i="19"/>
  <c r="F72" i="20"/>
  <c r="AB58" i="20"/>
  <c r="AB63" i="20" s="1"/>
  <c r="AB77" i="20" s="1"/>
  <c r="AB82" i="20" s="1"/>
  <c r="AB88" i="20" s="1"/>
  <c r="AB92" i="20" s="1"/>
  <c r="AB95" i="20" s="1"/>
  <c r="X58" i="20"/>
  <c r="X63" i="20" s="1"/>
  <c r="X77" i="20" s="1"/>
  <c r="X82" i="20" s="1"/>
  <c r="X88" i="20" s="1"/>
  <c r="X92" i="20" s="1"/>
  <c r="X95" i="20" s="1"/>
  <c r="F392" i="10"/>
  <c r="F378" i="10"/>
  <c r="F233" i="10"/>
  <c r="F251" i="10" s="1"/>
  <c r="F267" i="10" s="1"/>
  <c r="F285" i="10" s="1"/>
  <c r="F301" i="10" s="1"/>
  <c r="F319" i="10" s="1"/>
  <c r="F335" i="10" s="1"/>
  <c r="F353" i="10" s="1"/>
  <c r="F218" i="10"/>
  <c r="F25" i="10"/>
  <c r="F40" i="10"/>
  <c r="F58" i="10" s="1"/>
  <c r="F74" i="10" s="1"/>
  <c r="F92" i="10" s="1"/>
  <c r="F108" i="10" s="1"/>
  <c r="F126" i="10" s="1"/>
  <c r="F142" i="10" s="1"/>
  <c r="F160" i="10" s="1"/>
  <c r="F21" i="19" s="1"/>
  <c r="F21" i="20" s="1"/>
  <c r="P91" i="27" l="1"/>
  <c r="Q90" i="27"/>
  <c r="Z91" i="27"/>
  <c r="AA90" i="27"/>
  <c r="T91" i="27"/>
  <c r="U90" i="27"/>
  <c r="Q91" i="27"/>
  <c r="R90" i="27"/>
  <c r="W91" i="27"/>
  <c r="X90" i="27"/>
  <c r="S91" i="27"/>
  <c r="T90" i="27"/>
  <c r="R91" i="27"/>
  <c r="S90" i="27"/>
  <c r="U91" i="27"/>
  <c r="V90" i="27"/>
  <c r="L91" i="27"/>
  <c r="M90" i="27"/>
  <c r="O91" i="27"/>
  <c r="P90" i="27"/>
  <c r="Y91" i="27"/>
  <c r="Z90" i="27"/>
  <c r="M91" i="27"/>
  <c r="N90" i="27"/>
  <c r="N91" i="27"/>
  <c r="O90" i="27"/>
  <c r="X91" i="27"/>
  <c r="Y90" i="27"/>
  <c r="AA91" i="27"/>
  <c r="AB90" i="27"/>
  <c r="F85" i="16"/>
  <c r="F100" i="16"/>
  <c r="F116" i="16" s="1"/>
  <c r="F132" i="16" s="1"/>
  <c r="F1183" i="14"/>
  <c r="F1129" i="14"/>
  <c r="F1347" i="14"/>
  <c r="F274" i="19" s="1"/>
  <c r="F1237" i="14"/>
  <c r="F1292" i="14" s="1"/>
  <c r="F175" i="13"/>
  <c r="F239" i="19"/>
  <c r="F94" i="12"/>
  <c r="F129" i="12" s="1"/>
  <c r="F164" i="12" s="1"/>
  <c r="F199" i="12" s="1"/>
  <c r="F60" i="12"/>
  <c r="V79" i="27"/>
  <c r="V78" i="27"/>
  <c r="F908" i="14"/>
  <c r="F962" i="14"/>
  <c r="F1017" i="14" s="1"/>
  <c r="F55" i="19"/>
  <c r="F50" i="11"/>
  <c r="F59" i="13"/>
  <c r="F138" i="19"/>
  <c r="F234" i="10"/>
  <c r="F252" i="10" s="1"/>
  <c r="F268" i="10" s="1"/>
  <c r="F286" i="10" s="1"/>
  <c r="F302" i="10" s="1"/>
  <c r="F320" i="10" s="1"/>
  <c r="F336" i="10" s="1"/>
  <c r="F354" i="10" s="1"/>
  <c r="F219" i="10"/>
  <c r="F34" i="19"/>
  <c r="F24" i="11"/>
  <c r="F29" i="13"/>
  <c r="F113" i="19"/>
  <c r="F235" i="12"/>
  <c r="F78" i="19"/>
  <c r="F34" i="20" s="1"/>
  <c r="F209" i="19"/>
  <c r="F140" i="13"/>
  <c r="F182" i="19"/>
  <c r="F108" i="13"/>
  <c r="R31" i="26"/>
  <c r="Q41" i="26"/>
  <c r="Q43" i="26" s="1"/>
  <c r="F73" i="20"/>
  <c r="F373" i="19"/>
  <c r="F43" i="21"/>
  <c r="F26" i="10"/>
  <c r="F41" i="10"/>
  <c r="F59" i="10" s="1"/>
  <c r="F75" i="10" s="1"/>
  <c r="F93" i="10" s="1"/>
  <c r="F109" i="10" s="1"/>
  <c r="F127" i="10" s="1"/>
  <c r="F143" i="10" s="1"/>
  <c r="F161" i="10" s="1"/>
  <c r="F22" i="19" s="1"/>
  <c r="F22" i="20" s="1"/>
  <c r="F410" i="10"/>
  <c r="F394" i="10"/>
  <c r="F396" i="10" s="1"/>
  <c r="V91" i="27" l="1"/>
  <c r="W90" i="27"/>
  <c r="F86" i="16"/>
  <c r="F101" i="16"/>
  <c r="F117" i="16" s="1"/>
  <c r="F133" i="16" s="1"/>
  <c r="F1184" i="14"/>
  <c r="F1130" i="14"/>
  <c r="F1348" i="14"/>
  <c r="F275" i="19" s="1"/>
  <c r="F1238" i="14"/>
  <c r="F1293" i="14" s="1"/>
  <c r="F176" i="13"/>
  <c r="F240" i="19"/>
  <c r="F61" i="12"/>
  <c r="F95" i="12"/>
  <c r="F130" i="12" s="1"/>
  <c r="F165" i="12" s="1"/>
  <c r="F200" i="12" s="1"/>
  <c r="F25" i="11"/>
  <c r="F35" i="19"/>
  <c r="F79" i="19"/>
  <c r="F236" i="12"/>
  <c r="F30" i="13"/>
  <c r="F114" i="19"/>
  <c r="F109" i="13"/>
  <c r="F183" i="19"/>
  <c r="F141" i="13"/>
  <c r="F210" i="19"/>
  <c r="F221" i="10"/>
  <c r="F235" i="10"/>
  <c r="F51" i="11"/>
  <c r="F56" i="19"/>
  <c r="F60" i="13"/>
  <c r="F139" i="19"/>
  <c r="F963" i="14"/>
  <c r="F1018" i="14" s="1"/>
  <c r="F909" i="14"/>
  <c r="R41" i="26"/>
  <c r="R43" i="26" s="1"/>
  <c r="S31" i="26"/>
  <c r="F44" i="21"/>
  <c r="F74" i="20"/>
  <c r="F374" i="19"/>
  <c r="F412" i="10"/>
  <c r="F426" i="10"/>
  <c r="F27" i="10"/>
  <c r="F42" i="10"/>
  <c r="F60" i="10" s="1"/>
  <c r="F76" i="10" s="1"/>
  <c r="F94" i="10" s="1"/>
  <c r="F110" i="10" s="1"/>
  <c r="F128" i="10" s="1"/>
  <c r="F144" i="10" s="1"/>
  <c r="F162" i="10" s="1"/>
  <c r="F23" i="19" s="1"/>
  <c r="F23" i="20" s="1"/>
  <c r="F87" i="16" l="1"/>
  <c r="F102" i="16"/>
  <c r="F118" i="16" s="1"/>
  <c r="F134" i="16" s="1"/>
  <c r="F1131" i="14"/>
  <c r="F1185" i="14"/>
  <c r="F1349" i="14"/>
  <c r="F276" i="19" s="1"/>
  <c r="F1239" i="14"/>
  <c r="F1294" i="14" s="1"/>
  <c r="F177" i="13"/>
  <c r="F241" i="19"/>
  <c r="F62" i="12"/>
  <c r="F96" i="12"/>
  <c r="F131" i="12" s="1"/>
  <c r="F166" i="12" s="1"/>
  <c r="F201" i="12" s="1"/>
  <c r="L100" i="27"/>
  <c r="L101" i="27" s="1"/>
  <c r="F57" i="19"/>
  <c r="F52" i="11"/>
  <c r="F110" i="13"/>
  <c r="F184" i="19"/>
  <c r="F237" i="12"/>
  <c r="F80" i="19"/>
  <c r="F35" i="20" s="1"/>
  <c r="F253" i="10"/>
  <c r="F237" i="10"/>
  <c r="F239" i="10" s="1"/>
  <c r="F964" i="14"/>
  <c r="F1019" i="14" s="1"/>
  <c r="F910" i="14"/>
  <c r="F140" i="19"/>
  <c r="F61" i="13"/>
  <c r="F211" i="19"/>
  <c r="F142" i="13"/>
  <c r="F115" i="19"/>
  <c r="F31" i="13"/>
  <c r="F36" i="19"/>
  <c r="F26" i="11"/>
  <c r="S41" i="26"/>
  <c r="S43" i="26" s="1"/>
  <c r="T31" i="26"/>
  <c r="F45" i="21"/>
  <c r="F47" i="21" s="1"/>
  <c r="F75" i="20"/>
  <c r="F77" i="20" s="1"/>
  <c r="F376" i="19"/>
  <c r="F428" i="10"/>
  <c r="F430" i="10" s="1"/>
  <c r="F444" i="10"/>
  <c r="F28" i="10"/>
  <c r="F43" i="10"/>
  <c r="F61" i="10" s="1"/>
  <c r="F77" i="10" s="1"/>
  <c r="F95" i="10" s="1"/>
  <c r="F111" i="10" s="1"/>
  <c r="F129" i="10" s="1"/>
  <c r="F145" i="10" s="1"/>
  <c r="F163" i="10" s="1"/>
  <c r="F24" i="19" s="1"/>
  <c r="F24" i="20" s="1"/>
  <c r="F89" i="16" l="1"/>
  <c r="F103" i="16"/>
  <c r="F1350" i="14"/>
  <c r="F277" i="19" s="1"/>
  <c r="F1240" i="14"/>
  <c r="F1295" i="14" s="1"/>
  <c r="F1132" i="14"/>
  <c r="F1186" i="14"/>
  <c r="F178" i="13"/>
  <c r="F242" i="19"/>
  <c r="F63" i="12"/>
  <c r="F97" i="12"/>
  <c r="F132" i="12" s="1"/>
  <c r="F167" i="12" s="1"/>
  <c r="F202" i="12" s="1"/>
  <c r="L105" i="27"/>
  <c r="L67" i="26" s="1"/>
  <c r="M100" i="27"/>
  <c r="N100" i="27" s="1"/>
  <c r="N101" i="27" s="1"/>
  <c r="F269" i="10"/>
  <c r="F255" i="10"/>
  <c r="F238" i="12"/>
  <c r="F81" i="19"/>
  <c r="F27" i="11"/>
  <c r="F37" i="19"/>
  <c r="F143" i="13"/>
  <c r="F212" i="19"/>
  <c r="F62" i="13"/>
  <c r="F141" i="19"/>
  <c r="F53" i="11"/>
  <c r="F58" i="19"/>
  <c r="F32" i="13"/>
  <c r="F116" i="19"/>
  <c r="F911" i="14"/>
  <c r="F965" i="14"/>
  <c r="F1020" i="14" s="1"/>
  <c r="F111" i="13"/>
  <c r="F185" i="19"/>
  <c r="U31" i="26"/>
  <c r="T41" i="26"/>
  <c r="T43" i="26" s="1"/>
  <c r="F460" i="10"/>
  <c r="F446" i="10"/>
  <c r="F29" i="10"/>
  <c r="F44" i="10"/>
  <c r="F62" i="10" s="1"/>
  <c r="F78" i="10" s="1"/>
  <c r="F96" i="10" s="1"/>
  <c r="F112" i="10" s="1"/>
  <c r="F130" i="10" s="1"/>
  <c r="F146" i="10" s="1"/>
  <c r="F164" i="10" s="1"/>
  <c r="F25" i="19" s="1"/>
  <c r="F105" i="16" l="1"/>
  <c r="F119" i="16"/>
  <c r="F341" i="19"/>
  <c r="F140" i="16"/>
  <c r="F1351" i="14"/>
  <c r="F278" i="19" s="1"/>
  <c r="F1241" i="14"/>
  <c r="F1296" i="14" s="1"/>
  <c r="F1187" i="14"/>
  <c r="F1133" i="14"/>
  <c r="F179" i="13"/>
  <c r="F243" i="19"/>
  <c r="F64" i="12"/>
  <c r="F98" i="12"/>
  <c r="F133" i="12" s="1"/>
  <c r="F168" i="12" s="1"/>
  <c r="F203" i="12" s="1"/>
  <c r="L106" i="27"/>
  <c r="L68" i="26" s="1"/>
  <c r="M101" i="27"/>
  <c r="N105" i="27" s="1"/>
  <c r="N67" i="26" s="1"/>
  <c r="O100" i="27"/>
  <c r="P100" i="27" s="1"/>
  <c r="P101" i="27" s="1"/>
  <c r="F59" i="19"/>
  <c r="F54" i="11"/>
  <c r="F239" i="12"/>
  <c r="F82" i="19"/>
  <c r="F36" i="20" s="1"/>
  <c r="F213" i="19"/>
  <c r="F144" i="13"/>
  <c r="F186" i="19"/>
  <c r="F112" i="13"/>
  <c r="F912" i="14"/>
  <c r="F966" i="14"/>
  <c r="F1021" i="14" s="1"/>
  <c r="F33" i="13"/>
  <c r="F117" i="19"/>
  <c r="F63" i="13"/>
  <c r="F142" i="19"/>
  <c r="F38" i="19"/>
  <c r="F28" i="11"/>
  <c r="F271" i="10"/>
  <c r="F273" i="10" s="1"/>
  <c r="F287" i="10"/>
  <c r="U41" i="26"/>
  <c r="U43" i="26" s="1"/>
  <c r="V31" i="26"/>
  <c r="F27" i="20"/>
  <c r="F25" i="20"/>
  <c r="F478" i="10"/>
  <c r="F462" i="10"/>
  <c r="F464" i="10" s="1"/>
  <c r="F45" i="10"/>
  <c r="F31" i="10"/>
  <c r="F53" i="20" l="1"/>
  <c r="F24" i="21"/>
  <c r="F26" i="21" s="1"/>
  <c r="F28" i="21" s="1"/>
  <c r="F121" i="16"/>
  <c r="F135" i="16"/>
  <c r="F137" i="16" s="1"/>
  <c r="F342" i="19"/>
  <c r="F141" i="16"/>
  <c r="F1352" i="14"/>
  <c r="F279" i="19" s="1"/>
  <c r="F1242" i="14"/>
  <c r="F1297" i="14" s="1"/>
  <c r="F1134" i="14"/>
  <c r="F1188" i="14"/>
  <c r="F180" i="13"/>
  <c r="F244" i="19"/>
  <c r="F65" i="12"/>
  <c r="F99" i="12"/>
  <c r="F134" i="12" s="1"/>
  <c r="F169" i="12" s="1"/>
  <c r="F204" i="12" s="1"/>
  <c r="M105" i="27"/>
  <c r="N106" i="27"/>
  <c r="N68" i="26" s="1"/>
  <c r="Q100" i="27"/>
  <c r="Q101" i="27" s="1"/>
  <c r="O101" i="27"/>
  <c r="P105" i="27" s="1"/>
  <c r="F289" i="10"/>
  <c r="F303" i="10"/>
  <c r="F145" i="13"/>
  <c r="F214" i="19"/>
  <c r="F55" i="11"/>
  <c r="F60" i="19"/>
  <c r="F64" i="13"/>
  <c r="F143" i="19"/>
  <c r="F967" i="14"/>
  <c r="F1022" i="14" s="1"/>
  <c r="F913" i="14"/>
  <c r="F29" i="11"/>
  <c r="F39" i="19"/>
  <c r="F113" i="13"/>
  <c r="F187" i="19"/>
  <c r="F34" i="13"/>
  <c r="F118" i="19"/>
  <c r="F240" i="12"/>
  <c r="F83" i="19"/>
  <c r="V41" i="26"/>
  <c r="V43" i="26" s="1"/>
  <c r="W31" i="26"/>
  <c r="F63" i="10"/>
  <c r="F47" i="10"/>
  <c r="F49" i="10" s="1"/>
  <c r="F480" i="10"/>
  <c r="F494" i="10"/>
  <c r="M106" i="27" l="1"/>
  <c r="M68" i="26" s="1"/>
  <c r="M67" i="26"/>
  <c r="P106" i="27"/>
  <c r="P68" i="26" s="1"/>
  <c r="P67" i="26"/>
  <c r="F344" i="19"/>
  <c r="F143" i="16"/>
  <c r="F145" i="16" s="1"/>
  <c r="F343" i="19"/>
  <c r="F142" i="16"/>
  <c r="F1353" i="14"/>
  <c r="F280" i="19" s="1"/>
  <c r="F1243" i="14"/>
  <c r="F1298" i="14" s="1"/>
  <c r="F1189" i="14"/>
  <c r="F1135" i="14"/>
  <c r="F181" i="13"/>
  <c r="F245" i="19"/>
  <c r="F66" i="12"/>
  <c r="F100" i="12"/>
  <c r="F135" i="12" s="1"/>
  <c r="F170" i="12" s="1"/>
  <c r="F205" i="12" s="1"/>
  <c r="O105" i="27"/>
  <c r="Q105" i="27"/>
  <c r="R100" i="27"/>
  <c r="R101" i="27" s="1"/>
  <c r="R105" i="27" s="1"/>
  <c r="R67" i="26" s="1"/>
  <c r="F40" i="19"/>
  <c r="F30" i="11"/>
  <c r="F65" i="13"/>
  <c r="F144" i="19"/>
  <c r="F215" i="19"/>
  <c r="F146" i="13"/>
  <c r="F914" i="14"/>
  <c r="F968" i="14"/>
  <c r="F1023" i="14" s="1"/>
  <c r="F321" i="10"/>
  <c r="F305" i="10"/>
  <c r="F307" i="10" s="1"/>
  <c r="F241" i="12"/>
  <c r="F84" i="19"/>
  <c r="F119" i="19"/>
  <c r="F35" i="13"/>
  <c r="F188" i="19"/>
  <c r="F114" i="13"/>
  <c r="F61" i="19"/>
  <c r="F56" i="11"/>
  <c r="X31" i="26"/>
  <c r="W41" i="26"/>
  <c r="W43" i="26" s="1"/>
  <c r="F512" i="10"/>
  <c r="F514" i="10" s="1"/>
  <c r="F496" i="10"/>
  <c r="F498" i="10" s="1"/>
  <c r="F65" i="10"/>
  <c r="F79" i="10"/>
  <c r="Q106" i="27" l="1"/>
  <c r="Q68" i="26" s="1"/>
  <c r="Q67" i="26"/>
  <c r="O106" i="27"/>
  <c r="O68" i="26" s="1"/>
  <c r="O67" i="26"/>
  <c r="F1354" i="14"/>
  <c r="F281" i="19" s="1"/>
  <c r="F1244" i="14"/>
  <c r="F1299" i="14" s="1"/>
  <c r="F1190" i="14"/>
  <c r="F1136" i="14"/>
  <c r="F182" i="13"/>
  <c r="F246" i="19"/>
  <c r="F67" i="12"/>
  <c r="F101" i="12"/>
  <c r="F136" i="12" s="1"/>
  <c r="F171" i="12" s="1"/>
  <c r="F206" i="12" s="1"/>
  <c r="S100" i="27"/>
  <c r="S101" i="27" s="1"/>
  <c r="S105" i="27" s="1"/>
  <c r="S67" i="26" s="1"/>
  <c r="R106" i="27"/>
  <c r="R68" i="26" s="1"/>
  <c r="F915" i="14"/>
  <c r="F969" i="14"/>
  <c r="F1024" i="14" s="1"/>
  <c r="F57" i="11"/>
  <c r="F62" i="19"/>
  <c r="F337" i="10"/>
  <c r="F323" i="10"/>
  <c r="F66" i="13"/>
  <c r="F145" i="19"/>
  <c r="F85" i="19"/>
  <c r="F242" i="12"/>
  <c r="F36" i="13"/>
  <c r="F120" i="19"/>
  <c r="F115" i="13"/>
  <c r="F189" i="19"/>
  <c r="F147" i="13"/>
  <c r="F216" i="19"/>
  <c r="F31" i="11"/>
  <c r="F41" i="19"/>
  <c r="Y31" i="26"/>
  <c r="X41" i="26"/>
  <c r="X43" i="26" s="1"/>
  <c r="F97" i="10"/>
  <c r="F81" i="10"/>
  <c r="F83" i="10" s="1"/>
  <c r="F1137" i="14" l="1"/>
  <c r="F1191" i="14"/>
  <c r="F1355" i="14"/>
  <c r="F282" i="19" s="1"/>
  <c r="F1245" i="14"/>
  <c r="F1300" i="14" s="1"/>
  <c r="F183" i="13"/>
  <c r="F247" i="19"/>
  <c r="F68" i="12"/>
  <c r="F102" i="12"/>
  <c r="F137" i="12" s="1"/>
  <c r="F172" i="12" s="1"/>
  <c r="F207" i="12" s="1"/>
  <c r="S106" i="27"/>
  <c r="S68" i="26" s="1"/>
  <c r="T100" i="27"/>
  <c r="T101" i="27" s="1"/>
  <c r="T105" i="27" s="1"/>
  <c r="T67" i="26" s="1"/>
  <c r="F217" i="19"/>
  <c r="F148" i="13"/>
  <c r="F67" i="13"/>
  <c r="F146" i="19"/>
  <c r="F63" i="19"/>
  <c r="F58" i="11"/>
  <c r="F190" i="19"/>
  <c r="F116" i="13"/>
  <c r="F86" i="19"/>
  <c r="F243" i="12"/>
  <c r="F42" i="19"/>
  <c r="F32" i="11"/>
  <c r="F37" i="13"/>
  <c r="F121" i="19"/>
  <c r="F355" i="10"/>
  <c r="F357" i="10" s="1"/>
  <c r="F339" i="10"/>
  <c r="F341" i="10" s="1"/>
  <c r="F916" i="14"/>
  <c r="F970" i="14"/>
  <c r="F1025" i="14" s="1"/>
  <c r="Y41" i="26"/>
  <c r="Y43" i="26" s="1"/>
  <c r="Z31" i="26"/>
  <c r="F113" i="10"/>
  <c r="F99" i="10"/>
  <c r="F1356" i="14" l="1"/>
  <c r="F283" i="19" s="1"/>
  <c r="F1246" i="14"/>
  <c r="F1301" i="14" s="1"/>
  <c r="F1192" i="14"/>
  <c r="F1138" i="14"/>
  <c r="F184" i="13"/>
  <c r="F248" i="19"/>
  <c r="F103" i="12"/>
  <c r="F138" i="12" s="1"/>
  <c r="F173" i="12" s="1"/>
  <c r="F208" i="12" s="1"/>
  <c r="F69" i="12"/>
  <c r="T106" i="27"/>
  <c r="T68" i="26" s="1"/>
  <c r="U100" i="27"/>
  <c r="U101" i="27" s="1"/>
  <c r="U105" i="27" s="1"/>
  <c r="U67" i="26" s="1"/>
  <c r="F33" i="11"/>
  <c r="F43" i="19"/>
  <c r="F244" i="12"/>
  <c r="F87" i="19"/>
  <c r="F59" i="11"/>
  <c r="F64" i="19"/>
  <c r="F149" i="13"/>
  <c r="F218" i="19"/>
  <c r="F117" i="13"/>
  <c r="F191" i="19"/>
  <c r="F971" i="14"/>
  <c r="F1026" i="14" s="1"/>
  <c r="F917" i="14"/>
  <c r="F38" i="13"/>
  <c r="F122" i="19"/>
  <c r="F68" i="13"/>
  <c r="F147" i="19"/>
  <c r="Z41" i="26"/>
  <c r="Z43" i="26" s="1"/>
  <c r="AA31" i="26"/>
  <c r="AB31" i="26" s="1"/>
  <c r="F131" i="10"/>
  <c r="F115" i="10"/>
  <c r="F117" i="10" s="1"/>
  <c r="F1357" i="14" l="1"/>
  <c r="F284" i="19" s="1"/>
  <c r="F1247" i="14"/>
  <c r="F1302" i="14" s="1"/>
  <c r="F1139" i="14"/>
  <c r="F1193" i="14"/>
  <c r="F185" i="13"/>
  <c r="F249" i="19"/>
  <c r="F70" i="12"/>
  <c r="F104" i="12"/>
  <c r="F139" i="12" s="1"/>
  <c r="F174" i="12" s="1"/>
  <c r="F209" i="12" s="1"/>
  <c r="U106" i="27"/>
  <c r="U68" i="26" s="1"/>
  <c r="V100" i="27"/>
  <c r="V101" i="27" s="1"/>
  <c r="V105" i="27" s="1"/>
  <c r="F39" i="13"/>
  <c r="F123" i="19"/>
  <c r="F219" i="19"/>
  <c r="F150" i="13"/>
  <c r="F918" i="14"/>
  <c r="F972" i="14"/>
  <c r="F1027" i="14" s="1"/>
  <c r="F948" i="14"/>
  <c r="F148" i="19"/>
  <c r="F69" i="13"/>
  <c r="F118" i="13"/>
  <c r="F192" i="19"/>
  <c r="F245" i="12"/>
  <c r="F88" i="19"/>
  <c r="F65" i="19"/>
  <c r="F60" i="11"/>
  <c r="F44" i="19"/>
  <c r="F34" i="11"/>
  <c r="AA41" i="26"/>
  <c r="AA43" i="26" s="1"/>
  <c r="AB41" i="26"/>
  <c r="AB43" i="26" s="1"/>
  <c r="F133" i="10"/>
  <c r="F147" i="10"/>
  <c r="V106" i="27" l="1"/>
  <c r="V68" i="26" s="1"/>
  <c r="V67" i="26"/>
  <c r="F1248" i="14"/>
  <c r="F1303" i="14" s="1"/>
  <c r="F1358" i="14"/>
  <c r="F285" i="19" s="1"/>
  <c r="F1194" i="14"/>
  <c r="F1140" i="14"/>
  <c r="F186" i="13"/>
  <c r="F250" i="19"/>
  <c r="F105" i="12"/>
  <c r="F140" i="12" s="1"/>
  <c r="F175" i="12" s="1"/>
  <c r="F210" i="12" s="1"/>
  <c r="F71" i="12"/>
  <c r="W100" i="27"/>
  <c r="X100" i="27" s="1"/>
  <c r="X101" i="27" s="1"/>
  <c r="F35" i="11"/>
  <c r="F45" i="19"/>
  <c r="F70" i="13"/>
  <c r="F149" i="19"/>
  <c r="F973" i="14"/>
  <c r="F1028" i="14" s="1"/>
  <c r="F919" i="14"/>
  <c r="F151" i="13"/>
  <c r="F220" i="19"/>
  <c r="F89" i="19"/>
  <c r="F246" i="12"/>
  <c r="F61" i="11"/>
  <c r="F66" i="19"/>
  <c r="F1003" i="14"/>
  <c r="F950" i="14"/>
  <c r="F119" i="13"/>
  <c r="F193" i="19"/>
  <c r="F40" i="13"/>
  <c r="F124" i="19"/>
  <c r="F59" i="26"/>
  <c r="F51" i="26"/>
  <c r="F165" i="10"/>
  <c r="F149" i="10"/>
  <c r="F151" i="10" s="1"/>
  <c r="F1195" i="14" l="1"/>
  <c r="F1141" i="14"/>
  <c r="F1171" i="14"/>
  <c r="F1249" i="14"/>
  <c r="F1304" i="14" s="1"/>
  <c r="F1359" i="14"/>
  <c r="F286" i="19" s="1"/>
  <c r="F187" i="13"/>
  <c r="F251" i="19"/>
  <c r="F72" i="12"/>
  <c r="F106" i="12"/>
  <c r="F141" i="12" s="1"/>
  <c r="F176" i="12" s="1"/>
  <c r="F211" i="12" s="1"/>
  <c r="Y100" i="27"/>
  <c r="Y101" i="27" s="1"/>
  <c r="W101" i="27"/>
  <c r="W105" i="27" s="1"/>
  <c r="F1005" i="14"/>
  <c r="F1058" i="14"/>
  <c r="F1060" i="14" s="1"/>
  <c r="F63" i="11"/>
  <c r="F69" i="11" s="1"/>
  <c r="F71" i="11" s="1"/>
  <c r="F67" i="19"/>
  <c r="F69" i="19" s="1"/>
  <c r="F152" i="13"/>
  <c r="F221" i="19"/>
  <c r="F71" i="13"/>
  <c r="F150" i="19"/>
  <c r="F247" i="12"/>
  <c r="F90" i="19"/>
  <c r="F920" i="14"/>
  <c r="F974" i="14"/>
  <c r="F1029" i="14" s="1"/>
  <c r="F41" i="13"/>
  <c r="F125" i="19"/>
  <c r="F194" i="19"/>
  <c r="F120" i="13"/>
  <c r="F46" i="19"/>
  <c r="F36" i="11"/>
  <c r="F167" i="10"/>
  <c r="F197" i="10" s="1"/>
  <c r="F26" i="19"/>
  <c r="W106" i="27" l="1"/>
  <c r="W68" i="26" s="1"/>
  <c r="W67" i="26"/>
  <c r="F1226" i="14"/>
  <c r="F1173" i="14"/>
  <c r="F1398" i="14" s="1"/>
  <c r="F1196" i="14"/>
  <c r="F1142" i="14"/>
  <c r="F1250" i="14"/>
  <c r="F1305" i="14" s="1"/>
  <c r="F1360" i="14"/>
  <c r="F287" i="19" s="1"/>
  <c r="F188" i="13"/>
  <c r="F252" i="19"/>
  <c r="F107" i="12"/>
  <c r="F142" i="12" s="1"/>
  <c r="F177" i="12" s="1"/>
  <c r="F212" i="12" s="1"/>
  <c r="F73" i="12"/>
  <c r="Z100" i="27"/>
  <c r="Z101" i="27" s="1"/>
  <c r="Z105" i="27" s="1"/>
  <c r="Z67" i="26" s="1"/>
  <c r="Y105" i="27"/>
  <c r="Y67" i="26" s="1"/>
  <c r="X105" i="27"/>
  <c r="X67" i="26" s="1"/>
  <c r="F47" i="19"/>
  <c r="F38" i="11"/>
  <c r="F68" i="11" s="1"/>
  <c r="F72" i="13"/>
  <c r="F151" i="19"/>
  <c r="F975" i="14"/>
  <c r="F1030" i="14" s="1"/>
  <c r="F921" i="14"/>
  <c r="F42" i="13"/>
  <c r="F126" i="19"/>
  <c r="F248" i="12"/>
  <c r="F91" i="19"/>
  <c r="F121" i="13"/>
  <c r="F195" i="19"/>
  <c r="F222" i="19"/>
  <c r="F153" i="13"/>
  <c r="F28" i="20"/>
  <c r="F26" i="20"/>
  <c r="F1197" i="14" l="1"/>
  <c r="F1143" i="14"/>
  <c r="F1251" i="14"/>
  <c r="F1306" i="14" s="1"/>
  <c r="F1361" i="14"/>
  <c r="F288" i="19" s="1"/>
  <c r="F1228" i="14"/>
  <c r="F1399" i="14" s="1"/>
  <c r="F1391" i="14"/>
  <c r="F1281" i="14"/>
  <c r="F189" i="13"/>
  <c r="F253" i="19"/>
  <c r="F108" i="12"/>
  <c r="F143" i="12" s="1"/>
  <c r="F178" i="12" s="1"/>
  <c r="F213" i="12" s="1"/>
  <c r="F74" i="12"/>
  <c r="AA100" i="27"/>
  <c r="AA101" i="27" s="1"/>
  <c r="AA105" i="27" s="1"/>
  <c r="AA67" i="26" s="1"/>
  <c r="Y106" i="27"/>
  <c r="Y68" i="26" s="1"/>
  <c r="X106" i="27"/>
  <c r="X68" i="26" s="1"/>
  <c r="F922" i="14"/>
  <c r="F976" i="14"/>
  <c r="F1031" i="14" s="1"/>
  <c r="F154" i="13"/>
  <c r="F223" i="19"/>
  <c r="F73" i="13"/>
  <c r="F152" i="19"/>
  <c r="F249" i="12"/>
  <c r="F92" i="19"/>
  <c r="F122" i="13"/>
  <c r="F196" i="19"/>
  <c r="F43" i="13"/>
  <c r="F127" i="19"/>
  <c r="Z106" i="27"/>
  <c r="Z68" i="26" s="1"/>
  <c r="F1336" i="14" l="1"/>
  <c r="F1338" i="14" s="1"/>
  <c r="F1401" i="14" s="1"/>
  <c r="F1403" i="14" s="1"/>
  <c r="F1283" i="14"/>
  <c r="F1400" i="14" s="1"/>
  <c r="F1393" i="14"/>
  <c r="F318" i="19"/>
  <c r="F1198" i="14"/>
  <c r="F1144" i="14"/>
  <c r="F1362" i="14"/>
  <c r="F289" i="19" s="1"/>
  <c r="F1252" i="14"/>
  <c r="F1307" i="14" s="1"/>
  <c r="F190" i="13"/>
  <c r="F254" i="19"/>
  <c r="F75" i="12"/>
  <c r="F109" i="12"/>
  <c r="F144" i="12" s="1"/>
  <c r="F179" i="12" s="1"/>
  <c r="F214" i="12" s="1"/>
  <c r="AB100" i="27"/>
  <c r="F103" i="27" s="1"/>
  <c r="F123" i="13"/>
  <c r="F197" i="19"/>
  <c r="F155" i="13"/>
  <c r="F224" i="19"/>
  <c r="F44" i="13"/>
  <c r="F128" i="19"/>
  <c r="F93" i="19"/>
  <c r="F250" i="12"/>
  <c r="F74" i="13"/>
  <c r="F153" i="19"/>
  <c r="F977" i="14"/>
  <c r="F1032" i="14" s="1"/>
  <c r="F923" i="14"/>
  <c r="AA106" i="27"/>
  <c r="AA68" i="26" s="1"/>
  <c r="F1145" i="14" l="1"/>
  <c r="F1199" i="14"/>
  <c r="F1363" i="14"/>
  <c r="F290" i="19" s="1"/>
  <c r="F1253" i="14"/>
  <c r="F1308" i="14" s="1"/>
  <c r="F191" i="13"/>
  <c r="F255" i="19"/>
  <c r="F76" i="12"/>
  <c r="F110" i="12"/>
  <c r="F145" i="12" s="1"/>
  <c r="F180" i="12" s="1"/>
  <c r="F215" i="12" s="1"/>
  <c r="AB101" i="27"/>
  <c r="AB105" i="27" s="1"/>
  <c r="AB67" i="26" s="1"/>
  <c r="F45" i="13"/>
  <c r="F129" i="19"/>
  <c r="F75" i="13"/>
  <c r="F154" i="19"/>
  <c r="F198" i="19"/>
  <c r="F124" i="13"/>
  <c r="F924" i="14"/>
  <c r="F978" i="14"/>
  <c r="F1033" i="14" s="1"/>
  <c r="F94" i="19"/>
  <c r="F251" i="12"/>
  <c r="F225" i="19"/>
  <c r="F156" i="13"/>
  <c r="H70" i="26"/>
  <c r="J70" i="26"/>
  <c r="L70" i="26"/>
  <c r="N70" i="26"/>
  <c r="P70" i="26"/>
  <c r="R70" i="26"/>
  <c r="T70" i="26"/>
  <c r="V70" i="26"/>
  <c r="X70" i="26"/>
  <c r="Z70" i="26"/>
  <c r="G70" i="26"/>
  <c r="I70" i="26"/>
  <c r="K70" i="26"/>
  <c r="O70" i="26"/>
  <c r="S70" i="26"/>
  <c r="W70" i="26"/>
  <c r="AA70" i="26"/>
  <c r="M70" i="26"/>
  <c r="Q70" i="26"/>
  <c r="U70" i="26"/>
  <c r="Y70" i="26"/>
  <c r="F1254" i="14" l="1"/>
  <c r="F1309" i="14" s="1"/>
  <c r="F1364" i="14"/>
  <c r="F291" i="19" s="1"/>
  <c r="F1146" i="14"/>
  <c r="F1200" i="14"/>
  <c r="F192" i="13"/>
  <c r="F256" i="19"/>
  <c r="F111" i="12"/>
  <c r="F146" i="12" s="1"/>
  <c r="F181" i="12" s="1"/>
  <c r="F216" i="12" s="1"/>
  <c r="F77" i="12"/>
  <c r="AB106" i="27"/>
  <c r="AB68" i="26" s="1"/>
  <c r="F979" i="14"/>
  <c r="F1034" i="14" s="1"/>
  <c r="F925" i="14"/>
  <c r="F226" i="19"/>
  <c r="F157" i="13"/>
  <c r="F252" i="12"/>
  <c r="F95" i="19"/>
  <c r="F125" i="13"/>
  <c r="F199" i="19"/>
  <c r="F76" i="13"/>
  <c r="F155" i="19"/>
  <c r="F46" i="13"/>
  <c r="F130" i="19"/>
  <c r="F1201" i="14" l="1"/>
  <c r="F1147" i="14"/>
  <c r="F1255" i="14"/>
  <c r="F1310" i="14" s="1"/>
  <c r="F1365" i="14"/>
  <c r="F292" i="19" s="1"/>
  <c r="F193" i="13"/>
  <c r="F257" i="19"/>
  <c r="F112" i="12"/>
  <c r="F147" i="12" s="1"/>
  <c r="F182" i="12" s="1"/>
  <c r="F217" i="12" s="1"/>
  <c r="F78" i="12"/>
  <c r="AB70" i="26"/>
  <c r="F74" i="26" s="1"/>
  <c r="F158" i="13"/>
  <c r="F227" i="19"/>
  <c r="F126" i="13"/>
  <c r="F200" i="19"/>
  <c r="F926" i="14"/>
  <c r="F980" i="14"/>
  <c r="F1035" i="14" s="1"/>
  <c r="F48" i="13"/>
  <c r="F215" i="13" s="1"/>
  <c r="F131" i="19"/>
  <c r="F156" i="19"/>
  <c r="F77" i="13"/>
  <c r="F253" i="12"/>
  <c r="F96" i="19"/>
  <c r="F1148" i="14" l="1"/>
  <c r="F1202" i="14"/>
  <c r="F1366" i="14"/>
  <c r="F293" i="19" s="1"/>
  <c r="F1256" i="14"/>
  <c r="F1311" i="14" s="1"/>
  <c r="F194" i="13"/>
  <c r="F258" i="19"/>
  <c r="F79" i="12"/>
  <c r="F113" i="12"/>
  <c r="F148" i="12" s="1"/>
  <c r="F183" i="12" s="1"/>
  <c r="F218" i="12" s="1"/>
  <c r="F72" i="26"/>
  <c r="F981" i="14"/>
  <c r="F1036" i="14" s="1"/>
  <c r="F927" i="14"/>
  <c r="F201" i="19"/>
  <c r="F128" i="13"/>
  <c r="F217" i="13" s="1"/>
  <c r="F159" i="13"/>
  <c r="F228" i="19"/>
  <c r="F78" i="13"/>
  <c r="F157" i="19"/>
  <c r="F97" i="19"/>
  <c r="F254" i="12"/>
  <c r="F1257" i="14" l="1"/>
  <c r="F1312" i="14" s="1"/>
  <c r="F1367" i="14"/>
  <c r="F294" i="19" s="1"/>
  <c r="F1203" i="14"/>
  <c r="F1149" i="14"/>
  <c r="F195" i="13"/>
  <c r="F259" i="19"/>
  <c r="F114" i="12"/>
  <c r="F149" i="12" s="1"/>
  <c r="F184" i="12" s="1"/>
  <c r="F219" i="12" s="1"/>
  <c r="F80" i="12"/>
  <c r="F160" i="13"/>
  <c r="F229" i="19"/>
  <c r="F255" i="12"/>
  <c r="F98" i="19"/>
  <c r="F79" i="13"/>
  <c r="F158" i="19"/>
  <c r="F928" i="14"/>
  <c r="F982" i="14"/>
  <c r="F1037" i="14" s="1"/>
  <c r="F1258" i="14" l="1"/>
  <c r="F1313" i="14" s="1"/>
  <c r="F1368" i="14"/>
  <c r="F295" i="19" s="1"/>
  <c r="F1150" i="14"/>
  <c r="F1204" i="14"/>
  <c r="F196" i="13"/>
  <c r="F260" i="19"/>
  <c r="F81" i="12"/>
  <c r="F115" i="12"/>
  <c r="F150" i="12" s="1"/>
  <c r="F185" i="12" s="1"/>
  <c r="F220" i="12" s="1"/>
  <c r="F230" i="19"/>
  <c r="F161" i="13"/>
  <c r="F983" i="14"/>
  <c r="F1038" i="14" s="1"/>
  <c r="F929" i="14"/>
  <c r="F80" i="13"/>
  <c r="F159" i="19"/>
  <c r="F256" i="12"/>
  <c r="F99" i="19"/>
  <c r="F1369" i="14" l="1"/>
  <c r="F296" i="19" s="1"/>
  <c r="F1259" i="14"/>
  <c r="F1314" i="14" s="1"/>
  <c r="F1151" i="14"/>
  <c r="F1205" i="14"/>
  <c r="F197" i="13"/>
  <c r="F261" i="19"/>
  <c r="F116" i="12"/>
  <c r="F83" i="12"/>
  <c r="F930" i="14"/>
  <c r="F984" i="14"/>
  <c r="F1039" i="14" s="1"/>
  <c r="F258" i="12"/>
  <c r="F100" i="19"/>
  <c r="F163" i="13"/>
  <c r="F218" i="13" s="1"/>
  <c r="F231" i="19"/>
  <c r="F81" i="13"/>
  <c r="F160" i="19"/>
  <c r="F1260" i="14" l="1"/>
  <c r="F1315" i="14" s="1"/>
  <c r="F1370" i="14"/>
  <c r="F297" i="19" s="1"/>
  <c r="F1152" i="14"/>
  <c r="F1206" i="14"/>
  <c r="F198" i="13"/>
  <c r="F262" i="19"/>
  <c r="F118" i="12"/>
  <c r="F151" i="12"/>
  <c r="F985" i="14"/>
  <c r="F1040" i="14" s="1"/>
  <c r="F931" i="14"/>
  <c r="F82" i="13"/>
  <c r="F161" i="19"/>
  <c r="F1153" i="14" l="1"/>
  <c r="F1207" i="14"/>
  <c r="F1371" i="14"/>
  <c r="F298" i="19" s="1"/>
  <c r="F1261" i="14"/>
  <c r="F1316" i="14" s="1"/>
  <c r="F199" i="13"/>
  <c r="F263" i="19"/>
  <c r="F186" i="12"/>
  <c r="F153" i="12"/>
  <c r="F932" i="14"/>
  <c r="F986" i="14"/>
  <c r="F1041" i="14" s="1"/>
  <c r="F83" i="13"/>
  <c r="F162" i="19"/>
  <c r="F1262" i="14" l="1"/>
  <c r="F1317" i="14" s="1"/>
  <c r="F1372" i="14"/>
  <c r="F299" i="19" s="1"/>
  <c r="F1154" i="14"/>
  <c r="F1208" i="14"/>
  <c r="F200" i="13"/>
  <c r="F264" i="19"/>
  <c r="F188" i="12"/>
  <c r="F221" i="12"/>
  <c r="F223" i="12" s="1"/>
  <c r="F84" i="13"/>
  <c r="F163" i="19"/>
  <c r="F987" i="14"/>
  <c r="F1042" i="14" s="1"/>
  <c r="F933" i="14"/>
  <c r="F1373" i="14" l="1"/>
  <c r="F300" i="19" s="1"/>
  <c r="F1263" i="14"/>
  <c r="F1318" i="14" s="1"/>
  <c r="F1155" i="14"/>
  <c r="F1209" i="14"/>
  <c r="F201" i="13"/>
  <c r="F265" i="19"/>
  <c r="F934" i="14"/>
  <c r="F988" i="14"/>
  <c r="F1043" i="14" s="1"/>
  <c r="F164" i="19"/>
  <c r="F85" i="13"/>
  <c r="F1156" i="14" l="1"/>
  <c r="F1210" i="14"/>
  <c r="F1264" i="14"/>
  <c r="F1319" i="14" s="1"/>
  <c r="F1374" i="14"/>
  <c r="F301" i="19" s="1"/>
  <c r="F203" i="13"/>
  <c r="F219" i="13" s="1"/>
  <c r="F266" i="19"/>
  <c r="F86" i="13"/>
  <c r="F165" i="19"/>
  <c r="F989" i="14"/>
  <c r="F1044" i="14" s="1"/>
  <c r="F935" i="14"/>
  <c r="F1375" i="14" l="1"/>
  <c r="F302" i="19" s="1"/>
  <c r="F1265" i="14"/>
  <c r="F1320" i="14" s="1"/>
  <c r="F1211" i="14"/>
  <c r="F1157" i="14"/>
  <c r="F936" i="14"/>
  <c r="F990" i="14"/>
  <c r="F1045" i="14" s="1"/>
  <c r="F87" i="13"/>
  <c r="F166" i="19"/>
  <c r="F1158" i="14" l="1"/>
  <c r="F1212" i="14"/>
  <c r="F1266" i="14"/>
  <c r="F1321" i="14" s="1"/>
  <c r="F1376" i="14"/>
  <c r="F303" i="19" s="1"/>
  <c r="F88" i="13"/>
  <c r="F167" i="19"/>
  <c r="F991" i="14"/>
  <c r="F1046" i="14" s="1"/>
  <c r="F937" i="14"/>
  <c r="F1267" i="14" l="1"/>
  <c r="F1322" i="14" s="1"/>
  <c r="F1377" i="14"/>
  <c r="F304" i="19" s="1"/>
  <c r="F1159" i="14"/>
  <c r="F1213" i="14"/>
  <c r="F938" i="14"/>
  <c r="F992" i="14"/>
  <c r="F1047" i="14" s="1"/>
  <c r="F89" i="13"/>
  <c r="F168" i="19"/>
  <c r="F1268" i="14" l="1"/>
  <c r="F1323" i="14" s="1"/>
  <c r="F1378" i="14"/>
  <c r="F305" i="19" s="1"/>
  <c r="F1214" i="14"/>
  <c r="F1160" i="14"/>
  <c r="F90" i="13"/>
  <c r="F169" i="19"/>
  <c r="F993" i="14"/>
  <c r="F1048" i="14" s="1"/>
  <c r="F939" i="14"/>
  <c r="F1161" i="14" l="1"/>
  <c r="F1215" i="14"/>
  <c r="F1269" i="14"/>
  <c r="F1324" i="14" s="1"/>
  <c r="F1379" i="14"/>
  <c r="F306" i="19" s="1"/>
  <c r="F940" i="14"/>
  <c r="F994" i="14"/>
  <c r="F1049" i="14" s="1"/>
  <c r="F91" i="13"/>
  <c r="F170" i="19"/>
  <c r="F1270" i="14" l="1"/>
  <c r="F1325" i="14" s="1"/>
  <c r="F1380" i="14"/>
  <c r="F307" i="19" s="1"/>
  <c r="F1216" i="14"/>
  <c r="F1162" i="14"/>
  <c r="F171" i="19"/>
  <c r="F93" i="13"/>
  <c r="F216" i="13" s="1"/>
  <c r="F995" i="14"/>
  <c r="F1050" i="14" s="1"/>
  <c r="F941" i="14"/>
  <c r="F1163" i="14" l="1"/>
  <c r="F1217" i="14"/>
  <c r="F1381" i="14"/>
  <c r="F308" i="19" s="1"/>
  <c r="F1271" i="14"/>
  <c r="F1326" i="14" s="1"/>
  <c r="F942" i="14"/>
  <c r="F996" i="14"/>
  <c r="F1051" i="14" s="1"/>
  <c r="F1272" i="14" l="1"/>
  <c r="F1327" i="14" s="1"/>
  <c r="F1382" i="14"/>
  <c r="F309" i="19" s="1"/>
  <c r="F1164" i="14"/>
  <c r="F1218" i="14"/>
  <c r="F997" i="14"/>
  <c r="F1052" i="14" s="1"/>
  <c r="F943" i="14"/>
  <c r="F1165" i="14" l="1"/>
  <c r="F1219" i="14"/>
  <c r="F1383" i="14"/>
  <c r="F310" i="19" s="1"/>
  <c r="F1273" i="14"/>
  <c r="F1328" i="14" s="1"/>
  <c r="F944" i="14"/>
  <c r="F998" i="14"/>
  <c r="F1053" i="14" s="1"/>
  <c r="F1274" i="14" l="1"/>
  <c r="F1329" i="14" s="1"/>
  <c r="F1384" i="14"/>
  <c r="F311" i="19" s="1"/>
  <c r="F1166" i="14"/>
  <c r="F1220" i="14"/>
  <c r="F999" i="14"/>
  <c r="F1054" i="14" s="1"/>
  <c r="F945" i="14"/>
  <c r="F1385" i="14" l="1"/>
  <c r="F312" i="19" s="1"/>
  <c r="F1275" i="14"/>
  <c r="F1330" i="14" s="1"/>
  <c r="F1167" i="14"/>
  <c r="F1221" i="14"/>
  <c r="F946" i="14"/>
  <c r="F1000" i="14"/>
  <c r="F1055" i="14" s="1"/>
  <c r="F1276" i="14" l="1"/>
  <c r="F1331" i="14" s="1"/>
  <c r="F1386" i="14"/>
  <c r="F313" i="19" s="1"/>
  <c r="F1222" i="14"/>
  <c r="F1168" i="14"/>
  <c r="F1001" i="14"/>
  <c r="F1056" i="14" s="1"/>
  <c r="F947" i="14"/>
  <c r="F1002" i="14" s="1"/>
  <c r="F1057" i="14" s="1"/>
  <c r="F1169" i="14" l="1"/>
  <c r="F1223" i="14"/>
  <c r="F1387" i="14"/>
  <c r="F314" i="19" s="1"/>
  <c r="F1277" i="14"/>
  <c r="F1332" i="14" s="1"/>
  <c r="F1278" i="14" l="1"/>
  <c r="F1333" i="14" s="1"/>
  <c r="F1388" i="14"/>
  <c r="F315" i="19" s="1"/>
  <c r="F1224" i="14"/>
  <c r="F1170" i="14"/>
  <c r="F1225" i="14" s="1"/>
  <c r="F1389" i="14" l="1"/>
  <c r="F316" i="19" s="1"/>
  <c r="F1279" i="14"/>
  <c r="F1334" i="14" s="1"/>
  <c r="F1280" i="14"/>
  <c r="F1335" i="14" s="1"/>
  <c r="F1390" i="14"/>
  <c r="F317" i="19" s="1"/>
</calcChain>
</file>

<file path=xl/sharedStrings.xml><?xml version="1.0" encoding="utf-8"?>
<sst xmlns="http://schemas.openxmlformats.org/spreadsheetml/2006/main" count="1414" uniqueCount="997">
  <si>
    <t>Owner:</t>
  </si>
  <si>
    <t>Project:</t>
  </si>
  <si>
    <t>Sheet:</t>
  </si>
  <si>
    <t>Version:</t>
  </si>
  <si>
    <t>Date:</t>
  </si>
  <si>
    <t>Filename:</t>
  </si>
  <si>
    <t>Workbook Properties</t>
  </si>
  <si>
    <t>Template Legend</t>
  </si>
  <si>
    <t>Banner 1: Properties and Section Breaks</t>
  </si>
  <si>
    <t>Banner 2: Headers, Timeline and Key Labels</t>
  </si>
  <si>
    <t>DfT Inputs [Bidders free to overwrite spare items denoted by square brackets]</t>
  </si>
  <si>
    <t>Bidder Inputs/Feeds</t>
  </si>
  <si>
    <t>Calculations and Feeds</t>
  </si>
  <si>
    <t>Restricted Data Entry</t>
  </si>
  <si>
    <t>Note: No cells other than those formatted as "Bidder Inputs/Feeds" may be used by bidders, nor the structure of any sheet changed by the insertion/deletion of any rows or columns.</t>
  </si>
  <si>
    <t>Template Version Control</t>
  </si>
  <si>
    <t>Version</t>
  </si>
  <si>
    <t>Description</t>
  </si>
  <si>
    <t>Changes</t>
  </si>
  <si>
    <t>ITT issue 1</t>
  </si>
  <si>
    <t>n/a</t>
  </si>
  <si>
    <t>END</t>
  </si>
  <si>
    <t>Template Control</t>
  </si>
  <si>
    <t>Output Presentation</t>
  </si>
  <si>
    <t>Present Model Outputs in:</t>
  </si>
  <si>
    <t>Bidders are invited to drive this cell from their model control sheet</t>
  </si>
  <si>
    <t>Price Base:</t>
  </si>
  <si>
    <t>Financial Model Version</t>
  </si>
  <si>
    <t>Output Scenario Flag</t>
  </si>
  <si>
    <t>Model Option Scenario</t>
  </si>
  <si>
    <t>Base Model</t>
  </si>
  <si>
    <t>Version Control</t>
  </si>
  <si>
    <t>Workbook Name</t>
  </si>
  <si>
    <t>Version Number</t>
  </si>
  <si>
    <t>NPV of Franchise Payments (£m)</t>
  </si>
  <si>
    <t>Blank
For Bidder Use</t>
  </si>
  <si>
    <t>Contract Reference</t>
  </si>
  <si>
    <t>ROA Reference</t>
  </si>
  <si>
    <t>Date</t>
  </si>
  <si>
    <t>Modeller</t>
  </si>
  <si>
    <t>Sign-off</t>
  </si>
  <si>
    <t>Timeline</t>
  </si>
  <si>
    <t>Price Bases &amp; Discount Date</t>
  </si>
  <si>
    <t>Financial Year</t>
  </si>
  <si>
    <t>First Day</t>
  </si>
  <si>
    <t>Last Day</t>
  </si>
  <si>
    <t>Input Price Base</t>
  </si>
  <si>
    <t>Output Price Base</t>
  </si>
  <si>
    <t>2015/16</t>
  </si>
  <si>
    <t>Discount to:</t>
  </si>
  <si>
    <t>Franchise Dates</t>
  </si>
  <si>
    <t>Franchise start</t>
  </si>
  <si>
    <t>Franchise end</t>
  </si>
  <si>
    <t>Franchise end 2</t>
  </si>
  <si>
    <t>Timeline Generation</t>
  </si>
  <si>
    <t>Franchise Year</t>
  </si>
  <si>
    <t>Blank</t>
  </si>
  <si>
    <t>Year -1</t>
  </si>
  <si>
    <t>Year 0</t>
  </si>
  <si>
    <t>Year 1</t>
  </si>
  <si>
    <t>Year 2</t>
  </si>
  <si>
    <t>Year 3</t>
  </si>
  <si>
    <t>Year 4</t>
  </si>
  <si>
    <t>Year 5</t>
  </si>
  <si>
    <t>Year 6</t>
  </si>
  <si>
    <t>Year 7</t>
  </si>
  <si>
    <t>Year 8</t>
  </si>
  <si>
    <t>Year 9</t>
  </si>
  <si>
    <t>Year 10</t>
  </si>
  <si>
    <t>Year 11</t>
  </si>
  <si>
    <t>Year 12</t>
  </si>
  <si>
    <t>Year 13</t>
  </si>
  <si>
    <t>Year 14</t>
  </si>
  <si>
    <t>Year 15</t>
  </si>
  <si>
    <t>Year 16</t>
  </si>
  <si>
    <t>Year 17</t>
  </si>
  <si>
    <t>Category</t>
  </si>
  <si>
    <t>For Bidder Use</t>
  </si>
  <si>
    <t>Actual</t>
  </si>
  <si>
    <t>Forecast</t>
  </si>
  <si>
    <t>Core</t>
  </si>
  <si>
    <t>Option</t>
  </si>
  <si>
    <t>Not used</t>
  </si>
  <si>
    <t>Financial Year End</t>
  </si>
  <si>
    <t>Mid Point</t>
  </si>
  <si>
    <t>Days in Year</t>
  </si>
  <si>
    <t>Days in Full Financial Year</t>
  </si>
  <si>
    <t>Years in Scope</t>
  </si>
  <si>
    <t>Item</t>
  </si>
  <si>
    <t>Unit</t>
  </si>
  <si>
    <t>DfT Assumption</t>
  </si>
  <si>
    <t>Inflation &amp; Discounting</t>
  </si>
  <si>
    <t>%</t>
  </si>
  <si>
    <t>Other Rates</t>
  </si>
  <si>
    <t>Profit Sharing Thresholds &amp; Rates</t>
  </si>
  <si>
    <t>Profit Share Thresholds*:</t>
  </si>
  <si>
    <t>First profit share threshold ('FPST')</t>
  </si>
  <si>
    <t>Second profit share threshold ('SPST')</t>
  </si>
  <si>
    <t>Third profit share threshold ('TPST')</t>
  </si>
  <si>
    <t>DfT profit share**:</t>
  </si>
  <si>
    <t>% of Relevant Profit in excess of the FPST but less than the SPST</t>
  </si>
  <si>
    <t>% of Relevant Profit in excess of the SPST but less than the TPST</t>
  </si>
  <si>
    <t>% of Relevant Profit in excess of the TPST</t>
  </si>
  <si>
    <t>Notes:</t>
  </si>
  <si>
    <t xml:space="preserve">** The % of Relevant Profit in excess of the FPST / SPST / TPST that the Franchisee shall pay to the Secretary of State, where 'Relevant Profit' is as defined in the Franchise Agreement. </t>
  </si>
  <si>
    <t>£000</t>
  </si>
  <si>
    <t>Passenger Fares Revenue</t>
  </si>
  <si>
    <t>Passenger Revenue Service Groups</t>
  </si>
  <si>
    <t xml:space="preserve">ED01 - Tyne, Tees &amp; Wear </t>
  </si>
  <si>
    <t xml:space="preserve">ED04 - West &amp; North Yorkshire Inter-Urban </t>
  </si>
  <si>
    <t xml:space="preserve">ED05 - West &amp; North Yorkshire Local </t>
  </si>
  <si>
    <t>ED06 - South &amp; East Yorkshire Inter-Urban</t>
  </si>
  <si>
    <t>ED07 - South &amp; East Yorkshire Local</t>
  </si>
  <si>
    <t>ED08 - North Manchester</t>
  </si>
  <si>
    <t xml:space="preserve">ED09 - Merseyrail City Lines </t>
  </si>
  <si>
    <t xml:space="preserve">ED10 - South Manchester </t>
  </si>
  <si>
    <t>Other Fares Revenue</t>
  </si>
  <si>
    <t>Travelcard Revenue</t>
  </si>
  <si>
    <t>Concessionary Travel</t>
  </si>
  <si>
    <t>Railcard Sales</t>
  </si>
  <si>
    <t>Refunds</t>
  </si>
  <si>
    <t>Penalty Fares</t>
  </si>
  <si>
    <t>Excess Fares</t>
  </si>
  <si>
    <t>Upgrades</t>
  </si>
  <si>
    <t>Rail Staff Travel</t>
  </si>
  <si>
    <t>BT Police</t>
  </si>
  <si>
    <t>Bus Feeder Income</t>
  </si>
  <si>
    <t>Non-geographical</t>
  </si>
  <si>
    <t>Other Revenue</t>
  </si>
  <si>
    <t>Other Revenue from Core Business</t>
  </si>
  <si>
    <t>Others (Core Business): Passenger Charter Rebate</t>
  </si>
  <si>
    <t>Others (Core Business): Car Parking</t>
  </si>
  <si>
    <t>Others (Core Business): Catering</t>
  </si>
  <si>
    <t>Others (Core Business): Commission Receivable</t>
  </si>
  <si>
    <t>Others (Core Business): Letting income</t>
  </si>
  <si>
    <t>Others (Core Business): Advertising income</t>
  </si>
  <si>
    <t>Revenue from Costs Offcharged</t>
  </si>
  <si>
    <t>Others (Cost Offcharged): Station access - Long term charges</t>
  </si>
  <si>
    <t>Others (Cost Offcharged): Station access - Qualifying expenditure</t>
  </si>
  <si>
    <t>Others (Cost Offcharged): Station Services</t>
  </si>
  <si>
    <t>Others (Cost Offcharged): Stabling and cleaning</t>
  </si>
  <si>
    <t>Others (Cost Offcharged): Light maintenance</t>
  </si>
  <si>
    <t>Others (Cost Offcharged): Heavy maintenance</t>
  </si>
  <si>
    <t>Others (Cost Offcharged): Fuel</t>
  </si>
  <si>
    <t>Others (Cost Offcharged): Train Crew Hire</t>
  </si>
  <si>
    <t>Others (Cost Offcharged): Unit Hire</t>
  </si>
  <si>
    <t>Others (Cost Offcharged): Other income</t>
  </si>
  <si>
    <t>Staff Costs</t>
  </si>
  <si>
    <t>Staff Functions</t>
  </si>
  <si>
    <t>Staff functions</t>
  </si>
  <si>
    <t>Staff Group (for P&amp;L lookup)</t>
  </si>
  <si>
    <t>Staff groups</t>
  </si>
  <si>
    <t xml:space="preserve">Qualified Drivers </t>
  </si>
  <si>
    <t>Staff Costs: Trains</t>
  </si>
  <si>
    <t>Trainee Drivers</t>
  </si>
  <si>
    <t>Staff Costs: Stations</t>
  </si>
  <si>
    <t>Qualified Conductors</t>
  </si>
  <si>
    <t>Staff Costs: Depot</t>
  </si>
  <si>
    <t>Trainee Conductors</t>
  </si>
  <si>
    <t>Staff Costs: HQ</t>
  </si>
  <si>
    <t>Traincrew management (DTM,TM,DM)</t>
  </si>
  <si>
    <t>Staff Costs: Other</t>
  </si>
  <si>
    <t xml:space="preserve">Revenue protection </t>
  </si>
  <si>
    <t>Control room</t>
  </si>
  <si>
    <t>Depot operations (Incl Eng HQ)</t>
  </si>
  <si>
    <t>Support and control (Ops)</t>
  </si>
  <si>
    <t>Total Redundancy Compensation</t>
  </si>
  <si>
    <t>Other Operating Costs</t>
  </si>
  <si>
    <t>Other Staff Costs</t>
  </si>
  <si>
    <t>Uniforms &amp; Protective Clothing</t>
  </si>
  <si>
    <t>Employee Expenses</t>
  </si>
  <si>
    <t>Medical Expenses</t>
  </si>
  <si>
    <t>Motor Vehicle Expenses</t>
  </si>
  <si>
    <t>Other Expenses</t>
  </si>
  <si>
    <t>Bonuses</t>
  </si>
  <si>
    <t>Staff Recruitment</t>
  </si>
  <si>
    <t>Staff Training</t>
  </si>
  <si>
    <t>Staff Catering</t>
  </si>
  <si>
    <t>Agency and Casual Staff</t>
  </si>
  <si>
    <t>Reorganisation Costs</t>
  </si>
  <si>
    <t>Internal Communications</t>
  </si>
  <si>
    <t>Change Management</t>
  </si>
  <si>
    <t>Additional Other Staff Costs</t>
  </si>
  <si>
    <t>Travel</t>
  </si>
  <si>
    <t>Severance / Redundancy</t>
  </si>
  <si>
    <t>FRS 17</t>
  </si>
  <si>
    <t>Staff taxis</t>
  </si>
  <si>
    <t>Bus replacement during platform works</t>
  </si>
  <si>
    <t>Station &amp; Train Operations</t>
  </si>
  <si>
    <t>Diesel</t>
  </si>
  <si>
    <t>Traincrew Hire Costs</t>
  </si>
  <si>
    <t>Rolling Stock Hire Costs</t>
  </si>
  <si>
    <t>Train Cleaning</t>
  </si>
  <si>
    <t>Station Cleaning</t>
  </si>
  <si>
    <t>Station Security</t>
  </si>
  <si>
    <t>Station Maintenance</t>
  </si>
  <si>
    <t>Station Utilities</t>
  </si>
  <si>
    <t>Station Property And Equipment</t>
  </si>
  <si>
    <t>Ticket Machine Leases</t>
  </si>
  <si>
    <t>Ticket Machine Maintenance</t>
  </si>
  <si>
    <t>CIS Maintenance</t>
  </si>
  <si>
    <t>Other Station Services</t>
  </si>
  <si>
    <t>On Board Costs</t>
  </si>
  <si>
    <t>Commissions Payable</t>
  </si>
  <si>
    <t>Ticket and Systems Costs</t>
  </si>
  <si>
    <t>Other Retailing Costs</t>
  </si>
  <si>
    <t>Compensation Claims</t>
  </si>
  <si>
    <t>Smartcard Implementation</t>
  </si>
  <si>
    <t>Additional Station &amp; Train Operations</t>
  </si>
  <si>
    <t>Station Travel Plans</t>
  </si>
  <si>
    <t>Station Car Parks</t>
  </si>
  <si>
    <t>Gate Maintenance</t>
  </si>
  <si>
    <t>Cycle Parking</t>
  </si>
  <si>
    <t>Passenger Counting system maintenance</t>
  </si>
  <si>
    <t>Revenue protection (contracts)</t>
  </si>
  <si>
    <t>Industry systems (RSP, Lennon etc)</t>
  </si>
  <si>
    <t>Commissions payable - Other</t>
  </si>
  <si>
    <t>Rolling Stock Maintenance</t>
  </si>
  <si>
    <t>Fleet materials</t>
  </si>
  <si>
    <t>Third party RS maintainer</t>
  </si>
  <si>
    <t>HQ Depot Costs</t>
  </si>
  <si>
    <t>Depot: Administrative Costs</t>
  </si>
  <si>
    <t>Depot: Security Costs</t>
  </si>
  <si>
    <t>Depot: Building Costs</t>
  </si>
  <si>
    <t>Depot: IT Equipment</t>
  </si>
  <si>
    <t>Depot: Industry Payments</t>
  </si>
  <si>
    <t>Cost of Goods Sold: Materials</t>
  </si>
  <si>
    <t>Cost of Goods Sold: Fuel</t>
  </si>
  <si>
    <t>Cost of Goods Sold: Contractors</t>
  </si>
  <si>
    <t>Depot Operating Lease Costs</t>
  </si>
  <si>
    <t>ROSCO Insurance</t>
  </si>
  <si>
    <t>Stores</t>
  </si>
  <si>
    <t>Other Rolling Stock Maintenance Costs</t>
  </si>
  <si>
    <t>Additional Rolling Stock Maintenance</t>
  </si>
  <si>
    <t>Depot: Plant</t>
  </si>
  <si>
    <t>Depot: Track</t>
  </si>
  <si>
    <t>Depot: Equipment</t>
  </si>
  <si>
    <t>Materials - third party use</t>
  </si>
  <si>
    <t>Train maintenance contractor charges</t>
  </si>
  <si>
    <t>Depots and stabling locations</t>
  </si>
  <si>
    <t>On-train CCTV</t>
  </si>
  <si>
    <t>Industry &amp; Professional Services</t>
  </si>
  <si>
    <t>British Transport Police</t>
  </si>
  <si>
    <t>Hire of Buses</t>
  </si>
  <si>
    <t>Hire of Taxis</t>
  </si>
  <si>
    <t>Bus Feeder Charges</t>
  </si>
  <si>
    <t>Property Management</t>
  </si>
  <si>
    <t>Car Park Management</t>
  </si>
  <si>
    <t>Catering Contract</t>
  </si>
  <si>
    <t>Marketing Contracts</t>
  </si>
  <si>
    <t>Customer service centre costs</t>
  </si>
  <si>
    <t>ATOC/RSP</t>
  </si>
  <si>
    <t>NRES</t>
  </si>
  <si>
    <t>RSSB</t>
  </si>
  <si>
    <t>Auditors</t>
  </si>
  <si>
    <t>Legal Fees</t>
  </si>
  <si>
    <t>Other Professional Services</t>
  </si>
  <si>
    <t>Other Contracted Services</t>
  </si>
  <si>
    <t>Rail Regulators Fees</t>
  </si>
  <si>
    <t>Additional Industry &amp; Professional Services</t>
  </si>
  <si>
    <t>Cash Collection</t>
  </si>
  <si>
    <t>Administrative Costs &amp; Other</t>
  </si>
  <si>
    <t>Telecoms</t>
  </si>
  <si>
    <t>Systems &amp; IT</t>
  </si>
  <si>
    <t>Office Equipment</t>
  </si>
  <si>
    <t>Postage &amp; Stationery</t>
  </si>
  <si>
    <t>Advertising</t>
  </si>
  <si>
    <t>Other Marketing Costs</t>
  </si>
  <si>
    <t>Insurance</t>
  </si>
  <si>
    <t>Rents &amp; Rates</t>
  </si>
  <si>
    <t>Bank Charges</t>
  </si>
  <si>
    <t>Waste Disposal</t>
  </si>
  <si>
    <t>Subscriptions</t>
  </si>
  <si>
    <t>Road Vehicles</t>
  </si>
  <si>
    <t>Office Utilities &amp; Maintenance</t>
  </si>
  <si>
    <t>Office Security</t>
  </si>
  <si>
    <t>Management Fee</t>
  </si>
  <si>
    <t>NPS Contingency</t>
  </si>
  <si>
    <t>Bad Debts</t>
  </si>
  <si>
    <t>Additional Administration Costs &amp; Other</t>
  </si>
  <si>
    <t>Access to Season Ticket Initiative</t>
  </si>
  <si>
    <t>Road Vehicle Maintenance</t>
  </si>
  <si>
    <t>Train counts and Ticketless travel surveys</t>
  </si>
  <si>
    <t>Promotion material</t>
  </si>
  <si>
    <t>Passenger information / website</t>
  </si>
  <si>
    <t>Timetables printing</t>
  </si>
  <si>
    <t>Mobilisation and Transition Costs: Reserved Slot</t>
  </si>
  <si>
    <t>Non-Cash Costs</t>
  </si>
  <si>
    <t>Amortisation</t>
  </si>
  <si>
    <t>Rolling Stock Charges</t>
  </si>
  <si>
    <t>Rolling Stock</t>
  </si>
  <si>
    <t>Angel: DMU - Class 142</t>
  </si>
  <si>
    <t>Angel: DMU - Class 150 - 2 car</t>
  </si>
  <si>
    <t>Angel: DMU - Class 150 - 3 car</t>
  </si>
  <si>
    <t>Angel: DMU - Class 153</t>
  </si>
  <si>
    <t>Angel: DMU - Class 156</t>
  </si>
  <si>
    <t>Angel: DMU - Class 158 - 2 car</t>
  </si>
  <si>
    <t>Angel: EMU - Class 333</t>
  </si>
  <si>
    <t>Porterbrook: DMU - Class 144 - 2 car</t>
  </si>
  <si>
    <t>Porterbrook: DMU - Class 150 - 2 car</t>
  </si>
  <si>
    <t>Porterbrook: DMU - Class 153</t>
  </si>
  <si>
    <t>Porterbrook: DMU - Class 156</t>
  </si>
  <si>
    <t>Porterbrook: DMU - Class 158 - 3 car</t>
  </si>
  <si>
    <t>Porterbrook: EMU - Class 319</t>
  </si>
  <si>
    <t>Porterbrook: EMU - Class 323</t>
  </si>
  <si>
    <t>Infrastructure Charges</t>
  </si>
  <si>
    <t>Secondary Station Access Charges</t>
  </si>
  <si>
    <t>Secondary Station Access Charges: LTC</t>
  </si>
  <si>
    <t>Secondary Station Access Charges: QX</t>
  </si>
  <si>
    <t>Track Access Charges</t>
  </si>
  <si>
    <t>Fixed Track Access Charge</t>
  </si>
  <si>
    <t>Variable Track Access Charge</t>
  </si>
  <si>
    <t>Capacity Charge</t>
  </si>
  <si>
    <t>Capacity Charge offset</t>
  </si>
  <si>
    <t>Station &amp; Depot Access Charges</t>
  </si>
  <si>
    <t>Stations &amp; Depots</t>
  </si>
  <si>
    <t>Number of SFO Stations</t>
  </si>
  <si>
    <t>Number of Independent Stations</t>
  </si>
  <si>
    <t>Number of Depots</t>
  </si>
  <si>
    <t>SFO Station Access Charges</t>
  </si>
  <si>
    <t>SFO Station Access Charges: LTC</t>
  </si>
  <si>
    <t>SFO Station Access Charges: FRR</t>
  </si>
  <si>
    <t>Independent Station Access Charges</t>
  </si>
  <si>
    <t>Independent Station Access Charges: LTC</t>
  </si>
  <si>
    <t>Independent Station Access Charges: QX</t>
  </si>
  <si>
    <t>Depot Access Charges</t>
  </si>
  <si>
    <t>Additional Depot Access Charges</t>
  </si>
  <si>
    <t>Other Network Rail Charges</t>
  </si>
  <si>
    <t>EC4T</t>
  </si>
  <si>
    <t>EC4T: Electric Current</t>
  </si>
  <si>
    <t>EC4T: Electric Asset</t>
  </si>
  <si>
    <t>Network Disruption</t>
  </si>
  <si>
    <t>Schedule 4 Access Charge Supplement</t>
  </si>
  <si>
    <t xml:space="preserve">Schedule 4 Compensation Income - Revenue </t>
  </si>
  <si>
    <t xml:space="preserve">Schedule 4 Compensation Income – Estimated Bus Mileage </t>
  </si>
  <si>
    <t>Schedule 4 Compensation Income – Train Mileage Compensation Offset</t>
  </si>
  <si>
    <t>Severe Disruption Income under TAA</t>
  </si>
  <si>
    <t>Schedule 8 Supplemental</t>
  </si>
  <si>
    <t>Schedule 8 Supplemental Access Charge</t>
  </si>
  <si>
    <t>Additional Schedule 8 Supplemental</t>
  </si>
  <si>
    <t>RSSB Safety Charge</t>
  </si>
  <si>
    <t>Minor Works</t>
  </si>
  <si>
    <t>Other Annualised Capex Charges</t>
  </si>
  <si>
    <t>Additional Other Annualised Capex Charges</t>
  </si>
  <si>
    <t>ROSCO Funded Infrastructure (Spare)</t>
  </si>
  <si>
    <t>Additional ROSCO Funded Infrastructure</t>
  </si>
  <si>
    <t>Privately Funded Infrastructure (Spare)</t>
  </si>
  <si>
    <t>Additional Privately Funded Infrastructure</t>
  </si>
  <si>
    <t>RAB-financed Investment Framework Infrastructure (Spare)</t>
  </si>
  <si>
    <t>Additional RAB-financed Investment Framework Infrastructure</t>
  </si>
  <si>
    <t>Exceptionals (Spare)</t>
  </si>
  <si>
    <t>Contingencies (Spare)</t>
  </si>
  <si>
    <t>Performance Regimes</t>
  </si>
  <si>
    <t>Schedule 8 Performance Service Groups</t>
  </si>
  <si>
    <t>Other Performance Measures</t>
  </si>
  <si>
    <t>FA Schedule 7.1 Performance Regime</t>
  </si>
  <si>
    <t>Schedule 7.1 payments: Delay Minutes</t>
  </si>
  <si>
    <t>Schedule 7.1 payments: Cancellations</t>
  </si>
  <si>
    <t>Schedule 7.1 payments: Short Formations</t>
  </si>
  <si>
    <t>Other Performance-Related Costs</t>
  </si>
  <si>
    <t>Passenger Compensation</t>
  </si>
  <si>
    <t>Unplanned Bus &amp; Taxi Hire Costs</t>
  </si>
  <si>
    <t>Performance Metrics</t>
  </si>
  <si>
    <t>PPM</t>
  </si>
  <si>
    <t>CaSL</t>
  </si>
  <si>
    <t>TOC Capex</t>
  </si>
  <si>
    <t>TOC Capex - Stations [Line 1]</t>
  </si>
  <si>
    <t>TOC Capex - Stations [Line 2]</t>
  </si>
  <si>
    <t>TOC Capex - Stations [Line 3]</t>
  </si>
  <si>
    <t>TOC Capex - Ticketing [Line 1]</t>
  </si>
  <si>
    <t>TOC Capex - Ticketing [Line 2]</t>
  </si>
  <si>
    <t>TOC Capex - Ticketing [Line 3]</t>
  </si>
  <si>
    <t>TOC Capex - IT Systems [Line 1]</t>
  </si>
  <si>
    <t>TOC Capex - IT Systems [Line 2]</t>
  </si>
  <si>
    <t>TOC Capex - IT Systems [Line 3]</t>
  </si>
  <si>
    <t>TOC Capex - Rolling Stock [Line 1]</t>
  </si>
  <si>
    <t>TOC Capex - Rolling Stock [Line 2]</t>
  </si>
  <si>
    <t>TOC Capex - Rolling Stock [Line 3]</t>
  </si>
  <si>
    <t>TOC Capex - Depots [Line 1]</t>
  </si>
  <si>
    <t>TOC Capex - Depots [Line 2]</t>
  </si>
  <si>
    <t>TOC Capex - Depots [Line 3]</t>
  </si>
  <si>
    <t>TOC Capex - Other Infrastructure [Line 1]</t>
  </si>
  <si>
    <t>TOC Capex - Other Infrastructure [Line 2]</t>
  </si>
  <si>
    <t>TOC Capex - Other Infrastructure [Line 3]</t>
  </si>
  <si>
    <t>TOC Capex - Other (&lt;£250k)</t>
  </si>
  <si>
    <t>[TOC Capex Line 20]</t>
  </si>
  <si>
    <t>[TOC Capex Line 21]</t>
  </si>
  <si>
    <t>[TOC Capex Line 22]</t>
  </si>
  <si>
    <t>[TOC Capex Line 23]</t>
  </si>
  <si>
    <t>[TOC Capex Line 24]</t>
  </si>
  <si>
    <t>[TOC Capex Line 25]</t>
  </si>
  <si>
    <t>[TOC Capex Line 26]</t>
  </si>
  <si>
    <t>[TOC Capex Line 27]</t>
  </si>
  <si>
    <t>[TOC Capex Line 28]</t>
  </si>
  <si>
    <t>[TOC Capex Line 29]</t>
  </si>
  <si>
    <t>[TOC Capex Line 30]</t>
  </si>
  <si>
    <t>Day 1 Assets</t>
  </si>
  <si>
    <t>P&amp;Ls</t>
  </si>
  <si>
    <t>P&amp;L3 (7 Lines)</t>
  </si>
  <si>
    <t xml:space="preserve"> </t>
  </si>
  <si>
    <t>Totals and Below the Line Items</t>
  </si>
  <si>
    <t>Total Revenue</t>
  </si>
  <si>
    <t>Total Costs</t>
  </si>
  <si>
    <t>Operating Profit / (Loss) Before Exceptionals &amp; Contingencies</t>
  </si>
  <si>
    <t>Exceptionals</t>
  </si>
  <si>
    <t>Contingencies</t>
  </si>
  <si>
    <t>Operating Profit / (Loss) After Exceptionals &amp; Contingencies</t>
  </si>
  <si>
    <t>Interest received on cash balance</t>
  </si>
  <si>
    <t>Interest paid on cash balance</t>
  </si>
  <si>
    <t>Interest &amp; Fees paid on Parent Company Support</t>
  </si>
  <si>
    <t>Performance Bond Costs</t>
  </si>
  <si>
    <t>PCS Bond Costs</t>
  </si>
  <si>
    <t>Season Ticket Bond Costs</t>
  </si>
  <si>
    <t>[Financing Costs Line 10]</t>
  </si>
  <si>
    <t>[Financing Costs Line 11]</t>
  </si>
  <si>
    <t>Operating Profit / (Loss) After Financing Costs</t>
  </si>
  <si>
    <t>Financial Subsidy / (Premium)</t>
  </si>
  <si>
    <t>Profit / (Loss) Before Taxation</t>
  </si>
  <si>
    <t>Profit / (Loss) After Taxation</t>
  </si>
  <si>
    <t>Dividends</t>
  </si>
  <si>
    <t>Profit / (Loss)</t>
  </si>
  <si>
    <t>Retained Profit / (Loss)</t>
  </si>
  <si>
    <t>Cashflow Statement</t>
  </si>
  <si>
    <t>Operating Cashflow</t>
  </si>
  <si>
    <t>Adjusted for:</t>
  </si>
  <si>
    <t>Working Capital Movements</t>
  </si>
  <si>
    <t>Movement in long term liabilities (excl. bank debt)</t>
  </si>
  <si>
    <t>Cashflow (pre-financial support)</t>
  </si>
  <si>
    <t>Financial Subsidy /(Premium)</t>
  </si>
  <si>
    <t>Capital Expenditure (inc intangible assets)</t>
  </si>
  <si>
    <t>Investing Activities</t>
  </si>
  <si>
    <t>Tax paid</t>
  </si>
  <si>
    <t>Cashflow (pre-financing)</t>
  </si>
  <si>
    <t>Financing</t>
  </si>
  <si>
    <t>PCS drawdown</t>
  </si>
  <si>
    <t>PCS repayment</t>
  </si>
  <si>
    <t>Equity issue / redemption</t>
  </si>
  <si>
    <t>[Financing Costs Line 8]</t>
  </si>
  <si>
    <t>[Financing Costs Line 9]</t>
  </si>
  <si>
    <t>Total financing</t>
  </si>
  <si>
    <t>Servicing of finance</t>
  </si>
  <si>
    <t>[Finance Servicing Line 10]</t>
  </si>
  <si>
    <t>[Finance Servicing Line 11]</t>
  </si>
  <si>
    <t>Total servicing of finance</t>
  </si>
  <si>
    <t>Cashflow (post financing)</t>
  </si>
  <si>
    <t>Cashflow for Period</t>
  </si>
  <si>
    <t>Balance B/F</t>
  </si>
  <si>
    <t>Balance generated in year</t>
  </si>
  <si>
    <t>Balance C/F</t>
  </si>
  <si>
    <t>Balance Sheet</t>
  </si>
  <si>
    <t>Fixed assets (positive)</t>
  </si>
  <si>
    <t>Tangible assets</t>
  </si>
  <si>
    <t>Intangible assets</t>
  </si>
  <si>
    <t>Total fixed assets</t>
  </si>
  <si>
    <t>Current assets (positive)</t>
  </si>
  <si>
    <t>Stock</t>
  </si>
  <si>
    <t>Debtors</t>
  </si>
  <si>
    <t>Season Ticket Fund</t>
  </si>
  <si>
    <t>Cash</t>
  </si>
  <si>
    <t>Deferred Tax</t>
  </si>
  <si>
    <t>Prepayments</t>
  </si>
  <si>
    <t>VAT Net Debtor</t>
  </si>
  <si>
    <t>Total current assets</t>
  </si>
  <si>
    <t>Current liabilities (negative)</t>
  </si>
  <si>
    <t>Trade creditors</t>
  </si>
  <si>
    <t>Infrastructure Provider(s)</t>
  </si>
  <si>
    <t>Season Ticket Suspense</t>
  </si>
  <si>
    <t>Dividends declared</t>
  </si>
  <si>
    <t>Tax Creditor</t>
  </si>
  <si>
    <t>Other Accruals</t>
  </si>
  <si>
    <t>Overdraft</t>
  </si>
  <si>
    <t>Total current liabilities</t>
  </si>
  <si>
    <t>Net current assets / (liabilities)</t>
  </si>
  <si>
    <t>Creditors falling due after more than one year (negative)</t>
  </si>
  <si>
    <t>Creditors falling due after more than one year</t>
  </si>
  <si>
    <t>Provisions for liabilities and charges</t>
  </si>
  <si>
    <t>Lease Liabilities</t>
  </si>
  <si>
    <t>Net assets / (liabilities)</t>
  </si>
  <si>
    <t>Capital and Reserves (positive)</t>
  </si>
  <si>
    <t>Called up share capital</t>
  </si>
  <si>
    <t>[Other forms of capital (specify)]</t>
  </si>
  <si>
    <t>Other reserves</t>
  </si>
  <si>
    <t>Profit and loss account</t>
  </si>
  <si>
    <t xml:space="preserve">Total capital and reserves </t>
  </si>
  <si>
    <t>Total capital and reserves</t>
  </si>
  <si>
    <t>Balance sheet check</t>
  </si>
  <si>
    <t>Franchise Agreement Appendices</t>
  </si>
  <si>
    <t>Franchise Agreement Numbers</t>
  </si>
  <si>
    <t>Categories</t>
  </si>
  <si>
    <t>FXD</t>
  </si>
  <si>
    <t>VCRPI</t>
  </si>
  <si>
    <t>VCAWE</t>
  </si>
  <si>
    <t>PRPI</t>
  </si>
  <si>
    <t>Franchise Agreement Years</t>
  </si>
  <si>
    <t>Financial Obligations &amp; Covenants</t>
  </si>
  <si>
    <t>Modified Revenue</t>
  </si>
  <si>
    <t>Exceptional &amp; Contingency Revenues</t>
  </si>
  <si>
    <t>Income from the Secretary of State</t>
  </si>
  <si>
    <t>Sustained Planned Disruption Compensation Income</t>
  </si>
  <si>
    <t>Interest Receivable</t>
  </si>
  <si>
    <t>Opening Season Ticket Fund</t>
  </si>
  <si>
    <t>Opening Cash</t>
  </si>
  <si>
    <t>Movement in Debtors: (Increase) / Decrease</t>
  </si>
  <si>
    <t>Actual Operating Costs</t>
  </si>
  <si>
    <t>Exceptional &amp; Contingency Costs</t>
  </si>
  <si>
    <t>Amounts Payable to the Secretary of State</t>
  </si>
  <si>
    <t>Bond costs</t>
  </si>
  <si>
    <t>[Other Finance Costs]</t>
  </si>
  <si>
    <t>Capital Expenditure (inc intangible assets and investing activities)</t>
  </si>
  <si>
    <t>Movement in Creditors: (Increase) / Decrease</t>
  </si>
  <si>
    <t>Season Ticket Bond</t>
  </si>
  <si>
    <t>Season Ticket amount (STL)</t>
  </si>
  <si>
    <t>RPI</t>
  </si>
  <si>
    <t>K</t>
  </si>
  <si>
    <t>Z</t>
  </si>
  <si>
    <t>Model Options</t>
  </si>
  <si>
    <t>Option 1: [Definition]</t>
  </si>
  <si>
    <t>Option 2: [Definition]</t>
  </si>
  <si>
    <t>Option 3: [Definition]</t>
  </si>
  <si>
    <t>Option 4: [Definition]</t>
  </si>
  <si>
    <t>Option 5: [Definition]</t>
  </si>
  <si>
    <t>Indices and Rates - Inflation &amp; Discounting</t>
  </si>
  <si>
    <t>AWE</t>
  </si>
  <si>
    <t>Real Discount Rate</t>
  </si>
  <si>
    <t>Indices and Rates - Other Rates</t>
  </si>
  <si>
    <t>Notes</t>
  </si>
  <si>
    <t>Passenger Fares Revenue by Service Group</t>
  </si>
  <si>
    <t>Seasons (First)</t>
  </si>
  <si>
    <t>Farebox income - Seasons (first class)</t>
  </si>
  <si>
    <t>Seasons (Standard)</t>
  </si>
  <si>
    <t>Farebox income - Seasons (standard class)</t>
  </si>
  <si>
    <t>TOTAL SEASONS</t>
  </si>
  <si>
    <t>Full Fare (First)</t>
  </si>
  <si>
    <t>Farebox income - Full Fare (first class)</t>
  </si>
  <si>
    <t>Full Fare (Standard)</t>
  </si>
  <si>
    <t>Farebox income - Full Fare (standard class)</t>
  </si>
  <si>
    <t>TOTAL FULL FARE</t>
  </si>
  <si>
    <t>Advance (First)</t>
  </si>
  <si>
    <t>Farebox income - Discounted Advance Purchase (first class)</t>
  </si>
  <si>
    <t>Advance (Standard)</t>
  </si>
  <si>
    <t>Farebox income - Discounted Advance Purchase (standard class)</t>
  </si>
  <si>
    <t>TOTAL ADVANCED</t>
  </si>
  <si>
    <t>Off-Peak (First)</t>
  </si>
  <si>
    <t>Farebox income - Reduced Off Peak (first class)</t>
  </si>
  <si>
    <t>Off-Peak (Standard)</t>
  </si>
  <si>
    <t>Farebox income - Reduced Off Peak (standard class)</t>
  </si>
  <si>
    <t>TOTAL OFF-PEAK</t>
  </si>
  <si>
    <t>TOTAL REVENUE BY SERVICE GROUP</t>
  </si>
  <si>
    <t>Income from sale of railcards</t>
  </si>
  <si>
    <t>Negative income from refunds to passengers</t>
  </si>
  <si>
    <t>Income from approved Penalty Fares schemes</t>
  </si>
  <si>
    <t>Income from excess fares</t>
  </si>
  <si>
    <t>Income from passenger upgrades</t>
  </si>
  <si>
    <t>Income from rail staff travel</t>
  </si>
  <si>
    <t>Income from BT Police travel</t>
  </si>
  <si>
    <t>Income from BritRail Passes and Tickets</t>
  </si>
  <si>
    <t>Passenger Journeys</t>
  </si>
  <si>
    <t>Passenger Journeys by Service Group</t>
  </si>
  <si>
    <t>000 Jnys</t>
  </si>
  <si>
    <t>Passenger journeys - Seasons (first class)</t>
  </si>
  <si>
    <t>Passenger journeys - Seasons (standard class)</t>
  </si>
  <si>
    <t>TOTAL SEASON</t>
  </si>
  <si>
    <t>Passenger journeys - Full Fare (first class)</t>
  </si>
  <si>
    <t>Passenger journeys - Full Fare (standard class)</t>
  </si>
  <si>
    <t>Passenger journeys - Discounted Advance Purchase (first class)</t>
  </si>
  <si>
    <t>Passenger journeys - Discounted Advance Purchase (standard class)</t>
  </si>
  <si>
    <t>TOTAL ADVANCE</t>
  </si>
  <si>
    <t>Passenger journeys - Reduced Off Peak (first class)</t>
  </si>
  <si>
    <t>Passenger journeys - Reduced Off Peak (standard class)</t>
  </si>
  <si>
    <t>TOTAL OFF PEAK</t>
  </si>
  <si>
    <t>TOTAL JOURNEYS BY SERVICE GROUP</t>
  </si>
  <si>
    <t>TOTAL JOURNEYS</t>
  </si>
  <si>
    <t>Passenger Miles</t>
  </si>
  <si>
    <t>Passenger Miles by Service Group</t>
  </si>
  <si>
    <t>000 Miles</t>
  </si>
  <si>
    <t>Passenger miles - Seasons (first class)</t>
  </si>
  <si>
    <t>Passenger miles - Seasons (standard class)</t>
  </si>
  <si>
    <t>Passenger miles - Full Fare (first class)</t>
  </si>
  <si>
    <t>Passenger miles - Full Fare (standard class)</t>
  </si>
  <si>
    <t>Passenger miles - Discounted Advance Purchase (first class)</t>
  </si>
  <si>
    <t>Passenger miles - Discounted Advance Purchase (standard class)</t>
  </si>
  <si>
    <t>Passenger miles - Reduced Off Peak (first class)</t>
  </si>
  <si>
    <t>Passenger miles - Reduced Off Peak (standard class)</t>
  </si>
  <si>
    <t>TOTAL PASSENGER MILES BY SERVICE GROUP</t>
  </si>
  <si>
    <t>TOTAL PASSENGER MILES</t>
  </si>
  <si>
    <t>Staff Actual: Average FTE</t>
  </si>
  <si>
    <t>FTE</t>
  </si>
  <si>
    <t>Basic Salary per FTE</t>
  </si>
  <si>
    <t>£000/ FTE</t>
  </si>
  <si>
    <t>Overtime and Other Pay per FTE</t>
  </si>
  <si>
    <t>Pension Cost per FTE</t>
  </si>
  <si>
    <t>National Insurance Cost per FTE</t>
  </si>
  <si>
    <t>Total Cost per FTE</t>
  </si>
  <si>
    <t>Total Cost</t>
  </si>
  <si>
    <t>Redundancy Costs</t>
  </si>
  <si>
    <t>Number of Redundancies: Average FTE</t>
  </si>
  <si>
    <t>Compensation per Redundancy</t>
  </si>
  <si>
    <t>Fleet Composition &amp; Utilisation</t>
  </si>
  <si>
    <t>Rolling Stock Establishment</t>
  </si>
  <si>
    <t>Number of Vehicles in Fleet</t>
  </si>
  <si>
    <t>Veh</t>
  </si>
  <si>
    <t>Number of Units in Fleet</t>
  </si>
  <si>
    <t>Number of Trains in Fleet</t>
  </si>
  <si>
    <t>Train</t>
  </si>
  <si>
    <t>Diagrams</t>
  </si>
  <si>
    <t>Number of Vehicles Diagrammed</t>
  </si>
  <si>
    <t>Number of Units Diagrammed</t>
  </si>
  <si>
    <t>Number of Trains Diagrammed</t>
  </si>
  <si>
    <t>Implied Vehicle Availability Percentage</t>
  </si>
  <si>
    <t>Fleet Mileages</t>
  </si>
  <si>
    <t>Loaded Mileage</t>
  </si>
  <si>
    <t>Loaded Vehicle Mileage</t>
  </si>
  <si>
    <t>000 Veh Miles</t>
  </si>
  <si>
    <t>Loaded Unit Mileage</t>
  </si>
  <si>
    <t>000 Unit Miles</t>
  </si>
  <si>
    <t>Loaded Train Mileage</t>
  </si>
  <si>
    <t>000 Train Miles</t>
  </si>
  <si>
    <t>ECS Mileage</t>
  </si>
  <si>
    <t>ECS Vehicle Mileage</t>
  </si>
  <si>
    <t>ECS Unit Mileage</t>
  </si>
  <si>
    <t>ECS Train Mileage</t>
  </si>
  <si>
    <t>Total Mileage</t>
  </si>
  <si>
    <t>Total Vehicle Mileage</t>
  </si>
  <si>
    <t>Total Unit Mileage</t>
  </si>
  <si>
    <t>Total Train Mileage</t>
  </si>
  <si>
    <t>Rolling Stock Charge Rates</t>
  </si>
  <si>
    <t>Capital Lease Charge per Vehicle</t>
  </si>
  <si>
    <t>£000/ Veh</t>
  </si>
  <si>
    <t>Non-Capital Lease Charge per Vehicle</t>
  </si>
  <si>
    <t>Heavy Maintenance Reserve per vehicle</t>
  </si>
  <si>
    <t>Rentalised Enhancements per vehicle</t>
  </si>
  <si>
    <t>Capital Lease Charges</t>
  </si>
  <si>
    <t>Non-Capital Lease Charges</t>
  </si>
  <si>
    <t>Heavy Maintenance Reserve Cost</t>
  </si>
  <si>
    <t>Rentalised Enhancement Cost</t>
  </si>
  <si>
    <t>Total Rolling Stock Charges</t>
  </si>
  <si>
    <t>Other TOCs</t>
  </si>
  <si>
    <t>Charges for use of stations operated by other TOCs</t>
  </si>
  <si>
    <t>Charges for station services provided by other TOCs</t>
  </si>
  <si>
    <t>Network Rail</t>
  </si>
  <si>
    <t>#</t>
  </si>
  <si>
    <t>Charges for use of stations operated by Network Rail</t>
  </si>
  <si>
    <t>Charges for station services provided by Network Rail</t>
  </si>
  <si>
    <t>Total Infrastructure Charges</t>
  </si>
  <si>
    <t>Exceptional Items</t>
  </si>
  <si>
    <t>Contingency Costs</t>
  </si>
  <si>
    <t>Schedule 8</t>
  </si>
  <si>
    <t>Average Minutes Lateness</t>
  </si>
  <si>
    <t>Mins</t>
  </si>
  <si>
    <t>Schedule 8 Payments</t>
  </si>
  <si>
    <t>Total Schedule 8 Payments</t>
  </si>
  <si>
    <t>Total Performance Regimes</t>
  </si>
  <si>
    <t>TOC Capex (Positive)</t>
  </si>
  <si>
    <t>Opening Balances</t>
  </si>
  <si>
    <t>Additions</t>
  </si>
  <si>
    <t>Depreciation</t>
  </si>
  <si>
    <t>Closing Balances</t>
  </si>
  <si>
    <t>Day 1 Assets (Positive)</t>
  </si>
  <si>
    <t>P&amp;L3</t>
  </si>
  <si>
    <t>P&amp;L2</t>
  </si>
  <si>
    <t>P&amp;L1</t>
  </si>
  <si>
    <t>Check</t>
  </si>
  <si>
    <t>Cashflow</t>
  </si>
  <si>
    <t>Opening Balance</t>
  </si>
  <si>
    <t>Calculations</t>
  </si>
  <si>
    <t>Appendix 8: Franchise Payments</t>
  </si>
  <si>
    <t>Feed from Financial Model</t>
  </si>
  <si>
    <t>Total</t>
  </si>
  <si>
    <t>Timeline Allocation (£'000)</t>
  </si>
  <si>
    <t>Franchise Agreement Year Label</t>
  </si>
  <si>
    <t>Column 1</t>
  </si>
  <si>
    <t>Column 2</t>
  </si>
  <si>
    <t>Column 3</t>
  </si>
  <si>
    <t>Column 4</t>
  </si>
  <si>
    <t>Column 5</t>
  </si>
  <si>
    <t>Column 6</t>
  </si>
  <si>
    <t>Franchise Agreement Numbers - Components of AFA and DFR</t>
  </si>
  <si>
    <t>Appendix 2 to Schedule 8.1: Components of AFA (£)</t>
  </si>
  <si>
    <t>NPV of Franchise Payments</t>
  </si>
  <si>
    <t>Parameters</t>
  </si>
  <si>
    <t>Deflate to:</t>
  </si>
  <si>
    <t>Days</t>
  </si>
  <si>
    <t>Franchise Start</t>
  </si>
  <si>
    <t>Franchise End</t>
  </si>
  <si>
    <t>Franchise End (optional extension)</t>
  </si>
  <si>
    <t>Inflation and Discounting Factors</t>
  </si>
  <si>
    <t>Deflation Factor</t>
  </si>
  <si>
    <t>Discount Factor</t>
  </si>
  <si>
    <t>Checks and counters</t>
  </si>
  <si>
    <t>Year Counter</t>
  </si>
  <si>
    <t>Column Counter</t>
  </si>
  <si>
    <t>Discounted Cashflow</t>
  </si>
  <si>
    <t>Financial Subsidy / (Premium): Discounted Cashflow</t>
  </si>
  <si>
    <t>Years in Scope: NPV 1</t>
  </si>
  <si>
    <t>Start Year</t>
  </si>
  <si>
    <t>End Year</t>
  </si>
  <si>
    <t>Intermediate Years</t>
  </si>
  <si>
    <t>Years in Scope 1</t>
  </si>
  <si>
    <t>NPV of As Bid Franchise Payments: Base End Date</t>
  </si>
  <si>
    <t>Years in Scope: NPV 2</t>
  </si>
  <si>
    <t>Years in Scope 2</t>
  </si>
  <si>
    <t>NPV of As Bid Franchise Payments: Extension End Date</t>
  </si>
  <si>
    <t>Financial Robustness Test</t>
  </si>
  <si>
    <t>Department's Base Line for Financial Robustness Test</t>
  </si>
  <si>
    <t>Risk Adjusted Subsidy / (Premium)</t>
  </si>
  <si>
    <t>Risk Adjusted NPV: Base End Date</t>
  </si>
  <si>
    <t>Risk Adjusted NPV: Extension End Date</t>
  </si>
  <si>
    <t>Logic Flags</t>
  </si>
  <si>
    <t>FA Schedule 12 Financial Ratio</t>
  </si>
  <si>
    <t>Feed from Financial Statements</t>
  </si>
  <si>
    <t>Accrual</t>
  </si>
  <si>
    <t>Delta Cash</t>
  </si>
  <si>
    <t>Actual Operating Costs (Cost Positive)</t>
  </si>
  <si>
    <t>Period Start</t>
  </si>
  <si>
    <t>Period End</t>
  </si>
  <si>
    <t>Opening Ratio Calculated</t>
  </si>
  <si>
    <t>Closing Ratio Calculated</t>
  </si>
  <si>
    <t>Estimated PCS required to avoid default during Core Franchise Term and Extension Period*</t>
  </si>
  <si>
    <t>* after risk adjustment and assuming availability of Additional PCS is unlimited</t>
  </si>
  <si>
    <t>Amount of PCS required in excess of the Required PCS and Additional PCS as bid</t>
  </si>
  <si>
    <t>Materiality Threshold</t>
  </si>
  <si>
    <t>Materiality breached?</t>
  </si>
  <si>
    <t>Year of Breach</t>
  </si>
  <si>
    <t>Estimated proportion of period after Default Ratio breach (straight line basis)</t>
  </si>
  <si>
    <t>End of Minimum Financial Robustness Period</t>
  </si>
  <si>
    <t>Default in Minimum Financial Robustness Period?</t>
  </si>
  <si>
    <t>FA Schedule 12 Season Ticket Bond</t>
  </si>
  <si>
    <t>Funding</t>
  </si>
  <si>
    <t>PCS Sizing Calculations</t>
  </si>
  <si>
    <t>Required PCS</t>
  </si>
  <si>
    <t>% of incremental nominal franchise payments</t>
  </si>
  <si>
    <t>Baseline Franchise Payments BFPy</t>
  </si>
  <si>
    <t>Bidder Franchise Payments FPy</t>
  </si>
  <si>
    <t xml:space="preserve">(BFPy – FPy) </t>
  </si>
  <si>
    <t>Minimum Required PCS (£000)</t>
  </si>
  <si>
    <t>Required PCS calculated (£000)</t>
  </si>
  <si>
    <t>Additional PCS</t>
  </si>
  <si>
    <t>Additional PCS proposed by bidder (£000)</t>
  </si>
  <si>
    <t>PCS Bonding Requirement</t>
  </si>
  <si>
    <t>% PCS required to be bonded</t>
  </si>
  <si>
    <t>Summary PCS table</t>
  </si>
  <si>
    <t>PCS Facility</t>
  </si>
  <si>
    <t>Bonded PCS</t>
  </si>
  <si>
    <t>Agreed Funding Commitment</t>
  </si>
  <si>
    <t>[Bidder Name]</t>
  </si>
  <si>
    <t>Nominal</t>
  </si>
  <si>
    <t>Appendix 2 to Schedule 8.1: Components of DFR (£)</t>
  </si>
  <si>
    <t>Appendix 1 to Schedule 8.1: Profit Share Thresholds (£)</t>
  </si>
  <si>
    <t>Appendix to Schedule 8.2: Annual Franchise Payments (£)</t>
  </si>
  <si>
    <t>Option 6: [Definition]</t>
  </si>
  <si>
    <t>Option 7: [Definition]</t>
  </si>
  <si>
    <t>Option 8: [Definition]</t>
  </si>
  <si>
    <t>Option 9: [Definition]</t>
  </si>
  <si>
    <t>Option 10: [Definition]</t>
  </si>
  <si>
    <t>Add Back Depreciation and Amortisation</t>
  </si>
  <si>
    <t>Baseline Franchise Payments Period</t>
  </si>
  <si>
    <t>Bidder Franchise Payments Period</t>
  </si>
  <si>
    <t>Northern Franchise</t>
  </si>
  <si>
    <t>Passenger Charter Rebate</t>
  </si>
  <si>
    <t>Car Parking</t>
  </si>
  <si>
    <t>Other non-LENNON passenger revenue</t>
  </si>
  <si>
    <t>Catering</t>
  </si>
  <si>
    <t>Commission Receivable</t>
  </si>
  <si>
    <t>Letting income</t>
  </si>
  <si>
    <t>Advertising income</t>
  </si>
  <si>
    <t>Station access - Long term charges</t>
  </si>
  <si>
    <t>Station access - Qualifying expenditure</t>
  </si>
  <si>
    <t>Station Services</t>
  </si>
  <si>
    <t>Stabling and cleaning</t>
  </si>
  <si>
    <t>Light maintenance</t>
  </si>
  <si>
    <t>Heavy maintenance</t>
  </si>
  <si>
    <t>Fuel</t>
  </si>
  <si>
    <t>Train Crew Hire</t>
  </si>
  <si>
    <t>Unit Hire</t>
  </si>
  <si>
    <t>Other income</t>
  </si>
  <si>
    <t>Average FTE by department</t>
  </si>
  <si>
    <t>Basic salary per FTE</t>
  </si>
  <si>
    <t>Overtime and other pay per FTE</t>
  </si>
  <si>
    <t>Pension cost per FTE</t>
  </si>
  <si>
    <t>National Insurance cost per FTE</t>
  </si>
  <si>
    <t>Number of redundancies - see above for explanation of items</t>
  </si>
  <si>
    <t>Compensation per redundancy</t>
  </si>
  <si>
    <t>Employee expenses</t>
  </si>
  <si>
    <t>Medical expenses</t>
  </si>
  <si>
    <t>Motor vehicle expenses</t>
  </si>
  <si>
    <t>Reorganisation costs</t>
  </si>
  <si>
    <t>Internal communications</t>
  </si>
  <si>
    <t>Change management costs</t>
  </si>
  <si>
    <t>Severance / redundancy costs</t>
  </si>
  <si>
    <t>Other Expenses [please specify items included in this line item of 'Other']</t>
  </si>
  <si>
    <t>FRS 17, if applicable</t>
  </si>
  <si>
    <t>Diesel fuel costs</t>
  </si>
  <si>
    <t>Traincrew hire costs</t>
  </si>
  <si>
    <t>Rolling stock hire costs</t>
  </si>
  <si>
    <t>Train cleaning contract costs</t>
  </si>
  <si>
    <t>Station cleaning contract costs</t>
  </si>
  <si>
    <t>Station security contract costs</t>
  </si>
  <si>
    <t>Station maintenance costs</t>
  </si>
  <si>
    <t>Costs of station gas/electricity/water etc</t>
  </si>
  <si>
    <t>Primarily commissions payable to other sellers. Could include fulfilment and settlement costs if not listed separately.</t>
  </si>
  <si>
    <t>Could include paper ticket costs</t>
  </si>
  <si>
    <t>Smartcard implementation costs</t>
  </si>
  <si>
    <t>Cost of preparing Station Travel Plans</t>
  </si>
  <si>
    <t>Station car park costs</t>
  </si>
  <si>
    <t>Gate maintenance costs</t>
  </si>
  <si>
    <t>Cycle parking costs</t>
  </si>
  <si>
    <t>Other Station Services [please specify items included in this line item of 'Other']</t>
  </si>
  <si>
    <t>On Board costs [please specify items included in this line item]</t>
  </si>
  <si>
    <t>Additional Other Staff Costs [please specify items included in this line item of 'Other']</t>
  </si>
  <si>
    <t>Additional Station &amp; Train operation costs [please specify items included in this line item]</t>
  </si>
  <si>
    <t>Other retailing services not included in categories above [please specify items included in this line item of 'Other']</t>
  </si>
  <si>
    <t>Fleet parts, primarily purchased through IMACS spares and stock system</t>
  </si>
  <si>
    <t>Depot administrative Costs</t>
  </si>
  <si>
    <t>Depot security Costs</t>
  </si>
  <si>
    <t>Depot building Costs</t>
  </si>
  <si>
    <t>Depot IT Equipment</t>
  </si>
  <si>
    <t>Depot Industry Payments</t>
  </si>
  <si>
    <t>Cost of materials sold</t>
  </si>
  <si>
    <t>Cost of fuel sold</t>
  </si>
  <si>
    <t>Cost of contractors</t>
  </si>
  <si>
    <t>Depot plant</t>
  </si>
  <si>
    <t>Depot track</t>
  </si>
  <si>
    <t>Depot equipment</t>
  </si>
  <si>
    <t>Additional rolling stock maintenance costs [please specify items included in this line item]</t>
  </si>
  <si>
    <t>Cost of materials - third party use</t>
  </si>
  <si>
    <t>Bus hire costs</t>
  </si>
  <si>
    <t>Taxi hire costs</t>
  </si>
  <si>
    <t>Charges for bus feeder services</t>
  </si>
  <si>
    <t>Property management costs</t>
  </si>
  <si>
    <t>Car park management costs</t>
  </si>
  <si>
    <t>Catering contract costs</t>
  </si>
  <si>
    <t>ATOC/RSP charges</t>
  </si>
  <si>
    <t>NRES charges</t>
  </si>
  <si>
    <t>RSSB charges</t>
  </si>
  <si>
    <t>Cash collection costs</t>
  </si>
  <si>
    <t>Other Professional Services [please specify items included in this line item]</t>
  </si>
  <si>
    <t>Other Contracted Services [please specify items included in this line item]</t>
  </si>
  <si>
    <t>Additional Industry &amp; Professional Services [please specify items included in this line item]</t>
  </si>
  <si>
    <t>Office equipment costs</t>
  </si>
  <si>
    <t>Advertising costs</t>
  </si>
  <si>
    <t>Other marketing costs</t>
  </si>
  <si>
    <t>Promotion material and publications</t>
  </si>
  <si>
    <t>Number of vehicles</t>
  </si>
  <si>
    <t>Number of units diagrammed in peak</t>
  </si>
  <si>
    <t>Number of trains diagrammed in peak</t>
  </si>
  <si>
    <t>Number of units</t>
  </si>
  <si>
    <t>Number of trains</t>
  </si>
  <si>
    <t>Number of vehicles diagrammed in peak</t>
  </si>
  <si>
    <t>Loaded vehicle mileage</t>
  </si>
  <si>
    <t>Loaded unit mileage</t>
  </si>
  <si>
    <t>Loaded train mileage</t>
  </si>
  <si>
    <t>ECS vehicle mileage</t>
  </si>
  <si>
    <t>ECS unit mileage</t>
  </si>
  <si>
    <t>ECS train mileage</t>
  </si>
  <si>
    <t>Capital Lease Charge per vehicle</t>
  </si>
  <si>
    <t>Non-Capital Lease Charge per vehicle</t>
  </si>
  <si>
    <t>Rentalised vehicle enhancement per vehicle</t>
  </si>
  <si>
    <t>Mileage-based maintenance rate per vehicle</t>
  </si>
  <si>
    <t>Charges for use of SFO stations - Long Term Charge</t>
  </si>
  <si>
    <t>Charges for use of SFO stations - First Reserve Rent</t>
  </si>
  <si>
    <t>Could include clearing of litter from track at stations</t>
  </si>
  <si>
    <t>Others (Core Business): Other income</t>
  </si>
  <si>
    <t>P&amp;L2 (37 Lines)</t>
  </si>
  <si>
    <t>Pensions employer contribution as % of basic pay</t>
  </si>
  <si>
    <t>NI employer contribution - as % of basic pay</t>
  </si>
  <si>
    <t>General Tax disallowance in each year</t>
  </si>
  <si>
    <t>LIBOR</t>
  </si>
  <si>
    <t>Interest paid on debt - relative to LIBOR</t>
  </si>
  <si>
    <t>Interest received on cash balances - relative to LIBOR</t>
  </si>
  <si>
    <t>UK corporation tax rate</t>
  </si>
  <si>
    <t>% of tax paid in year</t>
  </si>
  <si>
    <t>PBT margin as % of revenues as defined in TFA</t>
  </si>
  <si>
    <t>Annual Cost of Performance Bond (as % of value)</t>
  </si>
  <si>
    <t>Annual Cost of Season Ticket Bond (as % of value)</t>
  </si>
  <si>
    <t>Annual Cost of PCS Bond (as % of value)</t>
  </si>
  <si>
    <t>VAT Rate</t>
  </si>
  <si>
    <t>Head Office* – MD</t>
  </si>
  <si>
    <t>Head Office* – Finance</t>
  </si>
  <si>
    <t>Head Office* – HR</t>
  </si>
  <si>
    <t>Head Office* – Safety</t>
  </si>
  <si>
    <t>Head Office* – Commercial</t>
  </si>
  <si>
    <t>Head Office* – Performance and Planning</t>
  </si>
  <si>
    <t>Head Office* – Projects</t>
  </si>
  <si>
    <t>Head Office* – Programmes</t>
  </si>
  <si>
    <t>Head Office* – Performance</t>
  </si>
  <si>
    <t>Head Office* – Customer Service</t>
  </si>
  <si>
    <t>* Head office staff as per LFR but may be consolidated</t>
  </si>
  <si>
    <t>[Financing Costs Line 09]</t>
  </si>
  <si>
    <t>[Finance Servicing Line 09]</t>
  </si>
  <si>
    <t>Porterbrook: DMU - Class 155</t>
  </si>
  <si>
    <t>Eversholt: DMU - Class 158 - 2 car</t>
  </si>
  <si>
    <t>Eversholt: EMU - Class 321</t>
  </si>
  <si>
    <t>Eversholt: EMU - Class 322</t>
  </si>
  <si>
    <t>Depreciation (negative)</t>
  </si>
  <si>
    <t>Total net assets / (liabilities)</t>
  </si>
  <si>
    <t>Component of AFA (£)</t>
  </si>
  <si>
    <t>Component of DFR (£)</t>
  </si>
  <si>
    <t>Exclude: Proportion of income recognised in P&amp;L in relation to grants received in respect of capital expenditure</t>
  </si>
  <si>
    <t>Exclude: Movement in any bad debts provision or write off and any capital-related debtors</t>
  </si>
  <si>
    <t>Exclude: Opening Season Ticket liabilities</t>
  </si>
  <si>
    <t>Taxation</t>
  </si>
  <si>
    <t>Interest paid on Parent Company Support</t>
  </si>
  <si>
    <t xml:space="preserve">Exclude: Income from Network Rail </t>
  </si>
  <si>
    <t>Lease payments in relation to on-balance sheet leased assets</t>
  </si>
  <si>
    <t>Exclude: Depreciation</t>
  </si>
  <si>
    <t>Exclude: Amortisation</t>
  </si>
  <si>
    <t>Exclude: Bad debt provisions</t>
  </si>
  <si>
    <t>Exclude: Interest relating to on-balance sheet leased assets</t>
  </si>
  <si>
    <t>Exclude: Movement in lease liabilities in relation to on-balance sheet leased assets</t>
  </si>
  <si>
    <t>Exclude: Grants received for capital expenditure</t>
  </si>
  <si>
    <t>Exclude: Movement in liabilities in relation to grants received for purchase of fixed assets</t>
  </si>
  <si>
    <t>Agreed Funding Commitment Opening Balance in period</t>
  </si>
  <si>
    <t>Total Drawdown in period</t>
  </si>
  <si>
    <t>Total Repayment in Period</t>
  </si>
  <si>
    <t>Agreed Funding Commitment Closing Balance in period</t>
  </si>
  <si>
    <t>Exclude: Expenditure included in Total Costs that is precluded from Actual Operating Costs</t>
  </si>
  <si>
    <t>Income from Network Rail</t>
  </si>
  <si>
    <t>Summary TOC Capex and Day 1 Assets</t>
  </si>
  <si>
    <t>Summary Opening Balances</t>
  </si>
  <si>
    <t>Summary Additions</t>
  </si>
  <si>
    <t>Summary Depreciation</t>
  </si>
  <si>
    <t>Summary Closing Balances</t>
  </si>
  <si>
    <t>Discount Check</t>
  </si>
  <si>
    <t>Interest &amp; Fees paid on Commercial Debt as part of AFC</t>
  </si>
  <si>
    <t>Interest &amp; Fees paid on Shareholder Loan as part of AFC (excl. PCS)</t>
  </si>
  <si>
    <t>Shareholder Loan AFC (excl. PCS) repayment</t>
  </si>
  <si>
    <t>Shareholder Loan AFC (excl. PCS) drawdown</t>
  </si>
  <si>
    <t>Commercial Debt AFC</t>
  </si>
  <si>
    <t>Shareholder Loan AFC</t>
  </si>
  <si>
    <t>Interest paid on Shareholder Loan AFC (excl. PCS)</t>
  </si>
  <si>
    <t>Interest paid on Commercial Debt AFC</t>
  </si>
  <si>
    <t>Parent Company Support (excluding AFC)</t>
  </si>
  <si>
    <t>Commercial &amp; Other Debt AFC drawdown</t>
  </si>
  <si>
    <t>Commercial &amp; Other Debt AFC repayment</t>
  </si>
  <si>
    <t>Consistency Check</t>
  </si>
  <si>
    <t>Balance Sheet Check</t>
  </si>
  <si>
    <t>Note: The Agreed Funding Commitment profile shown above should be the sum of all Agreed Funding Commitment ("AFC") provided as specified in the Funding Deed including any Commercial Debt, Shareholder Loan and equity.</t>
  </si>
  <si>
    <t>AFC = Agreed Funding Commitment</t>
  </si>
  <si>
    <t>The maximum amount committed in each year will be contracted in the Funding Deed for the duration of that year.</t>
  </si>
  <si>
    <t>Other Network Rail Charges (&lt;£250k p.a.)</t>
  </si>
  <si>
    <t>Other Performance Charges (&lt;£250k p.a.)</t>
  </si>
  <si>
    <t>Corporation Tax - Current Tax</t>
  </si>
  <si>
    <t>Exclude: Cash held for the exclusive purpose of the provision of the Performance Bond within Opening Cash</t>
  </si>
  <si>
    <t>Exclude: Cash held under restrictive terms within Opening Cash</t>
  </si>
  <si>
    <t>RRPI</t>
  </si>
  <si>
    <t>Note: For the relevant periods, row 22 should match row 18 of the P&amp;L3 sheet when the templates are set to Real. Revenue should be negative in row 22, but positive in P&amp;L3.</t>
  </si>
  <si>
    <t>Stations operations - Ticket Office</t>
  </si>
  <si>
    <t>Stations operations - Platform Staff</t>
  </si>
  <si>
    <t>ERTMS</t>
  </si>
  <si>
    <t>Rolling Stock Insurance</t>
  </si>
  <si>
    <t>Mobilisation and Transition Costs</t>
  </si>
  <si>
    <t>Porterbrook: DMU - Class 144 - 3 car</t>
  </si>
  <si>
    <t>Depot Charges: Land and Buildings</t>
  </si>
  <si>
    <t>Depot Charges: Plant and Machinery</t>
  </si>
  <si>
    <t>NRPS - Stations</t>
  </si>
  <si>
    <t>NRPS - Train</t>
  </si>
  <si>
    <t>NRPS - Customer Services</t>
  </si>
  <si>
    <t>DfT Profit Share</t>
  </si>
  <si>
    <t>Travelcard revenue</t>
  </si>
  <si>
    <t>Commissions payable - Settlement</t>
  </si>
  <si>
    <t>Annual Innovation Account Contribution</t>
  </si>
  <si>
    <t>Year -2</t>
  </si>
  <si>
    <t>FO&amp;C Years in Scope</t>
  </si>
  <si>
    <t>* Profit share thresholds represent the % of the pre-set revenue (RRPI as defined in Schedule 8.1 of the Franchise Agreement)</t>
  </si>
  <si>
    <t>Indices &amp; Rates (Annual Rates for Full Years)</t>
  </si>
  <si>
    <t>Exclude: Income from Secretary of State</t>
  </si>
  <si>
    <t>Franchisee Year</t>
  </si>
  <si>
    <t>First Profit Share Threshold Amount £</t>
  </si>
  <si>
    <t>Second Profit Share Threshold Amount £</t>
  </si>
  <si>
    <t>Third Profit Share Threshold Amount £</t>
  </si>
  <si>
    <t>ED11 - Former EA03 - North West</t>
  </si>
  <si>
    <t>ED12 - Former EA06 - Manchester Airport - Blackpool</t>
  </si>
  <si>
    <t>ERTMS - Retrofit Train Fitment Cost, Cover Stock (both may be included in the ROSCO lease costs), Driver Training.</t>
  </si>
  <si>
    <t>CaSL = Cancellations and Significant Lateness</t>
  </si>
  <si>
    <t>Please note that the Base Line Subsidy for the calculation of the Risk Adjusted NPV will be provided to Bidders post issuing of the ITT.</t>
  </si>
  <si>
    <t>Please note that the Baseline Franchise Payments for the Parent Company Support calculation will be provided to Bidders post issuing of the ITT</t>
  </si>
  <si>
    <t>Note: RPI and AWE assumptions are as provided on AWARD</t>
  </si>
  <si>
    <t>ED03 Service Group information should be mapped to ED02.</t>
  </si>
  <si>
    <t>Minor Works Budget</t>
  </si>
  <si>
    <t>Station Improvement Fund - Opex</t>
  </si>
  <si>
    <t>Wifi - Opex</t>
  </si>
  <si>
    <t>Community Rail Partnership (CRP)</t>
  </si>
  <si>
    <t>Customer and Communities Improvement Fund (CCIF)</t>
  </si>
  <si>
    <t>Service Quality (SQUIRE)</t>
  </si>
  <si>
    <t>Depot Charges: Other (&lt;£250k p.a.)</t>
  </si>
  <si>
    <t>ED02 should include everything previously mapped to ED03.</t>
  </si>
  <si>
    <t>ED02 - Lancashire &amp; Cumbria</t>
  </si>
  <si>
    <t>Opex in relation to station improvements as described in DP4.2 (Stations) of ITT</t>
  </si>
  <si>
    <t>Opex in relation of facilitating Minor Works at Stations to improve accessibility to persons with disabilities (per paragraph 2.7(a) of Schedule 4 in Franchise Agreement)</t>
  </si>
  <si>
    <t>Opex in relation to the provision of WiFi on board (per paragraph 3 in Schedule 6.1 in Franchise Agreeement)</t>
  </si>
  <si>
    <t>Annual Innovation Account Contribution per paragraph 19 of Schedule 13 of the Franchise Agreement</t>
  </si>
  <si>
    <t>Provisions for initiatives relating to CRP as per DP1.6 (Community Engagement)</t>
  </si>
  <si>
    <t>Provisions for initiatives relating to CCIF as per DP4.1 (Customer Experience)</t>
  </si>
  <si>
    <t>Provisions for initiatives to meet the customer service Service Quality benchmarks in the Franchise Agreement (per DP4.1 Customer Experience)</t>
  </si>
  <si>
    <t>Station Asset Management Plan Accreditation</t>
  </si>
  <si>
    <t>Interest &amp; Fees paid on Commercial Debt AFC</t>
  </si>
  <si>
    <t>Interest &amp; Fees paid on Shareholder Loan AFC (excl. PCS)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</si>
</sst>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3" formatCode="_-* #,##0.00_-;\-* #,##0.00_-;_-* &quot;-&quot;??_-;_-@_-"/>
    <numFmt numFmtId="164" formatCode="0.0"/>
    <numFmt numFmtId="165" formatCode="0.00%;\-0.00%;\-"/>
    <numFmt numFmtId="166" formatCode="&quot;Real&quot;;;&quot;Nominal&quot;"/>
    <numFmt numFmtId="167" formatCode="#,##0;\(#,##0\);\-"/>
    <numFmt numFmtId="168" formatCode="#,##0_);\(#,##0\);\-_)"/>
    <numFmt numFmtId="169" formatCode="#,##0.00_);\(#,##0.00_);\-_)"/>
    <numFmt numFmtId="170" formatCode="0.00000000"/>
    <numFmt numFmtId="171" formatCode="0.00%_);\(0.00%\);\-_)"/>
    <numFmt numFmtId="172" formatCode="#,##0.0_);\(#,##0.0\);\-_)"/>
    <numFmt numFmtId="173" formatCode="0.0%_);\(0.0%\);\-_)"/>
    <numFmt numFmtId="174" formatCode="0.0%"/>
    <numFmt numFmtId="175" formatCode="0.00000000000"/>
    <numFmt numFmtId="176" formatCode="0;\-0;"/>
    <numFmt numFmtId="177" formatCode="#,##0.00_);\(#,##0.00\);\-_)"/>
    <numFmt numFmtId="178" formatCode="#,##0.0000_);\(#,##0.0000\);\-_)"/>
    <numFmt numFmtId="179" formatCode="&quot;£&quot;#,##0.0&quot;m&quot;;\-&quot;£&quot;#,##0.0&quot;m&quot;;&quot;£&quot;0.0&quot;m&quot;"/>
    <numFmt numFmtId="180" formatCode="#,##0.000_);\(#,##0.000\)"/>
    <numFmt numFmtId="181" formatCode="0.000"/>
    <numFmt numFmtId="182" formatCode="#,##0.000_);\(#,##0.000\);\-_)"/>
    <numFmt numFmtId="183" formatCode="&quot;£&quot;#,##0_);[Red]\(&quot;£&quot;#,##0\)"/>
    <numFmt numFmtId="184" formatCode="#,##0.00%;[Red]\(#,##0.00%\);\-"/>
    <numFmt numFmtId="185" formatCode="#,##0;[Red]\(#,##0\);\-"/>
    <numFmt numFmtId="186" formatCode="#,##0.0_);\(#,##0.0\);@_)"/>
    <numFmt numFmtId="187" formatCode="0.0000000"/>
    <numFmt numFmtId="188" formatCode="#,##0.0;[Red]\(#,##0.0\);\-"/>
    <numFmt numFmtId="189" formatCode="#,##0.00;[Red]\(#,##0.00\);\-"/>
    <numFmt numFmtId="190" formatCode="#,##0.000;[Red]\(#,##0.000\);\-"/>
    <numFmt numFmtId="191" formatCode="0.000%"/>
    <numFmt numFmtId="192" formatCode="#,##0.0000000"/>
    <numFmt numFmtId="193" formatCode="&quot;£&quot;#,##0.00&quot;m&quot;;\-&quot;£&quot;#,##0.00&quot;m&quot;;&quot;£&quot;0.00&quot;m&quot;"/>
    <numFmt numFmtId="194" formatCode="0.00000%_);\(0.00000%\);\-_)"/>
  </numFmts>
  <fonts count="4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48"/>
      <color indexed="9"/>
      <name val="Arial"/>
      <family val="2"/>
    </font>
    <font>
      <b/>
      <sz val="8"/>
      <color indexed="9"/>
      <name val="Arial"/>
      <family val="2"/>
    </font>
    <font>
      <sz val="8"/>
      <color indexed="9"/>
      <name val="Arial"/>
      <family val="2"/>
    </font>
    <font>
      <sz val="10"/>
      <color theme="1"/>
      <name val="Arial"/>
      <family val="2"/>
    </font>
    <font>
      <b/>
      <sz val="13"/>
      <color indexed="9"/>
      <name val="Arial"/>
      <family val="2"/>
    </font>
    <font>
      <b/>
      <sz val="10"/>
      <name val="Arial"/>
      <family val="2"/>
    </font>
    <font>
      <sz val="10"/>
      <name val="Arial"/>
      <family val="2"/>
    </font>
    <font>
      <b/>
      <sz val="11.5"/>
      <color indexed="21"/>
      <name val="Arial"/>
      <family val="2"/>
    </font>
    <font>
      <b/>
      <i/>
      <sz val="10"/>
      <color theme="1"/>
      <name val="Arial"/>
      <family val="2"/>
    </font>
    <font>
      <sz val="10"/>
      <color indexed="10"/>
      <name val="Arial"/>
      <family val="2"/>
    </font>
    <font>
      <b/>
      <sz val="10"/>
      <color theme="1"/>
      <name val="Arial"/>
      <family val="2"/>
    </font>
    <font>
      <b/>
      <sz val="10"/>
      <color indexed="10"/>
      <name val="Arial"/>
      <family val="2"/>
    </font>
    <font>
      <sz val="8"/>
      <name val="Arial"/>
      <family val="2"/>
    </font>
    <font>
      <b/>
      <sz val="8"/>
      <name val="Arial"/>
      <family val="2"/>
    </font>
    <font>
      <b/>
      <sz val="10"/>
      <color indexed="8"/>
      <name val="Arial"/>
      <family val="2"/>
    </font>
    <font>
      <b/>
      <sz val="10"/>
      <color indexed="21"/>
      <name val="Arial"/>
      <family val="2"/>
    </font>
    <font>
      <b/>
      <sz val="14"/>
      <name val="Arial"/>
      <family val="2"/>
    </font>
    <font>
      <b/>
      <sz val="10"/>
      <color rgb="FFFF0000"/>
      <name val="Arial"/>
      <family val="2"/>
    </font>
    <font>
      <sz val="10"/>
      <color indexed="8"/>
      <name val="Arial"/>
      <family val="2"/>
    </font>
    <font>
      <sz val="10"/>
      <color indexed="55"/>
      <name val="Arial"/>
      <family val="2"/>
    </font>
    <font>
      <i/>
      <sz val="10"/>
      <name val="Arial"/>
      <family val="2"/>
    </font>
    <font>
      <i/>
      <sz val="10"/>
      <color theme="1"/>
      <name val="Arial"/>
      <family val="2"/>
    </font>
    <font>
      <sz val="10"/>
      <color indexed="8"/>
      <name val="Verdana"/>
      <family val="2"/>
    </font>
    <font>
      <sz val="14"/>
      <name val="Arial"/>
      <family val="2"/>
    </font>
    <font>
      <b/>
      <i/>
      <sz val="10"/>
      <name val="Arial"/>
      <family val="2"/>
    </font>
    <font>
      <sz val="8"/>
      <color theme="1"/>
      <name val="Arial"/>
      <family val="2"/>
    </font>
    <font>
      <sz val="9"/>
      <name val="Arial"/>
      <family val="2"/>
    </font>
    <font>
      <sz val="8"/>
      <color theme="0"/>
      <name val="Arial"/>
      <family val="2"/>
    </font>
    <font>
      <b/>
      <sz val="9"/>
      <color indexed="9"/>
      <name val="Arial"/>
      <family val="2"/>
    </font>
    <font>
      <b/>
      <sz val="9"/>
      <name val="Arial"/>
      <family val="2"/>
    </font>
    <font>
      <sz val="10"/>
      <color indexed="13"/>
      <name val="Arial"/>
      <family val="2"/>
    </font>
    <font>
      <sz val="8"/>
      <color theme="0" tint="-0.499984740745262"/>
      <name val="Arial"/>
      <family val="2"/>
    </font>
    <font>
      <sz val="10"/>
      <name val="Antique Olv (W1)"/>
    </font>
    <font>
      <sz val="18"/>
      <color indexed="62"/>
      <name val="Arial"/>
      <family val="2"/>
    </font>
    <font>
      <sz val="9"/>
      <color indexed="9"/>
      <name val="Arial"/>
      <family val="2"/>
    </font>
    <font>
      <sz val="10"/>
      <color rgb="FFFF0000"/>
      <name val="Arial"/>
      <family val="2"/>
    </font>
  </fonts>
  <fills count="21">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23"/>
        <bgColor indexed="64"/>
      </patternFill>
    </fill>
    <fill>
      <patternFill patternType="solid">
        <fgColor rgb="FFCCFFCC"/>
        <bgColor indexed="64"/>
      </patternFill>
    </fill>
    <fill>
      <patternFill patternType="solid">
        <fgColor indexed="55"/>
        <bgColor indexed="64"/>
      </patternFill>
    </fill>
    <fill>
      <patternFill patternType="solid">
        <fgColor theme="0" tint="-0.34998626667073579"/>
        <bgColor indexed="64"/>
      </patternFill>
    </fill>
    <fill>
      <patternFill patternType="solid">
        <fgColor rgb="FFC0C0C0"/>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rgb="FF92D050"/>
        <bgColor indexed="64"/>
      </patternFill>
    </fill>
    <fill>
      <patternFill patternType="solid">
        <fgColor theme="0" tint="-4.9989318521683403E-2"/>
        <bgColor indexed="64"/>
      </patternFill>
    </fill>
    <fill>
      <patternFill patternType="solid">
        <fgColor indexed="54"/>
        <bgColor indexed="64"/>
      </patternFill>
    </fill>
  </fills>
  <borders count="136">
    <border>
      <left/>
      <right/>
      <top/>
      <bottom/>
      <diagonal/>
    </border>
    <border>
      <left style="thin">
        <color indexed="22"/>
      </left>
      <right/>
      <top style="thin">
        <color indexed="64"/>
      </top>
      <bottom/>
      <diagonal/>
    </border>
    <border>
      <left/>
      <right/>
      <top style="thin">
        <color auto="1"/>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indexed="22"/>
      </left>
      <right style="thin">
        <color indexed="22"/>
      </right>
      <top style="thin">
        <color indexed="64"/>
      </top>
      <bottom style="thin">
        <color auto="1"/>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top style="thin">
        <color indexed="64"/>
      </top>
      <bottom style="thin">
        <color auto="1"/>
      </bottom>
      <diagonal/>
    </border>
    <border>
      <left/>
      <right/>
      <top style="thin">
        <color indexed="64"/>
      </top>
      <bottom/>
      <diagonal/>
    </border>
    <border>
      <left/>
      <right style="thin">
        <color indexed="22"/>
      </right>
      <top style="thin">
        <color indexed="64"/>
      </top>
      <bottom/>
      <diagonal/>
    </border>
    <border>
      <left/>
      <right/>
      <top style="thin">
        <color indexed="64"/>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style="thin">
        <color indexed="64"/>
      </bottom>
      <diagonal/>
    </border>
    <border>
      <left/>
      <right style="thin">
        <color indexed="22"/>
      </right>
      <top/>
      <bottom/>
      <diagonal/>
    </border>
    <border>
      <left style="thin">
        <color indexed="22"/>
      </left>
      <right/>
      <top style="hair">
        <color indexed="64"/>
      </top>
      <bottom style="hair">
        <color indexed="64"/>
      </bottom>
      <diagonal/>
    </border>
    <border>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right style="thin">
        <color indexed="22"/>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style="thin">
        <color indexed="22"/>
      </left>
      <right/>
      <top style="thin">
        <color indexed="21"/>
      </top>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64"/>
      </top>
      <bottom style="thin">
        <color auto="1"/>
      </bottom>
      <diagonal/>
    </border>
    <border>
      <left/>
      <right/>
      <top style="thin">
        <color indexed="64"/>
      </top>
      <bottom style="thin">
        <color indexed="64"/>
      </bottom>
      <diagonal/>
    </border>
    <border>
      <left/>
      <right style="thin">
        <color indexed="22"/>
      </right>
      <top style="thin">
        <color indexed="64"/>
      </top>
      <bottom style="thin">
        <color auto="1"/>
      </bottom>
      <diagonal/>
    </border>
    <border>
      <left style="thin">
        <color indexed="22"/>
      </left>
      <right style="thin">
        <color indexed="22"/>
      </right>
      <top style="thin">
        <color indexed="64"/>
      </top>
      <bottom style="thin">
        <color auto="1"/>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64"/>
      </top>
      <bottom style="thin">
        <color auto="1"/>
      </bottom>
      <diagonal/>
    </border>
    <border>
      <left/>
      <right/>
      <top style="thin">
        <color indexed="64"/>
      </top>
      <bottom style="thin">
        <color auto="1"/>
      </bottom>
      <diagonal/>
    </border>
    <border>
      <left/>
      <right style="thin">
        <color indexed="22"/>
      </right>
      <top style="thin">
        <color indexed="64"/>
      </top>
      <bottom style="thin">
        <color auto="1"/>
      </bottom>
      <diagonal/>
    </border>
    <border>
      <left style="thin">
        <color indexed="22"/>
      </left>
      <right style="thin">
        <color indexed="22"/>
      </right>
      <top style="thin">
        <color indexed="64"/>
      </top>
      <bottom style="thin">
        <color auto="1"/>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bottom style="hair">
        <color indexed="64"/>
      </bottom>
      <diagonal/>
    </border>
    <border>
      <left/>
      <right/>
      <top/>
      <bottom style="hair">
        <color indexed="64"/>
      </bottom>
      <diagonal/>
    </border>
    <border>
      <left/>
      <right style="thin">
        <color indexed="22"/>
      </right>
      <top/>
      <bottom style="hair">
        <color indexed="64"/>
      </bottom>
      <diagonal/>
    </border>
    <border>
      <left style="thin">
        <color indexed="22"/>
      </left>
      <right/>
      <top style="thin">
        <color indexed="64"/>
      </top>
      <bottom style="double">
        <color indexed="64"/>
      </bottom>
      <diagonal/>
    </border>
    <border>
      <left/>
      <right/>
      <top style="thin">
        <color indexed="64"/>
      </top>
      <bottom style="double">
        <color indexed="64"/>
      </bottom>
      <diagonal/>
    </border>
    <border>
      <left/>
      <right style="thin">
        <color indexed="22"/>
      </right>
      <top style="thin">
        <color indexed="64"/>
      </top>
      <bottom style="double">
        <color indexed="64"/>
      </bottom>
      <diagonal/>
    </border>
    <border>
      <left/>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23"/>
      </left>
      <right style="thin">
        <color auto="1"/>
      </right>
      <top style="thin">
        <color indexed="23"/>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22"/>
      </right>
      <top style="hair">
        <color indexed="64"/>
      </top>
      <bottom style="hair">
        <color indexed="64"/>
      </bottom>
      <diagonal/>
    </border>
    <border>
      <left style="thin">
        <color indexed="22"/>
      </left>
      <right/>
      <top style="thin">
        <color indexed="64"/>
      </top>
      <bottom style="hair">
        <color indexed="64"/>
      </bottom>
      <diagonal/>
    </border>
    <border>
      <left/>
      <right/>
      <top style="thin">
        <color indexed="64"/>
      </top>
      <bottom style="hair">
        <color indexed="64"/>
      </bottom>
      <diagonal/>
    </border>
    <border>
      <left/>
      <right style="thin">
        <color indexed="22"/>
      </right>
      <top style="thin">
        <color indexed="64"/>
      </top>
      <bottom style="hair">
        <color indexed="64"/>
      </bottom>
      <diagonal/>
    </border>
    <border>
      <left style="thin">
        <color indexed="22"/>
      </left>
      <right style="thin">
        <color indexed="22"/>
      </right>
      <top style="thin">
        <color indexed="64"/>
      </top>
      <bottom style="thin">
        <color indexed="22"/>
      </bottom>
      <diagonal/>
    </border>
    <border>
      <left style="thin">
        <color indexed="55"/>
      </left>
      <right/>
      <top style="thin">
        <color indexed="64"/>
      </top>
      <bottom style="thin">
        <color indexed="64"/>
      </bottom>
      <diagonal/>
    </border>
    <border>
      <left/>
      <right style="thin">
        <color indexed="23"/>
      </right>
      <top style="thin">
        <color indexed="64"/>
      </top>
      <bottom style="thin">
        <color indexed="64"/>
      </bottom>
      <diagonal/>
    </border>
    <border>
      <left style="thin">
        <color indexed="22"/>
      </left>
      <right/>
      <top style="hair">
        <color indexed="64"/>
      </top>
      <bottom/>
      <diagonal/>
    </border>
    <border>
      <left/>
      <right/>
      <top style="hair">
        <color indexed="64"/>
      </top>
      <bottom/>
      <diagonal/>
    </border>
    <border>
      <left/>
      <right style="thin">
        <color theme="0" tint="-0.34998626667073579"/>
      </right>
      <top/>
      <bottom style="hair">
        <color indexed="64"/>
      </bottom>
      <diagonal/>
    </border>
    <border>
      <left style="thin">
        <color indexed="64"/>
      </left>
      <right style="thin">
        <color indexed="64"/>
      </right>
      <top style="thin">
        <color indexed="64"/>
      </top>
      <bottom style="double">
        <color indexed="64"/>
      </bottom>
      <diagonal/>
    </border>
    <border>
      <left/>
      <right/>
      <top style="hair">
        <color theme="1"/>
      </top>
      <bottom style="hair">
        <color theme="1"/>
      </bottom>
      <diagonal/>
    </border>
    <border>
      <left/>
      <right style="thin">
        <color rgb="FFC0C0C0"/>
      </right>
      <top style="thin">
        <color indexed="64"/>
      </top>
      <bottom style="hair">
        <color theme="0" tint="-0.34998626667073579"/>
      </bottom>
      <diagonal/>
    </border>
    <border>
      <left style="thin">
        <color indexed="22"/>
      </left>
      <right/>
      <top style="hair">
        <color theme="1"/>
      </top>
      <bottom style="hair">
        <color theme="1"/>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right style="thin">
        <color theme="0" tint="-0.34998626667073579"/>
      </right>
      <top/>
      <bottom style="thin">
        <color indexed="64"/>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top style="hair">
        <color auto="1"/>
      </top>
      <bottom style="hair">
        <color auto="1"/>
      </bottom>
      <diagonal/>
    </border>
    <border>
      <left/>
      <right style="thin">
        <color indexed="55"/>
      </right>
      <top style="hair">
        <color auto="1"/>
      </top>
      <bottom style="hair">
        <color auto="1"/>
      </bottom>
      <diagonal/>
    </border>
    <border>
      <left style="thin">
        <color indexed="55"/>
      </left>
      <right/>
      <top style="hair">
        <color auto="1"/>
      </top>
      <bottom/>
      <diagonal/>
    </border>
    <border>
      <left/>
      <right style="thin">
        <color indexed="55"/>
      </right>
      <top style="hair">
        <color auto="1"/>
      </top>
      <bottom/>
      <diagonal/>
    </border>
    <border>
      <left style="thin">
        <color indexed="55"/>
      </left>
      <right/>
      <top/>
      <bottom style="thin">
        <color indexed="64"/>
      </bottom>
      <diagonal/>
    </border>
    <border>
      <left/>
      <right style="thin">
        <color indexed="55"/>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18"/>
      </top>
      <bottom style="thin">
        <color indexed="18"/>
      </bottom>
      <diagonal/>
    </border>
    <border>
      <left/>
      <right/>
      <top style="thin">
        <color indexed="54"/>
      </top>
      <bottom style="medium">
        <color indexed="53"/>
      </bottom>
      <diagonal/>
    </border>
    <border>
      <left/>
      <right style="thin">
        <color theme="0" tint="-0.24994659260841701"/>
      </right>
      <top style="thin">
        <color indexed="64"/>
      </top>
      <bottom/>
      <diagonal/>
    </border>
    <border>
      <left/>
      <right style="thin">
        <color indexed="22"/>
      </right>
      <top/>
      <bottom style="thin">
        <color auto="1"/>
      </bottom>
      <diagonal/>
    </border>
    <border>
      <left style="thin">
        <color theme="0" tint="-0.24994659260841701"/>
      </left>
      <right/>
      <top style="thin">
        <color indexed="64"/>
      </top>
      <bottom style="thin">
        <color indexed="64"/>
      </bottom>
      <diagonal/>
    </border>
    <border>
      <left style="thin">
        <color indexed="22"/>
      </left>
      <right/>
      <top style="thin">
        <color auto="1"/>
      </top>
      <bottom/>
      <diagonal/>
    </border>
    <border>
      <left/>
      <right style="thin">
        <color indexed="22"/>
      </right>
      <top style="thin">
        <color auto="1"/>
      </top>
      <bottom/>
      <diagonal/>
    </border>
    <border>
      <left/>
      <right style="thin">
        <color theme="0" tint="-0.24994659260841701"/>
      </right>
      <top/>
      <bottom/>
      <diagonal/>
    </border>
    <border>
      <left/>
      <right/>
      <top style="thin">
        <color indexed="64"/>
      </top>
      <bottom/>
      <diagonal/>
    </border>
    <border>
      <left style="thin">
        <color indexed="23"/>
      </left>
      <right style="thin">
        <color auto="1"/>
      </right>
      <top style="thin">
        <color indexed="23"/>
      </top>
      <bottom style="thin">
        <color indexed="64"/>
      </bottom>
      <diagonal/>
    </border>
    <border>
      <left style="thin">
        <color indexed="23"/>
      </left>
      <right style="thin">
        <color auto="1"/>
      </right>
      <top/>
      <bottom style="thin">
        <color indexed="23"/>
      </bottom>
      <diagonal/>
    </border>
    <border>
      <left style="thin">
        <color indexed="23"/>
      </left>
      <right style="thin">
        <color auto="1"/>
      </right>
      <top style="thin">
        <color indexed="23"/>
      </top>
      <bottom style="thin">
        <color indexed="23"/>
      </bottom>
      <diagonal/>
    </border>
    <border>
      <left style="thin">
        <color indexed="22"/>
      </left>
      <right style="thin">
        <color indexed="22"/>
      </right>
      <top/>
      <bottom style="thin">
        <color indexed="64"/>
      </bottom>
      <diagonal/>
    </border>
    <border>
      <left/>
      <right/>
      <top style="thin">
        <color indexed="21"/>
      </top>
      <bottom/>
      <diagonal/>
    </border>
    <border>
      <left/>
      <right style="thin">
        <color theme="0" tint="-0.34998626667073579"/>
      </right>
      <top/>
      <bottom/>
      <diagonal/>
    </border>
    <border>
      <left/>
      <right style="thin">
        <color theme="0" tint="-0.34998626667073579"/>
      </right>
      <top style="thin">
        <color indexed="64"/>
      </top>
      <bottom/>
      <diagonal/>
    </border>
    <border>
      <left/>
      <right/>
      <top style="thin">
        <color auto="1"/>
      </top>
      <bottom/>
      <diagonal/>
    </border>
    <border>
      <left style="thin">
        <color indexed="22"/>
      </left>
      <right/>
      <top/>
      <bottom style="thin">
        <color indexed="64"/>
      </bottom>
      <diagonal/>
    </border>
    <border>
      <left/>
      <right/>
      <top/>
      <bottom style="thin">
        <color indexed="64"/>
      </bottom>
      <diagonal/>
    </border>
    <border>
      <left style="thin">
        <color theme="0" tint="-0.34998626667073579"/>
      </left>
      <right/>
      <top style="thin">
        <color indexed="64"/>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indexed="23"/>
      </left>
      <right style="thin">
        <color auto="1"/>
      </right>
      <top style="thin">
        <color indexed="64"/>
      </top>
      <bottom style="thin">
        <color indexed="23"/>
      </bottom>
      <diagonal/>
    </border>
    <border>
      <left/>
      <right style="thin">
        <color indexed="64"/>
      </right>
      <top/>
      <bottom style="thin">
        <color indexed="64"/>
      </bottom>
      <diagonal/>
    </border>
  </borders>
  <cellStyleXfs count="44">
    <xf numFmtId="0" fontId="0" fillId="0" borderId="0"/>
    <xf numFmtId="9" fontId="4" fillId="0" borderId="0" applyFont="0" applyFill="0" applyBorder="0" applyAlignment="0" applyProtection="0"/>
    <xf numFmtId="0" fontId="8" fillId="0" borderId="0"/>
    <xf numFmtId="0" fontId="11" fillId="0" borderId="0"/>
    <xf numFmtId="184" fontId="31" fillId="0" borderId="0">
      <alignment horizontal="center" vertical="center"/>
    </xf>
    <xf numFmtId="185" fontId="31" fillId="16" borderId="111">
      <alignment horizontal="right"/>
    </xf>
    <xf numFmtId="0" fontId="10" fillId="17" borderId="0" applyBorder="0" applyProtection="0">
      <alignment vertical="center" wrapText="1"/>
    </xf>
    <xf numFmtId="43" fontId="11" fillId="0" borderId="0" applyFont="0" applyFill="0" applyBorder="0" applyAlignment="0" applyProtection="0"/>
    <xf numFmtId="167" fontId="32" fillId="18" borderId="24">
      <alignment horizontal="center"/>
    </xf>
    <xf numFmtId="185" fontId="31" fillId="19" borderId="111">
      <alignment horizontal="center"/>
    </xf>
    <xf numFmtId="0" fontId="33" fillId="20" borderId="112"/>
    <xf numFmtId="3" fontId="34" fillId="0" borderId="0">
      <alignment horizontal="left"/>
    </xf>
    <xf numFmtId="3" fontId="31" fillId="0" borderId="0">
      <alignment horizontal="left"/>
    </xf>
    <xf numFmtId="186" fontId="35" fillId="0" borderId="0" applyFill="0" applyBorder="0" applyProtection="0">
      <alignment horizontal="right"/>
    </xf>
    <xf numFmtId="185" fontId="36" fillId="0" borderId="0" applyAlignment="0">
      <alignment horizontal="center" vertical="center"/>
    </xf>
    <xf numFmtId="0" fontId="8" fillId="0" borderId="0" applyProtection="0"/>
    <xf numFmtId="187" fontId="11" fillId="0" borderId="0" applyFont="0" applyFill="0" applyBorder="0" applyAlignment="0" applyProtection="0"/>
    <xf numFmtId="185" fontId="17" fillId="0" borderId="0">
      <alignment horizontal="center" vertical="center"/>
    </xf>
    <xf numFmtId="167" fontId="36" fillId="0" borderId="0">
      <alignment horizontal="center"/>
    </xf>
    <xf numFmtId="0" fontId="11" fillId="0" borderId="0" applyFont="0" applyFill="0" applyBorder="0" applyAlignment="0" applyProtection="0"/>
    <xf numFmtId="0" fontId="11" fillId="0" borderId="0" applyFont="0" applyFill="0" applyBorder="0" applyAlignment="0" applyProtection="0"/>
    <xf numFmtId="0" fontId="4" fillId="0" borderId="0"/>
    <xf numFmtId="0" fontId="11"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4" fillId="0" borderId="0"/>
    <xf numFmtId="0" fontId="4" fillId="0" borderId="0"/>
    <xf numFmtId="0" fontId="8" fillId="0" borderId="0"/>
    <xf numFmtId="0" fontId="11" fillId="0" borderId="0" applyFont="0" applyFill="0" applyBorder="0" applyAlignment="0" applyProtection="0"/>
    <xf numFmtId="0" fontId="11" fillId="0" borderId="0" applyFont="0" applyFill="0" applyBorder="0" applyAlignment="0" applyProtection="0"/>
    <xf numFmtId="0" fontId="4" fillId="0" borderId="0"/>
    <xf numFmtId="0" fontId="11" fillId="0" borderId="0"/>
    <xf numFmtId="9" fontId="37" fillId="0" borderId="0" applyFont="0" applyFill="0" applyBorder="0" applyAlignment="0" applyProtection="0"/>
    <xf numFmtId="9" fontId="11" fillId="0" borderId="0" applyFont="0" applyFill="0" applyBorder="0" applyAlignment="0" applyProtection="0"/>
    <xf numFmtId="0" fontId="38" fillId="0" borderId="113">
      <alignment vertical="center"/>
    </xf>
    <xf numFmtId="184" fontId="34" fillId="0" borderId="50"/>
    <xf numFmtId="185" fontId="34" fillId="0" borderId="50"/>
    <xf numFmtId="188" fontId="34" fillId="0" borderId="50"/>
    <xf numFmtId="189" fontId="34" fillId="0" borderId="50"/>
    <xf numFmtId="190" fontId="34" fillId="0" borderId="50"/>
    <xf numFmtId="186" fontId="11" fillId="0" borderId="0" applyNumberFormat="0" applyFill="0" applyBorder="0" applyProtection="0"/>
    <xf numFmtId="186" fontId="11" fillId="0" borderId="0" applyNumberFormat="0" applyFill="0" applyBorder="0" applyProtection="0"/>
    <xf numFmtId="0" fontId="39" fillId="20" borderId="0">
      <alignment horizontal="center" vertical="center"/>
    </xf>
  </cellStyleXfs>
  <cellXfs count="625">
    <xf numFmtId="0" fontId="0" fillId="0" borderId="0" xfId="0"/>
    <xf numFmtId="0" fontId="6" fillId="2" borderId="0" xfId="0" applyNumberFormat="1" applyFont="1" applyFill="1" applyBorder="1" applyAlignment="1" applyProtection="1"/>
    <xf numFmtId="0" fontId="7" fillId="2" borderId="0" xfId="0" applyNumberFormat="1" applyFont="1" applyFill="1" applyBorder="1" applyAlignment="1" applyProtection="1">
      <alignment horizontal="left"/>
    </xf>
    <xf numFmtId="0" fontId="8" fillId="0" borderId="0" xfId="0" applyNumberFormat="1" applyFont="1" applyFill="1" applyBorder="1" applyAlignment="1" applyProtection="1"/>
    <xf numFmtId="15" fontId="7" fillId="2" borderId="0" xfId="0" applyNumberFormat="1" applyFont="1" applyFill="1" applyBorder="1" applyAlignment="1" applyProtection="1">
      <alignment horizontal="left"/>
    </xf>
    <xf numFmtId="0" fontId="9" fillId="2" borderId="0" xfId="0" applyNumberFormat="1" applyFont="1" applyFill="1" applyBorder="1" applyAlignment="1" applyProtection="1"/>
    <xf numFmtId="0" fontId="10" fillId="3" borderId="1" xfId="0" applyFont="1" applyFill="1" applyBorder="1" applyProtection="1"/>
    <xf numFmtId="0" fontId="8" fillId="4" borderId="2" xfId="0" applyFont="1" applyFill="1" applyBorder="1" applyProtection="1"/>
    <xf numFmtId="0" fontId="0" fillId="4" borderId="2" xfId="0" applyFont="1" applyFill="1" applyBorder="1" applyProtection="1"/>
    <xf numFmtId="0" fontId="10" fillId="3" borderId="3" xfId="0" applyFont="1" applyFill="1" applyBorder="1" applyProtection="1"/>
    <xf numFmtId="0" fontId="8" fillId="3" borderId="0" xfId="0" applyFont="1" applyFill="1" applyBorder="1" applyProtection="1"/>
    <xf numFmtId="0" fontId="0" fillId="3" borderId="0" xfId="0" applyFont="1" applyFill="1" applyBorder="1" applyProtection="1"/>
    <xf numFmtId="0" fontId="10" fillId="3" borderId="4" xfId="0" applyFont="1" applyFill="1" applyBorder="1" applyProtection="1"/>
    <xf numFmtId="0" fontId="11" fillId="5" borderId="5" xfId="0" applyFont="1" applyFill="1" applyBorder="1" applyAlignment="1" applyProtection="1">
      <alignment horizontal="left"/>
    </xf>
    <xf numFmtId="0" fontId="11" fillId="6" borderId="5" xfId="0" applyFont="1" applyFill="1" applyBorder="1" applyAlignment="1" applyProtection="1">
      <alignment horizontal="left"/>
    </xf>
    <xf numFmtId="0" fontId="12" fillId="7" borderId="6" xfId="0" applyNumberFormat="1" applyFont="1" applyFill="1" applyBorder="1" applyAlignment="1" applyProtection="1">
      <alignment horizontal="left"/>
    </xf>
    <xf numFmtId="0" fontId="8" fillId="3" borderId="7"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0" fontId="8" fillId="4" borderId="8"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8" borderId="7" xfId="0" applyFont="1" applyFill="1" applyBorder="1" applyProtection="1"/>
    <xf numFmtId="0" fontId="8" fillId="8" borderId="8" xfId="0" applyFont="1" applyFill="1" applyBorder="1" applyProtection="1"/>
    <xf numFmtId="0" fontId="0" fillId="0" borderId="7" xfId="0" applyBorder="1" applyProtection="1"/>
    <xf numFmtId="0" fontId="0" fillId="0" borderId="8" xfId="0" applyBorder="1" applyProtection="1"/>
    <xf numFmtId="0" fontId="8" fillId="0" borderId="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0" fillId="0" borderId="0" xfId="0" applyNumberFormat="1" applyFont="1" applyFill="1" applyBorder="1" applyAlignment="1" applyProtection="1"/>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left" vertical="center" wrapText="1"/>
    </xf>
    <xf numFmtId="164" fontId="0" fillId="3" borderId="12" xfId="0" applyNumberFormat="1" applyFont="1" applyFill="1" applyBorder="1" applyAlignment="1" applyProtection="1">
      <alignment horizontal="center" vertical="top"/>
    </xf>
    <xf numFmtId="164" fontId="0" fillId="3" borderId="13" xfId="0" applyNumberFormat="1" applyFont="1" applyFill="1" applyBorder="1" applyAlignment="1" applyProtection="1">
      <alignment horizontal="center" vertical="top"/>
    </xf>
    <xf numFmtId="164" fontId="8" fillId="3" borderId="13" xfId="0" applyNumberFormat="1" applyFont="1" applyFill="1" applyBorder="1" applyAlignment="1" applyProtection="1">
      <alignment horizontal="center" vertical="top"/>
    </xf>
    <xf numFmtId="164" fontId="0" fillId="3" borderId="14"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right"/>
    </xf>
    <xf numFmtId="166" fontId="10" fillId="9" borderId="15" xfId="0" applyNumberFormat="1" applyFont="1" applyFill="1" applyBorder="1" applyAlignment="1" applyProtection="1">
      <alignment horizontal="center"/>
    </xf>
    <xf numFmtId="0" fontId="10" fillId="0" borderId="15" xfId="0" applyFont="1" applyBorder="1" applyAlignment="1" applyProtection="1">
      <alignment horizontal="center"/>
    </xf>
    <xf numFmtId="0" fontId="10" fillId="0" borderId="15" xfId="0" quotePrefix="1" applyFont="1" applyFill="1" applyBorder="1" applyAlignment="1" applyProtection="1">
      <alignment horizontal="center"/>
    </xf>
    <xf numFmtId="0" fontId="10" fillId="5" borderId="15" xfId="0" applyFont="1" applyFill="1" applyBorder="1" applyAlignment="1" applyProtection="1">
      <alignment horizontal="center"/>
    </xf>
    <xf numFmtId="0" fontId="10" fillId="3" borderId="15" xfId="0" applyFont="1" applyFill="1" applyBorder="1" applyAlignment="1" applyProtection="1">
      <alignment horizontal="left" vertical="center" wrapText="1"/>
    </xf>
    <xf numFmtId="0" fontId="10" fillId="3" borderId="15" xfId="0" applyFont="1" applyFill="1" applyBorder="1" applyAlignment="1" applyProtection="1">
      <alignment horizontal="center" vertical="center" wrapText="1"/>
    </xf>
    <xf numFmtId="0" fontId="10" fillId="4" borderId="15" xfId="0" applyFont="1" applyFill="1" applyBorder="1" applyAlignment="1" applyProtection="1">
      <alignment horizontal="left" vertical="center" wrapText="1"/>
    </xf>
    <xf numFmtId="167" fontId="10" fillId="3" borderId="15" xfId="0" applyNumberFormat="1" applyFont="1" applyFill="1" applyBorder="1" applyAlignment="1" applyProtection="1">
      <alignment horizontal="center" vertical="center" wrapText="1"/>
    </xf>
    <xf numFmtId="49" fontId="10" fillId="3" borderId="15" xfId="0" applyNumberFormat="1" applyFont="1" applyFill="1" applyBorder="1" applyAlignment="1" applyProtection="1">
      <alignment horizontal="center" vertical="center" wrapText="1"/>
    </xf>
    <xf numFmtId="168" fontId="8" fillId="5" borderId="16" xfId="0" applyNumberFormat="1" applyFont="1" applyFill="1" applyBorder="1" applyAlignment="1" applyProtection="1"/>
    <xf numFmtId="168" fontId="8" fillId="5" borderId="17" xfId="0" applyNumberFormat="1" applyFont="1" applyFill="1" applyBorder="1" applyAlignment="1" applyProtection="1"/>
    <xf numFmtId="168" fontId="8" fillId="5" borderId="18" xfId="0" applyNumberFormat="1" applyFont="1" applyFill="1" applyBorder="1" applyAlignment="1" applyProtection="1"/>
    <xf numFmtId="0" fontId="14" fillId="0" borderId="0" xfId="0" applyFont="1" applyProtection="1"/>
    <xf numFmtId="0" fontId="5" fillId="2" borderId="0" xfId="0" applyFont="1" applyFill="1" applyBorder="1" applyProtection="1"/>
    <xf numFmtId="2" fontId="10" fillId="0" borderId="0" xfId="0" applyNumberFormat="1" applyFont="1" applyAlignment="1" applyProtection="1">
      <alignment horizontal="center" vertical="center" wrapText="1"/>
    </xf>
    <xf numFmtId="0" fontId="11" fillId="3" borderId="19" xfId="0" applyFont="1" applyFill="1" applyBorder="1" applyProtection="1"/>
    <xf numFmtId="0" fontId="10" fillId="4" borderId="20" xfId="0" applyFont="1" applyFill="1" applyBorder="1" applyAlignment="1" applyProtection="1">
      <alignment horizontal="center"/>
    </xf>
    <xf numFmtId="14" fontId="8" fillId="4" borderId="20" xfId="0" applyNumberFormat="1" applyFont="1" applyFill="1" applyBorder="1" applyAlignment="1" applyProtection="1">
      <alignment horizontal="center"/>
    </xf>
    <xf numFmtId="14" fontId="11" fillId="4" borderId="21" xfId="0" applyNumberFormat="1" applyFont="1" applyFill="1" applyBorder="1" applyAlignment="1" applyProtection="1">
      <alignment horizontal="center"/>
    </xf>
    <xf numFmtId="14" fontId="10" fillId="3" borderId="22" xfId="0" applyNumberFormat="1" applyFont="1" applyFill="1" applyBorder="1" applyAlignment="1" applyProtection="1">
      <alignment horizontal="center"/>
    </xf>
    <xf numFmtId="14" fontId="11" fillId="3" borderId="22" xfId="0" applyNumberFormat="1" applyFont="1" applyFill="1" applyBorder="1" applyAlignment="1" applyProtection="1">
      <alignment horizontal="center"/>
    </xf>
    <xf numFmtId="0" fontId="10" fillId="10" borderId="5" xfId="0" applyFont="1" applyFill="1" applyBorder="1" applyAlignment="1" applyProtection="1">
      <alignment horizontal="center"/>
    </xf>
    <xf numFmtId="14" fontId="8" fillId="0" borderId="5" xfId="0" applyNumberFormat="1" applyFont="1" applyFill="1" applyBorder="1" applyAlignment="1" applyProtection="1">
      <alignment horizontal="center"/>
    </xf>
    <xf numFmtId="14" fontId="11" fillId="10" borderId="23" xfId="0" applyNumberFormat="1" applyFont="1" applyFill="1" applyBorder="1" applyAlignment="1" applyProtection="1">
      <alignment horizontal="center"/>
    </xf>
    <xf numFmtId="0" fontId="11" fillId="3" borderId="16" xfId="0" applyFont="1" applyFill="1" applyBorder="1" applyProtection="1"/>
    <xf numFmtId="14" fontId="11" fillId="11" borderId="16" xfId="0" applyNumberFormat="1" applyFont="1" applyFill="1" applyBorder="1" applyAlignment="1" applyProtection="1">
      <alignment horizontal="center"/>
    </xf>
    <xf numFmtId="0" fontId="11" fillId="3" borderId="17" xfId="0" applyFont="1" applyFill="1" applyBorder="1" applyProtection="1"/>
    <xf numFmtId="14" fontId="11" fillId="3" borderId="17" xfId="0" applyNumberFormat="1" applyFont="1" applyFill="1" applyBorder="1" applyAlignment="1" applyProtection="1">
      <alignment horizontal="center"/>
    </xf>
    <xf numFmtId="14" fontId="8" fillId="0" borderId="0" xfId="0" applyNumberFormat="1" applyFont="1" applyFill="1" applyBorder="1" applyAlignment="1" applyProtection="1"/>
    <xf numFmtId="0" fontId="11" fillId="3" borderId="18" xfId="0" applyFont="1" applyFill="1" applyBorder="1" applyProtection="1"/>
    <xf numFmtId="14" fontId="11" fillId="3" borderId="18" xfId="0" applyNumberFormat="1" applyFont="1" applyFill="1" applyBorder="1" applyAlignment="1" applyProtection="1">
      <alignment horizontal="center"/>
    </xf>
    <xf numFmtId="0" fontId="11" fillId="3" borderId="1" xfId="0" applyFont="1" applyFill="1" applyBorder="1" applyAlignment="1" applyProtection="1">
      <alignment vertical="top"/>
    </xf>
    <xf numFmtId="0" fontId="8" fillId="3" borderId="20" xfId="0" applyFont="1" applyFill="1" applyBorder="1" applyProtection="1"/>
    <xf numFmtId="0" fontId="10" fillId="4" borderId="2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0" fontId="11" fillId="3" borderId="3" xfId="0" applyFont="1" applyFill="1" applyBorder="1" applyAlignment="1" applyProtection="1">
      <alignment vertical="top"/>
    </xf>
    <xf numFmtId="0" fontId="15" fillId="3" borderId="24" xfId="0" applyFont="1" applyFill="1" applyBorder="1" applyAlignment="1" applyProtection="1">
      <alignment horizontal="center" vertical="center"/>
    </xf>
    <xf numFmtId="17" fontId="10" fillId="4" borderId="24" xfId="0" applyNumberFormat="1" applyFont="1" applyFill="1" applyBorder="1" applyAlignment="1" applyProtection="1">
      <alignment horizontal="center" vertical="center" wrapText="1"/>
    </xf>
    <xf numFmtId="14" fontId="11" fillId="3" borderId="24" xfId="0" applyNumberFormat="1" applyFont="1" applyFill="1" applyBorder="1" applyAlignment="1" applyProtection="1">
      <alignment horizontal="center"/>
    </xf>
    <xf numFmtId="17" fontId="11" fillId="4" borderId="24" xfId="0" applyNumberFormat="1" applyFont="1" applyFill="1" applyBorder="1" applyAlignment="1" applyProtection="1">
      <alignment horizontal="center" vertical="center" wrapText="1"/>
    </xf>
    <xf numFmtId="14" fontId="11" fillId="0" borderId="24" xfId="0" applyNumberFormat="1" applyFont="1" applyFill="1" applyBorder="1" applyAlignment="1" applyProtection="1">
      <alignment horizontal="center" vertical="center" wrapText="1"/>
    </xf>
    <xf numFmtId="0" fontId="11" fillId="3" borderId="25" xfId="0" applyFont="1" applyFill="1" applyBorder="1" applyProtection="1"/>
    <xf numFmtId="1" fontId="11" fillId="4" borderId="24" xfId="0" applyNumberFormat="1" applyFont="1" applyFill="1" applyBorder="1" applyAlignment="1" applyProtection="1">
      <alignment horizontal="center" vertical="center" wrapText="1"/>
    </xf>
    <xf numFmtId="1" fontId="11" fillId="0" borderId="24" xfId="0" applyNumberFormat="1" applyFont="1" applyFill="1" applyBorder="1" applyAlignment="1" applyProtection="1">
      <alignment horizontal="center" vertical="center" wrapText="1"/>
    </xf>
    <xf numFmtId="0" fontId="11" fillId="3" borderId="4" xfId="0" applyFont="1" applyFill="1" applyBorder="1" applyAlignment="1" applyProtection="1">
      <alignment vertical="top"/>
    </xf>
    <xf numFmtId="0" fontId="8" fillId="3" borderId="5" xfId="0" applyFont="1" applyFill="1" applyBorder="1" applyProtection="1"/>
    <xf numFmtId="0" fontId="8" fillId="3" borderId="10" xfId="0" applyFont="1" applyFill="1" applyBorder="1" applyProtection="1"/>
    <xf numFmtId="0" fontId="11" fillId="0" borderId="0" xfId="0" applyFont="1" applyFill="1" applyBorder="1" applyAlignment="1" applyProtection="1">
      <alignment vertical="top"/>
    </xf>
    <xf numFmtId="0" fontId="8" fillId="0" borderId="0" xfId="0" applyFont="1" applyFill="1" applyBorder="1" applyProtection="1"/>
    <xf numFmtId="17" fontId="11" fillId="0" borderId="0" xfId="0" applyNumberFormat="1" applyFont="1" applyFill="1" applyBorder="1" applyAlignment="1" applyProtection="1">
      <alignment horizontal="center" vertical="center" wrapText="1"/>
    </xf>
    <xf numFmtId="1" fontId="11"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xf numFmtId="0" fontId="11" fillId="0" borderId="20" xfId="0" applyFont="1" applyFill="1" applyBorder="1" applyProtection="1"/>
    <xf numFmtId="168" fontId="8" fillId="0" borderId="20" xfId="0" applyNumberFormat="1" applyFont="1" applyFill="1" applyBorder="1" applyAlignment="1" applyProtection="1"/>
    <xf numFmtId="168" fontId="8" fillId="0" borderId="21" xfId="0" applyNumberFormat="1" applyFont="1" applyFill="1" applyBorder="1" applyAlignment="1" applyProtection="1"/>
    <xf numFmtId="168" fontId="8" fillId="0" borderId="16" xfId="0" applyNumberFormat="1" applyFont="1" applyFill="1" applyBorder="1" applyAlignment="1" applyProtection="1"/>
    <xf numFmtId="0" fontId="11" fillId="0" borderId="0" xfId="0" applyFont="1" applyFill="1" applyBorder="1" applyProtection="1"/>
    <xf numFmtId="168" fontId="8" fillId="0" borderId="0" xfId="0" applyNumberFormat="1" applyFont="1" applyFill="1" applyBorder="1" applyAlignment="1" applyProtection="1"/>
    <xf numFmtId="168" fontId="8" fillId="0" borderId="25" xfId="0" applyNumberFormat="1" applyFont="1" applyFill="1" applyBorder="1" applyAlignment="1" applyProtection="1"/>
    <xf numFmtId="168" fontId="8" fillId="0" borderId="17" xfId="0" applyNumberFormat="1" applyFont="1" applyFill="1" applyBorder="1" applyAlignment="1" applyProtection="1"/>
    <xf numFmtId="0" fontId="8" fillId="0" borderId="27" xfId="0" applyFont="1" applyBorder="1" applyProtection="1"/>
    <xf numFmtId="168" fontId="8" fillId="0" borderId="5" xfId="0" applyNumberFormat="1" applyFont="1" applyFill="1" applyBorder="1" applyAlignment="1" applyProtection="1"/>
    <xf numFmtId="168" fontId="8" fillId="0" borderId="23" xfId="0" applyNumberFormat="1" applyFont="1" applyFill="1" applyBorder="1" applyAlignment="1" applyProtection="1"/>
    <xf numFmtId="168" fontId="8" fillId="0" borderId="18" xfId="0" applyNumberFormat="1" applyFont="1" applyFill="1" applyBorder="1" applyAlignment="1" applyProtection="1"/>
    <xf numFmtId="170" fontId="8" fillId="0" borderId="0" xfId="0" applyNumberFormat="1" applyFont="1" applyFill="1" applyBorder="1" applyAlignment="1" applyProtection="1"/>
    <xf numFmtId="0" fontId="10" fillId="7" borderId="24" xfId="0" applyFont="1" applyFill="1" applyBorder="1" applyAlignment="1" applyProtection="1">
      <alignment horizontal="center" vertical="center" wrapText="1"/>
    </xf>
    <xf numFmtId="17" fontId="10" fillId="7" borderId="2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171" fontId="8" fillId="0" borderId="0" xfId="0" applyNumberFormat="1" applyFont="1" applyFill="1" applyBorder="1" applyAlignment="1" applyProtection="1"/>
    <xf numFmtId="0" fontId="11" fillId="0" borderId="1" xfId="0" applyFont="1" applyFill="1" applyBorder="1" applyProtection="1"/>
    <xf numFmtId="0" fontId="17" fillId="3" borderId="20" xfId="0" applyFont="1" applyFill="1" applyBorder="1" applyAlignment="1" applyProtection="1">
      <alignment horizontal="center"/>
    </xf>
    <xf numFmtId="165" fontId="8" fillId="3" borderId="20" xfId="0" applyNumberFormat="1" applyFont="1" applyFill="1" applyBorder="1" applyProtection="1"/>
    <xf numFmtId="171" fontId="8" fillId="4" borderId="20" xfId="0" applyNumberFormat="1" applyFont="1" applyFill="1" applyBorder="1" applyProtection="1"/>
    <xf numFmtId="171" fontId="11" fillId="3" borderId="20" xfId="0" applyNumberFormat="1" applyFont="1" applyFill="1" applyBorder="1" applyProtection="1"/>
    <xf numFmtId="171" fontId="11" fillId="3" borderId="21" xfId="0" applyNumberFormat="1" applyFont="1" applyFill="1" applyBorder="1" applyProtection="1"/>
    <xf numFmtId="0" fontId="11" fillId="0" borderId="3" xfId="0" applyFont="1" applyFill="1" applyBorder="1" applyProtection="1"/>
    <xf numFmtId="0" fontId="17" fillId="0" borderId="0" xfId="0" applyFont="1" applyFill="1" applyBorder="1" applyAlignment="1" applyProtection="1">
      <alignment horizontal="center"/>
    </xf>
    <xf numFmtId="165" fontId="8" fillId="3" borderId="0" xfId="0" applyNumberFormat="1" applyFont="1" applyFill="1" applyBorder="1" applyProtection="1"/>
    <xf numFmtId="171" fontId="8" fillId="4" borderId="0" xfId="0" applyNumberFormat="1" applyFont="1" applyFill="1" applyBorder="1" applyProtection="1"/>
    <xf numFmtId="171" fontId="11" fillId="3" borderId="0" xfId="0" applyNumberFormat="1" applyFont="1" applyFill="1" applyBorder="1" applyProtection="1"/>
    <xf numFmtId="171" fontId="11" fillId="3" borderId="25" xfId="0" applyNumberFormat="1" applyFont="1" applyFill="1" applyBorder="1" applyProtection="1"/>
    <xf numFmtId="171" fontId="8" fillId="0" borderId="0" xfId="0" applyNumberFormat="1" applyFont="1" applyFill="1" applyBorder="1" applyProtection="1"/>
    <xf numFmtId="171" fontId="11" fillId="0" borderId="0" xfId="0" applyNumberFormat="1" applyFont="1" applyFill="1" applyBorder="1" applyProtection="1"/>
    <xf numFmtId="171" fontId="8" fillId="0" borderId="25" xfId="0" applyNumberFormat="1" applyFont="1" applyFill="1" applyBorder="1" applyProtection="1"/>
    <xf numFmtId="171" fontId="11" fillId="4" borderId="0" xfId="0" applyNumberFormat="1" applyFont="1" applyFill="1" applyBorder="1" applyProtection="1"/>
    <xf numFmtId="171" fontId="8" fillId="4" borderId="25" xfId="0" applyNumberFormat="1" applyFont="1" applyFill="1" applyBorder="1" applyProtection="1"/>
    <xf numFmtId="0" fontId="11" fillId="0" borderId="4" xfId="0" applyFont="1" applyFill="1" applyBorder="1" applyProtection="1"/>
    <xf numFmtId="0" fontId="17" fillId="0" borderId="5" xfId="0" applyFont="1" applyFill="1" applyBorder="1" applyAlignment="1" applyProtection="1">
      <alignment horizontal="center"/>
    </xf>
    <xf numFmtId="165" fontId="8" fillId="3" borderId="5" xfId="0" applyNumberFormat="1" applyFont="1" applyFill="1" applyBorder="1" applyProtection="1"/>
    <xf numFmtId="171" fontId="11" fillId="4" borderId="5" xfId="0" applyNumberFormat="1" applyFont="1" applyFill="1" applyBorder="1" applyProtection="1"/>
    <xf numFmtId="171" fontId="8" fillId="4" borderId="5" xfId="0" applyNumberFormat="1" applyFont="1" applyFill="1" applyBorder="1" applyProtection="1"/>
    <xf numFmtId="171" fontId="8" fillId="4" borderId="23" xfId="0" applyNumberFormat="1" applyFont="1" applyFill="1" applyBorder="1" applyProtection="1"/>
    <xf numFmtId="165" fontId="17" fillId="3" borderId="20" xfId="0" applyNumberFormat="1" applyFont="1" applyFill="1" applyBorder="1" applyProtection="1"/>
    <xf numFmtId="171" fontId="11" fillId="4" borderId="20" xfId="0" applyNumberFormat="1" applyFont="1" applyFill="1" applyBorder="1" applyProtection="1"/>
    <xf numFmtId="171" fontId="8" fillId="4" borderId="21" xfId="0" applyNumberFormat="1" applyFont="1" applyFill="1" applyBorder="1" applyProtection="1"/>
    <xf numFmtId="0" fontId="17" fillId="3" borderId="0" xfId="0" applyFont="1" applyFill="1" applyBorder="1" applyProtection="1"/>
    <xf numFmtId="0" fontId="10" fillId="0" borderId="0" xfId="0" applyFont="1" applyFill="1" applyBorder="1" applyProtection="1"/>
    <xf numFmtId="171" fontId="10" fillId="0" borderId="0" xfId="0" applyNumberFormat="1" applyFont="1" applyFill="1" applyBorder="1" applyAlignment="1" applyProtection="1">
      <alignment horizontal="right"/>
    </xf>
    <xf numFmtId="0" fontId="11" fillId="3" borderId="1" xfId="0" applyFont="1" applyFill="1" applyBorder="1" applyProtection="1"/>
    <xf numFmtId="10" fontId="18" fillId="3" borderId="20" xfId="1" applyNumberFormat="1" applyFont="1" applyFill="1" applyBorder="1" applyAlignment="1" applyProtection="1">
      <alignment horizontal="center"/>
    </xf>
    <xf numFmtId="0" fontId="11" fillId="3" borderId="3" xfId="0" applyFont="1" applyFill="1" applyBorder="1" applyProtection="1"/>
    <xf numFmtId="0" fontId="17" fillId="3" borderId="0" xfId="0" applyFont="1" applyFill="1" applyBorder="1" applyAlignment="1" applyProtection="1">
      <alignment horizontal="center"/>
    </xf>
    <xf numFmtId="10" fontId="18" fillId="3" borderId="0" xfId="1" applyNumberFormat="1" applyFont="1" applyFill="1" applyBorder="1" applyAlignment="1" applyProtection="1">
      <alignment horizontal="center"/>
    </xf>
    <xf numFmtId="0" fontId="11" fillId="3" borderId="4" xfId="0" applyFont="1" applyFill="1" applyBorder="1" applyProtection="1"/>
    <xf numFmtId="0" fontId="17" fillId="3" borderId="5" xfId="0" applyFont="1" applyFill="1" applyBorder="1" applyAlignment="1" applyProtection="1">
      <alignment horizontal="center"/>
    </xf>
    <xf numFmtId="10" fontId="18" fillId="3" borderId="5" xfId="1" applyNumberFormat="1" applyFont="1" applyFill="1" applyBorder="1" applyAlignment="1" applyProtection="1">
      <alignment horizontal="center"/>
    </xf>
    <xf numFmtId="0" fontId="11" fillId="0" borderId="0" xfId="0" applyFont="1" applyFill="1" applyBorder="1" applyAlignment="1" applyProtection="1">
      <alignment horizontal="left"/>
    </xf>
    <xf numFmtId="0" fontId="10" fillId="0" borderId="0" xfId="0" applyFont="1" applyFill="1" applyProtection="1"/>
    <xf numFmtId="0" fontId="0" fillId="0" borderId="0" xfId="0" applyFill="1" applyProtection="1"/>
    <xf numFmtId="0" fontId="11" fillId="3" borderId="21" xfId="0" applyFont="1" applyFill="1" applyBorder="1" applyProtection="1"/>
    <xf numFmtId="0" fontId="11" fillId="11" borderId="3" xfId="0" applyFont="1" applyFill="1" applyBorder="1" applyProtection="1"/>
    <xf numFmtId="0" fontId="11" fillId="5" borderId="3" xfId="0" applyFont="1" applyFill="1" applyBorder="1" applyProtection="1"/>
    <xf numFmtId="0" fontId="11" fillId="5" borderId="25" xfId="0" applyFont="1" applyFill="1" applyBorder="1" applyProtection="1"/>
    <xf numFmtId="0" fontId="11" fillId="5" borderId="4" xfId="0" applyFont="1" applyFill="1" applyBorder="1" applyProtection="1"/>
    <xf numFmtId="0" fontId="11" fillId="5" borderId="23" xfId="0" applyFont="1" applyFill="1" applyBorder="1" applyProtection="1"/>
    <xf numFmtId="0" fontId="10" fillId="0" borderId="0" xfId="0" applyFont="1" applyBorder="1" applyProtection="1"/>
    <xf numFmtId="0" fontId="10" fillId="0" borderId="0" xfId="0" applyFont="1" applyProtection="1"/>
    <xf numFmtId="0" fontId="19" fillId="0" borderId="0" xfId="0" applyNumberFormat="1" applyFont="1" applyFill="1" applyBorder="1" applyAlignment="1" applyProtection="1"/>
    <xf numFmtId="0" fontId="20" fillId="7" borderId="16" xfId="0" applyFont="1" applyFill="1" applyBorder="1" applyProtection="1"/>
    <xf numFmtId="0" fontId="20" fillId="7" borderId="17" xfId="0" applyFont="1" applyFill="1" applyBorder="1" applyProtection="1"/>
    <xf numFmtId="0" fontId="11" fillId="5" borderId="17" xfId="0" applyFont="1" applyFill="1" applyBorder="1" applyProtection="1"/>
    <xf numFmtId="0" fontId="11" fillId="5" borderId="34" xfId="0" applyFont="1" applyFill="1" applyBorder="1" applyProtection="1"/>
    <xf numFmtId="0" fontId="11" fillId="3" borderId="30" xfId="0" applyFont="1" applyFill="1" applyBorder="1" applyProtection="1"/>
    <xf numFmtId="0" fontId="20" fillId="7" borderId="15" xfId="0" applyFont="1" applyFill="1" applyBorder="1" applyProtection="1"/>
    <xf numFmtId="0" fontId="11" fillId="6" borderId="3" xfId="0" applyFont="1" applyFill="1" applyBorder="1" applyProtection="1"/>
    <xf numFmtId="0" fontId="8" fillId="3" borderId="21" xfId="0" applyFont="1" applyFill="1" applyBorder="1" applyProtection="1"/>
    <xf numFmtId="0" fontId="8" fillId="3" borderId="23" xfId="0" applyFont="1" applyFill="1" applyBorder="1" applyProtection="1"/>
    <xf numFmtId="0" fontId="8" fillId="5" borderId="23" xfId="0" applyFont="1" applyFill="1" applyBorder="1" applyProtection="1"/>
    <xf numFmtId="0" fontId="8" fillId="3" borderId="25" xfId="0" applyFont="1" applyFill="1" applyBorder="1" applyProtection="1"/>
    <xf numFmtId="0" fontId="11" fillId="3" borderId="23" xfId="0" applyFont="1" applyFill="1" applyBorder="1" applyProtection="1"/>
    <xf numFmtId="0" fontId="8" fillId="5" borderId="25" xfId="0" applyFont="1" applyFill="1" applyBorder="1" applyProtection="1"/>
    <xf numFmtId="0" fontId="11" fillId="6" borderId="1" xfId="0" applyFont="1" applyFill="1" applyBorder="1" applyProtection="1"/>
    <xf numFmtId="0" fontId="8" fillId="6" borderId="21" xfId="0" applyFont="1" applyFill="1" applyBorder="1" applyProtection="1"/>
    <xf numFmtId="0" fontId="8" fillId="6" borderId="25" xfId="0" applyFont="1" applyFill="1" applyBorder="1" applyProtection="1"/>
    <xf numFmtId="0" fontId="11" fillId="6" borderId="25" xfId="0" applyFont="1" applyFill="1" applyBorder="1" applyProtection="1"/>
    <xf numFmtId="0" fontId="8" fillId="0" borderId="21" xfId="0" applyFont="1" applyFill="1" applyBorder="1" applyProtection="1"/>
    <xf numFmtId="0" fontId="8" fillId="0" borderId="25" xfId="0" applyFont="1" applyFill="1" applyBorder="1" applyProtection="1"/>
    <xf numFmtId="0" fontId="8" fillId="0" borderId="23" xfId="0" applyFont="1" applyFill="1" applyBorder="1" applyProtection="1"/>
    <xf numFmtId="0" fontId="8" fillId="0" borderId="5" xfId="0" applyFont="1" applyFill="1" applyBorder="1" applyProtection="1"/>
    <xf numFmtId="0" fontId="11" fillId="3" borderId="4" xfId="0" applyFont="1" applyFill="1" applyBorder="1" applyAlignment="1" applyProtection="1">
      <alignment horizontal="left"/>
    </xf>
    <xf numFmtId="0" fontId="11" fillId="3" borderId="23" xfId="0" applyFont="1" applyFill="1" applyBorder="1" applyAlignment="1" applyProtection="1">
      <alignment horizontal="left"/>
    </xf>
    <xf numFmtId="0" fontId="12" fillId="7" borderId="40" xfId="0" applyNumberFormat="1" applyFont="1" applyFill="1" applyBorder="1" applyAlignment="1" applyProtection="1">
      <alignment horizontal="left"/>
    </xf>
    <xf numFmtId="168" fontId="8" fillId="5" borderId="20" xfId="0" applyNumberFormat="1" applyFont="1" applyFill="1" applyBorder="1" applyAlignment="1" applyProtection="1"/>
    <xf numFmtId="168" fontId="8" fillId="6" borderId="20" xfId="0" applyNumberFormat="1" applyFont="1" applyFill="1" applyBorder="1" applyAlignment="1" applyProtection="1"/>
    <xf numFmtId="168" fontId="8" fillId="5" borderId="0" xfId="0" applyNumberFormat="1" applyFont="1" applyFill="1" applyBorder="1" applyAlignment="1" applyProtection="1"/>
    <xf numFmtId="168" fontId="8" fillId="5" borderId="25" xfId="0" applyNumberFormat="1" applyFont="1" applyFill="1" applyBorder="1" applyAlignment="1" applyProtection="1"/>
    <xf numFmtId="0" fontId="11" fillId="0" borderId="5" xfId="0" applyFont="1" applyFill="1" applyBorder="1" applyProtection="1"/>
    <xf numFmtId="168" fontId="8" fillId="5" borderId="5" xfId="0" applyNumberFormat="1" applyFont="1" applyFill="1" applyBorder="1" applyAlignment="1" applyProtection="1"/>
    <xf numFmtId="168" fontId="8" fillId="5" borderId="23" xfId="0" applyNumberFormat="1" applyFont="1" applyFill="1" applyBorder="1" applyAlignment="1" applyProtection="1"/>
    <xf numFmtId="0" fontId="10" fillId="0" borderId="19" xfId="0" applyFont="1" applyFill="1" applyBorder="1" applyProtection="1"/>
    <xf numFmtId="0" fontId="10" fillId="0" borderId="22" xfId="0" applyFont="1" applyFill="1" applyBorder="1" applyProtection="1"/>
    <xf numFmtId="0" fontId="17" fillId="0" borderId="22" xfId="0" applyFont="1" applyFill="1" applyBorder="1" applyAlignment="1" applyProtection="1">
      <alignment horizontal="center"/>
    </xf>
    <xf numFmtId="168" fontId="10" fillId="0" borderId="22" xfId="0" applyNumberFormat="1" applyFont="1" applyFill="1" applyBorder="1" applyProtection="1"/>
    <xf numFmtId="168" fontId="10" fillId="0" borderId="30" xfId="0" applyNumberFormat="1" applyFont="1" applyFill="1" applyBorder="1" applyProtection="1"/>
    <xf numFmtId="168" fontId="10" fillId="12" borderId="15" xfId="0" applyNumberFormat="1" applyFont="1" applyFill="1" applyBorder="1" applyProtection="1"/>
    <xf numFmtId="0" fontId="17" fillId="0" borderId="20" xfId="0" applyFont="1" applyFill="1" applyBorder="1" applyAlignment="1" applyProtection="1">
      <alignment horizontal="center"/>
    </xf>
    <xf numFmtId="168" fontId="11" fillId="12" borderId="16" xfId="0" applyNumberFormat="1" applyFont="1" applyFill="1" applyBorder="1" applyProtection="1"/>
    <xf numFmtId="168" fontId="11" fillId="12" borderId="17" xfId="0" applyNumberFormat="1" applyFont="1" applyFill="1" applyBorder="1" applyProtection="1"/>
    <xf numFmtId="168" fontId="11" fillId="12" borderId="18" xfId="0" applyNumberFormat="1" applyFont="1" applyFill="1" applyBorder="1" applyProtection="1"/>
    <xf numFmtId="168" fontId="12" fillId="7" borderId="6" xfId="0" applyNumberFormat="1" applyFont="1" applyFill="1" applyBorder="1" applyAlignment="1" applyProtection="1">
      <alignment horizontal="left"/>
    </xf>
    <xf numFmtId="168" fontId="8" fillId="5" borderId="21" xfId="0" applyNumberFormat="1" applyFont="1" applyFill="1" applyBorder="1" applyAlignment="1" applyProtection="1"/>
    <xf numFmtId="168" fontId="9" fillId="2" borderId="0" xfId="0" applyNumberFormat="1" applyFont="1" applyFill="1" applyBorder="1" applyAlignment="1" applyProtection="1"/>
    <xf numFmtId="168" fontId="8" fillId="13" borderId="16" xfId="0" applyNumberFormat="1" applyFont="1" applyFill="1" applyBorder="1" applyAlignment="1" applyProtection="1"/>
    <xf numFmtId="168" fontId="8" fillId="13" borderId="17" xfId="0" applyNumberFormat="1" applyFont="1" applyFill="1" applyBorder="1" applyAlignment="1" applyProtection="1"/>
    <xf numFmtId="168" fontId="8" fillId="13" borderId="18" xfId="0" applyNumberFormat="1" applyFont="1" applyFill="1" applyBorder="1" applyAlignment="1" applyProtection="1"/>
    <xf numFmtId="0" fontId="22" fillId="0" borderId="0" xfId="0" applyNumberFormat="1" applyFont="1" applyFill="1" applyBorder="1" applyAlignment="1" applyProtection="1"/>
    <xf numFmtId="168" fontId="8" fillId="5" borderId="20" xfId="0" applyNumberFormat="1" applyFont="1" applyFill="1" applyBorder="1" applyAlignment="1" applyProtection="1">
      <alignment horizontal="center"/>
    </xf>
    <xf numFmtId="168" fontId="8" fillId="5" borderId="0" xfId="0" applyNumberFormat="1" applyFont="1" applyFill="1" applyBorder="1" applyAlignment="1" applyProtection="1">
      <alignment horizontal="center"/>
    </xf>
    <xf numFmtId="168" fontId="8" fillId="6" borderId="0" xfId="0" applyNumberFormat="1" applyFont="1" applyFill="1" applyBorder="1" applyAlignment="1" applyProtection="1">
      <alignment horizontal="center"/>
    </xf>
    <xf numFmtId="168" fontId="8" fillId="5" borderId="5" xfId="0" applyNumberFormat="1" applyFont="1" applyFill="1" applyBorder="1" applyAlignment="1" applyProtection="1">
      <alignment horizontal="center"/>
    </xf>
    <xf numFmtId="0" fontId="10" fillId="0" borderId="43" xfId="0" applyFont="1" applyFill="1" applyBorder="1" applyProtection="1"/>
    <xf numFmtId="0" fontId="10" fillId="0" borderId="44" xfId="0" applyFont="1" applyFill="1" applyBorder="1" applyProtection="1"/>
    <xf numFmtId="0" fontId="17" fillId="0" borderId="44" xfId="0" applyFont="1" applyFill="1" applyBorder="1" applyAlignment="1" applyProtection="1">
      <alignment horizontal="center"/>
    </xf>
    <xf numFmtId="168" fontId="10" fillId="0" borderId="44" xfId="0" applyNumberFormat="1" applyFont="1" applyFill="1" applyBorder="1" applyProtection="1"/>
    <xf numFmtId="168" fontId="10" fillId="0" borderId="45" xfId="0" applyNumberFormat="1" applyFont="1" applyFill="1" applyBorder="1" applyProtection="1"/>
    <xf numFmtId="168" fontId="10" fillId="12" borderId="46" xfId="0" applyNumberFormat="1" applyFont="1" applyFill="1" applyBorder="1" applyProtection="1"/>
    <xf numFmtId="172" fontId="8" fillId="0" borderId="16" xfId="0" applyNumberFormat="1" applyFont="1" applyFill="1" applyBorder="1" applyProtection="1"/>
    <xf numFmtId="172" fontId="11" fillId="0" borderId="17" xfId="0" applyNumberFormat="1" applyFont="1" applyFill="1" applyBorder="1" applyProtection="1"/>
    <xf numFmtId="172" fontId="8" fillId="0" borderId="18" xfId="0" applyNumberFormat="1" applyFont="1" applyFill="1" applyBorder="1" applyProtection="1"/>
    <xf numFmtId="172" fontId="8" fillId="5" borderId="0" xfId="0" applyNumberFormat="1" applyFont="1" applyFill="1" applyBorder="1" applyAlignment="1" applyProtection="1"/>
    <xf numFmtId="172" fontId="10" fillId="0" borderId="44" xfId="0" applyNumberFormat="1" applyFont="1" applyFill="1" applyBorder="1" applyProtection="1"/>
    <xf numFmtId="168" fontId="8" fillId="0" borderId="20" xfId="0" applyNumberFormat="1" applyFont="1" applyFill="1" applyBorder="1" applyProtection="1"/>
    <xf numFmtId="168" fontId="8" fillId="0" borderId="21" xfId="0" applyNumberFormat="1" applyFont="1" applyFill="1" applyBorder="1" applyProtection="1"/>
    <xf numFmtId="172" fontId="11" fillId="12" borderId="16" xfId="0" applyNumberFormat="1" applyFont="1" applyFill="1" applyBorder="1" applyProtection="1"/>
    <xf numFmtId="172" fontId="11" fillId="12" borderId="17" xfId="0" applyNumberFormat="1" applyFont="1" applyFill="1" applyBorder="1" applyProtection="1"/>
    <xf numFmtId="168" fontId="8" fillId="0" borderId="5" xfId="0" applyNumberFormat="1" applyFont="1" applyFill="1" applyBorder="1" applyProtection="1"/>
    <xf numFmtId="168" fontId="8" fillId="0" borderId="23" xfId="0" applyNumberFormat="1" applyFont="1" applyFill="1" applyBorder="1" applyProtection="1"/>
    <xf numFmtId="172" fontId="11" fillId="12" borderId="18" xfId="0" applyNumberFormat="1" applyFont="1" applyFill="1" applyBorder="1" applyProtection="1"/>
    <xf numFmtId="168" fontId="11" fillId="0" borderId="16" xfId="0" applyNumberFormat="1" applyFont="1" applyFill="1" applyBorder="1" applyProtection="1"/>
    <xf numFmtId="168" fontId="11" fillId="0" borderId="17" xfId="0" applyNumberFormat="1" applyFont="1" applyFill="1" applyBorder="1" applyProtection="1"/>
    <xf numFmtId="168" fontId="11" fillId="0" borderId="18" xfId="0" applyNumberFormat="1" applyFont="1" applyFill="1" applyBorder="1" applyProtection="1"/>
    <xf numFmtId="0" fontId="10" fillId="0" borderId="49" xfId="0" applyFont="1" applyFill="1" applyBorder="1" applyProtection="1"/>
    <xf numFmtId="0" fontId="10" fillId="0" borderId="50" xfId="0" applyFont="1" applyFill="1" applyBorder="1" applyProtection="1"/>
    <xf numFmtId="0" fontId="17" fillId="0" borderId="50" xfId="0" applyFont="1" applyFill="1" applyBorder="1" applyAlignment="1" applyProtection="1">
      <alignment horizontal="center"/>
    </xf>
    <xf numFmtId="168" fontId="10" fillId="0" borderId="50" xfId="0" applyNumberFormat="1" applyFont="1" applyFill="1" applyBorder="1" applyProtection="1"/>
    <xf numFmtId="168" fontId="10" fillId="0" borderId="51" xfId="0" applyNumberFormat="1" applyFont="1" applyFill="1" applyBorder="1" applyProtection="1"/>
    <xf numFmtId="168" fontId="10" fillId="0" borderId="52" xfId="0" applyNumberFormat="1" applyFont="1" applyFill="1" applyBorder="1" applyProtection="1"/>
    <xf numFmtId="168" fontId="10" fillId="12" borderId="52" xfId="0" applyNumberFormat="1" applyFont="1" applyFill="1" applyBorder="1" applyProtection="1"/>
    <xf numFmtId="0" fontId="11" fillId="0" borderId="49" xfId="0" applyFont="1" applyFill="1" applyBorder="1" applyProtection="1"/>
    <xf numFmtId="0" fontId="11" fillId="0" borderId="50" xfId="0" applyFont="1" applyFill="1" applyBorder="1" applyProtection="1"/>
    <xf numFmtId="0" fontId="17" fillId="3" borderId="50" xfId="0" applyFont="1" applyFill="1" applyBorder="1" applyAlignment="1" applyProtection="1">
      <alignment horizontal="center"/>
    </xf>
    <xf numFmtId="0" fontId="8" fillId="0" borderId="5" xfId="0" applyNumberFormat="1" applyFont="1" applyFill="1" applyBorder="1" applyAlignment="1" applyProtection="1"/>
    <xf numFmtId="168" fontId="8" fillId="6" borderId="0" xfId="0" applyNumberFormat="1" applyFont="1" applyFill="1" applyBorder="1" applyAlignment="1" applyProtection="1"/>
    <xf numFmtId="0" fontId="17" fillId="0" borderId="23" xfId="0" applyFont="1" applyFill="1" applyBorder="1" applyAlignment="1" applyProtection="1">
      <alignment horizontal="center"/>
    </xf>
    <xf numFmtId="0" fontId="10" fillId="0" borderId="53" xfId="0" applyFont="1" applyFill="1" applyBorder="1" applyProtection="1"/>
    <xf numFmtId="0" fontId="10" fillId="0" borderId="54" xfId="0" applyFont="1" applyFill="1" applyBorder="1" applyProtection="1"/>
    <xf numFmtId="0" fontId="17" fillId="0" borderId="54" xfId="0" applyFont="1" applyFill="1" applyBorder="1" applyAlignment="1" applyProtection="1">
      <alignment horizontal="center"/>
    </xf>
    <xf numFmtId="168" fontId="10" fillId="0" borderId="54" xfId="0" applyNumberFormat="1" applyFont="1" applyFill="1" applyBorder="1" applyProtection="1"/>
    <xf numFmtId="168" fontId="10" fillId="0" borderId="55" xfId="0" applyNumberFormat="1" applyFont="1" applyFill="1" applyBorder="1" applyProtection="1"/>
    <xf numFmtId="168" fontId="10" fillId="0" borderId="0" xfId="0" applyNumberFormat="1" applyFont="1" applyFill="1" applyBorder="1" applyProtection="1"/>
    <xf numFmtId="168" fontId="10" fillId="0" borderId="56" xfId="0" applyNumberFormat="1" applyFont="1" applyFill="1" applyBorder="1" applyProtection="1"/>
    <xf numFmtId="168" fontId="10" fillId="12" borderId="56" xfId="0" applyNumberFormat="1" applyFont="1" applyFill="1" applyBorder="1" applyProtection="1"/>
    <xf numFmtId="173" fontId="11" fillId="12" borderId="16" xfId="0" applyNumberFormat="1" applyFont="1" applyFill="1" applyBorder="1" applyProtection="1"/>
    <xf numFmtId="168" fontId="8" fillId="0" borderId="0" xfId="0" applyNumberFormat="1" applyFont="1" applyFill="1" applyBorder="1" applyProtection="1"/>
    <xf numFmtId="168" fontId="8" fillId="0" borderId="25" xfId="0" applyNumberFormat="1" applyFont="1" applyFill="1" applyBorder="1" applyProtection="1"/>
    <xf numFmtId="173" fontId="11" fillId="12" borderId="17" xfId="0" applyNumberFormat="1" applyFont="1" applyFill="1" applyBorder="1" applyProtection="1"/>
    <xf numFmtId="168" fontId="8" fillId="0" borderId="54" xfId="0" applyNumberFormat="1" applyFont="1" applyFill="1" applyBorder="1" applyProtection="1"/>
    <xf numFmtId="168" fontId="8" fillId="0" borderId="55" xfId="0" applyNumberFormat="1" applyFont="1" applyFill="1" applyBorder="1" applyProtection="1"/>
    <xf numFmtId="172" fontId="8" fillId="5" borderId="20" xfId="0" applyNumberFormat="1" applyFont="1" applyFill="1" applyBorder="1" applyAlignment="1" applyProtection="1"/>
    <xf numFmtId="172" fontId="8" fillId="6" borderId="20" xfId="0" applyNumberFormat="1" applyFont="1" applyFill="1" applyBorder="1" applyAlignment="1" applyProtection="1"/>
    <xf numFmtId="172" fontId="8" fillId="12" borderId="18" xfId="0" applyNumberFormat="1" applyFont="1" applyFill="1" applyBorder="1" applyProtection="1"/>
    <xf numFmtId="0" fontId="23" fillId="0" borderId="0" xfId="0" applyFont="1" applyFill="1" applyBorder="1" applyAlignment="1" applyProtection="1"/>
    <xf numFmtId="0" fontId="15" fillId="0" borderId="0" xfId="0" applyNumberFormat="1" applyFont="1" applyFill="1" applyBorder="1" applyAlignment="1" applyProtection="1"/>
    <xf numFmtId="168" fontId="11" fillId="0" borderId="0" xfId="0" applyNumberFormat="1" applyFont="1" applyFill="1" applyBorder="1" applyProtection="1"/>
    <xf numFmtId="168" fontId="8" fillId="6" borderId="5" xfId="0" applyNumberFormat="1" applyFont="1" applyFill="1" applyBorder="1" applyAlignment="1" applyProtection="1"/>
    <xf numFmtId="9" fontId="8" fillId="5" borderId="20" xfId="0" applyNumberFormat="1" applyFont="1" applyFill="1" applyBorder="1" applyAlignment="1" applyProtection="1"/>
    <xf numFmtId="168" fontId="10" fillId="12" borderId="54" xfId="0" applyNumberFormat="1" applyFont="1" applyFill="1" applyBorder="1" applyProtection="1"/>
    <xf numFmtId="9" fontId="8" fillId="5" borderId="20" xfId="1" applyNumberFormat="1" applyFont="1" applyFill="1" applyBorder="1" applyAlignment="1" applyProtection="1"/>
    <xf numFmtId="9" fontId="8" fillId="5" borderId="21" xfId="1" applyNumberFormat="1" applyFont="1" applyFill="1" applyBorder="1" applyAlignment="1" applyProtection="1"/>
    <xf numFmtId="9" fontId="8" fillId="5" borderId="0" xfId="0" applyNumberFormat="1" applyFont="1" applyFill="1" applyBorder="1" applyAlignment="1" applyProtection="1"/>
    <xf numFmtId="9" fontId="8" fillId="5" borderId="25" xfId="0" applyNumberFormat="1" applyFont="1" applyFill="1" applyBorder="1" applyAlignment="1" applyProtection="1"/>
    <xf numFmtId="9" fontId="8" fillId="0" borderId="0" xfId="0" applyNumberFormat="1" applyFont="1" applyFill="1" applyBorder="1" applyAlignment="1" applyProtection="1"/>
    <xf numFmtId="9" fontId="8" fillId="5" borderId="5" xfId="0" applyNumberFormat="1" applyFont="1" applyFill="1" applyBorder="1" applyAlignment="1" applyProtection="1"/>
    <xf numFmtId="9" fontId="8" fillId="5" borderId="23" xfId="0" applyNumberFormat="1" applyFont="1" applyFill="1" applyBorder="1" applyAlignment="1" applyProtection="1"/>
    <xf numFmtId="0" fontId="24" fillId="0" borderId="0" xfId="0" applyNumberFormat="1" applyFont="1" applyFill="1" applyBorder="1" applyAlignment="1" applyProtection="1"/>
    <xf numFmtId="0" fontId="8" fillId="0" borderId="57" xfId="0" applyFont="1" applyFill="1" applyBorder="1" applyProtection="1"/>
    <xf numFmtId="0" fontId="8" fillId="0" borderId="58" xfId="0" applyFont="1" applyFill="1" applyBorder="1" applyProtection="1"/>
    <xf numFmtId="0" fontId="17" fillId="0" borderId="58" xfId="0" applyFont="1" applyFill="1" applyBorder="1" applyAlignment="1" applyProtection="1">
      <alignment horizontal="center"/>
    </xf>
    <xf numFmtId="168" fontId="8" fillId="0" borderId="58" xfId="0" applyNumberFormat="1" applyFont="1" applyFill="1" applyBorder="1" applyAlignment="1" applyProtection="1"/>
    <xf numFmtId="168" fontId="8" fillId="0" borderId="59" xfId="0" applyNumberFormat="1" applyFont="1" applyFill="1" applyBorder="1" applyAlignment="1" applyProtection="1"/>
    <xf numFmtId="0" fontId="10" fillId="0" borderId="60" xfId="0" applyFont="1" applyFill="1" applyBorder="1" applyProtection="1"/>
    <xf numFmtId="0" fontId="10" fillId="0" borderId="61" xfId="0" applyFont="1" applyFill="1" applyBorder="1" applyProtection="1"/>
    <xf numFmtId="0" fontId="17" fillId="0" borderId="61" xfId="0" applyFont="1" applyFill="1" applyBorder="1" applyAlignment="1" applyProtection="1">
      <alignment horizontal="center"/>
    </xf>
    <xf numFmtId="168" fontId="10" fillId="0" borderId="61" xfId="0" applyNumberFormat="1" applyFont="1" applyFill="1" applyBorder="1" applyProtection="1"/>
    <xf numFmtId="168" fontId="10" fillId="0" borderId="62" xfId="0" applyNumberFormat="1" applyFont="1" applyFill="1" applyBorder="1" applyProtection="1"/>
    <xf numFmtId="168" fontId="10" fillId="5" borderId="20" xfId="0" applyNumberFormat="1" applyFont="1" applyFill="1" applyBorder="1" applyProtection="1"/>
    <xf numFmtId="168" fontId="10" fillId="5" borderId="5" xfId="0" applyNumberFormat="1" applyFont="1" applyFill="1" applyBorder="1" applyProtection="1"/>
    <xf numFmtId="168" fontId="11" fillId="4" borderId="50" xfId="0" applyNumberFormat="1" applyFont="1" applyFill="1" applyBorder="1" applyProtection="1"/>
    <xf numFmtId="168" fontId="11" fillId="4" borderId="51" xfId="0" applyNumberFormat="1" applyFont="1" applyFill="1" applyBorder="1" applyProtection="1"/>
    <xf numFmtId="174" fontId="23" fillId="0" borderId="0" xfId="0" applyNumberFormat="1" applyFont="1" applyFill="1" applyBorder="1" applyAlignment="1" applyProtection="1"/>
    <xf numFmtId="10" fontId="23" fillId="0" borderId="0" xfId="0" applyNumberFormat="1" applyFont="1" applyFill="1" applyBorder="1" applyAlignment="1" applyProtection="1"/>
    <xf numFmtId="168" fontId="11" fillId="4" borderId="61" xfId="0" applyNumberFormat="1" applyFont="1" applyFill="1" applyBorder="1" applyProtection="1"/>
    <xf numFmtId="168" fontId="11" fillId="4" borderId="62" xfId="0" applyNumberFormat="1" applyFont="1" applyFill="1" applyBorder="1" applyProtection="1"/>
    <xf numFmtId="168" fontId="11" fillId="0" borderId="20" xfId="0" applyNumberFormat="1" applyFont="1" applyFill="1" applyBorder="1" applyAlignment="1" applyProtection="1"/>
    <xf numFmtId="168" fontId="11" fillId="0" borderId="0" xfId="0" applyNumberFormat="1" applyFont="1" applyFill="1" applyBorder="1" applyAlignment="1" applyProtection="1"/>
    <xf numFmtId="168" fontId="11" fillId="0" borderId="5" xfId="0" applyNumberFormat="1" applyFont="1" applyFill="1" applyBorder="1" applyAlignment="1" applyProtection="1"/>
    <xf numFmtId="1" fontId="8" fillId="0" borderId="0" xfId="0" applyNumberFormat="1" applyFont="1" applyFill="1" applyBorder="1" applyAlignment="1" applyProtection="1"/>
    <xf numFmtId="168" fontId="10" fillId="0" borderId="20" xfId="0" applyNumberFormat="1" applyFont="1" applyFill="1" applyBorder="1" applyProtection="1"/>
    <xf numFmtId="168" fontId="10" fillId="0" borderId="21" xfId="0" applyNumberFormat="1" applyFont="1" applyFill="1" applyBorder="1" applyProtection="1"/>
    <xf numFmtId="168" fontId="10" fillId="0" borderId="16" xfId="0" applyNumberFormat="1" applyFont="1" applyFill="1" applyBorder="1" applyProtection="1"/>
    <xf numFmtId="168" fontId="10" fillId="0" borderId="5" xfId="0" applyNumberFormat="1" applyFont="1" applyFill="1" applyBorder="1" applyProtection="1"/>
    <xf numFmtId="168" fontId="10" fillId="0" borderId="23" xfId="0" applyNumberFormat="1" applyFont="1" applyFill="1" applyBorder="1" applyProtection="1"/>
    <xf numFmtId="168" fontId="10" fillId="0" borderId="18" xfId="0" applyNumberFormat="1" applyFont="1" applyFill="1" applyBorder="1" applyProtection="1"/>
    <xf numFmtId="0" fontId="11" fillId="0" borderId="53" xfId="0" applyFont="1" applyFill="1" applyBorder="1" applyProtection="1"/>
    <xf numFmtId="0" fontId="11" fillId="0" borderId="54" xfId="0" applyFont="1" applyFill="1" applyBorder="1" applyProtection="1"/>
    <xf numFmtId="168" fontId="11" fillId="0" borderId="54" xfId="0" applyNumberFormat="1" applyFont="1" applyFill="1" applyBorder="1" applyProtection="1"/>
    <xf numFmtId="168" fontId="11" fillId="0" borderId="55" xfId="0" applyNumberFormat="1" applyFont="1" applyFill="1" applyBorder="1" applyProtection="1"/>
    <xf numFmtId="0" fontId="25" fillId="0" borderId="0" xfId="0" applyFont="1" applyFill="1" applyBorder="1" applyProtection="1"/>
    <xf numFmtId="0" fontId="25" fillId="0" borderId="0" xfId="0" applyFont="1" applyFill="1" applyProtection="1"/>
    <xf numFmtId="0" fontId="8" fillId="0" borderId="25" xfId="0" applyNumberFormat="1" applyFont="1" applyFill="1" applyBorder="1" applyAlignment="1" applyProtection="1"/>
    <xf numFmtId="168" fontId="11" fillId="4" borderId="54" xfId="0" applyNumberFormat="1" applyFont="1" applyFill="1" applyBorder="1" applyProtection="1"/>
    <xf numFmtId="168" fontId="11" fillId="4" borderId="55" xfId="0" applyNumberFormat="1" applyFont="1" applyFill="1" applyBorder="1" applyProtection="1"/>
    <xf numFmtId="0" fontId="10" fillId="3" borderId="24" xfId="0" applyFont="1" applyFill="1" applyBorder="1" applyAlignment="1" applyProtection="1">
      <alignment horizontal="center" vertical="center" wrapText="1"/>
    </xf>
    <xf numFmtId="0" fontId="10" fillId="0" borderId="53" xfId="0" applyFont="1" applyFill="1" applyBorder="1" applyAlignment="1" applyProtection="1">
      <alignment horizontal="left"/>
    </xf>
    <xf numFmtId="0" fontId="10" fillId="0" borderId="54" xfId="0" applyFont="1" applyFill="1" applyBorder="1" applyAlignment="1" applyProtection="1">
      <alignment horizontal="left"/>
    </xf>
    <xf numFmtId="175" fontId="8" fillId="0" borderId="0" xfId="0" applyNumberFormat="1" applyFont="1" applyProtection="1"/>
    <xf numFmtId="168" fontId="8" fillId="6" borderId="16" xfId="0" applyNumberFormat="1" applyFont="1" applyFill="1" applyBorder="1" applyAlignment="1" applyProtection="1"/>
    <xf numFmtId="0" fontId="10" fillId="0" borderId="1" xfId="0" applyFont="1" applyFill="1" applyBorder="1" applyProtection="1"/>
    <xf numFmtId="0" fontId="10" fillId="0" borderId="20" xfId="0" applyFont="1" applyFill="1" applyBorder="1" applyProtection="1"/>
    <xf numFmtId="0" fontId="10" fillId="0" borderId="4" xfId="0" applyFont="1" applyFill="1" applyBorder="1" applyProtection="1"/>
    <xf numFmtId="0" fontId="10" fillId="0" borderId="5" xfId="0" applyFont="1" applyFill="1" applyBorder="1" applyProtection="1"/>
    <xf numFmtId="168" fontId="11" fillId="0" borderId="54" xfId="0" applyNumberFormat="1" applyFont="1" applyFill="1" applyBorder="1" applyAlignment="1" applyProtection="1">
      <alignment horizontal="right"/>
    </xf>
    <xf numFmtId="168" fontId="11" fillId="0" borderId="55" xfId="0" applyNumberFormat="1" applyFont="1" applyFill="1" applyBorder="1" applyAlignment="1" applyProtection="1">
      <alignment horizontal="right"/>
    </xf>
    <xf numFmtId="168" fontId="11" fillId="0" borderId="56" xfId="0" applyNumberFormat="1" applyFont="1" applyFill="1" applyBorder="1" applyAlignment="1" applyProtection="1">
      <alignment horizontal="right"/>
    </xf>
    <xf numFmtId="0" fontId="11" fillId="0" borderId="0" xfId="0" applyFont="1" applyProtection="1"/>
    <xf numFmtId="166" fontId="10" fillId="3" borderId="24" xfId="0" applyNumberFormat="1" applyFont="1" applyFill="1" applyBorder="1" applyAlignment="1" applyProtection="1">
      <alignment horizontal="center"/>
    </xf>
    <xf numFmtId="6" fontId="17" fillId="3" borderId="20" xfId="0" quotePrefix="1" applyNumberFormat="1" applyFont="1" applyFill="1" applyBorder="1" applyAlignment="1" applyProtection="1">
      <alignment horizontal="center"/>
    </xf>
    <xf numFmtId="6" fontId="17" fillId="0" borderId="0" xfId="0" applyNumberFormat="1" applyFont="1" applyFill="1" applyBorder="1" applyAlignment="1" applyProtection="1">
      <alignment horizontal="center"/>
    </xf>
    <xf numFmtId="6" fontId="17" fillId="0" borderId="5" xfId="0" applyNumberFormat="1" applyFont="1" applyFill="1" applyBorder="1" applyAlignment="1" applyProtection="1">
      <alignment horizontal="center"/>
    </xf>
    <xf numFmtId="6" fontId="17" fillId="0" borderId="54" xfId="0" applyNumberFormat="1" applyFont="1" applyFill="1" applyBorder="1" applyAlignment="1" applyProtection="1">
      <alignment horizontal="center"/>
    </xf>
    <xf numFmtId="168" fontId="10" fillId="0" borderId="53" xfId="0" applyNumberFormat="1" applyFont="1" applyFill="1" applyBorder="1" applyProtection="1"/>
    <xf numFmtId="0" fontId="10" fillId="0" borderId="35" xfId="0" applyFont="1" applyBorder="1" applyAlignment="1" applyProtection="1">
      <alignment wrapText="1"/>
    </xf>
    <xf numFmtId="0" fontId="10" fillId="0" borderId="24" xfId="0" applyFont="1" applyFill="1" applyBorder="1" applyAlignment="1" applyProtection="1">
      <alignment horizontal="center"/>
    </xf>
    <xf numFmtId="0" fontId="11" fillId="0" borderId="31" xfId="0" applyFont="1" applyFill="1" applyBorder="1" applyProtection="1"/>
    <xf numFmtId="168" fontId="11" fillId="0" borderId="31" xfId="0" applyNumberFormat="1" applyFont="1" applyFill="1" applyBorder="1" applyProtection="1"/>
    <xf numFmtId="3" fontId="8" fillId="0" borderId="0" xfId="0" applyNumberFormat="1" applyFont="1" applyFill="1" applyBorder="1" applyAlignment="1" applyProtection="1"/>
    <xf numFmtId="0" fontId="11" fillId="0" borderId="32" xfId="0" applyFont="1" applyFill="1" applyBorder="1" applyProtection="1"/>
    <xf numFmtId="168" fontId="11" fillId="0" borderId="32" xfId="0" applyNumberFormat="1" applyFont="1" applyFill="1" applyBorder="1" applyProtection="1"/>
    <xf numFmtId="0" fontId="11" fillId="0" borderId="33" xfId="0" applyFont="1" applyFill="1" applyBorder="1" applyProtection="1"/>
    <xf numFmtId="168" fontId="11" fillId="0" borderId="33" xfId="0" applyNumberFormat="1" applyFont="1" applyFill="1" applyBorder="1" applyProtection="1"/>
    <xf numFmtId="10" fontId="10" fillId="0" borderId="70" xfId="0" applyNumberFormat="1" applyFont="1" applyBorder="1" applyAlignment="1" applyProtection="1">
      <alignment horizontal="centerContinuous"/>
    </xf>
    <xf numFmtId="0" fontId="10" fillId="0" borderId="71" xfId="0" applyFont="1" applyFill="1" applyBorder="1" applyAlignment="1" applyProtection="1">
      <alignment horizontal="center"/>
    </xf>
    <xf numFmtId="10" fontId="10" fillId="0" borderId="72" xfId="0" applyNumberFormat="1" applyFont="1" applyBorder="1" applyAlignment="1" applyProtection="1">
      <alignment horizontal="centerContinuous"/>
    </xf>
    <xf numFmtId="0" fontId="10" fillId="0" borderId="73" xfId="0" applyFont="1" applyFill="1" applyBorder="1" applyAlignment="1" applyProtection="1">
      <alignment horizontal="center"/>
    </xf>
    <xf numFmtId="176" fontId="10" fillId="0" borderId="74" xfId="0" applyNumberFormat="1" applyFont="1" applyFill="1" applyBorder="1" applyAlignment="1" applyProtection="1">
      <alignment horizontal="centerContinuous"/>
    </xf>
    <xf numFmtId="168" fontId="11" fillId="0" borderId="75" xfId="0" applyNumberFormat="1" applyFont="1" applyFill="1" applyBorder="1" applyAlignment="1" applyProtection="1">
      <alignment horizontal="center"/>
    </xf>
    <xf numFmtId="176" fontId="10" fillId="0" borderId="77" xfId="0" applyNumberFormat="1" applyFont="1" applyBorder="1" applyAlignment="1" applyProtection="1">
      <alignment horizontal="centerContinuous"/>
    </xf>
    <xf numFmtId="168" fontId="11" fillId="0" borderId="78" xfId="0" applyNumberFormat="1" applyFont="1" applyFill="1" applyBorder="1" applyAlignment="1" applyProtection="1">
      <alignment horizontal="center"/>
    </xf>
    <xf numFmtId="176" fontId="10" fillId="0" borderId="72" xfId="0" applyNumberFormat="1" applyFont="1" applyFill="1" applyBorder="1" applyAlignment="1" applyProtection="1">
      <alignment horizontal="centerContinuous"/>
    </xf>
    <xf numFmtId="168" fontId="11" fillId="0" borderId="73" xfId="0" applyNumberFormat="1" applyFont="1" applyFill="1" applyBorder="1" applyAlignment="1" applyProtection="1">
      <alignment horizontal="center"/>
    </xf>
    <xf numFmtId="10" fontId="10" fillId="0" borderId="80" xfId="0" applyNumberFormat="1" applyFont="1" applyBorder="1" applyAlignment="1" applyProtection="1">
      <alignment horizontal="centerContinuous" vertical="top" wrapText="1"/>
    </xf>
    <xf numFmtId="0" fontId="19" fillId="0" borderId="81" xfId="0" applyFont="1" applyBorder="1" applyAlignment="1">
      <alignment vertical="top" wrapText="1"/>
    </xf>
    <xf numFmtId="0" fontId="19" fillId="0" borderId="82" xfId="0" applyFont="1" applyBorder="1" applyAlignment="1">
      <alignment vertical="top" wrapText="1"/>
    </xf>
    <xf numFmtId="0" fontId="26" fillId="0" borderId="0" xfId="0" applyNumberFormat="1" applyFont="1" applyFill="1" applyBorder="1" applyAlignment="1" applyProtection="1">
      <alignment horizontal="left" indent="1"/>
    </xf>
    <xf numFmtId="176" fontId="10" fillId="0" borderId="72" xfId="0" applyNumberFormat="1" applyFont="1" applyBorder="1" applyAlignment="1" applyProtection="1">
      <alignment horizontal="centerContinuous"/>
    </xf>
    <xf numFmtId="6" fontId="27" fillId="5" borderId="76" xfId="0" applyNumberFormat="1" applyFont="1" applyFill="1" applyBorder="1" applyAlignment="1">
      <alignment horizontal="center" vertical="top" wrapText="1"/>
    </xf>
    <xf numFmtId="6" fontId="27" fillId="5" borderId="79" xfId="0" applyNumberFormat="1" applyFont="1" applyFill="1" applyBorder="1" applyAlignment="1">
      <alignment horizontal="center" vertical="top" wrapText="1"/>
    </xf>
    <xf numFmtId="6" fontId="27" fillId="5" borderId="83" xfId="0" applyNumberFormat="1" applyFont="1" applyFill="1" applyBorder="1" applyAlignment="1">
      <alignment horizontal="center" vertical="top" wrapText="1"/>
    </xf>
    <xf numFmtId="0" fontId="11" fillId="3" borderId="20" xfId="0" applyFont="1" applyFill="1" applyBorder="1" applyProtection="1"/>
    <xf numFmtId="14" fontId="10" fillId="0" borderId="21" xfId="0" applyNumberFormat="1" applyFont="1" applyFill="1" applyBorder="1" applyAlignment="1" applyProtection="1">
      <alignment horizontal="center"/>
    </xf>
    <xf numFmtId="0" fontId="11" fillId="3" borderId="0" xfId="0" applyFont="1" applyFill="1" applyBorder="1" applyProtection="1"/>
    <xf numFmtId="14" fontId="10" fillId="0" borderId="25" xfId="0" applyNumberFormat="1" applyFont="1" applyFill="1" applyBorder="1" applyAlignment="1" applyProtection="1">
      <alignment horizontal="center"/>
    </xf>
    <xf numFmtId="2" fontId="10" fillId="3" borderId="25" xfId="0" applyNumberFormat="1" applyFont="1" applyFill="1" applyBorder="1" applyAlignment="1" applyProtection="1">
      <alignment horizontal="center"/>
    </xf>
    <xf numFmtId="0" fontId="11" fillId="3" borderId="5" xfId="0" applyFont="1" applyFill="1" applyBorder="1" applyProtection="1"/>
    <xf numFmtId="14" fontId="10" fillId="0" borderId="23" xfId="0" applyNumberFormat="1" applyFont="1" applyFill="1" applyBorder="1" applyAlignment="1" applyProtection="1">
      <alignment horizontal="center"/>
    </xf>
    <xf numFmtId="0" fontId="8" fillId="0" borderId="20" xfId="0" applyFont="1" applyFill="1" applyBorder="1" applyProtection="1"/>
    <xf numFmtId="17" fontId="11" fillId="0" borderId="84" xfId="0" applyNumberFormat="1" applyFont="1" applyFill="1" applyBorder="1" applyAlignment="1" applyProtection="1">
      <alignment horizontal="center" vertical="center" wrapText="1"/>
    </xf>
    <xf numFmtId="14" fontId="11" fillId="0" borderId="20" xfId="0" applyNumberFormat="1" applyFont="1" applyFill="1" applyBorder="1" applyAlignment="1" applyProtection="1">
      <alignment horizontal="center" vertical="center" wrapText="1"/>
    </xf>
    <xf numFmtId="14" fontId="11" fillId="0" borderId="21" xfId="0" applyNumberFormat="1" applyFont="1" applyFill="1" applyBorder="1" applyAlignment="1" applyProtection="1">
      <alignment horizontal="center" vertical="center" wrapText="1"/>
    </xf>
    <xf numFmtId="0" fontId="8" fillId="0" borderId="26" xfId="0" applyFont="1" applyFill="1" applyBorder="1" applyProtection="1"/>
    <xf numFmtId="0" fontId="8" fillId="0" borderId="27" xfId="0" applyFont="1" applyFill="1" applyBorder="1" applyProtection="1"/>
    <xf numFmtId="0" fontId="17" fillId="0" borderId="27" xfId="0" applyFont="1" applyFill="1" applyBorder="1" applyAlignment="1" applyProtection="1">
      <alignment horizontal="center"/>
    </xf>
    <xf numFmtId="17" fontId="11" fillId="0" borderId="85" xfId="0" applyNumberFormat="1" applyFont="1" applyFill="1" applyBorder="1" applyAlignment="1" applyProtection="1">
      <alignment horizontal="center" vertical="center" wrapText="1"/>
    </xf>
    <xf numFmtId="14" fontId="11" fillId="0" borderId="27" xfId="0" applyNumberFormat="1" applyFont="1" applyFill="1" applyBorder="1" applyAlignment="1" applyProtection="1">
      <alignment horizontal="center" vertical="center" wrapText="1"/>
    </xf>
    <xf numFmtId="14" fontId="11" fillId="0" borderId="86" xfId="0" applyNumberFormat="1" applyFont="1" applyFill="1" applyBorder="1" applyAlignment="1" applyProtection="1">
      <alignment horizontal="center" vertical="center" wrapText="1"/>
    </xf>
    <xf numFmtId="17" fontId="11" fillId="0" borderId="7" xfId="0" applyNumberFormat="1" applyFont="1" applyFill="1" applyBorder="1" applyAlignment="1" applyProtection="1">
      <alignment horizontal="center" vertical="center" wrapText="1"/>
    </xf>
    <xf numFmtId="1" fontId="11" fillId="0" borderId="25" xfId="0" applyNumberFormat="1" applyFont="1" applyFill="1" applyBorder="1" applyAlignment="1" applyProtection="1">
      <alignment horizontal="center" vertical="center" wrapText="1"/>
    </xf>
    <xf numFmtId="17" fontId="11" fillId="0" borderId="9" xfId="0" applyNumberFormat="1"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xf>
    <xf numFmtId="1" fontId="11" fillId="0" borderId="23" xfId="0" applyNumberFormat="1" applyFont="1" applyFill="1" applyBorder="1" applyAlignment="1" applyProtection="1">
      <alignment horizontal="center" vertical="center" wrapText="1"/>
    </xf>
    <xf numFmtId="0" fontId="11" fillId="3" borderId="87" xfId="0" applyFont="1" applyFill="1" applyBorder="1" applyProtection="1"/>
    <xf numFmtId="0" fontId="8" fillId="3" borderId="88" xfId="0" applyFont="1" applyFill="1" applyBorder="1" applyProtection="1"/>
    <xf numFmtId="0" fontId="17" fillId="3" borderId="88" xfId="0" applyFont="1" applyFill="1" applyBorder="1" applyAlignment="1" applyProtection="1">
      <alignment horizontal="center"/>
    </xf>
    <xf numFmtId="0" fontId="8" fillId="0" borderId="88" xfId="0" applyFont="1" applyFill="1" applyBorder="1" applyProtection="1"/>
    <xf numFmtId="177" fontId="8" fillId="0" borderId="88" xfId="0" applyNumberFormat="1" applyFont="1" applyFill="1" applyBorder="1" applyProtection="1"/>
    <xf numFmtId="177" fontId="8" fillId="0" borderId="89" xfId="0" applyNumberFormat="1" applyFont="1" applyFill="1" applyBorder="1" applyProtection="1"/>
    <xf numFmtId="169" fontId="8" fillId="0" borderId="5" xfId="0" applyNumberFormat="1" applyFont="1" applyFill="1" applyBorder="1" applyAlignment="1" applyProtection="1"/>
    <xf numFmtId="177" fontId="8" fillId="0" borderId="5" xfId="0" applyNumberFormat="1" applyFont="1" applyFill="1" applyBorder="1" applyAlignment="1" applyProtection="1"/>
    <xf numFmtId="177" fontId="8" fillId="0" borderId="23" xfId="0" applyNumberFormat="1" applyFont="1" applyFill="1" applyBorder="1" applyAlignment="1" applyProtection="1"/>
    <xf numFmtId="0" fontId="8" fillId="3" borderId="20" xfId="0" applyNumberFormat="1" applyFont="1" applyFill="1" applyBorder="1" applyAlignment="1" applyProtection="1"/>
    <xf numFmtId="0" fontId="0" fillId="0" borderId="20" xfId="0" applyFill="1" applyBorder="1" applyProtection="1"/>
    <xf numFmtId="0" fontId="0" fillId="0" borderId="20" xfId="0" applyFill="1" applyBorder="1" applyAlignment="1" applyProtection="1">
      <alignment horizontal="right"/>
    </xf>
    <xf numFmtId="178" fontId="11" fillId="0" borderId="0" xfId="0" applyNumberFormat="1" applyFont="1" applyFill="1" applyBorder="1" applyProtection="1"/>
    <xf numFmtId="0" fontId="8" fillId="3" borderId="5" xfId="0" applyNumberFormat="1" applyFont="1" applyFill="1" applyBorder="1" applyAlignment="1" applyProtection="1"/>
    <xf numFmtId="0" fontId="0" fillId="3" borderId="5" xfId="0" applyFill="1" applyBorder="1" applyProtection="1"/>
    <xf numFmtId="0" fontId="0" fillId="3" borderId="23" xfId="0" applyFill="1" applyBorder="1" applyProtection="1"/>
    <xf numFmtId="166" fontId="10" fillId="9" borderId="90" xfId="0" applyNumberFormat="1" applyFont="1" applyFill="1" applyBorder="1" applyAlignment="1" applyProtection="1">
      <alignment horizontal="center"/>
    </xf>
    <xf numFmtId="0" fontId="17" fillId="3" borderId="58" xfId="0" applyFont="1" applyFill="1" applyBorder="1" applyAlignment="1" applyProtection="1">
      <alignment horizontal="center"/>
    </xf>
    <xf numFmtId="0" fontId="8" fillId="0" borderId="58" xfId="0" applyFont="1" applyBorder="1" applyProtection="1"/>
    <xf numFmtId="169" fontId="8" fillId="0" borderId="58" xfId="0" applyNumberFormat="1" applyFont="1" applyFill="1" applyBorder="1" applyAlignment="1" applyProtection="1"/>
    <xf numFmtId="169" fontId="8" fillId="0" borderId="59" xfId="0" applyNumberFormat="1" applyFont="1" applyFill="1" applyBorder="1" applyAlignment="1" applyProtection="1"/>
    <xf numFmtId="0" fontId="8" fillId="0" borderId="5" xfId="0" applyFont="1" applyBorder="1" applyProtection="1"/>
    <xf numFmtId="172" fontId="8" fillId="0" borderId="20" xfId="0" applyNumberFormat="1" applyFont="1" applyFill="1" applyBorder="1" applyAlignment="1" applyProtection="1"/>
    <xf numFmtId="172" fontId="8" fillId="0" borderId="21" xfId="0" applyNumberFormat="1" applyFont="1" applyFill="1" applyBorder="1" applyAlignment="1" applyProtection="1"/>
    <xf numFmtId="172" fontId="8" fillId="0" borderId="0" xfId="0" applyNumberFormat="1" applyFont="1" applyFill="1" applyBorder="1" applyAlignment="1" applyProtection="1"/>
    <xf numFmtId="172" fontId="8" fillId="0" borderId="25" xfId="0" applyNumberFormat="1" applyFont="1" applyFill="1" applyBorder="1" applyAlignment="1" applyProtection="1"/>
    <xf numFmtId="0" fontId="10" fillId="3" borderId="5" xfId="0" applyFont="1" applyFill="1" applyBorder="1" applyProtection="1"/>
    <xf numFmtId="172" fontId="10" fillId="0" borderId="5" xfId="0" applyNumberFormat="1" applyFont="1" applyFill="1" applyBorder="1" applyProtection="1"/>
    <xf numFmtId="172" fontId="10" fillId="0" borderId="23" xfId="0" applyNumberFormat="1" applyFont="1" applyFill="1" applyBorder="1" applyProtection="1"/>
    <xf numFmtId="0" fontId="21" fillId="0" borderId="60" xfId="0" applyFont="1" applyBorder="1" applyProtection="1"/>
    <xf numFmtId="0" fontId="21" fillId="0" borderId="61" xfId="0" applyFont="1" applyBorder="1" applyProtection="1"/>
    <xf numFmtId="0" fontId="28" fillId="0" borderId="61" xfId="0" applyFont="1" applyBorder="1" applyProtection="1"/>
    <xf numFmtId="0" fontId="21" fillId="0" borderId="0" xfId="0" applyFont="1" applyBorder="1" applyProtection="1"/>
    <xf numFmtId="0" fontId="28" fillId="0" borderId="0" xfId="0" applyFont="1" applyBorder="1" applyProtection="1"/>
    <xf numFmtId="179" fontId="21" fillId="0" borderId="0" xfId="0" applyNumberFormat="1" applyFont="1" applyFill="1" applyBorder="1" applyAlignment="1" applyProtection="1">
      <alignment horizontal="right"/>
    </xf>
    <xf numFmtId="0" fontId="10" fillId="3" borderId="0" xfId="0" applyFont="1" applyFill="1" applyBorder="1" applyAlignment="1" applyProtection="1">
      <alignment horizontal="center"/>
    </xf>
    <xf numFmtId="168" fontId="10" fillId="0" borderId="5" xfId="0" applyNumberFormat="1" applyFont="1" applyBorder="1" applyProtection="1"/>
    <xf numFmtId="0" fontId="10" fillId="0" borderId="0" xfId="0" applyNumberFormat="1" applyFont="1" applyFill="1" applyBorder="1" applyAlignment="1" applyProtection="1"/>
    <xf numFmtId="0" fontId="11" fillId="11" borderId="91" xfId="0" applyFont="1" applyFill="1" applyBorder="1" applyProtection="1"/>
    <xf numFmtId="0" fontId="11" fillId="11" borderId="50" xfId="0" applyFont="1" applyFill="1" applyBorder="1" applyProtection="1"/>
    <xf numFmtId="0" fontId="22" fillId="0" borderId="50" xfId="0" applyFont="1" applyFill="1" applyBorder="1" applyAlignment="1" applyProtection="1">
      <alignment horizontal="center"/>
    </xf>
    <xf numFmtId="9" fontId="11" fillId="0" borderId="50" xfId="0" applyNumberFormat="1" applyFont="1" applyFill="1" applyBorder="1" applyAlignment="1" applyProtection="1">
      <alignment horizontal="center"/>
    </xf>
    <xf numFmtId="15" fontId="8" fillId="7" borderId="50" xfId="0" applyNumberFormat="1" applyFont="1" applyFill="1" applyBorder="1" applyAlignment="1" applyProtection="1"/>
    <xf numFmtId="15" fontId="8" fillId="14" borderId="50" xfId="0" applyNumberFormat="1" applyFont="1" applyFill="1" applyBorder="1" applyAlignment="1" applyProtection="1"/>
    <xf numFmtId="168" fontId="8" fillId="11" borderId="50" xfId="0" applyNumberFormat="1" applyFont="1" applyFill="1" applyBorder="1" applyAlignment="1" applyProtection="1"/>
    <xf numFmtId="168" fontId="8" fillId="11" borderId="92" xfId="0" applyNumberFormat="1" applyFont="1" applyFill="1" applyBorder="1" applyAlignment="1" applyProtection="1"/>
    <xf numFmtId="0" fontId="10" fillId="0" borderId="60" xfId="0" applyFont="1" applyBorder="1" applyProtection="1"/>
    <xf numFmtId="0" fontId="10" fillId="0" borderId="61" xfId="0" applyFont="1" applyBorder="1" applyProtection="1"/>
    <xf numFmtId="0" fontId="11" fillId="0" borderId="61" xfId="0" applyFont="1" applyBorder="1" applyProtection="1"/>
    <xf numFmtId="168" fontId="11" fillId="0" borderId="5" xfId="0" applyNumberFormat="1" applyFont="1" applyFill="1" applyBorder="1" applyProtection="1"/>
    <xf numFmtId="168" fontId="11" fillId="0" borderId="20" xfId="0" applyNumberFormat="1" applyFont="1" applyFill="1" applyBorder="1" applyProtection="1"/>
    <xf numFmtId="168" fontId="11" fillId="0" borderId="21" xfId="0" applyNumberFormat="1" applyFont="1" applyFill="1" applyBorder="1" applyProtection="1"/>
    <xf numFmtId="168" fontId="11" fillId="0" borderId="58" xfId="0" applyNumberFormat="1" applyFont="1" applyFill="1" applyBorder="1" applyProtection="1"/>
    <xf numFmtId="168" fontId="11" fillId="0" borderId="59" xfId="0" applyNumberFormat="1" applyFont="1" applyFill="1" applyBorder="1" applyProtection="1"/>
    <xf numFmtId="0" fontId="8" fillId="0" borderId="93" xfId="0" applyFont="1" applyFill="1" applyBorder="1" applyProtection="1"/>
    <xf numFmtId="0" fontId="17" fillId="0" borderId="94" xfId="0" applyFont="1" applyFill="1" applyBorder="1" applyAlignment="1" applyProtection="1">
      <alignment horizontal="center"/>
    </xf>
    <xf numFmtId="0" fontId="17" fillId="3" borderId="27" xfId="0" applyFont="1" applyFill="1" applyBorder="1" applyAlignment="1" applyProtection="1">
      <alignment horizontal="center"/>
    </xf>
    <xf numFmtId="0" fontId="8" fillId="0" borderId="28" xfId="0" applyFont="1" applyFill="1" applyBorder="1" applyProtection="1"/>
    <xf numFmtId="0" fontId="8" fillId="0" borderId="3" xfId="0" applyFont="1" applyFill="1" applyBorder="1" applyProtection="1"/>
    <xf numFmtId="0" fontId="17" fillId="0" borderId="29" xfId="0" applyFont="1" applyFill="1" applyBorder="1" applyAlignment="1" applyProtection="1">
      <alignment horizontal="center"/>
    </xf>
    <xf numFmtId="0" fontId="17" fillId="0" borderId="88" xfId="0" applyFont="1" applyFill="1" applyBorder="1" applyAlignment="1" applyProtection="1">
      <alignment horizontal="center"/>
    </xf>
    <xf numFmtId="0" fontId="11" fillId="15" borderId="3" xfId="0" applyFont="1" applyFill="1" applyBorder="1" applyProtection="1"/>
    <xf numFmtId="168" fontId="8" fillId="5" borderId="58" xfId="0" applyNumberFormat="1" applyFont="1" applyFill="1" applyBorder="1" applyAlignment="1" applyProtection="1"/>
    <xf numFmtId="168" fontId="8" fillId="5" borderId="59" xfId="0" applyNumberFormat="1" applyFont="1" applyFill="1" applyBorder="1" applyAlignment="1" applyProtection="1"/>
    <xf numFmtId="0" fontId="10" fillId="3" borderId="53" xfId="0" applyFont="1" applyFill="1" applyBorder="1" applyProtection="1"/>
    <xf numFmtId="180" fontId="8" fillId="0" borderId="0" xfId="0" applyNumberFormat="1" applyFont="1" applyFill="1" applyBorder="1" applyAlignment="1" applyProtection="1"/>
    <xf numFmtId="181" fontId="10" fillId="3" borderId="96" xfId="0" applyNumberFormat="1" applyFont="1" applyFill="1" applyBorder="1" applyAlignment="1" applyProtection="1">
      <alignment horizontal="center"/>
    </xf>
    <xf numFmtId="182" fontId="10" fillId="0" borderId="61" xfId="0" applyNumberFormat="1" applyFont="1" applyFill="1" applyBorder="1" applyProtection="1"/>
    <xf numFmtId="0" fontId="29" fillId="0" borderId="0" xfId="0" applyFont="1" applyFill="1" applyProtection="1"/>
    <xf numFmtId="0" fontId="29" fillId="0" borderId="0" xfId="0" applyNumberFormat="1" applyFont="1" applyFill="1" applyAlignment="1" applyProtection="1">
      <alignment horizontal="center"/>
    </xf>
    <xf numFmtId="15" fontId="8" fillId="14" borderId="0" xfId="0" applyNumberFormat="1" applyFont="1" applyFill="1" applyBorder="1" applyAlignment="1" applyProtection="1"/>
    <xf numFmtId="15" fontId="8" fillId="0" borderId="0" xfId="0" applyNumberFormat="1" applyFont="1" applyFill="1" applyBorder="1" applyAlignment="1" applyProtection="1"/>
    <xf numFmtId="168" fontId="8" fillId="14" borderId="20" xfId="0" applyNumberFormat="1" applyFont="1" applyFill="1" applyBorder="1" applyAlignment="1" applyProtection="1"/>
    <xf numFmtId="168" fontId="8" fillId="14" borderId="5" xfId="0" applyNumberFormat="1" applyFont="1" applyFill="1" applyBorder="1" applyAlignment="1" applyProtection="1"/>
    <xf numFmtId="181" fontId="8" fillId="0" borderId="0" xfId="0" applyNumberFormat="1" applyFont="1" applyFill="1" applyBorder="1" applyAlignment="1" applyProtection="1"/>
    <xf numFmtId="0" fontId="30" fillId="0" borderId="0" xfId="0" applyNumberFormat="1" applyFont="1" applyFill="1" applyBorder="1" applyAlignment="1" applyProtection="1">
      <alignment horizontal="center"/>
    </xf>
    <xf numFmtId="168" fontId="11" fillId="3" borderId="24" xfId="0" applyNumberFormat="1" applyFont="1" applyFill="1" applyBorder="1" applyProtection="1"/>
    <xf numFmtId="0" fontId="26" fillId="0" borderId="0" xfId="0" applyNumberFormat="1" applyFont="1" applyFill="1" applyBorder="1" applyAlignment="1" applyProtection="1"/>
    <xf numFmtId="168"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indent="1"/>
    </xf>
    <xf numFmtId="14" fontId="11" fillId="3" borderId="24" xfId="2" applyNumberFormat="1" applyFont="1" applyFill="1" applyBorder="1" applyProtection="1"/>
    <xf numFmtId="15" fontId="8" fillId="7" borderId="0" xfId="0" applyNumberFormat="1" applyFont="1" applyFill="1" applyBorder="1" applyAlignment="1" applyProtection="1"/>
    <xf numFmtId="0" fontId="8" fillId="0" borderId="87" xfId="0" applyFont="1" applyFill="1" applyBorder="1" applyProtection="1"/>
    <xf numFmtId="168" fontId="8" fillId="5" borderId="88" xfId="0" applyNumberFormat="1" applyFont="1" applyFill="1" applyBorder="1" applyAlignment="1" applyProtection="1"/>
    <xf numFmtId="168" fontId="8" fillId="5" borderId="89" xfId="0" applyNumberFormat="1" applyFont="1" applyFill="1" applyBorder="1" applyAlignment="1" applyProtection="1"/>
    <xf numFmtId="169" fontId="8" fillId="3" borderId="58" xfId="0" applyNumberFormat="1" applyFont="1" applyFill="1" applyBorder="1" applyAlignment="1" applyProtection="1"/>
    <xf numFmtId="169" fontId="8" fillId="3" borderId="59" xfId="0" applyNumberFormat="1" applyFont="1" applyFill="1" applyBorder="1" applyAlignment="1" applyProtection="1"/>
    <xf numFmtId="169" fontId="8" fillId="3" borderId="5" xfId="0" applyNumberFormat="1" applyFont="1" applyFill="1" applyBorder="1" applyAlignment="1" applyProtection="1"/>
    <xf numFmtId="169" fontId="8" fillId="3" borderId="23" xfId="0" applyNumberFormat="1" applyFont="1" applyFill="1" applyBorder="1" applyAlignment="1" applyProtection="1"/>
    <xf numFmtId="168" fontId="29" fillId="0" borderId="0" xfId="0" applyNumberFormat="1" applyFont="1" applyFill="1" applyBorder="1" applyProtection="1"/>
    <xf numFmtId="0" fontId="11" fillId="0" borderId="91" xfId="0" applyFont="1" applyFill="1" applyBorder="1" applyProtection="1"/>
    <xf numFmtId="9" fontId="11" fillId="3" borderId="56" xfId="0" applyNumberFormat="1" applyFont="1" applyFill="1" applyBorder="1" applyAlignment="1" applyProtection="1">
      <alignment horizontal="center"/>
    </xf>
    <xf numFmtId="183" fontId="22" fillId="0" borderId="20" xfId="0" applyNumberFormat="1" applyFont="1" applyFill="1" applyBorder="1" applyAlignment="1" applyProtection="1">
      <alignment horizontal="center"/>
    </xf>
    <xf numFmtId="0" fontId="11" fillId="0" borderId="97" xfId="0" applyFont="1" applyFill="1" applyBorder="1" applyAlignment="1" applyProtection="1">
      <alignment horizontal="center"/>
    </xf>
    <xf numFmtId="168" fontId="11" fillId="11" borderId="20" xfId="0" applyNumberFormat="1" applyFont="1" applyFill="1" applyBorder="1" applyProtection="1"/>
    <xf numFmtId="168" fontId="11" fillId="11" borderId="20" xfId="0" applyNumberFormat="1" applyFont="1" applyFill="1" applyBorder="1" applyAlignment="1" applyProtection="1">
      <alignment horizontal="right"/>
    </xf>
    <xf numFmtId="168" fontId="11" fillId="11" borderId="98" xfId="0" applyNumberFormat="1" applyFont="1" applyFill="1" applyBorder="1" applyAlignment="1" applyProtection="1">
      <alignment horizontal="right"/>
    </xf>
    <xf numFmtId="0" fontId="11" fillId="0" borderId="99" xfId="0" applyFont="1" applyFill="1" applyBorder="1" applyProtection="1"/>
    <xf numFmtId="0" fontId="11" fillId="0" borderId="97" xfId="0" applyFont="1" applyFill="1" applyBorder="1" applyProtection="1"/>
    <xf numFmtId="168" fontId="11" fillId="0" borderId="100" xfId="0" applyNumberFormat="1" applyFont="1" applyFill="1" applyBorder="1" applyAlignment="1" applyProtection="1">
      <alignment horizontal="right"/>
    </xf>
    <xf numFmtId="168" fontId="11" fillId="0" borderId="101" xfId="0" applyNumberFormat="1" applyFont="1" applyFill="1" applyBorder="1" applyAlignment="1" applyProtection="1">
      <alignment horizontal="right"/>
    </xf>
    <xf numFmtId="0" fontId="11" fillId="0" borderId="5" xfId="0" applyFont="1" applyFill="1" applyBorder="1" applyAlignment="1" applyProtection="1">
      <alignment horizontal="center"/>
    </xf>
    <xf numFmtId="168" fontId="11" fillId="0" borderId="5" xfId="0" applyNumberFormat="1" applyFont="1" applyFill="1" applyBorder="1" applyAlignment="1" applyProtection="1">
      <alignment horizontal="right"/>
    </xf>
    <xf numFmtId="168" fontId="11" fillId="0" borderId="102" xfId="0" applyNumberFormat="1" applyFont="1" applyFill="1" applyBorder="1" applyAlignment="1" applyProtection="1">
      <alignment horizontal="right"/>
    </xf>
    <xf numFmtId="9" fontId="11" fillId="0" borderId="0" xfId="0" applyNumberFormat="1" applyFont="1" applyFill="1" applyBorder="1" applyProtection="1"/>
    <xf numFmtId="3" fontId="11" fillId="3" borderId="56" xfId="0" applyNumberFormat="1" applyFont="1" applyFill="1" applyBorder="1" applyAlignment="1" applyProtection="1">
      <alignment horizontal="center"/>
    </xf>
    <xf numFmtId="9" fontId="11" fillId="0" borderId="0" xfId="0" applyNumberFormat="1" applyFont="1" applyFill="1" applyBorder="1" applyAlignment="1" applyProtection="1">
      <alignment horizontal="center"/>
    </xf>
    <xf numFmtId="168" fontId="11" fillId="0" borderId="50" xfId="0" applyNumberFormat="1" applyFont="1" applyFill="1" applyBorder="1" applyAlignment="1" applyProtection="1">
      <alignment horizontal="center"/>
    </xf>
    <xf numFmtId="168" fontId="11" fillId="6" borderId="56" xfId="0" applyNumberFormat="1" applyFont="1" applyFill="1" applyBorder="1" applyAlignment="1" applyProtection="1">
      <alignment horizontal="center"/>
    </xf>
    <xf numFmtId="0" fontId="8" fillId="0" borderId="103" xfId="0" applyNumberFormat="1" applyFont="1" applyFill="1" applyBorder="1" applyAlignment="1" applyProtection="1"/>
    <xf numFmtId="0" fontId="8" fillId="0" borderId="20" xfId="0" applyNumberFormat="1" applyFont="1" applyFill="1" applyBorder="1" applyAlignment="1" applyProtection="1"/>
    <xf numFmtId="0" fontId="19" fillId="0" borderId="104" xfId="0" quotePrefix="1" applyFont="1" applyFill="1" applyBorder="1" applyAlignment="1" applyProtection="1">
      <alignment horizontal="center"/>
    </xf>
    <xf numFmtId="176" fontId="10" fillId="0" borderId="0" xfId="0" applyNumberFormat="1" applyFont="1" applyBorder="1" applyAlignment="1" applyProtection="1">
      <alignment horizontal="centerContinuous"/>
    </xf>
    <xf numFmtId="0" fontId="8" fillId="0" borderId="105" xfId="0" applyNumberFormat="1" applyFont="1" applyFill="1" applyBorder="1" applyAlignment="1" applyProtection="1"/>
    <xf numFmtId="0" fontId="8" fillId="0" borderId="27" xfId="0" applyNumberFormat="1" applyFont="1" applyFill="1" applyBorder="1" applyAlignment="1" applyProtection="1"/>
    <xf numFmtId="3" fontId="23" fillId="0" borderId="106" xfId="0" applyNumberFormat="1" applyFont="1" applyFill="1" applyBorder="1" applyAlignment="1" applyProtection="1">
      <alignment horizontal="center"/>
    </xf>
    <xf numFmtId="0" fontId="23" fillId="0" borderId="105" xfId="0" applyNumberFormat="1" applyFont="1" applyFill="1" applyBorder="1" applyAlignment="1" applyProtection="1"/>
    <xf numFmtId="168" fontId="23" fillId="0" borderId="106" xfId="0" applyNumberFormat="1" applyFont="1" applyFill="1" applyBorder="1" applyAlignment="1" applyProtection="1">
      <alignment horizontal="center"/>
    </xf>
    <xf numFmtId="168" fontId="8" fillId="0" borderId="0" xfId="0" applyNumberFormat="1" applyFont="1" applyFill="1" applyBorder="1" applyAlignment="1" applyProtection="1">
      <alignment horizontal="right"/>
    </xf>
    <xf numFmtId="0" fontId="19" fillId="0" borderId="105" xfId="0" applyNumberFormat="1" applyFont="1" applyFill="1" applyBorder="1" applyAlignment="1" applyProtection="1"/>
    <xf numFmtId="168" fontId="19" fillId="0" borderId="106" xfId="0" applyNumberFormat="1" applyFont="1" applyFill="1" applyBorder="1" applyAlignment="1" applyProtection="1">
      <alignment horizontal="center"/>
    </xf>
    <xf numFmtId="0" fontId="19" fillId="0" borderId="107" xfId="0" applyNumberFormat="1" applyFont="1" applyFill="1" applyBorder="1" applyAlignment="1" applyProtection="1"/>
    <xf numFmtId="0" fontId="8" fillId="0" borderId="94" xfId="0" applyNumberFormat="1" applyFont="1" applyFill="1" applyBorder="1" applyAlignment="1" applyProtection="1"/>
    <xf numFmtId="0" fontId="19" fillId="0" borderId="108" xfId="0" applyNumberFormat="1" applyFont="1" applyFill="1" applyBorder="1" applyAlignment="1" applyProtection="1">
      <alignment horizontal="left"/>
    </xf>
    <xf numFmtId="0" fontId="23" fillId="0" borderId="109" xfId="0" applyNumberFormat="1" applyFont="1" applyFill="1" applyBorder="1" applyAlignment="1" applyProtection="1"/>
    <xf numFmtId="168" fontId="23" fillId="0" borderId="110" xfId="0" applyNumberFormat="1" applyFont="1" applyFill="1" applyBorder="1" applyAlignment="1" applyProtection="1">
      <alignment horizontal="center"/>
    </xf>
    <xf numFmtId="168" fontId="8" fillId="5" borderId="114" xfId="0" applyNumberFormat="1" applyFont="1" applyFill="1" applyBorder="1" applyAlignment="1" applyProtection="1"/>
    <xf numFmtId="0" fontId="8" fillId="3" borderId="17" xfId="0" applyFont="1" applyFill="1" applyBorder="1" applyProtection="1"/>
    <xf numFmtId="0" fontId="8" fillId="3" borderId="18" xfId="0" applyFont="1" applyFill="1" applyBorder="1" applyProtection="1"/>
    <xf numFmtId="0" fontId="11" fillId="3" borderId="116" xfId="0" applyFont="1" applyFill="1" applyBorder="1" applyProtection="1"/>
    <xf numFmtId="0" fontId="11" fillId="5" borderId="117" xfId="0" applyFont="1" applyFill="1" applyBorder="1" applyProtection="1"/>
    <xf numFmtId="0" fontId="11" fillId="5" borderId="118" xfId="0" applyFont="1" applyFill="1" applyBorder="1" applyProtection="1"/>
    <xf numFmtId="0" fontId="11" fillId="3" borderId="117" xfId="0" applyFont="1" applyFill="1" applyBorder="1" applyProtection="1"/>
    <xf numFmtId="0" fontId="11" fillId="3" borderId="118" xfId="0" applyFont="1" applyFill="1" applyBorder="1" applyProtection="1"/>
    <xf numFmtId="168" fontId="8" fillId="5" borderId="119" xfId="0" applyNumberFormat="1" applyFont="1" applyFill="1" applyBorder="1" applyAlignment="1" applyProtection="1"/>
    <xf numFmtId="0" fontId="11" fillId="0" borderId="117" xfId="0" applyFont="1" applyFill="1" applyBorder="1" applyProtection="1"/>
    <xf numFmtId="0" fontId="11" fillId="0" borderId="120" xfId="0" applyFont="1" applyFill="1" applyBorder="1" applyProtection="1"/>
    <xf numFmtId="0" fontId="17" fillId="3" borderId="120" xfId="0" applyFont="1" applyFill="1" applyBorder="1" applyAlignment="1" applyProtection="1">
      <alignment horizontal="center"/>
    </xf>
    <xf numFmtId="168" fontId="8" fillId="5" borderId="120" xfId="0" applyNumberFormat="1" applyFont="1" applyFill="1" applyBorder="1" applyAlignment="1" applyProtection="1"/>
    <xf numFmtId="168" fontId="8" fillId="6" borderId="120" xfId="0" applyNumberFormat="1" applyFont="1" applyFill="1" applyBorder="1" applyAlignment="1" applyProtection="1"/>
    <xf numFmtId="168" fontId="8" fillId="5" borderId="118" xfId="0" applyNumberFormat="1" applyFont="1" applyFill="1" applyBorder="1" applyAlignment="1" applyProtection="1"/>
    <xf numFmtId="168" fontId="11" fillId="0" borderId="121" xfId="0" applyNumberFormat="1" applyFont="1" applyFill="1" applyBorder="1" applyAlignment="1" applyProtection="1">
      <alignment horizontal="center"/>
    </xf>
    <xf numFmtId="168" fontId="11" fillId="0" borderId="122" xfId="0" applyNumberFormat="1" applyFont="1" applyFill="1" applyBorder="1" applyAlignment="1" applyProtection="1">
      <alignment horizontal="center"/>
    </xf>
    <xf numFmtId="168" fontId="11" fillId="0" borderId="123" xfId="0" applyNumberFormat="1" applyFont="1" applyFill="1" applyBorder="1" applyAlignment="1" applyProtection="1">
      <alignment horizontal="center"/>
    </xf>
    <xf numFmtId="168" fontId="3" fillId="0" borderId="16" xfId="0" applyNumberFormat="1" applyFont="1" applyFill="1" applyBorder="1" applyAlignment="1" applyProtection="1"/>
    <xf numFmtId="172" fontId="3" fillId="0" borderId="16" xfId="0" applyNumberFormat="1" applyFont="1" applyFill="1" applyBorder="1" applyProtection="1"/>
    <xf numFmtId="172" fontId="3" fillId="0" borderId="16" xfId="28" applyNumberFormat="1" applyFont="1" applyFill="1" applyBorder="1" applyProtection="1"/>
    <xf numFmtId="168" fontId="11" fillId="0" borderId="16" xfId="28" applyNumberFormat="1" applyFont="1" applyFill="1" applyBorder="1" applyProtection="1"/>
    <xf numFmtId="168" fontId="11" fillId="0" borderId="17" xfId="28" applyNumberFormat="1" applyFont="1" applyFill="1" applyBorder="1" applyProtection="1"/>
    <xf numFmtId="172" fontId="3" fillId="0" borderId="124" xfId="28" applyNumberFormat="1" applyFont="1" applyFill="1" applyBorder="1" applyProtection="1"/>
    <xf numFmtId="0" fontId="3" fillId="0" borderId="0" xfId="28" applyNumberFormat="1" applyFont="1" applyFill="1" applyBorder="1" applyAlignment="1" applyProtection="1"/>
    <xf numFmtId="168" fontId="10" fillId="12" borderId="56" xfId="28" applyNumberFormat="1" applyFont="1" applyFill="1" applyBorder="1" applyProtection="1"/>
    <xf numFmtId="0" fontId="12" fillId="7" borderId="125" xfId="28" applyNumberFormat="1" applyFont="1" applyFill="1" applyBorder="1" applyAlignment="1" applyProtection="1">
      <alignment horizontal="left"/>
    </xf>
    <xf numFmtId="168" fontId="11" fillId="0" borderId="124" xfId="28" applyNumberFormat="1" applyFont="1" applyFill="1" applyBorder="1" applyProtection="1"/>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0" fillId="0" borderId="127" xfId="0" applyFill="1" applyBorder="1" applyAlignment="1" applyProtection="1">
      <alignment horizontal="right"/>
    </xf>
    <xf numFmtId="169" fontId="8" fillId="0" borderId="95" xfId="0" applyNumberFormat="1" applyFont="1" applyFill="1" applyBorder="1" applyAlignment="1" applyProtection="1"/>
    <xf numFmtId="0" fontId="17" fillId="3" borderId="128" xfId="0" applyFont="1" applyFill="1" applyBorder="1" applyAlignment="1" applyProtection="1">
      <alignment horizontal="center"/>
    </xf>
    <xf numFmtId="168" fontId="11" fillId="0" borderId="25" xfId="0" applyNumberFormat="1" applyFont="1" applyFill="1" applyBorder="1" applyProtection="1"/>
    <xf numFmtId="0" fontId="8" fillId="0" borderId="129" xfId="0" applyFont="1" applyFill="1" applyBorder="1" applyProtection="1"/>
    <xf numFmtId="168" fontId="8" fillId="5" borderId="130" xfId="0" applyNumberFormat="1" applyFont="1" applyFill="1" applyBorder="1" applyAlignment="1" applyProtection="1"/>
    <xf numFmtId="168" fontId="8" fillId="5" borderId="115" xfId="0" applyNumberFormat="1" applyFont="1" applyFill="1" applyBorder="1" applyAlignment="1" applyProtection="1"/>
    <xf numFmtId="0" fontId="17" fillId="0" borderId="130" xfId="0" applyFont="1" applyFill="1" applyBorder="1" applyAlignment="1" applyProtection="1">
      <alignment horizontal="center"/>
    </xf>
    <xf numFmtId="0" fontId="8" fillId="0" borderId="117" xfId="0" applyFont="1" applyBorder="1" applyProtection="1"/>
    <xf numFmtId="0" fontId="17" fillId="0" borderId="128" xfId="0" applyFont="1" applyFill="1" applyBorder="1" applyAlignment="1" applyProtection="1">
      <alignment horizontal="center"/>
    </xf>
    <xf numFmtId="168" fontId="8" fillId="0" borderId="128" xfId="0" applyNumberFormat="1" applyFont="1" applyFill="1" applyBorder="1" applyAlignment="1" applyProtection="1"/>
    <xf numFmtId="168" fontId="8" fillId="0" borderId="118" xfId="0" applyNumberFormat="1" applyFont="1" applyFill="1" applyBorder="1" applyAlignment="1" applyProtection="1"/>
    <xf numFmtId="0" fontId="8" fillId="15" borderId="3" xfId="0" applyFont="1" applyFill="1" applyBorder="1" applyProtection="1"/>
    <xf numFmtId="168" fontId="8" fillId="0" borderId="126" xfId="0" applyNumberFormat="1" applyFont="1" applyFill="1" applyBorder="1" applyAlignment="1" applyProtection="1"/>
    <xf numFmtId="0" fontId="11" fillId="0" borderId="128" xfId="0" applyFont="1" applyFill="1" applyBorder="1" applyProtection="1"/>
    <xf numFmtId="9" fontId="11" fillId="0" borderId="128" xfId="0" applyNumberFormat="1" applyFont="1" applyFill="1" applyBorder="1" applyAlignment="1" applyProtection="1">
      <alignment horizontal="center"/>
    </xf>
    <xf numFmtId="168" fontId="8" fillId="5" borderId="128" xfId="0" applyNumberFormat="1" applyFont="1" applyFill="1" applyBorder="1" applyAlignment="1" applyProtection="1"/>
    <xf numFmtId="0" fontId="11" fillId="0" borderId="130" xfId="0" applyFont="1" applyFill="1" applyBorder="1" applyProtection="1"/>
    <xf numFmtId="9" fontId="11" fillId="0" borderId="130" xfId="0" applyNumberFormat="1" applyFont="1" applyFill="1" applyBorder="1" applyAlignment="1" applyProtection="1">
      <alignment horizontal="center"/>
    </xf>
    <xf numFmtId="0" fontId="11" fillId="0" borderId="131" xfId="0" applyFont="1" applyFill="1" applyBorder="1" applyProtection="1"/>
    <xf numFmtId="168" fontId="8" fillId="5" borderId="127" xfId="0" applyNumberFormat="1" applyFont="1" applyFill="1" applyBorder="1" applyAlignment="1" applyProtection="1"/>
    <xf numFmtId="0" fontId="11" fillId="0" borderId="132" xfId="0" applyFont="1" applyFill="1" applyBorder="1" applyProtection="1"/>
    <xf numFmtId="168" fontId="8" fillId="5" borderId="126" xfId="0" applyNumberFormat="1" applyFont="1" applyFill="1" applyBorder="1" applyAlignment="1" applyProtection="1"/>
    <xf numFmtId="0" fontId="11" fillId="0" borderId="133" xfId="0" applyFont="1" applyFill="1" applyBorder="1" applyProtection="1"/>
    <xf numFmtId="168" fontId="8" fillId="5" borderId="102" xfId="0" applyNumberFormat="1" applyFont="1" applyFill="1" applyBorder="1" applyAlignment="1" applyProtection="1"/>
    <xf numFmtId="0" fontId="10" fillId="0" borderId="117" xfId="0" applyFont="1" applyFill="1" applyBorder="1" applyProtection="1"/>
    <xf numFmtId="0" fontId="10" fillId="0" borderId="128" xfId="0" applyFont="1" applyFill="1" applyBorder="1" applyProtection="1"/>
    <xf numFmtId="168" fontId="10" fillId="0" borderId="128" xfId="0" applyNumberFormat="1" applyFont="1" applyFill="1" applyBorder="1" applyProtection="1"/>
    <xf numFmtId="168" fontId="10" fillId="0" borderId="118" xfId="0" applyNumberFormat="1" applyFont="1" applyFill="1" applyBorder="1" applyProtection="1"/>
    <xf numFmtId="168" fontId="10" fillId="12" borderId="16" xfId="0" applyNumberFormat="1" applyFont="1" applyFill="1" applyBorder="1" applyProtection="1"/>
    <xf numFmtId="0" fontId="8" fillId="3" borderId="0" xfId="0" applyNumberFormat="1" applyFont="1" applyFill="1" applyBorder="1" applyAlignment="1" applyProtection="1"/>
    <xf numFmtId="0" fontId="0" fillId="0" borderId="0" xfId="0" applyFill="1" applyBorder="1" applyProtection="1"/>
    <xf numFmtId="0" fontId="0" fillId="0" borderId="0" xfId="0" applyFill="1" applyBorder="1" applyAlignment="1" applyProtection="1">
      <alignment horizontal="right"/>
    </xf>
    <xf numFmtId="191" fontId="0" fillId="0" borderId="0" xfId="1" applyNumberFormat="1" applyFont="1" applyFill="1" applyBorder="1" applyAlignment="1" applyProtection="1">
      <alignment horizontal="right"/>
    </xf>
    <xf numFmtId="191" fontId="0" fillId="0" borderId="126" xfId="1" applyNumberFormat="1" applyFont="1" applyFill="1" applyBorder="1" applyAlignment="1" applyProtection="1">
      <alignment horizontal="right"/>
    </xf>
    <xf numFmtId="166" fontId="21" fillId="9" borderId="47" xfId="0" applyNumberFormat="1" applyFont="1" applyFill="1" applyBorder="1" applyAlignment="1" applyProtection="1">
      <alignment horizontal="center" vertical="center" wrapText="1"/>
    </xf>
    <xf numFmtId="0" fontId="0" fillId="3" borderId="13" xfId="0" applyNumberFormat="1" applyFont="1" applyFill="1" applyBorder="1" applyAlignment="1" applyProtection="1">
      <alignment horizontal="left" vertical="top" wrapText="1"/>
    </xf>
    <xf numFmtId="0" fontId="0" fillId="3" borderId="12" xfId="0" applyNumberFormat="1" applyFont="1" applyFill="1" applyBorder="1" applyAlignment="1" applyProtection="1">
      <alignment horizontal="left" vertical="top" wrapText="1"/>
    </xf>
    <xf numFmtId="0" fontId="8" fillId="3" borderId="13" xfId="0" applyNumberFormat="1" applyFont="1" applyFill="1" applyBorder="1" applyAlignment="1" applyProtection="1">
      <alignment horizontal="left" vertical="top" wrapText="1"/>
    </xf>
    <xf numFmtId="0" fontId="0" fillId="3" borderId="14" xfId="0" applyNumberFormat="1" applyFont="1" applyFill="1" applyBorder="1" applyAlignment="1" applyProtection="1">
      <alignment horizontal="left" vertical="top" wrapText="1"/>
    </xf>
    <xf numFmtId="192" fontId="8" fillId="0" borderId="0" xfId="0" applyNumberFormat="1" applyFont="1" applyFill="1" applyBorder="1" applyAlignment="1" applyProtection="1"/>
    <xf numFmtId="0" fontId="10" fillId="0" borderId="134" xfId="0" applyFont="1" applyFill="1" applyBorder="1" applyAlignment="1" applyProtection="1">
      <alignment horizontal="center"/>
    </xf>
    <xf numFmtId="0" fontId="10" fillId="0" borderId="121" xfId="0" applyFont="1" applyFill="1" applyBorder="1" applyAlignment="1" applyProtection="1">
      <alignment horizontal="center"/>
    </xf>
    <xf numFmtId="0" fontId="11" fillId="3" borderId="129" xfId="0" applyFont="1" applyFill="1" applyBorder="1" applyProtection="1"/>
    <xf numFmtId="0" fontId="11" fillId="0" borderId="130" xfId="0" applyFont="1" applyBorder="1" applyProtection="1"/>
    <xf numFmtId="0" fontId="8" fillId="0" borderId="0" xfId="0" quotePrefix="1" applyNumberFormat="1" applyFont="1" applyFill="1" applyBorder="1" applyAlignment="1" applyProtection="1"/>
    <xf numFmtId="193" fontId="21" fillId="0" borderId="62" xfId="0" applyNumberFormat="1" applyFont="1" applyFill="1" applyBorder="1" applyAlignment="1" applyProtection="1">
      <alignment horizontal="right"/>
    </xf>
    <xf numFmtId="193" fontId="10" fillId="0" borderId="62" xfId="0" applyNumberFormat="1" applyFont="1" applyFill="1" applyBorder="1" applyAlignment="1" applyProtection="1">
      <alignment horizontal="right"/>
    </xf>
    <xf numFmtId="0" fontId="40" fillId="0" borderId="0" xfId="0" applyNumberFormat="1" applyFont="1" applyFill="1" applyBorder="1" applyAlignment="1" applyProtection="1"/>
    <xf numFmtId="0" fontId="11" fillId="0" borderId="0" xfId="0" applyFont="1" applyBorder="1" applyProtection="1"/>
    <xf numFmtId="193" fontId="10" fillId="0" borderId="0" xfId="0" applyNumberFormat="1" applyFont="1" applyFill="1" applyBorder="1" applyAlignment="1" applyProtection="1">
      <alignment horizontal="right"/>
    </xf>
    <xf numFmtId="194" fontId="8" fillId="4" borderId="0" xfId="0" applyNumberFormat="1" applyFont="1" applyFill="1" applyBorder="1" applyProtection="1"/>
    <xf numFmtId="194" fontId="8" fillId="4" borderId="25" xfId="0" applyNumberFormat="1" applyFont="1" applyFill="1" applyBorder="1" applyProtection="1"/>
    <xf numFmtId="0" fontId="13" fillId="0" borderId="7" xfId="0" applyFont="1" applyFill="1" applyBorder="1" applyAlignment="1" applyProtection="1">
      <alignment horizontal="left" vertical="center" wrapText="1" indent="1"/>
    </xf>
    <xf numFmtId="0" fontId="13" fillId="0" borderId="8" xfId="0" applyFont="1" applyFill="1" applyBorder="1" applyAlignment="1" applyProtection="1">
      <alignment horizontal="left" vertical="center" wrapText="1" indent="1"/>
    </xf>
    <xf numFmtId="0" fontId="10" fillId="7" borderId="31" xfId="0" applyFont="1" applyFill="1"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3" xfId="0" applyBorder="1" applyAlignment="1" applyProtection="1">
      <alignment horizontal="left" vertical="center" wrapText="1"/>
    </xf>
    <xf numFmtId="17" fontId="10" fillId="7" borderId="31" xfId="0" applyNumberFormat="1"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3" xfId="0" applyBorder="1" applyAlignment="1" applyProtection="1">
      <alignment horizontal="center" vertical="center" wrapText="1"/>
    </xf>
    <xf numFmtId="166" fontId="21" fillId="9" borderId="36" xfId="0" applyNumberFormat="1" applyFont="1" applyFill="1" applyBorder="1" applyAlignment="1" applyProtection="1">
      <alignment horizontal="center" vertical="center" wrapText="1"/>
    </xf>
    <xf numFmtId="0" fontId="0" fillId="0" borderId="37" xfId="0" applyBorder="1" applyAlignment="1">
      <alignment horizontal="center" vertical="center" wrapText="1"/>
    </xf>
    <xf numFmtId="17" fontId="10" fillId="7" borderId="32" xfId="0" applyNumberFormat="1" applyFont="1" applyFill="1" applyBorder="1" applyAlignment="1" applyProtection="1">
      <alignment horizontal="center" vertical="center" wrapText="1"/>
    </xf>
    <xf numFmtId="17" fontId="10" fillId="7" borderId="33" xfId="0" applyNumberFormat="1" applyFont="1" applyFill="1" applyBorder="1" applyAlignment="1" applyProtection="1">
      <alignment horizontal="center" vertical="center" wrapText="1"/>
    </xf>
    <xf numFmtId="0" fontId="21" fillId="9" borderId="38" xfId="0" applyFont="1" applyFill="1" applyBorder="1" applyAlignment="1" applyProtection="1">
      <alignment horizontal="center" vertical="center" wrapText="1"/>
    </xf>
    <xf numFmtId="0" fontId="0" fillId="0" borderId="39" xfId="0" applyBorder="1" applyAlignment="1">
      <alignment horizontal="center" vertical="center" wrapText="1"/>
    </xf>
    <xf numFmtId="0" fontId="0" fillId="0" borderId="9" xfId="0" applyBorder="1" applyAlignment="1" applyProtection="1">
      <alignment horizontal="center" vertical="center" wrapText="1"/>
    </xf>
    <xf numFmtId="0" fontId="0" fillId="0" borderId="135" xfId="0" applyBorder="1" applyAlignment="1">
      <alignment horizontal="center" vertical="center" wrapText="1"/>
    </xf>
    <xf numFmtId="166" fontId="21" fillId="9" borderId="41" xfId="0" applyNumberFormat="1" applyFont="1" applyFill="1" applyBorder="1" applyAlignment="1" applyProtection="1">
      <alignment horizontal="center" vertical="center" wrapText="1"/>
    </xf>
    <xf numFmtId="0" fontId="0" fillId="0" borderId="42" xfId="0" applyBorder="1" applyAlignment="1">
      <alignment horizontal="center" vertical="center" wrapText="1"/>
    </xf>
    <xf numFmtId="0" fontId="21" fillId="9"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166" fontId="21" fillId="9" borderId="47" xfId="0" applyNumberFormat="1" applyFont="1" applyFill="1" applyBorder="1" applyAlignment="1" applyProtection="1">
      <alignment horizontal="center" vertical="center" wrapText="1"/>
    </xf>
    <xf numFmtId="0" fontId="0" fillId="0" borderId="48" xfId="0" applyBorder="1" applyAlignment="1">
      <alignment horizontal="center" vertical="center" wrapText="1"/>
    </xf>
    <xf numFmtId="0" fontId="21" fillId="9"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166" fontId="21" fillId="9" borderId="48" xfId="0" applyNumberFormat="1" applyFont="1" applyFill="1" applyBorder="1" applyAlignment="1" applyProtection="1">
      <alignment horizontal="center" vertical="center" wrapText="1"/>
    </xf>
    <xf numFmtId="0" fontId="21" fillId="9" borderId="39" xfId="0" applyFont="1" applyFill="1" applyBorder="1" applyAlignment="1" applyProtection="1">
      <alignment horizontal="center" vertical="center" wrapText="1"/>
    </xf>
    <xf numFmtId="0" fontId="21" fillId="9" borderId="10" xfId="0"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10" xfId="0" applyBorder="1" applyAlignment="1" applyProtection="1">
      <alignment horizontal="center" vertical="center" wrapText="1"/>
    </xf>
    <xf numFmtId="166" fontId="21" fillId="9" borderId="63" xfId="0" applyNumberFormat="1" applyFont="1" applyFill="1" applyBorder="1" applyAlignment="1" applyProtection="1">
      <alignment horizontal="center" vertical="center" wrapText="1"/>
    </xf>
    <xf numFmtId="0" fontId="0" fillId="0" borderId="48" xfId="0" applyBorder="1" applyAlignment="1"/>
    <xf numFmtId="0" fontId="21" fillId="9" borderId="64" xfId="0" applyFont="1" applyFill="1" applyBorder="1" applyAlignment="1" applyProtection="1">
      <alignment horizontal="center" vertical="center" wrapText="1"/>
    </xf>
    <xf numFmtId="0" fontId="21" fillId="9" borderId="65" xfId="0" applyFont="1" applyFill="1" applyBorder="1" applyAlignment="1" applyProtection="1">
      <alignment horizontal="center" vertical="center" wrapText="1"/>
    </xf>
    <xf numFmtId="0" fontId="0" fillId="0" borderId="66" xfId="0" applyBorder="1" applyAlignment="1"/>
    <xf numFmtId="0" fontId="21" fillId="9" borderId="67" xfId="0" applyFont="1" applyFill="1" applyBorder="1" applyAlignment="1" applyProtection="1">
      <alignment horizontal="center" vertical="center" wrapText="1"/>
    </xf>
    <xf numFmtId="0" fontId="21" fillId="9" borderId="68" xfId="0" applyFont="1" applyFill="1" applyBorder="1" applyAlignment="1" applyProtection="1">
      <alignment horizontal="center" vertical="center" wrapText="1"/>
    </xf>
    <xf numFmtId="0" fontId="0" fillId="0" borderId="69" xfId="0" applyBorder="1" applyAlignment="1"/>
  </cellXfs>
  <cellStyles count="44">
    <cellStyle name="%" xfId="3"/>
    <cellStyle name="Calc_%2Dec" xfId="4"/>
    <cellStyle name="CircularPaste" xfId="5"/>
    <cellStyle name="Column heading" xfId="6"/>
    <cellStyle name="Comma 10" xfId="7"/>
    <cellStyle name="ErrCheck" xfId="8"/>
    <cellStyle name="Feeder Cell" xfId="9"/>
    <cellStyle name="Header1" xfId="10"/>
    <cellStyle name="Header2" xfId="11"/>
    <cellStyle name="Header3" xfId="12"/>
    <cellStyle name="Input 2" xfId="13"/>
    <cellStyle name="Labels" xfId="14"/>
    <cellStyle name="Millares [0]_2AV_M_M" xfId="15"/>
    <cellStyle name="Millares_2AV_M_M " xfId="16"/>
    <cellStyle name="Modelling Reference" xfId="17"/>
    <cellStyle name="Modelling Reference 2" xfId="18"/>
    <cellStyle name="Moneda [0]_2AV_M_M " xfId="19"/>
    <cellStyle name="Moneda_2AV_M_M " xfId="20"/>
    <cellStyle name="Normal" xfId="0" builtinId="0"/>
    <cellStyle name="Normal 10" xfId="21"/>
    <cellStyle name="Normal 13" xfId="2"/>
    <cellStyle name="Normal 2" xfId="22"/>
    <cellStyle name="Normal 2 11" xfId="23"/>
    <cellStyle name="Normal 2 2" xfId="24"/>
    <cellStyle name="Normal 2 2 2" xfId="25"/>
    <cellStyle name="Normal 3" xfId="26"/>
    <cellStyle name="Normal 3 2" xfId="27"/>
    <cellStyle name="Normal 4" xfId="28"/>
    <cellStyle name="Normal 5" xfId="29"/>
    <cellStyle name="Normal 6" xfId="30"/>
    <cellStyle name="Normal 8" xfId="31"/>
    <cellStyle name="Normalny_LTP2001 MIS (1) " xfId="32"/>
    <cellStyle name="Percent" xfId="1" builtinId="5"/>
    <cellStyle name="Percent 2" xfId="33"/>
    <cellStyle name="Percent 3" xfId="34"/>
    <cellStyle name="SheetHeader" xfId="35"/>
    <cellStyle name="Subtotal 2Dec" xfId="36"/>
    <cellStyle name="Subtotal Numbers" xfId="37"/>
    <cellStyle name="Subtotal Numbers 1Dec" xfId="38"/>
    <cellStyle name="Subtotal Numbers 2Dec" xfId="39"/>
    <cellStyle name="Subtotal Numbers 3Dec" xfId="40"/>
    <cellStyle name="Text" xfId="41"/>
    <cellStyle name="Text 2" xfId="42"/>
    <cellStyle name="Timeline"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fpsvr01\Home\Documents%20and%20Settings\mwilliams6\My%20Documents\IKF\Revenue\Chris%20Dobson\Loan%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Data"/>
      <sheetName val="Loan Amortization Table"/>
      <sheetName val="Summary Graph"/>
      <sheetName val="Macros"/>
      <sheetName val="Lock"/>
      <sheetName val="ChgLoan"/>
      <sheetName val="Intl Data Table"/>
      <sheetName val="Summary"/>
      <sheetName val="Indices &amp;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Sheet Name</v>
          </cell>
          <cell r="B3" t="str">
            <v>Cell Address</v>
          </cell>
          <cell r="C3" t="str">
            <v>Action Code</v>
          </cell>
          <cell r="D3">
            <v>-999</v>
          </cell>
          <cell r="E3">
            <v>44</v>
          </cell>
          <cell r="F3">
            <v>2</v>
          </cell>
          <cell r="G3">
            <v>61</v>
          </cell>
          <cell r="H3">
            <v>64</v>
          </cell>
          <cell r="I3">
            <v>353</v>
          </cell>
          <cell r="J3">
            <v>785</v>
          </cell>
          <cell r="K3">
            <v>43</v>
          </cell>
          <cell r="L3">
            <v>86</v>
          </cell>
          <cell r="M3">
            <v>45</v>
          </cell>
          <cell r="N3">
            <v>33</v>
          </cell>
          <cell r="O3">
            <v>49</v>
          </cell>
          <cell r="P3">
            <v>972</v>
          </cell>
          <cell r="Q3">
            <v>39</v>
          </cell>
          <cell r="R3">
            <v>81</v>
          </cell>
          <cell r="S3">
            <v>82</v>
          </cell>
          <cell r="T3">
            <v>352</v>
          </cell>
          <cell r="U3">
            <v>31</v>
          </cell>
          <cell r="V3">
            <v>47</v>
          </cell>
          <cell r="W3">
            <v>27</v>
          </cell>
          <cell r="X3">
            <v>34</v>
          </cell>
          <cell r="Y3">
            <v>46</v>
          </cell>
          <cell r="Z3">
            <v>41</v>
          </cell>
          <cell r="AA3">
            <v>886</v>
          </cell>
          <cell r="AB3">
            <v>58</v>
          </cell>
        </row>
        <row r="4">
          <cell r="A4" t="str">
            <v>Loan Data</v>
          </cell>
          <cell r="B4" t="str">
            <v>F16</v>
          </cell>
          <cell r="C4">
            <v>2</v>
          </cell>
          <cell r="D4" t="str">
            <v>$#,##0.00_);("$"#,##0.00)</v>
          </cell>
          <cell r="E4" t="str">
            <v>£#,##0.00_);("£"#,##0.00)</v>
          </cell>
          <cell r="F4" t="str">
            <v>$#,##0.00_);("$"#,##0.00)</v>
          </cell>
          <cell r="G4" t="str">
            <v>$#,##0.00_);("$"#,##0.00)</v>
          </cell>
          <cell r="H4" t="str">
            <v>$#,##0.00_);("$"#,##0.00)</v>
          </cell>
          <cell r="I4" t="str">
            <v>IR£#,##0.00_);("IR£"#,##0.00)</v>
          </cell>
          <cell r="J4" t="str">
            <v>#,##0.00_);(#,##0.00)</v>
          </cell>
          <cell r="K4" t="str">
            <v>ÖS #.##0,00_);("ÖS "#.##0,00)</v>
          </cell>
          <cell r="L4" t="str">
            <v>#,##0.00_);(#,##0.00)</v>
          </cell>
          <cell r="M4" t="str">
            <v>kr #.##0,00_);("kr "#.##0,00)</v>
          </cell>
          <cell r="N4" t="str">
            <v>#.##0,00 "F"_);(#.##0,00 "F")</v>
          </cell>
          <cell r="O4" t="str">
            <v>#.##0,00 "DM"_);(#.##0,00 "DM")</v>
          </cell>
          <cell r="P4" t="str">
            <v>#,##0.00_D_M_);(#,##0.00_D_M)</v>
          </cell>
          <cell r="Q4" t="str">
            <v>L. #.##0,00_);("L. "#.##0,00)</v>
          </cell>
          <cell r="R4" t="str">
            <v>¥#,##0.00_);("¥"#,##0.00)</v>
          </cell>
          <cell r="S4" t="str">
            <v>#,##0.00_D_M_);(#,##0.00_D_M)</v>
          </cell>
          <cell r="T4" t="str">
            <v>#.##0,00 "F"_);(#.##0,00 "F")</v>
          </cell>
          <cell r="U4" t="str">
            <v>F #.##0,00_);("F "#.##0,00)</v>
          </cell>
          <cell r="V4" t="str">
            <v>kr # ##0,00_);("kr "# ##0,00)</v>
          </cell>
          <cell r="W4" t="str">
            <v>R #,##0.00_);("R "#,##0.00)</v>
          </cell>
          <cell r="X4" t="str">
            <v>#.##0,00 "Pts"_);(#.##0,00 "Pts")</v>
          </cell>
          <cell r="Y4" t="str">
            <v># ##0,00 "kr"_);(# ##0,00 "kr")</v>
          </cell>
          <cell r="Z4" t="str">
            <v>SFr. #'##0.00_);("SFr. "#'##0.00)</v>
          </cell>
          <cell r="AA4" t="str">
            <v>#,##0.00_D_M_);(#,##0.00_D_M)</v>
          </cell>
          <cell r="AB4" t="str">
            <v>Bs #.##0,00_);("Bs "#.##0,00)</v>
          </cell>
        </row>
        <row r="5">
          <cell r="A5" t="str">
            <v>Loan Data</v>
          </cell>
          <cell r="B5" t="str">
            <v>I20:I21</v>
          </cell>
          <cell r="C5">
            <v>2</v>
          </cell>
          <cell r="D5" t="str">
            <v>$#,##0.00_);("$"#,##0.00)</v>
          </cell>
          <cell r="E5" t="str">
            <v>£#,##0.00_);("£"#,##0.00)</v>
          </cell>
          <cell r="F5" t="str">
            <v>$#,##0.00_);("$"#,##0.00)</v>
          </cell>
          <cell r="G5" t="str">
            <v>$#,##0.00_);("$"#,##0.00)</v>
          </cell>
          <cell r="H5" t="str">
            <v>$#,##0.00_);("$"#,##0.00)</v>
          </cell>
          <cell r="I5" t="str">
            <v>IR£#,##0.00_);("IR£"#,##0.00)</v>
          </cell>
          <cell r="J5" t="str">
            <v>#,##0.00_);(#,##0.00)</v>
          </cell>
          <cell r="K5" t="str">
            <v>ÖS #.##0,00_);("ÖS "#.##0,00)</v>
          </cell>
          <cell r="L5" t="str">
            <v>#,##0.00_);(#,##0.00)</v>
          </cell>
          <cell r="M5" t="str">
            <v>kr #.##0,00_);("kr "#.##0,00)</v>
          </cell>
          <cell r="N5" t="str">
            <v>#.##0,00 "F"_);(#.##0,00 "F")</v>
          </cell>
          <cell r="O5" t="str">
            <v>#.##0,00 "DM"_);(#.##0,00 "DM")</v>
          </cell>
          <cell r="P5" t="str">
            <v>#,##0.00_D_M_);(#,##0.00_D_M)</v>
          </cell>
          <cell r="Q5" t="str">
            <v>L. #.##0,00_);("L. "#.##0,00)</v>
          </cell>
          <cell r="R5" t="str">
            <v>¥#,##0.00_);("¥"#,##0.00)</v>
          </cell>
          <cell r="S5" t="str">
            <v>#,##0.00_D_M_);(#,##0.00_D_M)</v>
          </cell>
          <cell r="T5" t="str">
            <v>#.##0,00 "F"_);(#.##0,00 "F")</v>
          </cell>
          <cell r="U5" t="str">
            <v>F #.##0,00_);("F "#.##0,00)</v>
          </cell>
          <cell r="V5" t="str">
            <v>kr # ##0,00_);("kr "# ##0,00)</v>
          </cell>
          <cell r="W5" t="str">
            <v>R #,##0.00_);("R "#,##0.00)</v>
          </cell>
          <cell r="X5" t="str">
            <v>#.##0,00 "Pts"_);(#.##0,00 "Pts")</v>
          </cell>
          <cell r="Y5" t="str">
            <v># ##0,00 "kr"_);(# ##0,00 "kr")</v>
          </cell>
          <cell r="Z5" t="str">
            <v>SFr. #'##0.00_);("SFr. "#'##0.00)</v>
          </cell>
          <cell r="AA5" t="str">
            <v>#,##0.00_D_M_);(#,##0.00_D_M)</v>
          </cell>
          <cell r="AB5" t="str">
            <v>Bs #.##0,00_);("Bs "#.##0,00)</v>
          </cell>
        </row>
        <row r="6">
          <cell r="A6" t="str">
            <v>Loan Data</v>
          </cell>
          <cell r="B6" t="str">
            <v>I23</v>
          </cell>
          <cell r="C6">
            <v>2</v>
          </cell>
          <cell r="D6" t="str">
            <v>$#,##0.00_);("$"#,##0.00)</v>
          </cell>
          <cell r="E6" t="str">
            <v>£#,##0.00_);("£"#,##0.00)</v>
          </cell>
          <cell r="F6" t="str">
            <v>$#,##0.00_);("$"#,##0.00)</v>
          </cell>
          <cell r="G6" t="str">
            <v>$#,##0.00_);("$"#,##0.00)</v>
          </cell>
          <cell r="H6" t="str">
            <v>$#,##0.00_);("$"#,##0.00)</v>
          </cell>
          <cell r="I6" t="str">
            <v>IR£#,##0.00_);("IR£"#,##0.00)</v>
          </cell>
          <cell r="J6" t="str">
            <v>#,##0.00_);(#,##0.00)</v>
          </cell>
          <cell r="K6" t="str">
            <v>ÖS #.##0,00_);("ÖS "#.##0,00)</v>
          </cell>
          <cell r="L6" t="str">
            <v>#,##0.00_);(#,##0.00)</v>
          </cell>
          <cell r="M6" t="str">
            <v>kr #.##0,00_);("kr "#.##0,00)</v>
          </cell>
          <cell r="N6" t="str">
            <v>#.##0,00 "F"_);(#.##0,00 "F")</v>
          </cell>
          <cell r="O6" t="str">
            <v>#.##0,00 "DM"_);(#.##0,00 "DM")</v>
          </cell>
          <cell r="P6" t="str">
            <v>#,##0.00_D_M_);(#,##0.00_D_M)</v>
          </cell>
          <cell r="Q6" t="str">
            <v>L. #.##0,00_);("L. "#.##0,00)</v>
          </cell>
          <cell r="R6" t="str">
            <v>¥#,##0.00_);("¥"#,##0.00)</v>
          </cell>
          <cell r="S6" t="str">
            <v>#,##0.00_D_M_);(#,##0.00_D_M)</v>
          </cell>
          <cell r="T6" t="str">
            <v>#.##0,00 "F"_);(#.##0,00 "F")</v>
          </cell>
          <cell r="U6" t="str">
            <v>F #.##0,00_);("F "#.##0,00)</v>
          </cell>
          <cell r="V6" t="str">
            <v>kr # ##0,00_);("kr "# ##0,00)</v>
          </cell>
          <cell r="W6" t="str">
            <v>R #,##0.00_);("R "#,##0.00)</v>
          </cell>
          <cell r="X6" t="str">
            <v>#.##0,00 "Pts"_);(#.##0,00 "Pts")</v>
          </cell>
          <cell r="Y6" t="str">
            <v># ##0,00 "kr"_);(# ##0,00 "kr")</v>
          </cell>
          <cell r="Z6" t="str">
            <v>SFr. #'##0.00_);("SFr. "#'##0.00)</v>
          </cell>
          <cell r="AA6" t="str">
            <v>#,##0.00_D_M_);(#,##0.00_D_M)</v>
          </cell>
          <cell r="AB6" t="str">
            <v>Bs #.##0,00_);("Bs "#.##0,00)</v>
          </cell>
        </row>
        <row r="7">
          <cell r="A7" t="str">
            <v>Loan Data</v>
          </cell>
          <cell r="B7" t="str">
            <v>F23</v>
          </cell>
          <cell r="C7">
            <v>2</v>
          </cell>
          <cell r="D7" t="str">
            <v>$#,##0.00_);("$"#,##0.00)</v>
          </cell>
          <cell r="E7" t="str">
            <v>£#,##0.00_);("£"#,##0.00)</v>
          </cell>
          <cell r="F7" t="str">
            <v>$#,##0.00_);("$"#,##0.00)</v>
          </cell>
          <cell r="G7" t="str">
            <v>$#,##0.00_);("$"#,##0.00)</v>
          </cell>
          <cell r="H7" t="str">
            <v>$#,##0.00_);("$"#,##0.00)</v>
          </cell>
          <cell r="I7" t="str">
            <v>IR£#,##0.00_);("IR£"#,##0.00)</v>
          </cell>
          <cell r="J7" t="str">
            <v>#,##0.00_);(#,##0.00)</v>
          </cell>
          <cell r="K7" t="str">
            <v>ÖS #.##0,00_);("ÖS "#.##0,00)</v>
          </cell>
          <cell r="L7" t="str">
            <v>#,##0.00_);(#,##0.00)</v>
          </cell>
          <cell r="M7" t="str">
            <v>kr #.##0,00_);("kr "#.##0,00)</v>
          </cell>
          <cell r="N7" t="str">
            <v>#.##0,00 "F"_);(#.##0,00 "F")</v>
          </cell>
          <cell r="O7" t="str">
            <v>#.##0,00 "DM"_);(#.##0,00 "DM")</v>
          </cell>
          <cell r="P7" t="str">
            <v>#,##0.00_D_M_);(#,##0.00_D_M)</v>
          </cell>
          <cell r="Q7" t="str">
            <v>L. #.##0,00_);("L. "#.##0,00)</v>
          </cell>
          <cell r="R7" t="str">
            <v>¥#,##0.00_);("¥"#,##0.00)</v>
          </cell>
          <cell r="S7" t="str">
            <v>#,##0.00_D_M_);(#,##0.00_D_M)</v>
          </cell>
          <cell r="T7" t="str">
            <v>#.##0,00 "F"_);(#.##0,00 "F")</v>
          </cell>
          <cell r="U7" t="str">
            <v>F #.##0,00_);("F "#.##0,00)</v>
          </cell>
          <cell r="V7" t="str">
            <v>kr # ##0,00_);("kr "# ##0,00)</v>
          </cell>
          <cell r="W7" t="str">
            <v>R #,##0.00_);("R "#,##0.00)</v>
          </cell>
          <cell r="X7" t="str">
            <v>#.##0,00 "Pts"_);(#.##0,00 "Pts")</v>
          </cell>
          <cell r="Y7" t="str">
            <v># ##0,00 "kr"_);(# ##0,00 "kr")</v>
          </cell>
          <cell r="Z7" t="str">
            <v>SFr. #'##0.00_);("SFr. "#'##0.00)</v>
          </cell>
          <cell r="AA7" t="str">
            <v>#,##0.00_D_M_);(#,##0.00_D_M)</v>
          </cell>
          <cell r="AB7" t="str">
            <v>Bs #.##0,00_);("Bs "#.##0,00)</v>
          </cell>
        </row>
        <row r="8">
          <cell r="A8" t="str">
            <v>Loan Data</v>
          </cell>
          <cell r="B8" t="str">
            <v>A1</v>
          </cell>
          <cell r="C8">
            <v>4</v>
          </cell>
          <cell r="D8">
            <v>1</v>
          </cell>
          <cell r="E8">
            <v>9</v>
          </cell>
          <cell r="F8">
            <v>1</v>
          </cell>
          <cell r="G8">
            <v>9</v>
          </cell>
          <cell r="H8">
            <v>9</v>
          </cell>
          <cell r="I8">
            <v>9</v>
          </cell>
          <cell r="J8">
            <v>9</v>
          </cell>
          <cell r="K8">
            <v>9</v>
          </cell>
          <cell r="L8">
            <v>9</v>
          </cell>
          <cell r="M8">
            <v>9</v>
          </cell>
          <cell r="N8">
            <v>9</v>
          </cell>
          <cell r="O8">
            <v>9</v>
          </cell>
          <cell r="P8">
            <v>9</v>
          </cell>
          <cell r="Q8">
            <v>9</v>
          </cell>
          <cell r="R8">
            <v>9</v>
          </cell>
          <cell r="S8">
            <v>9</v>
          </cell>
          <cell r="T8">
            <v>9</v>
          </cell>
          <cell r="U8">
            <v>9</v>
          </cell>
          <cell r="V8">
            <v>9</v>
          </cell>
          <cell r="W8">
            <v>9</v>
          </cell>
          <cell r="X8">
            <v>9</v>
          </cell>
          <cell r="Y8">
            <v>9</v>
          </cell>
          <cell r="Z8">
            <v>9</v>
          </cell>
          <cell r="AA8">
            <v>9</v>
          </cell>
          <cell r="AB8">
            <v>9</v>
          </cell>
        </row>
        <row r="9">
          <cell r="A9" t="str">
            <v>Loan Amortization Table</v>
          </cell>
          <cell r="B9" t="str">
            <v>A1</v>
          </cell>
          <cell r="C9">
            <v>4</v>
          </cell>
          <cell r="D9">
            <v>1</v>
          </cell>
          <cell r="E9">
            <v>9</v>
          </cell>
          <cell r="F9">
            <v>1</v>
          </cell>
          <cell r="G9">
            <v>9</v>
          </cell>
          <cell r="H9">
            <v>9</v>
          </cell>
          <cell r="I9">
            <v>9</v>
          </cell>
          <cell r="J9">
            <v>9</v>
          </cell>
          <cell r="K9">
            <v>9</v>
          </cell>
          <cell r="L9">
            <v>9</v>
          </cell>
          <cell r="M9">
            <v>9</v>
          </cell>
          <cell r="N9">
            <v>9</v>
          </cell>
          <cell r="O9">
            <v>9</v>
          </cell>
          <cell r="P9">
            <v>9</v>
          </cell>
          <cell r="Q9">
            <v>9</v>
          </cell>
          <cell r="R9">
            <v>9</v>
          </cell>
          <cell r="S9">
            <v>9</v>
          </cell>
          <cell r="T9">
            <v>9</v>
          </cell>
          <cell r="U9">
            <v>9</v>
          </cell>
          <cell r="V9">
            <v>9</v>
          </cell>
          <cell r="W9">
            <v>9</v>
          </cell>
          <cell r="X9">
            <v>9</v>
          </cell>
          <cell r="Y9">
            <v>9</v>
          </cell>
          <cell r="Z9">
            <v>9</v>
          </cell>
          <cell r="AA9">
            <v>9</v>
          </cell>
          <cell r="AB9">
            <v>9</v>
          </cell>
        </row>
        <row r="10">
          <cell r="A10" t="str">
            <v>Summary Graph</v>
          </cell>
          <cell r="B10" t="str">
            <v>A1</v>
          </cell>
          <cell r="C10">
            <v>4</v>
          </cell>
          <cell r="D10">
            <v>1</v>
          </cell>
          <cell r="E10">
            <v>9</v>
          </cell>
          <cell r="F10">
            <v>1</v>
          </cell>
          <cell r="G10">
            <v>9</v>
          </cell>
          <cell r="H10">
            <v>9</v>
          </cell>
          <cell r="I10">
            <v>9</v>
          </cell>
          <cell r="J10">
            <v>9</v>
          </cell>
          <cell r="K10">
            <v>9</v>
          </cell>
          <cell r="L10">
            <v>9</v>
          </cell>
          <cell r="M10">
            <v>9</v>
          </cell>
          <cell r="N10">
            <v>9</v>
          </cell>
          <cell r="O10">
            <v>9</v>
          </cell>
          <cell r="P10">
            <v>9</v>
          </cell>
          <cell r="Q10">
            <v>9</v>
          </cell>
          <cell r="R10">
            <v>9</v>
          </cell>
          <cell r="S10">
            <v>9</v>
          </cell>
          <cell r="T10">
            <v>9</v>
          </cell>
          <cell r="U10">
            <v>9</v>
          </cell>
          <cell r="V10">
            <v>9</v>
          </cell>
          <cell r="W10">
            <v>9</v>
          </cell>
          <cell r="X10">
            <v>9</v>
          </cell>
          <cell r="Y10">
            <v>9</v>
          </cell>
          <cell r="Z10">
            <v>9</v>
          </cell>
          <cell r="AA10">
            <v>9</v>
          </cell>
          <cell r="AB10">
            <v>9</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Below="0"/>
    <pageSetUpPr fitToPage="1"/>
  </sheetPr>
  <dimension ref="B2:G52"/>
  <sheetViews>
    <sheetView showGridLines="0" tabSelected="1" zoomScale="85" zoomScaleNormal="85" zoomScaleSheetLayoutView="85" workbookViewId="0">
      <pane ySplit="9" topLeftCell="A10" activePane="bottomLeft" state="frozen"/>
      <selection activeCell="G27" sqref="G27"/>
      <selection pane="bottomLeft" activeCell="A10" sqref="A10"/>
    </sheetView>
  </sheetViews>
  <sheetFormatPr defaultColWidth="9" defaultRowHeight="12.75" outlineLevelRow="1"/>
  <cols>
    <col min="1" max="1" width="2.85546875" style="3" customWidth="1"/>
    <col min="2" max="4" width="3" style="3" customWidth="1"/>
    <col min="5" max="5" width="8.42578125" style="3" customWidth="1"/>
    <col min="6" max="6" width="66" style="3" customWidth="1"/>
    <col min="7" max="7" width="117.42578125" style="3" customWidth="1"/>
    <col min="8" max="16384" width="9" style="3"/>
  </cols>
  <sheetData>
    <row r="2" spans="2:7">
      <c r="B2" s="1" t="s">
        <v>0</v>
      </c>
      <c r="C2" s="2"/>
      <c r="D2" s="2"/>
      <c r="E2" s="2"/>
      <c r="F2" s="2" t="str">
        <f ca="1">Owner</f>
        <v>[Bidder Name]</v>
      </c>
      <c r="G2" s="2"/>
    </row>
    <row r="3" spans="2:7">
      <c r="B3" s="1" t="s">
        <v>1</v>
      </c>
      <c r="C3" s="2"/>
      <c r="D3" s="2"/>
      <c r="E3" s="2"/>
      <c r="F3" s="2" t="str">
        <f ca="1">Project</f>
        <v>Northern Franchise</v>
      </c>
      <c r="G3" s="2"/>
    </row>
    <row r="4" spans="2:7">
      <c r="B4" s="1" t="s">
        <v>2</v>
      </c>
      <c r="C4" s="2"/>
      <c r="D4" s="2"/>
      <c r="E4" s="2"/>
      <c r="F4" s="2" t="str">
        <f ca="1">MID(CELL("filename",$A$1),FIND("]",CELL("filename",$A$1))+1,99)</f>
        <v>Template Cover</v>
      </c>
      <c r="G4" s="2"/>
    </row>
    <row r="5" spans="2:7">
      <c r="B5" s="1" t="s">
        <v>3</v>
      </c>
      <c r="C5" s="2"/>
      <c r="D5" s="2"/>
      <c r="E5" s="2"/>
      <c r="F5" s="2">
        <f ca="1">Version</f>
        <v>1</v>
      </c>
      <c r="G5" s="2"/>
    </row>
    <row r="6" spans="2:7">
      <c r="B6" s="1" t="s">
        <v>4</v>
      </c>
      <c r="C6" s="4"/>
      <c r="D6" s="4"/>
      <c r="E6" s="4"/>
      <c r="F6" s="4">
        <f ca="1">TODAY()</f>
        <v>42059</v>
      </c>
      <c r="G6" s="4"/>
    </row>
    <row r="7" spans="2:7">
      <c r="B7" s="1" t="s">
        <v>5</v>
      </c>
      <c r="C7" s="2"/>
      <c r="D7" s="2"/>
      <c r="E7" s="2"/>
      <c r="F7" s="2" t="str">
        <f ca="1">LEFT(CELL("FILENAME",$A$1),FIND("]",CELL("FILENAME",$A$1)))</f>
        <v>C:\Users\888934\Documents\CF\Northern\Financial Templates\Feb 2015\[Northern Financial Templates 150223 ITT issue 3.0.xlsx]</v>
      </c>
      <c r="G7" s="2"/>
    </row>
    <row r="10" spans="2:7" ht="16.5" collapsed="1">
      <c r="B10" s="5" t="s">
        <v>6</v>
      </c>
      <c r="C10" s="5"/>
      <c r="D10" s="5"/>
      <c r="E10" s="5"/>
      <c r="F10" s="5"/>
      <c r="G10" s="5"/>
    </row>
    <row r="11" spans="2:7" hidden="1" outlineLevel="1"/>
    <row r="12" spans="2:7" ht="15" hidden="1" outlineLevel="1">
      <c r="E12" s="6" t="str">
        <f ca="1">B2</f>
        <v>Owner:</v>
      </c>
      <c r="F12" s="7" t="s">
        <v>744</v>
      </c>
      <c r="G12" s="8"/>
    </row>
    <row r="13" spans="2:7" ht="15" hidden="1" outlineLevel="1">
      <c r="E13" s="9" t="str">
        <f ca="1">B3</f>
        <v>Project:</v>
      </c>
      <c r="F13" s="10" t="s">
        <v>757</v>
      </c>
      <c r="G13" s="11"/>
    </row>
    <row r="14" spans="2:7" hidden="1" outlineLevel="1">
      <c r="E14" s="12" t="str">
        <f ca="1">B5</f>
        <v>Version:</v>
      </c>
      <c r="F14" s="13">
        <v>1</v>
      </c>
      <c r="G14" s="14"/>
    </row>
    <row r="15" spans="2:7" collapsed="1"/>
    <row r="17" spans="2:7" ht="16.5" collapsed="1">
      <c r="B17" s="5" t="s">
        <v>7</v>
      </c>
      <c r="C17" s="5"/>
      <c r="D17" s="5"/>
      <c r="E17" s="5"/>
      <c r="F17" s="5"/>
      <c r="G17" s="5"/>
    </row>
    <row r="18" spans="2:7" hidden="1" outlineLevel="1"/>
    <row r="19" spans="2:7" ht="16.5" hidden="1" outlineLevel="1">
      <c r="F19" s="5" t="s">
        <v>8</v>
      </c>
      <c r="G19" s="5"/>
    </row>
    <row r="20" spans="2:7" ht="15" hidden="1" outlineLevel="1">
      <c r="F20" s="15" t="s">
        <v>9</v>
      </c>
      <c r="G20" s="15"/>
    </row>
    <row r="21" spans="2:7" ht="25.5" hidden="1" outlineLevel="1">
      <c r="F21" s="16" t="s">
        <v>10</v>
      </c>
      <c r="G21" s="17"/>
    </row>
    <row r="22" spans="2:7" hidden="1" outlineLevel="1">
      <c r="F22" s="18" t="s">
        <v>11</v>
      </c>
      <c r="G22" s="19"/>
    </row>
    <row r="23" spans="2:7" hidden="1" outlineLevel="1">
      <c r="F23" s="20" t="s">
        <v>12</v>
      </c>
      <c r="G23" s="21"/>
    </row>
    <row r="24" spans="2:7" hidden="1" outlineLevel="1">
      <c r="F24" s="22" t="s">
        <v>13</v>
      </c>
      <c r="G24" s="23"/>
    </row>
    <row r="25" spans="2:7" ht="15" hidden="1" outlineLevel="1">
      <c r="F25" s="24"/>
      <c r="G25" s="25"/>
    </row>
    <row r="26" spans="2:7" hidden="1" outlineLevel="1">
      <c r="F26" s="20"/>
      <c r="G26" s="21"/>
    </row>
    <row r="27" spans="2:7" hidden="1" outlineLevel="1">
      <c r="F27" s="20"/>
      <c r="G27" s="21"/>
    </row>
    <row r="28" spans="2:7" ht="11.25" hidden="1" customHeight="1" outlineLevel="1">
      <c r="F28" s="587" t="s">
        <v>14</v>
      </c>
      <c r="G28" s="588"/>
    </row>
    <row r="29" spans="2:7" hidden="1" outlineLevel="1">
      <c r="F29" s="20"/>
      <c r="G29" s="21"/>
    </row>
    <row r="30" spans="2:7" hidden="1" outlineLevel="1">
      <c r="F30" s="20"/>
      <c r="G30" s="21"/>
    </row>
    <row r="31" spans="2:7" hidden="1" outlineLevel="1">
      <c r="F31" s="20"/>
      <c r="G31" s="21"/>
    </row>
    <row r="32" spans="2:7" hidden="1" outlineLevel="1">
      <c r="F32" s="20"/>
      <c r="G32" s="21"/>
    </row>
    <row r="33" spans="2:7" hidden="1" outlineLevel="1">
      <c r="F33" s="20"/>
      <c r="G33" s="21"/>
    </row>
    <row r="34" spans="2:7" hidden="1" outlineLevel="1">
      <c r="F34" s="26"/>
      <c r="G34" s="27"/>
    </row>
    <row r="35" spans="2:7" collapsed="1"/>
    <row r="37" spans="2:7" s="28" customFormat="1" ht="16.5">
      <c r="B37" s="5" t="s">
        <v>15</v>
      </c>
      <c r="C37" s="5"/>
      <c r="D37" s="5"/>
      <c r="E37" s="5"/>
      <c r="F37" s="5"/>
      <c r="G37" s="5"/>
    </row>
    <row r="38" spans="2:7" s="28" customFormat="1" ht="15" collapsed="1"/>
    <row r="39" spans="2:7" s="28" customFormat="1" ht="15" hidden="1" customHeight="1" outlineLevel="1">
      <c r="E39" s="29" t="s">
        <v>16</v>
      </c>
      <c r="F39" s="30" t="s">
        <v>17</v>
      </c>
      <c r="G39" s="30" t="s">
        <v>18</v>
      </c>
    </row>
    <row r="40" spans="2:7" s="28" customFormat="1" ht="15" hidden="1" customHeight="1" outlineLevel="1">
      <c r="E40" s="31">
        <v>1</v>
      </c>
      <c r="F40" s="571" t="s">
        <v>19</v>
      </c>
      <c r="G40" s="571" t="s">
        <v>20</v>
      </c>
    </row>
    <row r="41" spans="2:7" s="28" customFormat="1" ht="15" hidden="1" outlineLevel="1">
      <c r="E41" s="32"/>
      <c r="F41" s="570"/>
      <c r="G41" s="570"/>
    </row>
    <row r="42" spans="2:7" s="28" customFormat="1" ht="15" hidden="1" outlineLevel="1">
      <c r="E42" s="32"/>
      <c r="F42" s="570"/>
      <c r="G42" s="570"/>
    </row>
    <row r="43" spans="2:7" s="28" customFormat="1" ht="15" hidden="1" outlineLevel="1">
      <c r="E43" s="33"/>
      <c r="F43" s="572"/>
      <c r="G43" s="570"/>
    </row>
    <row r="44" spans="2:7" s="28" customFormat="1" ht="15" hidden="1" customHeight="1" outlineLevel="1">
      <c r="E44" s="32"/>
      <c r="F44" s="570"/>
      <c r="G44" s="570"/>
    </row>
    <row r="45" spans="2:7" s="28" customFormat="1" ht="15" hidden="1" outlineLevel="1">
      <c r="E45" s="32"/>
      <c r="F45" s="570"/>
      <c r="G45" s="570"/>
    </row>
    <row r="46" spans="2:7" s="28" customFormat="1" ht="15" hidden="1" customHeight="1" outlineLevel="1">
      <c r="E46" s="32"/>
      <c r="F46" s="570"/>
      <c r="G46" s="570"/>
    </row>
    <row r="47" spans="2:7" s="28" customFormat="1" ht="15" hidden="1" customHeight="1" outlineLevel="1">
      <c r="E47" s="32"/>
      <c r="F47" s="570"/>
      <c r="G47" s="570"/>
    </row>
    <row r="48" spans="2:7" s="28" customFormat="1" ht="15" hidden="1" customHeight="1" outlineLevel="1">
      <c r="E48" s="32"/>
      <c r="F48" s="570"/>
      <c r="G48" s="570"/>
    </row>
    <row r="49" spans="2:7" s="28" customFormat="1" ht="15" hidden="1" customHeight="1" outlineLevel="1">
      <c r="E49" s="34"/>
      <c r="F49" s="573"/>
      <c r="G49" s="573"/>
    </row>
    <row r="50" spans="2:7" ht="12.75" hidden="1" customHeight="1" outlineLevel="1"/>
    <row r="52" spans="2:7" ht="16.5">
      <c r="B52" s="5" t="s">
        <v>21</v>
      </c>
      <c r="C52" s="5"/>
      <c r="D52" s="5"/>
      <c r="E52" s="5"/>
      <c r="F52" s="5"/>
      <c r="G52" s="5"/>
    </row>
  </sheetData>
  <mergeCells count="1">
    <mergeCell ref="F28:G28"/>
  </mergeCells>
  <pageMargins left="0.39370078740157483" right="0.39370078740157483" top="0.39370078740157483" bottom="0.39370078740157483" header="0.31496062992125984" footer="0.31496062992125984"/>
  <pageSetup paperSize="8" scale="99" fitToHeight="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AD74"/>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140625" defaultRowHeight="12.75" outlineLevelRow="1" outlineLevelCol="1"/>
  <cols>
    <col min="1" max="1" width="2.85546875" style="3" customWidth="1"/>
    <col min="2" max="3" width="3" style="3" customWidth="1"/>
    <col min="4" max="4" width="33.28515625" style="3" customWidth="1"/>
    <col min="5" max="5" width="19.85546875" style="3" customWidth="1"/>
    <col min="6" max="6" width="12" style="3" customWidth="1"/>
    <col min="7" max="21" width="11.42578125" style="3" customWidth="1"/>
    <col min="22" max="28" width="11.42578125" style="3" hidden="1" customWidth="1" outlineLevel="1"/>
    <col min="29" max="29" width="4" style="3" customWidth="1" collapsed="1"/>
    <col min="30" max="30" width="96.42578125" style="3" customWidth="1"/>
    <col min="31" max="16384" width="9.140625" style="3"/>
  </cols>
  <sheetData>
    <row r="2" spans="1: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1: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1:30">
      <c r="B4" s="1" t="str">
        <f ca="1">'Template Cover'!B4</f>
        <v>Sheet:</v>
      </c>
      <c r="C4" s="2"/>
      <c r="D4" s="2"/>
      <c r="E4" s="2"/>
      <c r="F4" s="2"/>
      <c r="G4" s="2" t="str">
        <f ca="1">MID(CELL("filename",$A$1),FIND("]",CELL("filename",$A$1))+1,99)</f>
        <v>Other Revenue</v>
      </c>
      <c r="H4" s="2"/>
      <c r="I4" s="2"/>
      <c r="J4" s="2"/>
      <c r="K4" s="2"/>
      <c r="L4" s="2"/>
      <c r="M4" s="2"/>
      <c r="N4" s="2"/>
      <c r="O4" s="2"/>
      <c r="P4" s="2"/>
      <c r="Q4" s="2"/>
      <c r="R4" s="2"/>
      <c r="S4" s="2"/>
      <c r="T4" s="2"/>
      <c r="U4" s="2"/>
      <c r="V4" s="2"/>
      <c r="W4" s="2"/>
      <c r="X4" s="2"/>
      <c r="Y4" s="2"/>
      <c r="Z4" s="2"/>
      <c r="AA4" s="2"/>
      <c r="AB4" s="2"/>
      <c r="AC4" s="2"/>
      <c r="AD4" s="2"/>
    </row>
    <row r="5" spans="1: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1: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1: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1:30" ht="15">
      <c r="D9" s="603" t="str">
        <f ca="1">RN_Switch</f>
        <v>Nominal</v>
      </c>
      <c r="E9" s="60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1:30"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1:30" ht="12.75" customHeight="1">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1:30" ht="16.5">
      <c r="B13" s="5" t="s">
        <v>128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1:30" ht="15">
      <c r="B15" s="15" t="str">
        <f ca="1">'Line Items'!B53</f>
        <v>Other Revenue from Core Business</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12.75" hidden="1" customHeight="1" outlineLevel="1">
      <c r="A16" s="202"/>
    </row>
    <row r="17" spans="4:30" ht="12.75" hidden="1" customHeight="1" outlineLevel="1">
      <c r="D17" s="106" t="str">
        <f ca="1">'Line Items'!D55</f>
        <v>Others (Core Business): Passenger Charter Rebate</v>
      </c>
      <c r="E17" s="89"/>
      <c r="F17" s="107" t="s">
        <v>105</v>
      </c>
      <c r="G17" s="179"/>
      <c r="H17" s="179"/>
      <c r="I17" s="203"/>
      <c r="J17" s="203"/>
      <c r="K17" s="203"/>
      <c r="L17" s="203"/>
      <c r="M17" s="203"/>
      <c r="N17" s="203"/>
      <c r="O17" s="203"/>
      <c r="P17" s="203"/>
      <c r="Q17" s="203"/>
      <c r="R17" s="203"/>
      <c r="S17" s="203"/>
      <c r="T17" s="203"/>
      <c r="U17" s="203"/>
      <c r="V17" s="203"/>
      <c r="W17" s="203"/>
      <c r="X17" s="203"/>
      <c r="Y17" s="203"/>
      <c r="Z17" s="203"/>
      <c r="AA17" s="179"/>
      <c r="AB17" s="197"/>
      <c r="AD17" s="522" t="s">
        <v>758</v>
      </c>
    </row>
    <row r="18" spans="4:30" ht="12.75" hidden="1" customHeight="1" outlineLevel="1">
      <c r="D18" s="112" t="str">
        <f ca="1">'Line Items'!D56</f>
        <v>Others (Core Business): Car Parking</v>
      </c>
      <c r="E18" s="93"/>
      <c r="F18" s="113" t="str">
        <f t="shared" ref="F18:F36" si="0">F17</f>
        <v>£000</v>
      </c>
      <c r="G18" s="181"/>
      <c r="H18" s="181"/>
      <c r="I18" s="204"/>
      <c r="J18" s="204"/>
      <c r="K18" s="204"/>
      <c r="L18" s="204"/>
      <c r="M18" s="204"/>
      <c r="N18" s="204"/>
      <c r="O18" s="204"/>
      <c r="P18" s="204"/>
      <c r="Q18" s="204"/>
      <c r="R18" s="204"/>
      <c r="S18" s="204"/>
      <c r="T18" s="204"/>
      <c r="U18" s="204"/>
      <c r="V18" s="204"/>
      <c r="W18" s="204"/>
      <c r="X18" s="204"/>
      <c r="Y18" s="204"/>
      <c r="Z18" s="204"/>
      <c r="AA18" s="181"/>
      <c r="AB18" s="182"/>
      <c r="AD18" s="96" t="s">
        <v>759</v>
      </c>
    </row>
    <row r="19" spans="4:30" ht="12.75" hidden="1" customHeight="1" outlineLevel="1">
      <c r="D19" s="112" t="str">
        <f ca="1">'Line Items'!D57</f>
        <v>Others (Core Business): Other income</v>
      </c>
      <c r="E19" s="93"/>
      <c r="F19" s="113" t="str">
        <f t="shared" si="0"/>
        <v>£000</v>
      </c>
      <c r="G19" s="181"/>
      <c r="H19" s="181"/>
      <c r="I19" s="204"/>
      <c r="J19" s="204"/>
      <c r="K19" s="204"/>
      <c r="L19" s="204"/>
      <c r="M19" s="204"/>
      <c r="N19" s="204"/>
      <c r="O19" s="204"/>
      <c r="P19" s="204"/>
      <c r="Q19" s="204"/>
      <c r="R19" s="204"/>
      <c r="S19" s="204"/>
      <c r="T19" s="204"/>
      <c r="U19" s="204"/>
      <c r="V19" s="204"/>
      <c r="W19" s="204"/>
      <c r="X19" s="204"/>
      <c r="Y19" s="204"/>
      <c r="Z19" s="204"/>
      <c r="AA19" s="181"/>
      <c r="AB19" s="182"/>
      <c r="AD19" s="96" t="s">
        <v>760</v>
      </c>
    </row>
    <row r="20" spans="4:30" ht="12.75" hidden="1" customHeight="1" outlineLevel="1">
      <c r="D20" s="112" t="str">
        <f ca="1">'Line Items'!D58</f>
        <v>Others (Core Business): Catering</v>
      </c>
      <c r="E20" s="93"/>
      <c r="F20" s="113" t="str">
        <f t="shared" si="0"/>
        <v>£000</v>
      </c>
      <c r="G20" s="181"/>
      <c r="H20" s="181"/>
      <c r="I20" s="204"/>
      <c r="J20" s="204"/>
      <c r="K20" s="204"/>
      <c r="L20" s="204"/>
      <c r="M20" s="204"/>
      <c r="N20" s="204"/>
      <c r="O20" s="204"/>
      <c r="P20" s="204"/>
      <c r="Q20" s="204"/>
      <c r="R20" s="204"/>
      <c r="S20" s="204"/>
      <c r="T20" s="204"/>
      <c r="U20" s="204"/>
      <c r="V20" s="204"/>
      <c r="W20" s="204"/>
      <c r="X20" s="204"/>
      <c r="Y20" s="204"/>
      <c r="Z20" s="204"/>
      <c r="AA20" s="181"/>
      <c r="AB20" s="182"/>
      <c r="AD20" s="96" t="s">
        <v>761</v>
      </c>
    </row>
    <row r="21" spans="4:30" ht="12.75" hidden="1" customHeight="1" outlineLevel="1">
      <c r="D21" s="112" t="str">
        <f ca="1">'Line Items'!D59</f>
        <v>Others (Core Business): Commission Receivable</v>
      </c>
      <c r="E21" s="93"/>
      <c r="F21" s="113" t="str">
        <f t="shared" si="0"/>
        <v>£000</v>
      </c>
      <c r="G21" s="181"/>
      <c r="H21" s="181"/>
      <c r="I21" s="204"/>
      <c r="J21" s="205"/>
      <c r="K21" s="204"/>
      <c r="L21" s="204"/>
      <c r="M21" s="204"/>
      <c r="N21" s="204"/>
      <c r="O21" s="204"/>
      <c r="P21" s="204"/>
      <c r="Q21" s="204"/>
      <c r="R21" s="204"/>
      <c r="S21" s="204"/>
      <c r="T21" s="204"/>
      <c r="U21" s="204"/>
      <c r="V21" s="204"/>
      <c r="W21" s="204"/>
      <c r="X21" s="204"/>
      <c r="Y21" s="204"/>
      <c r="Z21" s="204"/>
      <c r="AA21" s="181"/>
      <c r="AB21" s="182"/>
      <c r="AD21" s="96" t="s">
        <v>762</v>
      </c>
    </row>
    <row r="22" spans="4:30" ht="12.75" hidden="1" customHeight="1" outlineLevel="1">
      <c r="D22" s="112" t="str">
        <f ca="1">'Line Items'!D60</f>
        <v>Others (Core Business): Letting income</v>
      </c>
      <c r="E22" s="93"/>
      <c r="F22" s="113" t="str">
        <f t="shared" si="0"/>
        <v>£000</v>
      </c>
      <c r="G22" s="181"/>
      <c r="H22" s="181"/>
      <c r="I22" s="204"/>
      <c r="J22" s="204"/>
      <c r="K22" s="204"/>
      <c r="L22" s="204"/>
      <c r="M22" s="204"/>
      <c r="N22" s="204"/>
      <c r="O22" s="204"/>
      <c r="P22" s="204"/>
      <c r="Q22" s="204"/>
      <c r="R22" s="204"/>
      <c r="S22" s="204"/>
      <c r="T22" s="204"/>
      <c r="U22" s="204"/>
      <c r="V22" s="204"/>
      <c r="W22" s="204"/>
      <c r="X22" s="204"/>
      <c r="Y22" s="204"/>
      <c r="Z22" s="204"/>
      <c r="AA22" s="181"/>
      <c r="AB22" s="182"/>
      <c r="AD22" s="96" t="s">
        <v>763</v>
      </c>
    </row>
    <row r="23" spans="4:30" ht="12.75" hidden="1" customHeight="1" outlineLevel="1">
      <c r="D23" s="112" t="str">
        <f ca="1">'Line Items'!D61</f>
        <v>Others (Core Business): Advertising income</v>
      </c>
      <c r="E23" s="93"/>
      <c r="F23" s="113" t="str">
        <f t="shared" si="0"/>
        <v>£000</v>
      </c>
      <c r="G23" s="181"/>
      <c r="H23" s="181"/>
      <c r="I23" s="204"/>
      <c r="J23" s="204"/>
      <c r="K23" s="204"/>
      <c r="L23" s="204"/>
      <c r="M23" s="204"/>
      <c r="N23" s="204"/>
      <c r="O23" s="204"/>
      <c r="P23" s="204"/>
      <c r="Q23" s="204"/>
      <c r="R23" s="204"/>
      <c r="S23" s="204"/>
      <c r="T23" s="204"/>
      <c r="U23" s="204"/>
      <c r="V23" s="204"/>
      <c r="W23" s="204"/>
      <c r="X23" s="204"/>
      <c r="Y23" s="204"/>
      <c r="Z23" s="204"/>
      <c r="AA23" s="181"/>
      <c r="AB23" s="182"/>
      <c r="AD23" s="96" t="s">
        <v>764</v>
      </c>
    </row>
    <row r="24" spans="4:30" ht="12.75" hidden="1" customHeight="1" outlineLevel="1">
      <c r="D24" s="112" t="str">
        <f ca="1">'Line Items'!D62</f>
        <v>[Other Revenue from Core Business Line 8]</v>
      </c>
      <c r="E24" s="93"/>
      <c r="F24" s="113" t="str">
        <f t="shared" si="0"/>
        <v>£000</v>
      </c>
      <c r="G24" s="181"/>
      <c r="H24" s="181"/>
      <c r="I24" s="204"/>
      <c r="J24" s="204"/>
      <c r="K24" s="204"/>
      <c r="L24" s="204"/>
      <c r="M24" s="204"/>
      <c r="N24" s="204"/>
      <c r="O24" s="204"/>
      <c r="P24" s="204"/>
      <c r="Q24" s="204"/>
      <c r="R24" s="204"/>
      <c r="S24" s="204"/>
      <c r="T24" s="204"/>
      <c r="U24" s="204"/>
      <c r="V24" s="204"/>
      <c r="W24" s="204"/>
      <c r="X24" s="204"/>
      <c r="Y24" s="204"/>
      <c r="Z24" s="204"/>
      <c r="AA24" s="181"/>
      <c r="AB24" s="182"/>
      <c r="AD24" s="96"/>
    </row>
    <row r="25" spans="4:30" ht="12.75" hidden="1" customHeight="1" outlineLevel="1">
      <c r="D25" s="112" t="str">
        <f ca="1">'Line Items'!D63</f>
        <v>[Other Revenue from Core Business Line 9]</v>
      </c>
      <c r="E25" s="93"/>
      <c r="F25" s="113" t="str">
        <f t="shared" si="0"/>
        <v>£000</v>
      </c>
      <c r="G25" s="181"/>
      <c r="H25" s="181"/>
      <c r="I25" s="204"/>
      <c r="J25" s="204"/>
      <c r="K25" s="204"/>
      <c r="L25" s="204"/>
      <c r="M25" s="204"/>
      <c r="N25" s="204"/>
      <c r="O25" s="204"/>
      <c r="P25" s="204"/>
      <c r="Q25" s="204"/>
      <c r="R25" s="204"/>
      <c r="S25" s="204"/>
      <c r="T25" s="204"/>
      <c r="U25" s="204"/>
      <c r="V25" s="204"/>
      <c r="W25" s="204"/>
      <c r="X25" s="204"/>
      <c r="Y25" s="204"/>
      <c r="Z25" s="204"/>
      <c r="AA25" s="181"/>
      <c r="AB25" s="182"/>
      <c r="AD25" s="96"/>
    </row>
    <row r="26" spans="4:30" ht="12.75" hidden="1" customHeight="1" outlineLevel="1">
      <c r="D26" s="112" t="str">
        <f ca="1">'Line Items'!D64</f>
        <v>[Other Revenue from Core Business Line 10]</v>
      </c>
      <c r="E26" s="93"/>
      <c r="F26" s="113" t="str">
        <f t="shared" si="0"/>
        <v>£000</v>
      </c>
      <c r="G26" s="181"/>
      <c r="H26" s="181"/>
      <c r="I26" s="204"/>
      <c r="J26" s="204"/>
      <c r="K26" s="204"/>
      <c r="L26" s="204"/>
      <c r="M26" s="204"/>
      <c r="N26" s="204"/>
      <c r="O26" s="204"/>
      <c r="P26" s="204"/>
      <c r="Q26" s="204"/>
      <c r="R26" s="204"/>
      <c r="S26" s="204"/>
      <c r="T26" s="204"/>
      <c r="U26" s="204"/>
      <c r="V26" s="204"/>
      <c r="W26" s="204"/>
      <c r="X26" s="204"/>
      <c r="Y26" s="204"/>
      <c r="Z26" s="204"/>
      <c r="AA26" s="181"/>
      <c r="AB26" s="182"/>
      <c r="AD26" s="96"/>
    </row>
    <row r="27" spans="4:30" ht="12.75" hidden="1" customHeight="1" outlineLevel="1">
      <c r="D27" s="112" t="str">
        <f ca="1">'Line Items'!D65</f>
        <v>[Other Revenue from Core Business Line 11]</v>
      </c>
      <c r="E27" s="93"/>
      <c r="F27" s="113" t="str">
        <f t="shared" si="0"/>
        <v>£000</v>
      </c>
      <c r="G27" s="181"/>
      <c r="H27" s="181"/>
      <c r="I27" s="204"/>
      <c r="J27" s="204"/>
      <c r="K27" s="204"/>
      <c r="L27" s="204"/>
      <c r="M27" s="204"/>
      <c r="N27" s="204"/>
      <c r="O27" s="204"/>
      <c r="P27" s="204"/>
      <c r="Q27" s="204"/>
      <c r="R27" s="204"/>
      <c r="S27" s="204"/>
      <c r="T27" s="204"/>
      <c r="U27" s="204"/>
      <c r="V27" s="204"/>
      <c r="W27" s="204"/>
      <c r="X27" s="204"/>
      <c r="Y27" s="204"/>
      <c r="Z27" s="204"/>
      <c r="AA27" s="204"/>
      <c r="AB27" s="182"/>
      <c r="AD27" s="96"/>
    </row>
    <row r="28" spans="4:30" ht="12.75" hidden="1" customHeight="1" outlineLevel="1">
      <c r="D28" s="112" t="str">
        <f ca="1">'Line Items'!D66</f>
        <v>[Other Revenue from Core Business Line 12]</v>
      </c>
      <c r="E28" s="93"/>
      <c r="F28" s="113" t="str">
        <f t="shared" si="0"/>
        <v>£000</v>
      </c>
      <c r="G28" s="181"/>
      <c r="H28" s="181"/>
      <c r="I28" s="204"/>
      <c r="J28" s="204"/>
      <c r="K28" s="204"/>
      <c r="L28" s="204"/>
      <c r="M28" s="204"/>
      <c r="N28" s="204"/>
      <c r="O28" s="204"/>
      <c r="P28" s="204"/>
      <c r="Q28" s="204"/>
      <c r="R28" s="204"/>
      <c r="S28" s="204"/>
      <c r="T28" s="204"/>
      <c r="U28" s="204"/>
      <c r="V28" s="204"/>
      <c r="W28" s="204"/>
      <c r="X28" s="204"/>
      <c r="Y28" s="204"/>
      <c r="Z28" s="204"/>
      <c r="AA28" s="181"/>
      <c r="AB28" s="182"/>
      <c r="AD28" s="96"/>
    </row>
    <row r="29" spans="4:30" ht="12.75" hidden="1" customHeight="1" outlineLevel="1">
      <c r="D29" s="112" t="str">
        <f ca="1">'Line Items'!D67</f>
        <v>[Other Revenue from Core Business Line 13]</v>
      </c>
      <c r="E29" s="93"/>
      <c r="F29" s="113" t="str">
        <f t="shared" si="0"/>
        <v>£000</v>
      </c>
      <c r="G29" s="181"/>
      <c r="H29" s="181"/>
      <c r="I29" s="204"/>
      <c r="J29" s="204"/>
      <c r="K29" s="204"/>
      <c r="L29" s="204"/>
      <c r="M29" s="204"/>
      <c r="N29" s="204"/>
      <c r="O29" s="204"/>
      <c r="P29" s="204"/>
      <c r="Q29" s="204"/>
      <c r="R29" s="204"/>
      <c r="S29" s="204"/>
      <c r="T29" s="204"/>
      <c r="U29" s="204"/>
      <c r="V29" s="204"/>
      <c r="W29" s="204"/>
      <c r="X29" s="204"/>
      <c r="Y29" s="204"/>
      <c r="Z29" s="204"/>
      <c r="AA29" s="181"/>
      <c r="AB29" s="182"/>
      <c r="AD29" s="96"/>
    </row>
    <row r="30" spans="4:30" ht="12.75" hidden="1" customHeight="1" outlineLevel="1">
      <c r="D30" s="112" t="str">
        <f ca="1">'Line Items'!D68</f>
        <v>[Other Revenue from Core Business Line 14]</v>
      </c>
      <c r="E30" s="93"/>
      <c r="F30" s="113" t="str">
        <f t="shared" si="0"/>
        <v>£000</v>
      </c>
      <c r="G30" s="181"/>
      <c r="H30" s="181"/>
      <c r="I30" s="204"/>
      <c r="J30" s="204"/>
      <c r="K30" s="204"/>
      <c r="L30" s="204"/>
      <c r="M30" s="204"/>
      <c r="N30" s="204"/>
      <c r="O30" s="204"/>
      <c r="P30" s="204"/>
      <c r="Q30" s="204"/>
      <c r="R30" s="204"/>
      <c r="S30" s="204"/>
      <c r="T30" s="204"/>
      <c r="U30" s="204"/>
      <c r="V30" s="204"/>
      <c r="W30" s="204"/>
      <c r="X30" s="204"/>
      <c r="Y30" s="204"/>
      <c r="Z30" s="204"/>
      <c r="AA30" s="181"/>
      <c r="AB30" s="182"/>
      <c r="AD30" s="96"/>
    </row>
    <row r="31" spans="4:30" ht="12.75" hidden="1" customHeight="1" outlineLevel="1">
      <c r="D31" s="112" t="str">
        <f ca="1">'Line Items'!D69</f>
        <v>[Other Revenue from Core Business Line 15]</v>
      </c>
      <c r="E31" s="93"/>
      <c r="F31" s="113" t="str">
        <f t="shared" si="0"/>
        <v>£000</v>
      </c>
      <c r="G31" s="181"/>
      <c r="H31" s="181"/>
      <c r="I31" s="204"/>
      <c r="J31" s="204"/>
      <c r="K31" s="204"/>
      <c r="L31" s="204"/>
      <c r="M31" s="204"/>
      <c r="N31" s="204"/>
      <c r="O31" s="204"/>
      <c r="P31" s="204"/>
      <c r="Q31" s="204"/>
      <c r="R31" s="204"/>
      <c r="S31" s="204"/>
      <c r="T31" s="204"/>
      <c r="U31" s="204"/>
      <c r="V31" s="204"/>
      <c r="W31" s="204"/>
      <c r="X31" s="204"/>
      <c r="Y31" s="204"/>
      <c r="Z31" s="204"/>
      <c r="AA31" s="181"/>
      <c r="AB31" s="182"/>
      <c r="AD31" s="96"/>
    </row>
    <row r="32" spans="4:30" ht="12.75" hidden="1" customHeight="1" outlineLevel="1">
      <c r="D32" s="112" t="str">
        <f ca="1">'Line Items'!D70</f>
        <v>[Other Revenue from Core Business Line 16]</v>
      </c>
      <c r="E32" s="93"/>
      <c r="F32" s="113" t="str">
        <f t="shared" si="0"/>
        <v>£000</v>
      </c>
      <c r="G32" s="181"/>
      <c r="H32" s="181"/>
      <c r="I32" s="204"/>
      <c r="J32" s="204"/>
      <c r="K32" s="204"/>
      <c r="L32" s="204"/>
      <c r="M32" s="204"/>
      <c r="N32" s="204"/>
      <c r="O32" s="204"/>
      <c r="P32" s="204"/>
      <c r="Q32" s="204"/>
      <c r="R32" s="204"/>
      <c r="S32" s="204"/>
      <c r="T32" s="204"/>
      <c r="U32" s="204"/>
      <c r="V32" s="204"/>
      <c r="W32" s="204"/>
      <c r="X32" s="204"/>
      <c r="Y32" s="204"/>
      <c r="Z32" s="204"/>
      <c r="AA32" s="181"/>
      <c r="AB32" s="182"/>
      <c r="AD32" s="96"/>
    </row>
    <row r="33" spans="1:30" ht="12.75" hidden="1" customHeight="1" outlineLevel="1">
      <c r="D33" s="112" t="str">
        <f ca="1">'Line Items'!D71</f>
        <v>[Other Revenue from Core Business Line 17]</v>
      </c>
      <c r="E33" s="93"/>
      <c r="F33" s="113" t="str">
        <f t="shared" si="0"/>
        <v>£000</v>
      </c>
      <c r="G33" s="181"/>
      <c r="H33" s="181"/>
      <c r="I33" s="204"/>
      <c r="J33" s="204"/>
      <c r="K33" s="204"/>
      <c r="L33" s="204"/>
      <c r="M33" s="204"/>
      <c r="N33" s="204"/>
      <c r="O33" s="204"/>
      <c r="P33" s="204"/>
      <c r="Q33" s="204"/>
      <c r="R33" s="204"/>
      <c r="S33" s="204"/>
      <c r="T33" s="204"/>
      <c r="U33" s="204"/>
      <c r="V33" s="204"/>
      <c r="W33" s="204"/>
      <c r="X33" s="204"/>
      <c r="Y33" s="204"/>
      <c r="Z33" s="204"/>
      <c r="AA33" s="181"/>
      <c r="AB33" s="182"/>
      <c r="AD33" s="96"/>
    </row>
    <row r="34" spans="1:30" ht="12.75" hidden="1" customHeight="1" outlineLevel="1">
      <c r="D34" s="112" t="str">
        <f ca="1">'Line Items'!D72</f>
        <v>[Other Revenue from Core Business Line 18]</v>
      </c>
      <c r="E34" s="93"/>
      <c r="F34" s="113" t="str">
        <f t="shared" si="0"/>
        <v>£000</v>
      </c>
      <c r="G34" s="181"/>
      <c r="H34" s="181"/>
      <c r="I34" s="204"/>
      <c r="J34" s="204"/>
      <c r="K34" s="204"/>
      <c r="L34" s="204"/>
      <c r="M34" s="204"/>
      <c r="N34" s="204"/>
      <c r="O34" s="204"/>
      <c r="P34" s="204"/>
      <c r="Q34" s="204"/>
      <c r="R34" s="204"/>
      <c r="S34" s="204"/>
      <c r="T34" s="204"/>
      <c r="U34" s="204"/>
      <c r="V34" s="204"/>
      <c r="W34" s="204"/>
      <c r="X34" s="204"/>
      <c r="Y34" s="204"/>
      <c r="Z34" s="204"/>
      <c r="AA34" s="181"/>
      <c r="AB34" s="182"/>
      <c r="AD34" s="96"/>
    </row>
    <row r="35" spans="1:30" ht="12.75" hidden="1" customHeight="1" outlineLevel="1">
      <c r="D35" s="112" t="str">
        <f ca="1">'Line Items'!D73</f>
        <v>[Other Revenue from Core Business Line 19]</v>
      </c>
      <c r="E35" s="93"/>
      <c r="F35" s="113" t="str">
        <f t="shared" si="0"/>
        <v>£000</v>
      </c>
      <c r="G35" s="181"/>
      <c r="H35" s="181"/>
      <c r="I35" s="204"/>
      <c r="J35" s="204"/>
      <c r="K35" s="204"/>
      <c r="L35" s="204"/>
      <c r="M35" s="204"/>
      <c r="N35" s="204"/>
      <c r="O35" s="204"/>
      <c r="P35" s="204"/>
      <c r="Q35" s="204"/>
      <c r="R35" s="204"/>
      <c r="S35" s="204"/>
      <c r="T35" s="204"/>
      <c r="U35" s="204"/>
      <c r="V35" s="204"/>
      <c r="W35" s="204"/>
      <c r="X35" s="204"/>
      <c r="Y35" s="204"/>
      <c r="Z35" s="204"/>
      <c r="AA35" s="181"/>
      <c r="AB35" s="182"/>
      <c r="AD35" s="96"/>
    </row>
    <row r="36" spans="1:30" ht="12.75" hidden="1" customHeight="1" outlineLevel="1">
      <c r="D36" s="123" t="str">
        <f ca="1">'Line Items'!D74</f>
        <v>[Other Revenue from Core Business Line 20]</v>
      </c>
      <c r="E36" s="183"/>
      <c r="F36" s="124" t="str">
        <f t="shared" si="0"/>
        <v>£000</v>
      </c>
      <c r="G36" s="184"/>
      <c r="H36" s="184"/>
      <c r="I36" s="206"/>
      <c r="J36" s="206"/>
      <c r="K36" s="206"/>
      <c r="L36" s="206"/>
      <c r="M36" s="206"/>
      <c r="N36" s="206"/>
      <c r="O36" s="206"/>
      <c r="P36" s="206"/>
      <c r="Q36" s="206"/>
      <c r="R36" s="206"/>
      <c r="S36" s="206"/>
      <c r="T36" s="206"/>
      <c r="U36" s="206"/>
      <c r="V36" s="206"/>
      <c r="W36" s="206"/>
      <c r="X36" s="206"/>
      <c r="Y36" s="206"/>
      <c r="Z36" s="206"/>
      <c r="AA36" s="184"/>
      <c r="AB36" s="185"/>
      <c r="AD36" s="100"/>
    </row>
    <row r="37" spans="1:30" ht="12.75" hidden="1" customHeight="1" outlineLevel="1">
      <c r="G37" s="94"/>
      <c r="H37" s="94"/>
      <c r="I37" s="94"/>
      <c r="J37" s="94"/>
      <c r="K37" s="94"/>
      <c r="L37" s="94"/>
      <c r="M37" s="94"/>
      <c r="N37" s="94"/>
      <c r="O37" s="94"/>
      <c r="P37" s="94"/>
      <c r="Q37" s="94"/>
      <c r="R37" s="94"/>
      <c r="S37" s="94"/>
      <c r="T37" s="94"/>
      <c r="U37" s="94"/>
      <c r="V37" s="94"/>
      <c r="W37" s="94"/>
      <c r="X37" s="94"/>
      <c r="Y37" s="94"/>
      <c r="Z37" s="94"/>
      <c r="AA37" s="94"/>
      <c r="AB37" s="94"/>
    </row>
    <row r="38" spans="1:30" ht="12.75" hidden="1" customHeight="1" outlineLevel="1">
      <c r="D38" s="207" t="str">
        <f ca="1">B15</f>
        <v>Other Revenue from Core Business</v>
      </c>
      <c r="E38" s="208"/>
      <c r="F38" s="209" t="str">
        <f>F36</f>
        <v>£000</v>
      </c>
      <c r="G38" s="210">
        <f>SUM(G17:G36)</f>
        <v>0</v>
      </c>
      <c r="H38" s="210">
        <f t="shared" ref="H38:S38" si="1">SUM(H17:H36)</f>
        <v>0</v>
      </c>
      <c r="I38" s="210">
        <f t="shared" si="1"/>
        <v>0</v>
      </c>
      <c r="J38" s="210">
        <f t="shared" si="1"/>
        <v>0</v>
      </c>
      <c r="K38" s="210">
        <f t="shared" si="1"/>
        <v>0</v>
      </c>
      <c r="L38" s="210">
        <f t="shared" si="1"/>
        <v>0</v>
      </c>
      <c r="M38" s="210">
        <f t="shared" si="1"/>
        <v>0</v>
      </c>
      <c r="N38" s="210">
        <f t="shared" si="1"/>
        <v>0</v>
      </c>
      <c r="O38" s="210">
        <f t="shared" si="1"/>
        <v>0</v>
      </c>
      <c r="P38" s="210">
        <f t="shared" si="1"/>
        <v>0</v>
      </c>
      <c r="Q38" s="210">
        <f t="shared" si="1"/>
        <v>0</v>
      </c>
      <c r="R38" s="210">
        <f t="shared" si="1"/>
        <v>0</v>
      </c>
      <c r="S38" s="210">
        <f t="shared" si="1"/>
        <v>0</v>
      </c>
      <c r="T38" s="210">
        <f>SUM(T17:T36)</f>
        <v>0</v>
      </c>
      <c r="U38" s="210">
        <f>SUM(U17:U36)</f>
        <v>0</v>
      </c>
      <c r="V38" s="210">
        <f t="shared" ref="V38:AB38" si="2">SUM(V17:V36)</f>
        <v>0</v>
      </c>
      <c r="W38" s="210">
        <f t="shared" si="2"/>
        <v>0</v>
      </c>
      <c r="X38" s="210">
        <f t="shared" si="2"/>
        <v>0</v>
      </c>
      <c r="Y38" s="210">
        <f t="shared" si="2"/>
        <v>0</v>
      </c>
      <c r="Z38" s="210">
        <f t="shared" si="2"/>
        <v>0</v>
      </c>
      <c r="AA38" s="210">
        <f t="shared" si="2"/>
        <v>0</v>
      </c>
      <c r="AB38" s="211">
        <f t="shared" si="2"/>
        <v>0</v>
      </c>
      <c r="AD38" s="212"/>
    </row>
    <row r="39" spans="1:30" collapsed="1">
      <c r="G39" s="94"/>
      <c r="H39" s="94"/>
      <c r="I39" s="94"/>
      <c r="J39" s="94"/>
      <c r="K39" s="94"/>
      <c r="L39" s="94"/>
      <c r="M39" s="94"/>
      <c r="N39" s="94"/>
      <c r="O39" s="94"/>
      <c r="P39" s="94"/>
      <c r="Q39" s="94"/>
      <c r="R39" s="94"/>
      <c r="S39" s="94"/>
      <c r="T39" s="94"/>
      <c r="U39" s="94"/>
      <c r="V39" s="94"/>
      <c r="W39" s="94"/>
      <c r="X39" s="94"/>
      <c r="Y39" s="94"/>
      <c r="Z39" s="94"/>
      <c r="AA39" s="94"/>
      <c r="AB39" s="94"/>
    </row>
    <row r="40" spans="1:30" ht="15">
      <c r="B40" s="15" t="str">
        <f ca="1">'Line Items'!B76</f>
        <v>Revenue from Costs Offcharged</v>
      </c>
      <c r="C40" s="15"/>
      <c r="D40" s="178"/>
      <c r="E40" s="178"/>
      <c r="F40" s="15"/>
      <c r="G40" s="196"/>
      <c r="H40" s="196"/>
      <c r="I40" s="196"/>
      <c r="J40" s="196"/>
      <c r="K40" s="196"/>
      <c r="L40" s="196"/>
      <c r="M40" s="196"/>
      <c r="N40" s="196"/>
      <c r="O40" s="196"/>
      <c r="P40" s="196"/>
      <c r="Q40" s="196"/>
      <c r="R40" s="196"/>
      <c r="S40" s="196"/>
      <c r="T40" s="196"/>
      <c r="U40" s="196"/>
      <c r="V40" s="196"/>
      <c r="W40" s="196"/>
      <c r="X40" s="196"/>
      <c r="Y40" s="196"/>
      <c r="Z40" s="196"/>
      <c r="AA40" s="196"/>
      <c r="AB40" s="196"/>
      <c r="AC40" s="15"/>
      <c r="AD40" s="15"/>
    </row>
    <row r="41" spans="1:30" ht="12.75" hidden="1" customHeight="1" outlineLevel="1">
      <c r="A41" s="202"/>
      <c r="G41" s="94"/>
      <c r="H41" s="94"/>
      <c r="I41" s="94"/>
      <c r="J41" s="94"/>
      <c r="K41" s="94"/>
      <c r="L41" s="94"/>
      <c r="M41" s="94"/>
      <c r="N41" s="94"/>
      <c r="O41" s="94"/>
      <c r="P41" s="94"/>
      <c r="Q41" s="94"/>
      <c r="R41" s="94"/>
      <c r="S41" s="94"/>
      <c r="T41" s="94"/>
      <c r="U41" s="94"/>
      <c r="V41" s="94"/>
      <c r="W41" s="94"/>
      <c r="X41" s="94"/>
      <c r="Y41" s="94"/>
      <c r="Z41" s="94"/>
      <c r="AA41" s="94"/>
      <c r="AB41" s="94"/>
    </row>
    <row r="42" spans="1:30" ht="12.75" hidden="1" customHeight="1" outlineLevel="1">
      <c r="D42" s="106" t="str">
        <f ca="1">'Line Items'!D78</f>
        <v>Others (Cost Offcharged): Station access - Long term charges</v>
      </c>
      <c r="E42" s="89"/>
      <c r="F42" s="107" t="s">
        <v>105</v>
      </c>
      <c r="G42" s="179"/>
      <c r="H42" s="179"/>
      <c r="I42" s="203"/>
      <c r="J42" s="203"/>
      <c r="K42" s="203"/>
      <c r="L42" s="203"/>
      <c r="M42" s="203"/>
      <c r="N42" s="203"/>
      <c r="O42" s="203"/>
      <c r="P42" s="203"/>
      <c r="Q42" s="203"/>
      <c r="R42" s="203"/>
      <c r="S42" s="203"/>
      <c r="T42" s="203"/>
      <c r="U42" s="203"/>
      <c r="V42" s="203"/>
      <c r="W42" s="203"/>
      <c r="X42" s="203"/>
      <c r="Y42" s="203"/>
      <c r="Z42" s="203"/>
      <c r="AA42" s="179"/>
      <c r="AB42" s="197"/>
      <c r="AD42" s="92" t="s">
        <v>765</v>
      </c>
    </row>
    <row r="43" spans="1:30" ht="12.75" hidden="1" customHeight="1" outlineLevel="1">
      <c r="D43" s="112" t="str">
        <f ca="1">'Line Items'!D79</f>
        <v>Others (Cost Offcharged): Station access - Qualifying expenditure</v>
      </c>
      <c r="E43" s="93"/>
      <c r="F43" s="113" t="str">
        <f t="shared" ref="F43:F61" si="3">F42</f>
        <v>£000</v>
      </c>
      <c r="G43" s="181"/>
      <c r="H43" s="181"/>
      <c r="I43" s="204"/>
      <c r="J43" s="204"/>
      <c r="K43" s="204"/>
      <c r="L43" s="204"/>
      <c r="M43" s="204"/>
      <c r="N43" s="204"/>
      <c r="O43" s="204"/>
      <c r="P43" s="204"/>
      <c r="Q43" s="204"/>
      <c r="R43" s="204"/>
      <c r="S43" s="204"/>
      <c r="T43" s="204"/>
      <c r="U43" s="204"/>
      <c r="V43" s="204"/>
      <c r="W43" s="204"/>
      <c r="X43" s="204"/>
      <c r="Y43" s="204"/>
      <c r="Z43" s="204"/>
      <c r="AA43" s="181"/>
      <c r="AB43" s="182"/>
      <c r="AD43" s="96" t="s">
        <v>766</v>
      </c>
    </row>
    <row r="44" spans="1:30" ht="12.75" hidden="1" customHeight="1" outlineLevel="1">
      <c r="D44" s="112" t="str">
        <f ca="1">'Line Items'!D80</f>
        <v>Others (Cost Offcharged): Station Services</v>
      </c>
      <c r="E44" s="93"/>
      <c r="F44" s="113" t="str">
        <f t="shared" si="3"/>
        <v>£000</v>
      </c>
      <c r="G44" s="181"/>
      <c r="H44" s="181"/>
      <c r="I44" s="204"/>
      <c r="J44" s="204"/>
      <c r="K44" s="204"/>
      <c r="L44" s="204"/>
      <c r="M44" s="204"/>
      <c r="N44" s="204"/>
      <c r="O44" s="204"/>
      <c r="P44" s="204"/>
      <c r="Q44" s="204"/>
      <c r="R44" s="204"/>
      <c r="S44" s="204"/>
      <c r="T44" s="204"/>
      <c r="U44" s="204"/>
      <c r="V44" s="204"/>
      <c r="W44" s="204"/>
      <c r="X44" s="204"/>
      <c r="Y44" s="204"/>
      <c r="Z44" s="204"/>
      <c r="AA44" s="181"/>
      <c r="AB44" s="182"/>
      <c r="AD44" s="96" t="s">
        <v>767</v>
      </c>
    </row>
    <row r="45" spans="1:30" ht="12.75" hidden="1" customHeight="1" outlineLevel="1">
      <c r="D45" s="112" t="str">
        <f ca="1">'Line Items'!D81</f>
        <v>Others (Cost Offcharged): Stabling and cleaning</v>
      </c>
      <c r="E45" s="93"/>
      <c r="F45" s="113" t="str">
        <f t="shared" si="3"/>
        <v>£000</v>
      </c>
      <c r="G45" s="181"/>
      <c r="H45" s="181"/>
      <c r="I45" s="204"/>
      <c r="J45" s="204"/>
      <c r="K45" s="204"/>
      <c r="L45" s="204"/>
      <c r="M45" s="204"/>
      <c r="N45" s="204"/>
      <c r="O45" s="204"/>
      <c r="P45" s="204"/>
      <c r="Q45" s="204"/>
      <c r="R45" s="204"/>
      <c r="S45" s="204"/>
      <c r="T45" s="204"/>
      <c r="U45" s="204"/>
      <c r="V45" s="204"/>
      <c r="W45" s="204"/>
      <c r="X45" s="204"/>
      <c r="Y45" s="204"/>
      <c r="Z45" s="204"/>
      <c r="AA45" s="181"/>
      <c r="AB45" s="182"/>
      <c r="AD45" s="96" t="s">
        <v>768</v>
      </c>
    </row>
    <row r="46" spans="1:30" ht="12.75" hidden="1" customHeight="1" outlineLevel="1">
      <c r="D46" s="112" t="str">
        <f ca="1">'Line Items'!D82</f>
        <v>Others (Cost Offcharged): Light maintenance</v>
      </c>
      <c r="E46" s="93"/>
      <c r="F46" s="113" t="str">
        <f t="shared" si="3"/>
        <v>£000</v>
      </c>
      <c r="G46" s="181"/>
      <c r="H46" s="181"/>
      <c r="I46" s="204"/>
      <c r="J46" s="204"/>
      <c r="K46" s="204"/>
      <c r="L46" s="204"/>
      <c r="M46" s="204"/>
      <c r="N46" s="204"/>
      <c r="O46" s="204"/>
      <c r="P46" s="204"/>
      <c r="Q46" s="204"/>
      <c r="R46" s="204"/>
      <c r="S46" s="204"/>
      <c r="T46" s="204"/>
      <c r="U46" s="204"/>
      <c r="V46" s="204"/>
      <c r="W46" s="204"/>
      <c r="X46" s="204"/>
      <c r="Y46" s="204"/>
      <c r="Z46" s="204"/>
      <c r="AA46" s="181"/>
      <c r="AB46" s="182"/>
      <c r="AD46" s="96" t="s">
        <v>769</v>
      </c>
    </row>
    <row r="47" spans="1:30" ht="12.75" hidden="1" customHeight="1" outlineLevel="1">
      <c r="D47" s="112" t="str">
        <f ca="1">'Line Items'!D83</f>
        <v>Others (Cost Offcharged): Heavy maintenance</v>
      </c>
      <c r="E47" s="93"/>
      <c r="F47" s="113" t="str">
        <f t="shared" si="3"/>
        <v>£000</v>
      </c>
      <c r="G47" s="181"/>
      <c r="H47" s="181"/>
      <c r="I47" s="204"/>
      <c r="J47" s="204"/>
      <c r="K47" s="204"/>
      <c r="L47" s="204"/>
      <c r="M47" s="204"/>
      <c r="N47" s="204"/>
      <c r="O47" s="204"/>
      <c r="P47" s="204"/>
      <c r="Q47" s="204"/>
      <c r="R47" s="204"/>
      <c r="S47" s="204"/>
      <c r="T47" s="204"/>
      <c r="U47" s="204"/>
      <c r="V47" s="204"/>
      <c r="W47" s="204"/>
      <c r="X47" s="204"/>
      <c r="Y47" s="204"/>
      <c r="Z47" s="204"/>
      <c r="AA47" s="181"/>
      <c r="AB47" s="182"/>
      <c r="AD47" s="96" t="s">
        <v>770</v>
      </c>
    </row>
    <row r="48" spans="1:30" ht="12.75" hidden="1" customHeight="1" outlineLevel="1">
      <c r="D48" s="112" t="str">
        <f ca="1">'Line Items'!D84</f>
        <v>Others (Cost Offcharged): Fuel</v>
      </c>
      <c r="E48" s="93"/>
      <c r="F48" s="113" t="str">
        <f t="shared" si="3"/>
        <v>£000</v>
      </c>
      <c r="G48" s="181"/>
      <c r="H48" s="181"/>
      <c r="I48" s="204"/>
      <c r="J48" s="204"/>
      <c r="K48" s="204"/>
      <c r="L48" s="204"/>
      <c r="M48" s="204"/>
      <c r="N48" s="204"/>
      <c r="O48" s="204"/>
      <c r="P48" s="204"/>
      <c r="Q48" s="204"/>
      <c r="R48" s="204"/>
      <c r="S48" s="204"/>
      <c r="T48" s="204"/>
      <c r="U48" s="204"/>
      <c r="V48" s="204"/>
      <c r="W48" s="204"/>
      <c r="X48" s="204"/>
      <c r="Y48" s="204"/>
      <c r="Z48" s="204"/>
      <c r="AA48" s="181"/>
      <c r="AB48" s="182"/>
      <c r="AD48" s="96" t="s">
        <v>771</v>
      </c>
    </row>
    <row r="49" spans="4:30" ht="12.75" hidden="1" customHeight="1" outlineLevel="1">
      <c r="D49" s="112" t="str">
        <f ca="1">'Line Items'!D85</f>
        <v>Others (Cost Offcharged): Train Crew Hire</v>
      </c>
      <c r="E49" s="93"/>
      <c r="F49" s="113" t="str">
        <f t="shared" si="3"/>
        <v>£000</v>
      </c>
      <c r="G49" s="181"/>
      <c r="H49" s="181"/>
      <c r="I49" s="204"/>
      <c r="J49" s="204"/>
      <c r="K49" s="204"/>
      <c r="L49" s="204"/>
      <c r="M49" s="204"/>
      <c r="N49" s="204"/>
      <c r="O49" s="204"/>
      <c r="P49" s="204"/>
      <c r="Q49" s="204"/>
      <c r="R49" s="204"/>
      <c r="S49" s="204"/>
      <c r="T49" s="204"/>
      <c r="U49" s="204"/>
      <c r="V49" s="204"/>
      <c r="W49" s="204"/>
      <c r="X49" s="204"/>
      <c r="Y49" s="204"/>
      <c r="Z49" s="204"/>
      <c r="AA49" s="181"/>
      <c r="AB49" s="182"/>
      <c r="AD49" s="96" t="s">
        <v>772</v>
      </c>
    </row>
    <row r="50" spans="4:30" ht="12.75" hidden="1" customHeight="1" outlineLevel="1">
      <c r="D50" s="112" t="str">
        <f ca="1">'Line Items'!D86</f>
        <v>Others (Cost Offcharged): Unit Hire</v>
      </c>
      <c r="E50" s="93"/>
      <c r="F50" s="113" t="str">
        <f t="shared" si="3"/>
        <v>£000</v>
      </c>
      <c r="G50" s="181"/>
      <c r="H50" s="181"/>
      <c r="I50" s="204"/>
      <c r="J50" s="204"/>
      <c r="K50" s="204"/>
      <c r="L50" s="204"/>
      <c r="M50" s="204"/>
      <c r="N50" s="204"/>
      <c r="O50" s="204"/>
      <c r="P50" s="204"/>
      <c r="Q50" s="204"/>
      <c r="R50" s="204"/>
      <c r="S50" s="204"/>
      <c r="T50" s="204"/>
      <c r="U50" s="204"/>
      <c r="V50" s="204"/>
      <c r="W50" s="204"/>
      <c r="X50" s="204"/>
      <c r="Y50" s="204"/>
      <c r="Z50" s="204"/>
      <c r="AA50" s="181"/>
      <c r="AB50" s="182"/>
      <c r="AD50" s="96" t="s">
        <v>773</v>
      </c>
    </row>
    <row r="51" spans="4:30" ht="12.75" hidden="1" customHeight="1" outlineLevel="1">
      <c r="D51" s="112" t="str">
        <f ca="1">'Line Items'!D87</f>
        <v>Others (Cost Offcharged): Other income</v>
      </c>
      <c r="E51" s="93"/>
      <c r="F51" s="113" t="str">
        <f t="shared" si="3"/>
        <v>£000</v>
      </c>
      <c r="G51" s="181"/>
      <c r="H51" s="181"/>
      <c r="I51" s="204"/>
      <c r="J51" s="204"/>
      <c r="K51" s="204"/>
      <c r="L51" s="204"/>
      <c r="M51" s="204"/>
      <c r="N51" s="204"/>
      <c r="O51" s="204"/>
      <c r="P51" s="204"/>
      <c r="Q51" s="204"/>
      <c r="R51" s="204"/>
      <c r="S51" s="204"/>
      <c r="T51" s="204"/>
      <c r="U51" s="204"/>
      <c r="V51" s="204"/>
      <c r="W51" s="204"/>
      <c r="X51" s="204"/>
      <c r="Y51" s="204"/>
      <c r="Z51" s="204"/>
      <c r="AA51" s="181"/>
      <c r="AB51" s="182"/>
      <c r="AD51" s="96" t="s">
        <v>774</v>
      </c>
    </row>
    <row r="52" spans="4:30" ht="12.75" hidden="1" customHeight="1" outlineLevel="1">
      <c r="D52" s="112" t="str">
        <f ca="1">'Line Items'!D88</f>
        <v>[Revenue from Costs Offcharged Line 11]</v>
      </c>
      <c r="E52" s="93"/>
      <c r="F52" s="113" t="str">
        <f t="shared" si="3"/>
        <v>£000</v>
      </c>
      <c r="G52" s="181"/>
      <c r="H52" s="181"/>
      <c r="I52" s="204"/>
      <c r="J52" s="204"/>
      <c r="K52" s="204"/>
      <c r="L52" s="204"/>
      <c r="M52" s="204"/>
      <c r="N52" s="204"/>
      <c r="O52" s="204"/>
      <c r="P52" s="204"/>
      <c r="Q52" s="204"/>
      <c r="R52" s="204"/>
      <c r="S52" s="204"/>
      <c r="T52" s="204"/>
      <c r="U52" s="204"/>
      <c r="V52" s="204"/>
      <c r="W52" s="204"/>
      <c r="X52" s="204"/>
      <c r="Y52" s="204"/>
      <c r="Z52" s="204"/>
      <c r="AA52" s="204"/>
      <c r="AB52" s="182"/>
      <c r="AD52" s="96"/>
    </row>
    <row r="53" spans="4:30" ht="12.75" hidden="1" customHeight="1" outlineLevel="1">
      <c r="D53" s="112" t="str">
        <f ca="1">'Line Items'!D89</f>
        <v>[Revenue from Costs Offcharged Line 12]</v>
      </c>
      <c r="E53" s="93"/>
      <c r="F53" s="113" t="str">
        <f t="shared" si="3"/>
        <v>£000</v>
      </c>
      <c r="G53" s="181"/>
      <c r="H53" s="181"/>
      <c r="I53" s="204"/>
      <c r="J53" s="204"/>
      <c r="K53" s="204"/>
      <c r="L53" s="204"/>
      <c r="M53" s="204"/>
      <c r="N53" s="204"/>
      <c r="O53" s="204"/>
      <c r="P53" s="204"/>
      <c r="Q53" s="204"/>
      <c r="R53" s="204"/>
      <c r="S53" s="204"/>
      <c r="T53" s="204"/>
      <c r="U53" s="204"/>
      <c r="V53" s="204"/>
      <c r="W53" s="204"/>
      <c r="X53" s="204"/>
      <c r="Y53" s="204"/>
      <c r="Z53" s="204"/>
      <c r="AA53" s="181"/>
      <c r="AB53" s="182"/>
      <c r="AD53" s="96"/>
    </row>
    <row r="54" spans="4:30" ht="12.75" hidden="1" customHeight="1" outlineLevel="1">
      <c r="D54" s="112" t="str">
        <f ca="1">'Line Items'!D90</f>
        <v>[Revenue from Costs Offcharged Line 13]</v>
      </c>
      <c r="E54" s="93"/>
      <c r="F54" s="113" t="str">
        <f t="shared" si="3"/>
        <v>£000</v>
      </c>
      <c r="G54" s="181"/>
      <c r="H54" s="181"/>
      <c r="I54" s="204"/>
      <c r="J54" s="204"/>
      <c r="K54" s="204"/>
      <c r="L54" s="204"/>
      <c r="M54" s="204"/>
      <c r="N54" s="204"/>
      <c r="O54" s="204"/>
      <c r="P54" s="204"/>
      <c r="Q54" s="204"/>
      <c r="R54" s="204"/>
      <c r="S54" s="204"/>
      <c r="T54" s="204"/>
      <c r="U54" s="204"/>
      <c r="V54" s="204"/>
      <c r="W54" s="204"/>
      <c r="X54" s="204"/>
      <c r="Y54" s="204"/>
      <c r="Z54" s="204"/>
      <c r="AA54" s="181"/>
      <c r="AB54" s="182"/>
      <c r="AD54" s="96"/>
    </row>
    <row r="55" spans="4:30" ht="12.75" hidden="1" customHeight="1" outlineLevel="1">
      <c r="D55" s="112" t="str">
        <f ca="1">'Line Items'!D91</f>
        <v>[Revenue from Costs Offcharged Line 14]</v>
      </c>
      <c r="E55" s="93"/>
      <c r="F55" s="113" t="str">
        <f t="shared" si="3"/>
        <v>£000</v>
      </c>
      <c r="G55" s="181"/>
      <c r="H55" s="181"/>
      <c r="I55" s="204"/>
      <c r="J55" s="204"/>
      <c r="K55" s="204"/>
      <c r="L55" s="204"/>
      <c r="M55" s="204"/>
      <c r="N55" s="204"/>
      <c r="O55" s="204"/>
      <c r="P55" s="204"/>
      <c r="Q55" s="204"/>
      <c r="R55" s="204"/>
      <c r="S55" s="204"/>
      <c r="T55" s="204"/>
      <c r="U55" s="204"/>
      <c r="V55" s="204"/>
      <c r="W55" s="204"/>
      <c r="X55" s="204"/>
      <c r="Y55" s="204"/>
      <c r="Z55" s="204"/>
      <c r="AA55" s="181"/>
      <c r="AB55" s="182"/>
      <c r="AD55" s="96"/>
    </row>
    <row r="56" spans="4:30" ht="12.75" hidden="1" customHeight="1" outlineLevel="1">
      <c r="D56" s="112" t="str">
        <f ca="1">'Line Items'!D92</f>
        <v>[Revenue from Costs Offcharged Line 15]</v>
      </c>
      <c r="E56" s="93"/>
      <c r="F56" s="113" t="str">
        <f t="shared" si="3"/>
        <v>£000</v>
      </c>
      <c r="G56" s="181"/>
      <c r="H56" s="181"/>
      <c r="I56" s="204"/>
      <c r="J56" s="204"/>
      <c r="K56" s="204"/>
      <c r="L56" s="204"/>
      <c r="M56" s="204"/>
      <c r="N56" s="204"/>
      <c r="O56" s="204"/>
      <c r="P56" s="204"/>
      <c r="Q56" s="204"/>
      <c r="R56" s="204"/>
      <c r="S56" s="204"/>
      <c r="T56" s="204"/>
      <c r="U56" s="204"/>
      <c r="V56" s="204"/>
      <c r="W56" s="204"/>
      <c r="X56" s="204"/>
      <c r="Y56" s="204"/>
      <c r="Z56" s="204"/>
      <c r="AA56" s="181"/>
      <c r="AB56" s="182"/>
      <c r="AD56" s="96"/>
    </row>
    <row r="57" spans="4:30" ht="12.75" hidden="1" customHeight="1" outlineLevel="1">
      <c r="D57" s="112" t="str">
        <f ca="1">'Line Items'!D93</f>
        <v>[Revenue from Costs Offcharged Line 16]</v>
      </c>
      <c r="E57" s="93"/>
      <c r="F57" s="113" t="str">
        <f t="shared" si="3"/>
        <v>£000</v>
      </c>
      <c r="G57" s="181"/>
      <c r="H57" s="181"/>
      <c r="I57" s="204"/>
      <c r="J57" s="204"/>
      <c r="K57" s="204"/>
      <c r="L57" s="204"/>
      <c r="M57" s="204"/>
      <c r="N57" s="204"/>
      <c r="O57" s="204"/>
      <c r="P57" s="204"/>
      <c r="Q57" s="204"/>
      <c r="R57" s="204"/>
      <c r="S57" s="204"/>
      <c r="T57" s="204"/>
      <c r="U57" s="204"/>
      <c r="V57" s="204"/>
      <c r="W57" s="204"/>
      <c r="X57" s="204"/>
      <c r="Y57" s="204"/>
      <c r="Z57" s="204"/>
      <c r="AA57" s="181"/>
      <c r="AB57" s="182"/>
      <c r="AD57" s="96"/>
    </row>
    <row r="58" spans="4:30" ht="12.75" hidden="1" customHeight="1" outlineLevel="1">
      <c r="D58" s="112" t="str">
        <f ca="1">'Line Items'!D94</f>
        <v>[Revenue from Costs Offcharged Line 17]</v>
      </c>
      <c r="E58" s="93"/>
      <c r="F58" s="113" t="str">
        <f t="shared" si="3"/>
        <v>£000</v>
      </c>
      <c r="G58" s="181"/>
      <c r="H58" s="181"/>
      <c r="I58" s="204"/>
      <c r="J58" s="204"/>
      <c r="K58" s="204"/>
      <c r="L58" s="204"/>
      <c r="M58" s="204"/>
      <c r="N58" s="204"/>
      <c r="O58" s="204"/>
      <c r="P58" s="204"/>
      <c r="Q58" s="204"/>
      <c r="R58" s="204"/>
      <c r="S58" s="204"/>
      <c r="T58" s="204"/>
      <c r="U58" s="204"/>
      <c r="V58" s="204"/>
      <c r="W58" s="204"/>
      <c r="X58" s="204"/>
      <c r="Y58" s="204"/>
      <c r="Z58" s="204"/>
      <c r="AA58" s="181"/>
      <c r="AB58" s="182"/>
      <c r="AD58" s="96"/>
    </row>
    <row r="59" spans="4:30" ht="12.75" hidden="1" customHeight="1" outlineLevel="1">
      <c r="D59" s="112" t="str">
        <f ca="1">'Line Items'!D95</f>
        <v>[Revenue from Costs Offcharged Line 18]</v>
      </c>
      <c r="E59" s="93"/>
      <c r="F59" s="113" t="str">
        <f t="shared" si="3"/>
        <v>£000</v>
      </c>
      <c r="G59" s="181"/>
      <c r="H59" s="181"/>
      <c r="I59" s="204"/>
      <c r="J59" s="204"/>
      <c r="K59" s="204"/>
      <c r="L59" s="204"/>
      <c r="M59" s="204"/>
      <c r="N59" s="204"/>
      <c r="O59" s="204"/>
      <c r="P59" s="204"/>
      <c r="Q59" s="204"/>
      <c r="R59" s="204"/>
      <c r="S59" s="204"/>
      <c r="T59" s="204"/>
      <c r="U59" s="204"/>
      <c r="V59" s="204"/>
      <c r="W59" s="204"/>
      <c r="X59" s="204"/>
      <c r="Y59" s="204"/>
      <c r="Z59" s="204"/>
      <c r="AA59" s="181"/>
      <c r="AB59" s="182"/>
      <c r="AD59" s="96"/>
    </row>
    <row r="60" spans="4:30" ht="12.75" hidden="1" customHeight="1" outlineLevel="1">
      <c r="D60" s="112" t="str">
        <f ca="1">'Line Items'!D96</f>
        <v>[Revenue from Costs Offcharged Line 19]</v>
      </c>
      <c r="E60" s="93"/>
      <c r="F60" s="113" t="str">
        <f t="shared" si="3"/>
        <v>£000</v>
      </c>
      <c r="G60" s="181"/>
      <c r="H60" s="181"/>
      <c r="I60" s="204"/>
      <c r="J60" s="204"/>
      <c r="K60" s="204"/>
      <c r="L60" s="204"/>
      <c r="M60" s="204"/>
      <c r="N60" s="204"/>
      <c r="O60" s="204"/>
      <c r="P60" s="204"/>
      <c r="Q60" s="204"/>
      <c r="R60" s="204"/>
      <c r="S60" s="204"/>
      <c r="T60" s="204"/>
      <c r="U60" s="204"/>
      <c r="V60" s="204"/>
      <c r="W60" s="204"/>
      <c r="X60" s="204"/>
      <c r="Y60" s="204"/>
      <c r="Z60" s="204"/>
      <c r="AA60" s="181"/>
      <c r="AB60" s="182"/>
      <c r="AD60" s="96"/>
    </row>
    <row r="61" spans="4:30" ht="12.75" hidden="1" customHeight="1" outlineLevel="1">
      <c r="D61" s="123" t="str">
        <f ca="1">'Line Items'!D97</f>
        <v>[Revenue from Costs Offcharged Line 20]</v>
      </c>
      <c r="E61" s="183"/>
      <c r="F61" s="124" t="str">
        <f t="shared" si="3"/>
        <v>£000</v>
      </c>
      <c r="G61" s="184"/>
      <c r="H61" s="184"/>
      <c r="I61" s="206"/>
      <c r="J61" s="206"/>
      <c r="K61" s="206"/>
      <c r="L61" s="206"/>
      <c r="M61" s="206"/>
      <c r="N61" s="206"/>
      <c r="O61" s="206"/>
      <c r="P61" s="206"/>
      <c r="Q61" s="206"/>
      <c r="R61" s="206"/>
      <c r="S61" s="206"/>
      <c r="T61" s="206"/>
      <c r="U61" s="206"/>
      <c r="V61" s="206"/>
      <c r="W61" s="206"/>
      <c r="X61" s="206"/>
      <c r="Y61" s="206"/>
      <c r="Z61" s="206"/>
      <c r="AA61" s="184"/>
      <c r="AB61" s="185"/>
      <c r="AD61" s="100"/>
    </row>
    <row r="62" spans="4:30" ht="12.75" hidden="1" customHeight="1" outlineLevel="1">
      <c r="G62" s="94"/>
      <c r="H62" s="94"/>
      <c r="I62" s="94"/>
      <c r="J62" s="94"/>
      <c r="K62" s="94"/>
      <c r="L62" s="94"/>
      <c r="M62" s="94"/>
      <c r="N62" s="94"/>
      <c r="O62" s="94"/>
      <c r="P62" s="94"/>
      <c r="Q62" s="94"/>
      <c r="R62" s="94"/>
      <c r="S62" s="94"/>
      <c r="T62" s="94"/>
      <c r="U62" s="94"/>
      <c r="V62" s="94"/>
      <c r="W62" s="94"/>
      <c r="X62" s="94"/>
      <c r="Y62" s="94"/>
      <c r="Z62" s="94"/>
      <c r="AA62" s="94"/>
      <c r="AB62" s="94"/>
    </row>
    <row r="63" spans="4:30" ht="12.75" hidden="1" customHeight="1" outlineLevel="1">
      <c r="D63" s="207" t="str">
        <f ca="1">"Total "&amp;B40</f>
        <v>Total Revenue from Costs Offcharged</v>
      </c>
      <c r="E63" s="208"/>
      <c r="F63" s="209" t="str">
        <f>F61</f>
        <v>£000</v>
      </c>
      <c r="G63" s="210">
        <f t="shared" ref="G63:AB63" si="4">SUM(G42:G61)</f>
        <v>0</v>
      </c>
      <c r="H63" s="210">
        <f t="shared" si="4"/>
        <v>0</v>
      </c>
      <c r="I63" s="210">
        <f t="shared" si="4"/>
        <v>0</v>
      </c>
      <c r="J63" s="210">
        <f t="shared" si="4"/>
        <v>0</v>
      </c>
      <c r="K63" s="210">
        <f t="shared" si="4"/>
        <v>0</v>
      </c>
      <c r="L63" s="210">
        <f t="shared" si="4"/>
        <v>0</v>
      </c>
      <c r="M63" s="210">
        <f t="shared" si="4"/>
        <v>0</v>
      </c>
      <c r="N63" s="210">
        <f t="shared" si="4"/>
        <v>0</v>
      </c>
      <c r="O63" s="210">
        <f t="shared" si="4"/>
        <v>0</v>
      </c>
      <c r="P63" s="210">
        <f t="shared" si="4"/>
        <v>0</v>
      </c>
      <c r="Q63" s="210">
        <f t="shared" si="4"/>
        <v>0</v>
      </c>
      <c r="R63" s="210">
        <f t="shared" si="4"/>
        <v>0</v>
      </c>
      <c r="S63" s="210">
        <f t="shared" si="4"/>
        <v>0</v>
      </c>
      <c r="T63" s="210">
        <f t="shared" si="4"/>
        <v>0</v>
      </c>
      <c r="U63" s="210">
        <f t="shared" si="4"/>
        <v>0</v>
      </c>
      <c r="V63" s="210">
        <f t="shared" si="4"/>
        <v>0</v>
      </c>
      <c r="W63" s="210">
        <f t="shared" si="4"/>
        <v>0</v>
      </c>
      <c r="X63" s="210">
        <f t="shared" si="4"/>
        <v>0</v>
      </c>
      <c r="Y63" s="210">
        <f t="shared" si="4"/>
        <v>0</v>
      </c>
      <c r="Z63" s="210">
        <f t="shared" si="4"/>
        <v>0</v>
      </c>
      <c r="AA63" s="210">
        <f t="shared" si="4"/>
        <v>0</v>
      </c>
      <c r="AB63" s="211">
        <f t="shared" si="4"/>
        <v>0</v>
      </c>
      <c r="AD63" s="212"/>
    </row>
    <row r="64" spans="4:30" collapsed="1">
      <c r="G64" s="94"/>
      <c r="H64" s="94"/>
      <c r="I64" s="94"/>
      <c r="J64" s="94"/>
      <c r="K64" s="94"/>
      <c r="L64" s="94"/>
      <c r="M64" s="94"/>
      <c r="N64" s="94"/>
      <c r="O64" s="94"/>
      <c r="P64" s="94"/>
      <c r="Q64" s="94"/>
      <c r="R64" s="94"/>
      <c r="S64" s="94"/>
      <c r="T64" s="94"/>
      <c r="U64" s="94"/>
      <c r="V64" s="94"/>
      <c r="W64" s="94"/>
      <c r="X64" s="94"/>
      <c r="Y64" s="94"/>
      <c r="Z64" s="94"/>
      <c r="AA64" s="94"/>
      <c r="AB64" s="94"/>
    </row>
    <row r="65" spans="2:30">
      <c r="G65" s="94"/>
      <c r="H65" s="94"/>
      <c r="I65" s="94"/>
      <c r="J65" s="94"/>
      <c r="K65" s="94"/>
      <c r="L65" s="94"/>
      <c r="M65" s="94"/>
      <c r="N65" s="94"/>
      <c r="O65" s="94"/>
      <c r="P65" s="94"/>
      <c r="Q65" s="94"/>
      <c r="R65" s="94"/>
      <c r="S65" s="94"/>
      <c r="T65" s="94"/>
      <c r="U65" s="94"/>
      <c r="V65" s="94"/>
      <c r="W65" s="94"/>
      <c r="X65" s="94"/>
      <c r="Y65" s="94"/>
      <c r="Z65" s="94"/>
      <c r="AA65" s="94"/>
      <c r="AB65" s="94"/>
    </row>
    <row r="66" spans="2:30" ht="16.5">
      <c r="B66" s="5" t="str">
        <f>"Total "&amp;B13</f>
        <v>Total Other Revenue</v>
      </c>
      <c r="C66" s="5"/>
      <c r="D66" s="5"/>
      <c r="E66" s="5"/>
      <c r="F66" s="5"/>
      <c r="G66" s="198"/>
      <c r="H66" s="198"/>
      <c r="I66" s="198"/>
      <c r="J66" s="198"/>
      <c r="K66" s="198"/>
      <c r="L66" s="198"/>
      <c r="M66" s="198"/>
      <c r="N66" s="198"/>
      <c r="O66" s="198"/>
      <c r="P66" s="198"/>
      <c r="Q66" s="198"/>
      <c r="R66" s="198"/>
      <c r="S66" s="198"/>
      <c r="T66" s="198"/>
      <c r="U66" s="198"/>
      <c r="V66" s="198"/>
      <c r="W66" s="198"/>
      <c r="X66" s="198"/>
      <c r="Y66" s="198"/>
      <c r="Z66" s="198"/>
      <c r="AA66" s="198"/>
      <c r="AB66" s="198"/>
      <c r="AC66" s="5"/>
      <c r="AD66" s="5"/>
    </row>
    <row r="67" spans="2:30" ht="12.75" hidden="1" customHeight="1" outlineLevel="1">
      <c r="G67" s="94"/>
      <c r="H67" s="94"/>
      <c r="I67" s="94"/>
      <c r="J67" s="94"/>
      <c r="K67" s="94"/>
      <c r="L67" s="94"/>
      <c r="M67" s="94"/>
      <c r="N67" s="94"/>
      <c r="O67" s="94"/>
      <c r="P67" s="94"/>
      <c r="Q67" s="94"/>
      <c r="R67" s="94"/>
      <c r="S67" s="94"/>
      <c r="T67" s="94"/>
      <c r="U67" s="94"/>
      <c r="V67" s="94"/>
      <c r="W67" s="94"/>
      <c r="X67" s="94"/>
      <c r="Y67" s="94"/>
      <c r="Z67" s="94"/>
      <c r="AA67" s="94"/>
      <c r="AB67" s="94"/>
    </row>
    <row r="68" spans="2:30" ht="12.75" hidden="1" customHeight="1" outlineLevel="1">
      <c r="D68" s="106" t="str">
        <f ca="1">D38</f>
        <v>Other Revenue from Core Business</v>
      </c>
      <c r="E68" s="89"/>
      <c r="F68" s="192" t="str">
        <f t="shared" ref="F68:AB68" si="5">F38</f>
        <v>£000</v>
      </c>
      <c r="G68" s="90">
        <f t="shared" si="5"/>
        <v>0</v>
      </c>
      <c r="H68" s="90">
        <f t="shared" si="5"/>
        <v>0</v>
      </c>
      <c r="I68" s="90">
        <f t="shared" si="5"/>
        <v>0</v>
      </c>
      <c r="J68" s="90">
        <f t="shared" si="5"/>
        <v>0</v>
      </c>
      <c r="K68" s="90">
        <f t="shared" si="5"/>
        <v>0</v>
      </c>
      <c r="L68" s="90">
        <f t="shared" si="5"/>
        <v>0</v>
      </c>
      <c r="M68" s="90">
        <f t="shared" si="5"/>
        <v>0</v>
      </c>
      <c r="N68" s="90">
        <f t="shared" si="5"/>
        <v>0</v>
      </c>
      <c r="O68" s="90">
        <f t="shared" si="5"/>
        <v>0</v>
      </c>
      <c r="P68" s="90">
        <f t="shared" si="5"/>
        <v>0</v>
      </c>
      <c r="Q68" s="90">
        <f t="shared" si="5"/>
        <v>0</v>
      </c>
      <c r="R68" s="90">
        <f t="shared" si="5"/>
        <v>0</v>
      </c>
      <c r="S68" s="90">
        <f t="shared" si="5"/>
        <v>0</v>
      </c>
      <c r="T68" s="90">
        <f t="shared" si="5"/>
        <v>0</v>
      </c>
      <c r="U68" s="90">
        <f t="shared" si="5"/>
        <v>0</v>
      </c>
      <c r="V68" s="90">
        <f t="shared" si="5"/>
        <v>0</v>
      </c>
      <c r="W68" s="90">
        <f t="shared" si="5"/>
        <v>0</v>
      </c>
      <c r="X68" s="90">
        <f t="shared" si="5"/>
        <v>0</v>
      </c>
      <c r="Y68" s="90">
        <f t="shared" si="5"/>
        <v>0</v>
      </c>
      <c r="Z68" s="90">
        <f t="shared" si="5"/>
        <v>0</v>
      </c>
      <c r="AA68" s="90">
        <f t="shared" si="5"/>
        <v>0</v>
      </c>
      <c r="AB68" s="91">
        <f t="shared" si="5"/>
        <v>0</v>
      </c>
      <c r="AD68" s="193"/>
    </row>
    <row r="69" spans="2:30" ht="12.75" hidden="1" customHeight="1" outlineLevel="1">
      <c r="D69" s="123" t="str">
        <f ca="1">D63</f>
        <v>Total Revenue from Costs Offcharged</v>
      </c>
      <c r="E69" s="183"/>
      <c r="F69" s="124" t="str">
        <f t="shared" ref="F69:AB69" si="6">F63</f>
        <v>£000</v>
      </c>
      <c r="G69" s="98">
        <f t="shared" si="6"/>
        <v>0</v>
      </c>
      <c r="H69" s="98">
        <f t="shared" si="6"/>
        <v>0</v>
      </c>
      <c r="I69" s="98">
        <f t="shared" si="6"/>
        <v>0</v>
      </c>
      <c r="J69" s="98">
        <f t="shared" si="6"/>
        <v>0</v>
      </c>
      <c r="K69" s="98">
        <f t="shared" si="6"/>
        <v>0</v>
      </c>
      <c r="L69" s="98">
        <f t="shared" si="6"/>
        <v>0</v>
      </c>
      <c r="M69" s="98">
        <f t="shared" si="6"/>
        <v>0</v>
      </c>
      <c r="N69" s="98">
        <f t="shared" si="6"/>
        <v>0</v>
      </c>
      <c r="O69" s="98">
        <f t="shared" si="6"/>
        <v>0</v>
      </c>
      <c r="P69" s="98">
        <f t="shared" si="6"/>
        <v>0</v>
      </c>
      <c r="Q69" s="98">
        <f t="shared" si="6"/>
        <v>0</v>
      </c>
      <c r="R69" s="98">
        <f t="shared" si="6"/>
        <v>0</v>
      </c>
      <c r="S69" s="98">
        <f t="shared" si="6"/>
        <v>0</v>
      </c>
      <c r="T69" s="98">
        <f t="shared" si="6"/>
        <v>0</v>
      </c>
      <c r="U69" s="98">
        <f t="shared" si="6"/>
        <v>0</v>
      </c>
      <c r="V69" s="98">
        <f t="shared" si="6"/>
        <v>0</v>
      </c>
      <c r="W69" s="98">
        <f t="shared" si="6"/>
        <v>0</v>
      </c>
      <c r="X69" s="98">
        <f t="shared" si="6"/>
        <v>0</v>
      </c>
      <c r="Y69" s="98">
        <f t="shared" si="6"/>
        <v>0</v>
      </c>
      <c r="Z69" s="98">
        <f t="shared" si="6"/>
        <v>0</v>
      </c>
      <c r="AA69" s="98">
        <f t="shared" si="6"/>
        <v>0</v>
      </c>
      <c r="AB69" s="99">
        <f t="shared" si="6"/>
        <v>0</v>
      </c>
      <c r="AD69" s="195"/>
    </row>
    <row r="70" spans="2:30" ht="12.75" hidden="1" customHeight="1" outlineLevel="1">
      <c r="G70" s="94"/>
      <c r="H70" s="94"/>
      <c r="I70" s="94"/>
      <c r="J70" s="94"/>
      <c r="K70" s="94"/>
      <c r="L70" s="94"/>
      <c r="M70" s="94"/>
      <c r="N70" s="94"/>
      <c r="O70" s="94"/>
      <c r="P70" s="94"/>
      <c r="Q70" s="94"/>
      <c r="R70" s="94"/>
      <c r="S70" s="94"/>
      <c r="T70" s="94"/>
      <c r="U70" s="94"/>
      <c r="V70" s="94"/>
      <c r="W70" s="94"/>
      <c r="X70" s="94"/>
      <c r="Y70" s="94"/>
      <c r="Z70" s="94"/>
      <c r="AA70" s="94"/>
      <c r="AB70" s="94"/>
    </row>
    <row r="71" spans="2:30" ht="12.75" hidden="1" customHeight="1" outlineLevel="1">
      <c r="D71" s="207" t="str">
        <f>B66</f>
        <v>Total Other Revenue</v>
      </c>
      <c r="E71" s="208"/>
      <c r="F71" s="209" t="str">
        <f>F69</f>
        <v>£000</v>
      </c>
      <c r="G71" s="210">
        <f t="shared" ref="G71:AB71" si="7">SUM(G68:G69)</f>
        <v>0</v>
      </c>
      <c r="H71" s="210">
        <f t="shared" si="7"/>
        <v>0</v>
      </c>
      <c r="I71" s="210">
        <f t="shared" si="7"/>
        <v>0</v>
      </c>
      <c r="J71" s="210">
        <f t="shared" si="7"/>
        <v>0</v>
      </c>
      <c r="K71" s="210">
        <f t="shared" si="7"/>
        <v>0</v>
      </c>
      <c r="L71" s="210">
        <f t="shared" si="7"/>
        <v>0</v>
      </c>
      <c r="M71" s="210">
        <f t="shared" si="7"/>
        <v>0</v>
      </c>
      <c r="N71" s="210">
        <f t="shared" si="7"/>
        <v>0</v>
      </c>
      <c r="O71" s="210">
        <f t="shared" si="7"/>
        <v>0</v>
      </c>
      <c r="P71" s="210">
        <f t="shared" si="7"/>
        <v>0</v>
      </c>
      <c r="Q71" s="210">
        <f t="shared" si="7"/>
        <v>0</v>
      </c>
      <c r="R71" s="210">
        <f t="shared" si="7"/>
        <v>0</v>
      </c>
      <c r="S71" s="210">
        <f t="shared" si="7"/>
        <v>0</v>
      </c>
      <c r="T71" s="210">
        <f t="shared" si="7"/>
        <v>0</v>
      </c>
      <c r="U71" s="210">
        <f t="shared" si="7"/>
        <v>0</v>
      </c>
      <c r="V71" s="210">
        <f t="shared" si="7"/>
        <v>0</v>
      </c>
      <c r="W71" s="210">
        <f t="shared" si="7"/>
        <v>0</v>
      </c>
      <c r="X71" s="210">
        <f t="shared" si="7"/>
        <v>0</v>
      </c>
      <c r="Y71" s="210">
        <f t="shared" si="7"/>
        <v>0</v>
      </c>
      <c r="Z71" s="210">
        <f t="shared" si="7"/>
        <v>0</v>
      </c>
      <c r="AA71" s="210">
        <f t="shared" si="7"/>
        <v>0</v>
      </c>
      <c r="AB71" s="211">
        <f t="shared" si="7"/>
        <v>0</v>
      </c>
      <c r="AD71" s="212"/>
    </row>
    <row r="72" spans="2:30" collapsed="1"/>
    <row r="74" spans="2:30" ht="16.5">
      <c r="B74" s="5" t="s">
        <v>21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58" fitToHeight="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AE377"/>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5" outlineLevelRow="1" outlineLevelCol="1"/>
  <cols>
    <col min="1" max="1" width="2.85546875" customWidth="1"/>
    <col min="2" max="3" width="2.85546875" style="3" customWidth="1"/>
    <col min="4" max="5" width="21" style="3" customWidth="1"/>
    <col min="6" max="6" width="10.7109375" style="3" customWidth="1"/>
    <col min="7" max="21" width="11.42578125" style="3" customWidth="1"/>
    <col min="22" max="28" width="11.42578125" style="3" hidden="1" customWidth="1" outlineLevel="1"/>
    <col min="29" max="29" width="3.42578125" style="3" customWidth="1" collapsed="1"/>
    <col min="30" max="30" width="108.85546875" style="3" customWidth="1"/>
    <col min="32" max="16384" width="9"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Staff</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c r="D9" s="603" t="str">
        <f ca="1">RN_Switch</f>
        <v>Nominal</v>
      </c>
      <c r="E9" s="60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2:30"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2:30">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2:30" ht="16.5">
      <c r="B13" s="5" t="s">
        <v>147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2:30">
      <c r="B15" s="15" t="s">
        <v>585</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0" ht="12.75" hidden="1" customHeight="1" outlineLevel="1"/>
    <row r="17" spans="4:30" ht="12.75" hidden="1" customHeight="1" outlineLevel="1">
      <c r="D17" s="106" t="str">
        <f ca="1">'Line Items'!D105</f>
        <v xml:space="preserve">Qualified Drivers </v>
      </c>
      <c r="E17" s="89"/>
      <c r="F17" s="107" t="s">
        <v>586</v>
      </c>
      <c r="G17" s="179"/>
      <c r="H17" s="179"/>
      <c r="I17" s="179"/>
      <c r="J17" s="179"/>
      <c r="K17" s="179"/>
      <c r="L17" s="179"/>
      <c r="M17" s="179"/>
      <c r="N17" s="179"/>
      <c r="O17" s="179"/>
      <c r="P17" s="179"/>
      <c r="Q17" s="179"/>
      <c r="R17" s="179"/>
      <c r="S17" s="179"/>
      <c r="T17" s="179"/>
      <c r="U17" s="179"/>
      <c r="V17" s="179"/>
      <c r="W17" s="179"/>
      <c r="X17" s="179"/>
      <c r="Y17" s="179"/>
      <c r="Z17" s="179"/>
      <c r="AA17" s="179"/>
      <c r="AB17" s="197"/>
      <c r="AD17" s="523" t="s">
        <v>775</v>
      </c>
    </row>
    <row r="18" spans="4:30" ht="12.75" hidden="1" customHeight="1" outlineLevel="1">
      <c r="D18" s="112" t="str">
        <f ca="1">'Line Items'!D106</f>
        <v>Trainee Drivers</v>
      </c>
      <c r="E18" s="93"/>
      <c r="F18" s="113" t="str">
        <f t="shared" ref="F18:F46" si="0">F17</f>
        <v>FTE</v>
      </c>
      <c r="G18" s="181"/>
      <c r="H18" s="181"/>
      <c r="I18" s="181"/>
      <c r="J18" s="181"/>
      <c r="K18" s="181"/>
      <c r="L18" s="181"/>
      <c r="M18" s="181"/>
      <c r="N18" s="181"/>
      <c r="O18" s="181"/>
      <c r="P18" s="181"/>
      <c r="Q18" s="181"/>
      <c r="R18" s="181"/>
      <c r="S18" s="181"/>
      <c r="T18" s="181"/>
      <c r="U18" s="181"/>
      <c r="V18" s="181"/>
      <c r="W18" s="181"/>
      <c r="X18" s="181"/>
      <c r="Y18" s="181"/>
      <c r="Z18" s="181"/>
      <c r="AA18" s="181"/>
      <c r="AB18" s="182"/>
      <c r="AD18" s="214"/>
    </row>
    <row r="19" spans="4:30" ht="12.75" hidden="1" customHeight="1" outlineLevel="1">
      <c r="D19" s="112" t="str">
        <f ca="1">'Line Items'!D107</f>
        <v>Qualified Conductors</v>
      </c>
      <c r="E19" s="93"/>
      <c r="F19" s="113" t="str">
        <f t="shared" si="0"/>
        <v>FTE</v>
      </c>
      <c r="G19" s="181"/>
      <c r="H19" s="181"/>
      <c r="I19" s="181"/>
      <c r="J19" s="181"/>
      <c r="K19" s="181"/>
      <c r="L19" s="181"/>
      <c r="M19" s="181"/>
      <c r="N19" s="181"/>
      <c r="O19" s="181"/>
      <c r="P19" s="181"/>
      <c r="Q19" s="181"/>
      <c r="R19" s="181"/>
      <c r="S19" s="181"/>
      <c r="T19" s="181"/>
      <c r="U19" s="181"/>
      <c r="V19" s="181"/>
      <c r="W19" s="181"/>
      <c r="X19" s="181"/>
      <c r="Y19" s="181"/>
      <c r="Z19" s="181"/>
      <c r="AA19" s="181"/>
      <c r="AB19" s="182"/>
      <c r="AD19" s="214"/>
    </row>
    <row r="20" spans="4:30" ht="12.75" hidden="1" customHeight="1" outlineLevel="1">
      <c r="D20" s="112" t="str">
        <f ca="1">'Line Items'!D108</f>
        <v>Trainee Conductors</v>
      </c>
      <c r="E20" s="93"/>
      <c r="F20" s="113" t="str">
        <f t="shared" si="0"/>
        <v>FTE</v>
      </c>
      <c r="G20" s="181"/>
      <c r="H20" s="181"/>
      <c r="I20" s="181"/>
      <c r="J20" s="181"/>
      <c r="K20" s="181"/>
      <c r="L20" s="181"/>
      <c r="M20" s="181"/>
      <c r="N20" s="181"/>
      <c r="O20" s="181"/>
      <c r="P20" s="181"/>
      <c r="Q20" s="181"/>
      <c r="R20" s="181"/>
      <c r="S20" s="181"/>
      <c r="T20" s="181"/>
      <c r="U20" s="181"/>
      <c r="V20" s="181"/>
      <c r="W20" s="181"/>
      <c r="X20" s="181"/>
      <c r="Y20" s="181"/>
      <c r="Z20" s="181"/>
      <c r="AA20" s="181"/>
      <c r="AB20" s="182"/>
      <c r="AD20" s="214"/>
    </row>
    <row r="21" spans="4:30" ht="12.75" hidden="1" customHeight="1" outlineLevel="1">
      <c r="D21" s="112" t="str">
        <f ca="1">'Line Items'!D109</f>
        <v>Traincrew management (DTM,TM,DM)</v>
      </c>
      <c r="E21" s="93"/>
      <c r="F21" s="113" t="str">
        <f t="shared" si="0"/>
        <v>FTE</v>
      </c>
      <c r="G21" s="181"/>
      <c r="H21" s="181"/>
      <c r="I21" s="181"/>
      <c r="J21" s="181"/>
      <c r="K21" s="181"/>
      <c r="L21" s="181"/>
      <c r="M21" s="181"/>
      <c r="N21" s="181"/>
      <c r="O21" s="181"/>
      <c r="P21" s="181"/>
      <c r="Q21" s="181"/>
      <c r="R21" s="181"/>
      <c r="S21" s="181"/>
      <c r="T21" s="181"/>
      <c r="U21" s="181"/>
      <c r="V21" s="181"/>
      <c r="W21" s="181"/>
      <c r="X21" s="181"/>
      <c r="Y21" s="181"/>
      <c r="Z21" s="181"/>
      <c r="AA21" s="181"/>
      <c r="AB21" s="182"/>
      <c r="AD21" s="214"/>
    </row>
    <row r="22" spans="4:30" ht="12.75" hidden="1" customHeight="1" outlineLevel="1">
      <c r="D22" s="112" t="str">
        <f ca="1">'Line Items'!D110</f>
        <v xml:space="preserve">Revenue protection </v>
      </c>
      <c r="E22" s="93"/>
      <c r="F22" s="113" t="str">
        <f t="shared" si="0"/>
        <v>FTE</v>
      </c>
      <c r="G22" s="181"/>
      <c r="H22" s="181"/>
      <c r="I22" s="181"/>
      <c r="J22" s="181"/>
      <c r="K22" s="181"/>
      <c r="L22" s="181"/>
      <c r="M22" s="181"/>
      <c r="N22" s="181"/>
      <c r="O22" s="181"/>
      <c r="P22" s="181"/>
      <c r="Q22" s="181"/>
      <c r="R22" s="181"/>
      <c r="S22" s="181"/>
      <c r="T22" s="181"/>
      <c r="U22" s="181"/>
      <c r="V22" s="181"/>
      <c r="W22" s="181"/>
      <c r="X22" s="181"/>
      <c r="Y22" s="181"/>
      <c r="Z22" s="181"/>
      <c r="AA22" s="181"/>
      <c r="AB22" s="182"/>
      <c r="AD22" s="214"/>
    </row>
    <row r="23" spans="4:30" ht="12.75" hidden="1" customHeight="1" outlineLevel="1">
      <c r="D23" s="112" t="str">
        <f ca="1">'Line Items'!D111</f>
        <v>Control room</v>
      </c>
      <c r="E23" s="93"/>
      <c r="F23" s="113" t="str">
        <f t="shared" si="0"/>
        <v>FTE</v>
      </c>
      <c r="G23" s="181"/>
      <c r="H23" s="181"/>
      <c r="I23" s="181"/>
      <c r="J23" s="181"/>
      <c r="K23" s="181"/>
      <c r="L23" s="181"/>
      <c r="M23" s="181"/>
      <c r="N23" s="181"/>
      <c r="O23" s="181"/>
      <c r="P23" s="181"/>
      <c r="Q23" s="181"/>
      <c r="R23" s="181"/>
      <c r="S23" s="181"/>
      <c r="T23" s="181"/>
      <c r="U23" s="181"/>
      <c r="V23" s="181"/>
      <c r="W23" s="181"/>
      <c r="X23" s="181"/>
      <c r="Y23" s="181"/>
      <c r="Z23" s="181"/>
      <c r="AA23" s="181"/>
      <c r="AB23" s="182"/>
      <c r="AD23" s="214"/>
    </row>
    <row r="24" spans="4:30" ht="12.75" hidden="1" customHeight="1" outlineLevel="1">
      <c r="D24" s="112" t="str">
        <f ca="1">'Line Items'!D112</f>
        <v>Stations operations - Ticket Office</v>
      </c>
      <c r="E24" s="93"/>
      <c r="F24" s="113" t="str">
        <f t="shared" si="0"/>
        <v>FTE</v>
      </c>
      <c r="G24" s="181"/>
      <c r="H24" s="181"/>
      <c r="I24" s="181"/>
      <c r="J24" s="181"/>
      <c r="K24" s="181"/>
      <c r="L24" s="181"/>
      <c r="M24" s="181"/>
      <c r="N24" s="181"/>
      <c r="O24" s="181"/>
      <c r="P24" s="181"/>
      <c r="Q24" s="181"/>
      <c r="R24" s="181"/>
      <c r="S24" s="181"/>
      <c r="T24" s="181"/>
      <c r="U24" s="181"/>
      <c r="V24" s="181"/>
      <c r="W24" s="181"/>
      <c r="X24" s="181"/>
      <c r="Y24" s="181"/>
      <c r="Z24" s="181"/>
      <c r="AA24" s="181"/>
      <c r="AB24" s="182"/>
      <c r="AD24" s="214"/>
    </row>
    <row r="25" spans="4:30" ht="12.75" hidden="1" customHeight="1" outlineLevel="1">
      <c r="D25" s="112" t="str">
        <f ca="1">'Line Items'!D113</f>
        <v>Stations operations - Platform Staff</v>
      </c>
      <c r="E25" s="93"/>
      <c r="F25" s="113" t="str">
        <f t="shared" si="0"/>
        <v>FTE</v>
      </c>
      <c r="G25" s="181"/>
      <c r="H25" s="181"/>
      <c r="I25" s="181"/>
      <c r="J25" s="181"/>
      <c r="K25" s="181"/>
      <c r="L25" s="181"/>
      <c r="M25" s="181"/>
      <c r="N25" s="181"/>
      <c r="O25" s="181"/>
      <c r="P25" s="181"/>
      <c r="Q25" s="181"/>
      <c r="R25" s="181"/>
      <c r="S25" s="181"/>
      <c r="T25" s="181"/>
      <c r="U25" s="181"/>
      <c r="V25" s="181"/>
      <c r="W25" s="181"/>
      <c r="X25" s="181"/>
      <c r="Y25" s="181"/>
      <c r="Z25" s="181"/>
      <c r="AA25" s="181"/>
      <c r="AB25" s="182"/>
      <c r="AD25" s="214"/>
    </row>
    <row r="26" spans="4:30" ht="12.75" hidden="1" customHeight="1" outlineLevel="1">
      <c r="D26" s="112" t="str">
        <f ca="1">'Line Items'!D114</f>
        <v>Depot operations (Incl Eng HQ)</v>
      </c>
      <c r="E26" s="93"/>
      <c r="F26" s="113" t="str">
        <f t="shared" si="0"/>
        <v>FTE</v>
      </c>
      <c r="G26" s="181"/>
      <c r="H26" s="181"/>
      <c r="I26" s="181"/>
      <c r="J26" s="181"/>
      <c r="K26" s="181"/>
      <c r="L26" s="181"/>
      <c r="M26" s="181"/>
      <c r="N26" s="181"/>
      <c r="O26" s="181"/>
      <c r="P26" s="181"/>
      <c r="Q26" s="181"/>
      <c r="R26" s="181"/>
      <c r="S26" s="181"/>
      <c r="T26" s="181"/>
      <c r="U26" s="181"/>
      <c r="V26" s="181"/>
      <c r="W26" s="181"/>
      <c r="X26" s="181"/>
      <c r="Y26" s="181"/>
      <c r="Z26" s="181"/>
      <c r="AA26" s="181"/>
      <c r="AB26" s="182"/>
      <c r="AD26" s="214"/>
    </row>
    <row r="27" spans="4:30" ht="12.75" hidden="1" customHeight="1" outlineLevel="1">
      <c r="D27" s="112" t="str">
        <f ca="1">'Line Items'!D115</f>
        <v>Support and control (Ops)</v>
      </c>
      <c r="E27" s="93"/>
      <c r="F27" s="113" t="str">
        <f t="shared" si="0"/>
        <v>FTE</v>
      </c>
      <c r="G27" s="181"/>
      <c r="H27" s="181"/>
      <c r="I27" s="181"/>
      <c r="J27" s="181"/>
      <c r="K27" s="181"/>
      <c r="L27" s="181"/>
      <c r="M27" s="181"/>
      <c r="N27" s="181"/>
      <c r="O27" s="181"/>
      <c r="P27" s="181"/>
      <c r="Q27" s="181"/>
      <c r="R27" s="181"/>
      <c r="S27" s="181"/>
      <c r="T27" s="181"/>
      <c r="U27" s="181"/>
      <c r="V27" s="181"/>
      <c r="W27" s="181"/>
      <c r="X27" s="181"/>
      <c r="Y27" s="181"/>
      <c r="Z27" s="181"/>
      <c r="AA27" s="181"/>
      <c r="AB27" s="182"/>
      <c r="AD27" s="214"/>
    </row>
    <row r="28" spans="4:30" ht="12.75" hidden="1" customHeight="1" outlineLevel="1">
      <c r="D28" s="112" t="str">
        <f ca="1">'Line Items'!D116</f>
        <v>Head Office* – MD</v>
      </c>
      <c r="E28" s="93"/>
      <c r="F28" s="113" t="str">
        <f t="shared" si="0"/>
        <v>FTE</v>
      </c>
      <c r="G28" s="181"/>
      <c r="H28" s="181"/>
      <c r="I28" s="181"/>
      <c r="J28" s="181"/>
      <c r="K28" s="181"/>
      <c r="L28" s="181"/>
      <c r="M28" s="181"/>
      <c r="N28" s="181"/>
      <c r="O28" s="181"/>
      <c r="P28" s="181"/>
      <c r="Q28" s="181"/>
      <c r="R28" s="181"/>
      <c r="S28" s="181"/>
      <c r="T28" s="181"/>
      <c r="U28" s="181"/>
      <c r="V28" s="181"/>
      <c r="W28" s="181"/>
      <c r="X28" s="181"/>
      <c r="Y28" s="181"/>
      <c r="Z28" s="181"/>
      <c r="AA28" s="181"/>
      <c r="AB28" s="182"/>
      <c r="AD28" s="214"/>
    </row>
    <row r="29" spans="4:30" ht="12.75" hidden="1" customHeight="1" outlineLevel="1">
      <c r="D29" s="112" t="str">
        <f ca="1">'Line Items'!D117</f>
        <v>Head Office* – Finance</v>
      </c>
      <c r="E29" s="93"/>
      <c r="F29" s="113" t="str">
        <f t="shared" si="0"/>
        <v>FTE</v>
      </c>
      <c r="G29" s="181"/>
      <c r="H29" s="181"/>
      <c r="I29" s="181"/>
      <c r="J29" s="181"/>
      <c r="K29" s="181"/>
      <c r="L29" s="181"/>
      <c r="M29" s="181"/>
      <c r="N29" s="181"/>
      <c r="O29" s="181"/>
      <c r="P29" s="181"/>
      <c r="Q29" s="181"/>
      <c r="R29" s="181"/>
      <c r="S29" s="181"/>
      <c r="T29" s="181"/>
      <c r="U29" s="181"/>
      <c r="V29" s="181"/>
      <c r="W29" s="181"/>
      <c r="X29" s="181"/>
      <c r="Y29" s="181"/>
      <c r="Z29" s="181"/>
      <c r="AA29" s="181"/>
      <c r="AB29" s="182"/>
      <c r="AD29" s="214"/>
    </row>
    <row r="30" spans="4:30" ht="12.75" hidden="1" customHeight="1" outlineLevel="1">
      <c r="D30" s="112" t="str">
        <f ca="1">'Line Items'!D118</f>
        <v>Head Office* – HR</v>
      </c>
      <c r="E30" s="93"/>
      <c r="F30" s="113" t="str">
        <f t="shared" si="0"/>
        <v>FTE</v>
      </c>
      <c r="G30" s="181"/>
      <c r="H30" s="181"/>
      <c r="I30" s="181"/>
      <c r="J30" s="181"/>
      <c r="K30" s="181"/>
      <c r="L30" s="181"/>
      <c r="M30" s="181"/>
      <c r="N30" s="181"/>
      <c r="O30" s="181"/>
      <c r="P30" s="181"/>
      <c r="Q30" s="181"/>
      <c r="R30" s="181"/>
      <c r="S30" s="181"/>
      <c r="T30" s="181"/>
      <c r="U30" s="181"/>
      <c r="V30" s="181"/>
      <c r="W30" s="181"/>
      <c r="X30" s="181"/>
      <c r="Y30" s="181"/>
      <c r="Z30" s="181"/>
      <c r="AA30" s="181"/>
      <c r="AB30" s="182"/>
      <c r="AD30" s="214"/>
    </row>
    <row r="31" spans="4:30" ht="12.75" hidden="1" customHeight="1" outlineLevel="1">
      <c r="D31" s="112" t="str">
        <f ca="1">'Line Items'!D119</f>
        <v>Head Office* – Safety</v>
      </c>
      <c r="E31" s="93"/>
      <c r="F31" s="113" t="str">
        <f t="shared" si="0"/>
        <v>FTE</v>
      </c>
      <c r="G31" s="181"/>
      <c r="H31" s="181"/>
      <c r="I31" s="181"/>
      <c r="J31" s="181"/>
      <c r="K31" s="181"/>
      <c r="L31" s="181"/>
      <c r="M31" s="181"/>
      <c r="N31" s="181"/>
      <c r="O31" s="181"/>
      <c r="P31" s="181"/>
      <c r="Q31" s="181"/>
      <c r="R31" s="181"/>
      <c r="S31" s="181"/>
      <c r="T31" s="181"/>
      <c r="U31" s="181"/>
      <c r="V31" s="181"/>
      <c r="W31" s="181"/>
      <c r="X31" s="181"/>
      <c r="Y31" s="181"/>
      <c r="Z31" s="181"/>
      <c r="AA31" s="181"/>
      <c r="AB31" s="182"/>
      <c r="AD31" s="214"/>
    </row>
    <row r="32" spans="4:30" ht="12.75" hidden="1" customHeight="1" outlineLevel="1">
      <c r="D32" s="112" t="str">
        <f ca="1">'Line Items'!D120</f>
        <v>Head Office* – Commercial</v>
      </c>
      <c r="E32" s="93"/>
      <c r="F32" s="113" t="str">
        <f t="shared" si="0"/>
        <v>FTE</v>
      </c>
      <c r="G32" s="181"/>
      <c r="H32" s="181"/>
      <c r="I32" s="181"/>
      <c r="J32" s="181"/>
      <c r="K32" s="181"/>
      <c r="L32" s="181"/>
      <c r="M32" s="181"/>
      <c r="N32" s="181"/>
      <c r="O32" s="181"/>
      <c r="P32" s="181"/>
      <c r="Q32" s="181"/>
      <c r="R32" s="181"/>
      <c r="S32" s="181"/>
      <c r="T32" s="181"/>
      <c r="U32" s="181"/>
      <c r="V32" s="181"/>
      <c r="W32" s="181"/>
      <c r="X32" s="181"/>
      <c r="Y32" s="181"/>
      <c r="Z32" s="181"/>
      <c r="AA32" s="181"/>
      <c r="AB32" s="182"/>
      <c r="AD32" s="214"/>
    </row>
    <row r="33" spans="4:30" ht="12.75" hidden="1" customHeight="1" outlineLevel="1">
      <c r="D33" s="112" t="str">
        <f ca="1">'Line Items'!D121</f>
        <v>Head Office* – Performance and Planning</v>
      </c>
      <c r="E33" s="93"/>
      <c r="F33" s="113" t="str">
        <f t="shared" si="0"/>
        <v>FTE</v>
      </c>
      <c r="G33" s="181"/>
      <c r="H33" s="181"/>
      <c r="I33" s="181"/>
      <c r="J33" s="181"/>
      <c r="K33" s="181"/>
      <c r="L33" s="181"/>
      <c r="M33" s="181"/>
      <c r="N33" s="181"/>
      <c r="O33" s="181"/>
      <c r="P33" s="181"/>
      <c r="Q33" s="181"/>
      <c r="R33" s="181"/>
      <c r="S33" s="181"/>
      <c r="T33" s="181"/>
      <c r="U33" s="181"/>
      <c r="V33" s="181"/>
      <c r="W33" s="181"/>
      <c r="X33" s="181"/>
      <c r="Y33" s="181"/>
      <c r="Z33" s="181"/>
      <c r="AA33" s="181"/>
      <c r="AB33" s="182"/>
      <c r="AD33" s="214"/>
    </row>
    <row r="34" spans="4:30" ht="12.75" hidden="1" customHeight="1" outlineLevel="1">
      <c r="D34" s="112" t="str">
        <f ca="1">'Line Items'!D122</f>
        <v>Head Office* – Projects</v>
      </c>
      <c r="E34" s="93"/>
      <c r="F34" s="113" t="str">
        <f t="shared" si="0"/>
        <v>FTE</v>
      </c>
      <c r="G34" s="181"/>
      <c r="H34" s="181"/>
      <c r="I34" s="181"/>
      <c r="J34" s="181"/>
      <c r="K34" s="181"/>
      <c r="L34" s="181"/>
      <c r="M34" s="181"/>
      <c r="N34" s="181"/>
      <c r="O34" s="181"/>
      <c r="P34" s="181"/>
      <c r="Q34" s="181"/>
      <c r="R34" s="181"/>
      <c r="S34" s="181"/>
      <c r="T34" s="181"/>
      <c r="U34" s="181"/>
      <c r="V34" s="181"/>
      <c r="W34" s="181"/>
      <c r="X34" s="181"/>
      <c r="Y34" s="181"/>
      <c r="Z34" s="181"/>
      <c r="AA34" s="181"/>
      <c r="AB34" s="182"/>
      <c r="AD34" s="214"/>
    </row>
    <row r="35" spans="4:30" ht="12.75" hidden="1" customHeight="1" outlineLevel="1">
      <c r="D35" s="112" t="str">
        <f ca="1">'Line Items'!D123</f>
        <v>Head Office* – Programmes</v>
      </c>
      <c r="E35" s="93"/>
      <c r="F35" s="113" t="str">
        <f t="shared" si="0"/>
        <v>FTE</v>
      </c>
      <c r="G35" s="181"/>
      <c r="H35" s="181"/>
      <c r="I35" s="181"/>
      <c r="J35" s="181"/>
      <c r="K35" s="181"/>
      <c r="L35" s="181"/>
      <c r="M35" s="181"/>
      <c r="N35" s="181"/>
      <c r="O35" s="181"/>
      <c r="P35" s="181"/>
      <c r="Q35" s="181"/>
      <c r="R35" s="181"/>
      <c r="S35" s="181"/>
      <c r="T35" s="181"/>
      <c r="U35" s="181"/>
      <c r="V35" s="181"/>
      <c r="W35" s="181"/>
      <c r="X35" s="181"/>
      <c r="Y35" s="181"/>
      <c r="Z35" s="181"/>
      <c r="AA35" s="181"/>
      <c r="AB35" s="182"/>
      <c r="AD35" s="214"/>
    </row>
    <row r="36" spans="4:30" ht="12.75" hidden="1" customHeight="1" outlineLevel="1">
      <c r="D36" s="112" t="str">
        <f ca="1">'Line Items'!D124</f>
        <v>Head Office* – Performance</v>
      </c>
      <c r="E36" s="93"/>
      <c r="F36" s="113" t="str">
        <f t="shared" si="0"/>
        <v>FTE</v>
      </c>
      <c r="G36" s="181"/>
      <c r="H36" s="181"/>
      <c r="I36" s="181"/>
      <c r="J36" s="181"/>
      <c r="K36" s="181"/>
      <c r="L36" s="181"/>
      <c r="M36" s="181"/>
      <c r="N36" s="181"/>
      <c r="O36" s="181"/>
      <c r="P36" s="181"/>
      <c r="Q36" s="181"/>
      <c r="R36" s="181"/>
      <c r="S36" s="181"/>
      <c r="T36" s="181"/>
      <c r="U36" s="181"/>
      <c r="V36" s="181"/>
      <c r="W36" s="181"/>
      <c r="X36" s="181"/>
      <c r="Y36" s="181"/>
      <c r="Z36" s="181"/>
      <c r="AA36" s="181"/>
      <c r="AB36" s="182"/>
      <c r="AD36" s="214"/>
    </row>
    <row r="37" spans="4:30" ht="12.75" hidden="1" customHeight="1" outlineLevel="1">
      <c r="D37" s="112" t="str">
        <f ca="1">'Line Items'!D125</f>
        <v>Head Office* – Customer Service</v>
      </c>
      <c r="E37" s="93"/>
      <c r="F37" s="113" t="str">
        <f t="shared" si="0"/>
        <v>FTE</v>
      </c>
      <c r="G37" s="181"/>
      <c r="H37" s="181"/>
      <c r="I37" s="181"/>
      <c r="J37" s="181"/>
      <c r="K37" s="181"/>
      <c r="L37" s="181"/>
      <c r="M37" s="181"/>
      <c r="N37" s="181"/>
      <c r="O37" s="181"/>
      <c r="P37" s="181"/>
      <c r="Q37" s="181"/>
      <c r="R37" s="181"/>
      <c r="S37" s="181"/>
      <c r="T37" s="181"/>
      <c r="U37" s="181"/>
      <c r="V37" s="181"/>
      <c r="W37" s="181"/>
      <c r="X37" s="181"/>
      <c r="Y37" s="181"/>
      <c r="Z37" s="181"/>
      <c r="AA37" s="181"/>
      <c r="AB37" s="182"/>
      <c r="AD37" s="214"/>
    </row>
    <row r="38" spans="4:30" ht="12.75" hidden="1" customHeight="1" outlineLevel="1">
      <c r="D38" s="112" t="str">
        <f ca="1">'Line Items'!D126</f>
        <v>[Staff Functions Line 22]</v>
      </c>
      <c r="E38" s="93"/>
      <c r="F38" s="113" t="str">
        <f t="shared" si="0"/>
        <v>FTE</v>
      </c>
      <c r="G38" s="181"/>
      <c r="H38" s="181"/>
      <c r="I38" s="181"/>
      <c r="J38" s="181"/>
      <c r="K38" s="181"/>
      <c r="L38" s="181"/>
      <c r="M38" s="181"/>
      <c r="N38" s="181"/>
      <c r="O38" s="181"/>
      <c r="P38" s="181"/>
      <c r="Q38" s="181"/>
      <c r="R38" s="181"/>
      <c r="S38" s="181"/>
      <c r="T38" s="181"/>
      <c r="U38" s="181"/>
      <c r="V38" s="181"/>
      <c r="W38" s="181"/>
      <c r="X38" s="181"/>
      <c r="Y38" s="181"/>
      <c r="Z38" s="181"/>
      <c r="AA38" s="181"/>
      <c r="AB38" s="182"/>
      <c r="AD38" s="214"/>
    </row>
    <row r="39" spans="4:30" ht="12.75" hidden="1" customHeight="1" outlineLevel="1">
      <c r="D39" s="112" t="str">
        <f ca="1">'Line Items'!D127</f>
        <v>[Staff Functions Line 23]</v>
      </c>
      <c r="E39" s="93"/>
      <c r="F39" s="113" t="str">
        <f t="shared" si="0"/>
        <v>FTE</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14"/>
    </row>
    <row r="40" spans="4:30" ht="12.75" hidden="1" customHeight="1" outlineLevel="1">
      <c r="D40" s="112" t="str">
        <f ca="1">'Line Items'!D128</f>
        <v>[Staff Functions Line 24]</v>
      </c>
      <c r="E40" s="93"/>
      <c r="F40" s="113" t="str">
        <f t="shared" si="0"/>
        <v>FTE</v>
      </c>
      <c r="G40" s="181"/>
      <c r="H40" s="181"/>
      <c r="I40" s="181"/>
      <c r="J40" s="181"/>
      <c r="K40" s="181"/>
      <c r="L40" s="181"/>
      <c r="M40" s="181"/>
      <c r="N40" s="181"/>
      <c r="O40" s="181"/>
      <c r="P40" s="181"/>
      <c r="Q40" s="181"/>
      <c r="R40" s="181"/>
      <c r="S40" s="181"/>
      <c r="T40" s="181"/>
      <c r="U40" s="181"/>
      <c r="V40" s="181"/>
      <c r="W40" s="181"/>
      <c r="X40" s="181"/>
      <c r="Y40" s="181"/>
      <c r="Z40" s="181"/>
      <c r="AA40" s="181"/>
      <c r="AB40" s="182"/>
      <c r="AD40" s="214"/>
    </row>
    <row r="41" spans="4:30" ht="12.75" hidden="1" customHeight="1" outlineLevel="1">
      <c r="D41" s="112" t="str">
        <f ca="1">'Line Items'!D129</f>
        <v>[Staff Functions Line 25]</v>
      </c>
      <c r="E41" s="93"/>
      <c r="F41" s="113" t="str">
        <f t="shared" si="0"/>
        <v>FTE</v>
      </c>
      <c r="G41" s="181"/>
      <c r="H41" s="181"/>
      <c r="I41" s="181"/>
      <c r="J41" s="181"/>
      <c r="K41" s="181"/>
      <c r="L41" s="181"/>
      <c r="M41" s="181"/>
      <c r="N41" s="181"/>
      <c r="O41" s="181"/>
      <c r="P41" s="181"/>
      <c r="Q41" s="181"/>
      <c r="R41" s="181"/>
      <c r="S41" s="181"/>
      <c r="T41" s="181"/>
      <c r="U41" s="181"/>
      <c r="V41" s="181"/>
      <c r="W41" s="181"/>
      <c r="X41" s="181"/>
      <c r="Y41" s="181"/>
      <c r="Z41" s="181"/>
      <c r="AA41" s="181"/>
      <c r="AB41" s="182"/>
      <c r="AD41" s="214"/>
    </row>
    <row r="42" spans="4:30" ht="12.75" hidden="1" customHeight="1" outlineLevel="1">
      <c r="D42" s="112" t="str">
        <f ca="1">'Line Items'!D130</f>
        <v>[Staff Functions Line 26]</v>
      </c>
      <c r="E42" s="93"/>
      <c r="F42" s="113" t="str">
        <f t="shared" si="0"/>
        <v>FTE</v>
      </c>
      <c r="G42" s="181"/>
      <c r="H42" s="181"/>
      <c r="I42" s="181"/>
      <c r="J42" s="181"/>
      <c r="K42" s="181"/>
      <c r="L42" s="181"/>
      <c r="M42" s="181"/>
      <c r="N42" s="181"/>
      <c r="O42" s="181"/>
      <c r="P42" s="181"/>
      <c r="Q42" s="181"/>
      <c r="R42" s="181"/>
      <c r="S42" s="181"/>
      <c r="T42" s="181"/>
      <c r="U42" s="181"/>
      <c r="V42" s="181"/>
      <c r="W42" s="181"/>
      <c r="X42" s="181"/>
      <c r="Y42" s="181"/>
      <c r="Z42" s="181"/>
      <c r="AA42" s="181"/>
      <c r="AB42" s="182"/>
      <c r="AD42" s="214"/>
    </row>
    <row r="43" spans="4:30" ht="12.75" hidden="1" customHeight="1" outlineLevel="1">
      <c r="D43" s="112" t="str">
        <f ca="1">'Line Items'!D131</f>
        <v>[Staff Functions Line 27]</v>
      </c>
      <c r="E43" s="93"/>
      <c r="F43" s="113" t="str">
        <f t="shared" si="0"/>
        <v>FTE</v>
      </c>
      <c r="G43" s="181"/>
      <c r="H43" s="181"/>
      <c r="I43" s="181"/>
      <c r="J43" s="181"/>
      <c r="K43" s="181"/>
      <c r="L43" s="181"/>
      <c r="M43" s="181"/>
      <c r="N43" s="181"/>
      <c r="O43" s="181"/>
      <c r="P43" s="181"/>
      <c r="Q43" s="181"/>
      <c r="R43" s="181"/>
      <c r="S43" s="181"/>
      <c r="T43" s="181"/>
      <c r="U43" s="181"/>
      <c r="V43" s="181"/>
      <c r="W43" s="181"/>
      <c r="X43" s="181"/>
      <c r="Y43" s="181"/>
      <c r="Z43" s="181"/>
      <c r="AA43" s="181"/>
      <c r="AB43" s="182"/>
      <c r="AD43" s="214"/>
    </row>
    <row r="44" spans="4:30" ht="12.75" hidden="1" customHeight="1" outlineLevel="1">
      <c r="D44" s="112" t="str">
        <f ca="1">'Line Items'!D132</f>
        <v>[Staff Functions Line 28]</v>
      </c>
      <c r="E44" s="93"/>
      <c r="F44" s="113" t="str">
        <f t="shared" si="0"/>
        <v>FTE</v>
      </c>
      <c r="G44" s="181"/>
      <c r="H44" s="181"/>
      <c r="I44" s="181"/>
      <c r="J44" s="181"/>
      <c r="K44" s="181"/>
      <c r="L44" s="181"/>
      <c r="M44" s="181"/>
      <c r="N44" s="181"/>
      <c r="O44" s="181"/>
      <c r="P44" s="181"/>
      <c r="Q44" s="181"/>
      <c r="R44" s="181"/>
      <c r="S44" s="181"/>
      <c r="T44" s="181"/>
      <c r="U44" s="181"/>
      <c r="V44" s="181"/>
      <c r="W44" s="181"/>
      <c r="X44" s="181"/>
      <c r="Y44" s="181"/>
      <c r="Z44" s="181"/>
      <c r="AA44" s="181"/>
      <c r="AB44" s="182"/>
      <c r="AD44" s="214"/>
    </row>
    <row r="45" spans="4:30" ht="12.75" hidden="1" customHeight="1" outlineLevel="1">
      <c r="D45" s="112" t="str">
        <f ca="1">'Line Items'!D133</f>
        <v>[Staff Functions Line 29]</v>
      </c>
      <c r="E45" s="93"/>
      <c r="F45" s="113" t="str">
        <f t="shared" si="0"/>
        <v>FTE</v>
      </c>
      <c r="G45" s="181"/>
      <c r="H45" s="181"/>
      <c r="I45" s="181"/>
      <c r="J45" s="181"/>
      <c r="K45" s="181"/>
      <c r="L45" s="181"/>
      <c r="M45" s="181"/>
      <c r="N45" s="181"/>
      <c r="O45" s="181"/>
      <c r="P45" s="181"/>
      <c r="Q45" s="181"/>
      <c r="R45" s="181"/>
      <c r="S45" s="181"/>
      <c r="T45" s="181"/>
      <c r="U45" s="181"/>
      <c r="V45" s="181"/>
      <c r="W45" s="181"/>
      <c r="X45" s="181"/>
      <c r="Y45" s="181"/>
      <c r="Z45" s="181"/>
      <c r="AA45" s="181"/>
      <c r="AB45" s="182"/>
      <c r="AD45" s="214"/>
    </row>
    <row r="46" spans="4:30" ht="12.75" hidden="1" customHeight="1" outlineLevel="1">
      <c r="D46" s="123" t="str">
        <f ca="1">'Line Items'!D134</f>
        <v>[Staff Functions Line 30]</v>
      </c>
      <c r="E46" s="183"/>
      <c r="F46" s="124" t="str">
        <f t="shared" si="0"/>
        <v>FTE</v>
      </c>
      <c r="G46" s="184"/>
      <c r="H46" s="184"/>
      <c r="I46" s="184"/>
      <c r="J46" s="184"/>
      <c r="K46" s="184"/>
      <c r="L46" s="184"/>
      <c r="M46" s="184"/>
      <c r="N46" s="184"/>
      <c r="O46" s="184"/>
      <c r="P46" s="184"/>
      <c r="Q46" s="184"/>
      <c r="R46" s="184"/>
      <c r="S46" s="184"/>
      <c r="T46" s="184"/>
      <c r="U46" s="184"/>
      <c r="V46" s="184"/>
      <c r="W46" s="184"/>
      <c r="X46" s="184"/>
      <c r="Y46" s="184"/>
      <c r="Z46" s="184"/>
      <c r="AA46" s="184"/>
      <c r="AB46" s="185"/>
      <c r="AD46" s="215"/>
    </row>
    <row r="47" spans="4:30" ht="12.75" hidden="1" customHeight="1" outlineLevel="1">
      <c r="G47" s="94"/>
      <c r="H47" s="94"/>
      <c r="I47" s="94"/>
      <c r="J47" s="94"/>
      <c r="K47" s="94"/>
      <c r="L47" s="94"/>
      <c r="M47" s="94"/>
      <c r="N47" s="94"/>
      <c r="O47" s="94"/>
      <c r="P47" s="94"/>
      <c r="Q47" s="94"/>
      <c r="R47" s="94"/>
      <c r="S47" s="94"/>
      <c r="T47" s="94"/>
      <c r="U47" s="94"/>
      <c r="V47" s="94"/>
      <c r="W47" s="94"/>
      <c r="X47" s="94"/>
      <c r="Y47" s="94"/>
      <c r="Z47" s="94"/>
      <c r="AA47" s="94"/>
      <c r="AB47" s="94"/>
    </row>
    <row r="48" spans="4:30" ht="12.75" hidden="1" customHeight="1" outlineLevel="1">
      <c r="D48" s="207" t="str">
        <f>"Total "&amp;B15</f>
        <v>Total Staff Actual: Average FTE</v>
      </c>
      <c r="E48" s="208"/>
      <c r="F48" s="209" t="str">
        <f>F46</f>
        <v>FTE</v>
      </c>
      <c r="G48" s="210">
        <f t="shared" ref="G48:AB48" si="1">SUM(G17:G46)</f>
        <v>0</v>
      </c>
      <c r="H48" s="210">
        <f t="shared" si="1"/>
        <v>0</v>
      </c>
      <c r="I48" s="210">
        <f t="shared" si="1"/>
        <v>0</v>
      </c>
      <c r="J48" s="210">
        <f t="shared" si="1"/>
        <v>0</v>
      </c>
      <c r="K48" s="210">
        <f t="shared" si="1"/>
        <v>0</v>
      </c>
      <c r="L48" s="210">
        <f t="shared" si="1"/>
        <v>0</v>
      </c>
      <c r="M48" s="210">
        <f t="shared" si="1"/>
        <v>0</v>
      </c>
      <c r="N48" s="210">
        <f t="shared" si="1"/>
        <v>0</v>
      </c>
      <c r="O48" s="210">
        <f t="shared" si="1"/>
        <v>0</v>
      </c>
      <c r="P48" s="210">
        <f t="shared" si="1"/>
        <v>0</v>
      </c>
      <c r="Q48" s="210">
        <f t="shared" si="1"/>
        <v>0</v>
      </c>
      <c r="R48" s="210">
        <f t="shared" si="1"/>
        <v>0</v>
      </c>
      <c r="S48" s="210">
        <f t="shared" si="1"/>
        <v>0</v>
      </c>
      <c r="T48" s="210">
        <f t="shared" si="1"/>
        <v>0</v>
      </c>
      <c r="U48" s="210">
        <f t="shared" si="1"/>
        <v>0</v>
      </c>
      <c r="V48" s="210">
        <f t="shared" si="1"/>
        <v>0</v>
      </c>
      <c r="W48" s="210">
        <f t="shared" si="1"/>
        <v>0</v>
      </c>
      <c r="X48" s="210">
        <f t="shared" si="1"/>
        <v>0</v>
      </c>
      <c r="Y48" s="210">
        <f t="shared" si="1"/>
        <v>0</v>
      </c>
      <c r="Z48" s="210">
        <f t="shared" si="1"/>
        <v>0</v>
      </c>
      <c r="AA48" s="210">
        <f t="shared" si="1"/>
        <v>0</v>
      </c>
      <c r="AB48" s="211">
        <f t="shared" si="1"/>
        <v>0</v>
      </c>
      <c r="AD48" s="212"/>
    </row>
    <row r="49" spans="2:30" collapsed="1"/>
    <row r="50" spans="2:30">
      <c r="B50" s="15" t="s">
        <v>587</v>
      </c>
      <c r="C50" s="15"/>
      <c r="D50" s="178"/>
      <c r="E50" s="178"/>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2:30" ht="12.75" hidden="1" customHeight="1" outlineLevel="1"/>
    <row r="52" spans="2:30" ht="12.75" hidden="1" customHeight="1" outlineLevel="1">
      <c r="D52" s="106" t="str">
        <f t="shared" ref="D52:D81" ca="1" si="2">D17</f>
        <v xml:space="preserve">Qualified Drivers </v>
      </c>
      <c r="E52" s="89"/>
      <c r="F52" s="107" t="s">
        <v>588</v>
      </c>
      <c r="G52" s="179"/>
      <c r="H52" s="179"/>
      <c r="I52" s="179"/>
      <c r="J52" s="179"/>
      <c r="K52" s="179"/>
      <c r="L52" s="179"/>
      <c r="M52" s="179"/>
      <c r="N52" s="179"/>
      <c r="O52" s="179"/>
      <c r="P52" s="179"/>
      <c r="Q52" s="179"/>
      <c r="R52" s="179"/>
      <c r="S52" s="179"/>
      <c r="T52" s="179"/>
      <c r="U52" s="179"/>
      <c r="V52" s="179"/>
      <c r="W52" s="179"/>
      <c r="X52" s="179"/>
      <c r="Y52" s="179"/>
      <c r="Z52" s="179"/>
      <c r="AA52" s="179"/>
      <c r="AB52" s="197"/>
      <c r="AD52" s="524" t="s">
        <v>776</v>
      </c>
    </row>
    <row r="53" spans="2:30" ht="12.75" hidden="1" customHeight="1" outlineLevel="1">
      <c r="D53" s="112" t="str">
        <f t="shared" ca="1" si="2"/>
        <v>Trainee Drivers</v>
      </c>
      <c r="E53" s="93"/>
      <c r="F53" s="113" t="str">
        <f t="shared" ref="F53:F81" si="3">F52</f>
        <v>£000/ FTE</v>
      </c>
      <c r="G53" s="181"/>
      <c r="H53" s="181"/>
      <c r="I53" s="181"/>
      <c r="J53" s="181"/>
      <c r="K53" s="181"/>
      <c r="L53" s="181"/>
      <c r="M53" s="181"/>
      <c r="N53" s="181"/>
      <c r="O53" s="181"/>
      <c r="P53" s="181"/>
      <c r="Q53" s="181"/>
      <c r="R53" s="181"/>
      <c r="S53" s="181"/>
      <c r="T53" s="181"/>
      <c r="U53" s="181"/>
      <c r="V53" s="181"/>
      <c r="W53" s="181"/>
      <c r="X53" s="181"/>
      <c r="Y53" s="181"/>
      <c r="Z53" s="181"/>
      <c r="AA53" s="181"/>
      <c r="AB53" s="182"/>
      <c r="AD53" s="214"/>
    </row>
    <row r="54" spans="2:30" ht="12.75" hidden="1" customHeight="1" outlineLevel="1">
      <c r="D54" s="112" t="str">
        <f t="shared" ca="1" si="2"/>
        <v>Qualified Conductors</v>
      </c>
      <c r="E54" s="93"/>
      <c r="F54" s="113" t="str">
        <f t="shared" si="3"/>
        <v>£000/ FTE</v>
      </c>
      <c r="G54" s="181"/>
      <c r="H54" s="181"/>
      <c r="I54" s="181"/>
      <c r="J54" s="181"/>
      <c r="K54" s="181"/>
      <c r="L54" s="181"/>
      <c r="M54" s="181"/>
      <c r="N54" s="181"/>
      <c r="O54" s="181"/>
      <c r="P54" s="181"/>
      <c r="Q54" s="181"/>
      <c r="R54" s="181"/>
      <c r="S54" s="181"/>
      <c r="T54" s="181"/>
      <c r="U54" s="181"/>
      <c r="V54" s="181"/>
      <c r="W54" s="181"/>
      <c r="X54" s="181"/>
      <c r="Y54" s="181"/>
      <c r="Z54" s="181"/>
      <c r="AA54" s="181"/>
      <c r="AB54" s="182"/>
      <c r="AD54" s="214"/>
    </row>
    <row r="55" spans="2:30" ht="12.75" hidden="1" customHeight="1" outlineLevel="1">
      <c r="D55" s="112" t="str">
        <f t="shared" ca="1" si="2"/>
        <v>Trainee Conductors</v>
      </c>
      <c r="E55" s="93"/>
      <c r="F55" s="113" t="str">
        <f t="shared" si="3"/>
        <v>£000/ FTE</v>
      </c>
      <c r="G55" s="181"/>
      <c r="H55" s="181"/>
      <c r="I55" s="181"/>
      <c r="J55" s="181"/>
      <c r="K55" s="181"/>
      <c r="L55" s="181"/>
      <c r="M55" s="181"/>
      <c r="N55" s="181"/>
      <c r="O55" s="181"/>
      <c r="P55" s="181"/>
      <c r="Q55" s="181"/>
      <c r="R55" s="181"/>
      <c r="S55" s="181"/>
      <c r="T55" s="181"/>
      <c r="U55" s="181"/>
      <c r="V55" s="181"/>
      <c r="W55" s="181"/>
      <c r="X55" s="181"/>
      <c r="Y55" s="181"/>
      <c r="Z55" s="181"/>
      <c r="AA55" s="181"/>
      <c r="AB55" s="182"/>
      <c r="AD55" s="214"/>
    </row>
    <row r="56" spans="2:30" ht="12.75" hidden="1" customHeight="1" outlineLevel="1">
      <c r="D56" s="112" t="str">
        <f t="shared" ca="1" si="2"/>
        <v>Traincrew management (DTM,TM,DM)</v>
      </c>
      <c r="E56" s="93"/>
      <c r="F56" s="113" t="str">
        <f t="shared" si="3"/>
        <v>£000/ FTE</v>
      </c>
      <c r="G56" s="181"/>
      <c r="H56" s="181"/>
      <c r="I56" s="181"/>
      <c r="J56" s="181"/>
      <c r="K56" s="181"/>
      <c r="L56" s="181"/>
      <c r="M56" s="181"/>
      <c r="N56" s="181"/>
      <c r="O56" s="181"/>
      <c r="P56" s="181"/>
      <c r="Q56" s="181"/>
      <c r="R56" s="181"/>
      <c r="S56" s="181"/>
      <c r="T56" s="181"/>
      <c r="U56" s="181"/>
      <c r="V56" s="181"/>
      <c r="W56" s="181"/>
      <c r="X56" s="181"/>
      <c r="Y56" s="181"/>
      <c r="Z56" s="181"/>
      <c r="AA56" s="181"/>
      <c r="AB56" s="182"/>
      <c r="AD56" s="214"/>
    </row>
    <row r="57" spans="2:30" ht="12.75" hidden="1" customHeight="1" outlineLevel="1">
      <c r="D57" s="112" t="str">
        <f t="shared" ca="1" si="2"/>
        <v xml:space="preserve">Revenue protection </v>
      </c>
      <c r="E57" s="93"/>
      <c r="F57" s="113" t="str">
        <f t="shared" si="3"/>
        <v>£000/ FTE</v>
      </c>
      <c r="G57" s="181"/>
      <c r="H57" s="181"/>
      <c r="I57" s="181"/>
      <c r="J57" s="181"/>
      <c r="K57" s="181"/>
      <c r="L57" s="181"/>
      <c r="M57" s="181"/>
      <c r="N57" s="181"/>
      <c r="O57" s="181"/>
      <c r="P57" s="181"/>
      <c r="Q57" s="181"/>
      <c r="R57" s="181"/>
      <c r="S57" s="181"/>
      <c r="T57" s="181"/>
      <c r="U57" s="181"/>
      <c r="V57" s="181"/>
      <c r="W57" s="181"/>
      <c r="X57" s="181"/>
      <c r="Y57" s="181"/>
      <c r="Z57" s="181"/>
      <c r="AA57" s="181"/>
      <c r="AB57" s="182"/>
      <c r="AD57" s="214"/>
    </row>
    <row r="58" spans="2:30" ht="12.75" hidden="1" customHeight="1" outlineLevel="1">
      <c r="D58" s="112" t="str">
        <f t="shared" ca="1" si="2"/>
        <v>Control room</v>
      </c>
      <c r="E58" s="93"/>
      <c r="F58" s="113" t="str">
        <f t="shared" si="3"/>
        <v>£000/ FTE</v>
      </c>
      <c r="G58" s="181"/>
      <c r="H58" s="181"/>
      <c r="I58" s="181"/>
      <c r="J58" s="181"/>
      <c r="K58" s="181"/>
      <c r="L58" s="181"/>
      <c r="M58" s="181"/>
      <c r="N58" s="181"/>
      <c r="O58" s="181"/>
      <c r="P58" s="181"/>
      <c r="Q58" s="181"/>
      <c r="R58" s="181"/>
      <c r="S58" s="181"/>
      <c r="T58" s="181"/>
      <c r="U58" s="181"/>
      <c r="V58" s="181"/>
      <c r="W58" s="181"/>
      <c r="X58" s="181"/>
      <c r="Y58" s="181"/>
      <c r="Z58" s="181"/>
      <c r="AA58" s="181"/>
      <c r="AB58" s="182"/>
      <c r="AD58" s="214"/>
    </row>
    <row r="59" spans="2:30" ht="12.75" hidden="1" customHeight="1" outlineLevel="1">
      <c r="D59" s="112" t="str">
        <f t="shared" ca="1" si="2"/>
        <v>Stations operations - Ticket Office</v>
      </c>
      <c r="E59" s="93"/>
      <c r="F59" s="113" t="str">
        <f t="shared" si="3"/>
        <v>£000/ FTE</v>
      </c>
      <c r="G59" s="181"/>
      <c r="H59" s="181"/>
      <c r="I59" s="181"/>
      <c r="J59" s="181"/>
      <c r="K59" s="181"/>
      <c r="L59" s="181"/>
      <c r="M59" s="181"/>
      <c r="N59" s="181"/>
      <c r="O59" s="181"/>
      <c r="P59" s="181"/>
      <c r="Q59" s="181"/>
      <c r="R59" s="181"/>
      <c r="S59" s="181"/>
      <c r="T59" s="181"/>
      <c r="U59" s="181"/>
      <c r="V59" s="181"/>
      <c r="W59" s="181"/>
      <c r="X59" s="181"/>
      <c r="Y59" s="181"/>
      <c r="Z59" s="181"/>
      <c r="AA59" s="181"/>
      <c r="AB59" s="182"/>
      <c r="AD59" s="214"/>
    </row>
    <row r="60" spans="2:30" ht="12.75" hidden="1" customHeight="1" outlineLevel="1">
      <c r="D60" s="112" t="str">
        <f t="shared" ca="1" si="2"/>
        <v>Stations operations - Platform Staff</v>
      </c>
      <c r="E60" s="93"/>
      <c r="F60" s="113" t="str">
        <f t="shared" si="3"/>
        <v>£000/ FTE</v>
      </c>
      <c r="G60" s="181"/>
      <c r="H60" s="181"/>
      <c r="I60" s="181"/>
      <c r="J60" s="181"/>
      <c r="K60" s="181"/>
      <c r="L60" s="181"/>
      <c r="M60" s="181"/>
      <c r="N60" s="181"/>
      <c r="O60" s="181"/>
      <c r="P60" s="181"/>
      <c r="Q60" s="181"/>
      <c r="R60" s="181"/>
      <c r="S60" s="181"/>
      <c r="T60" s="181"/>
      <c r="U60" s="181"/>
      <c r="V60" s="181"/>
      <c r="W60" s="181"/>
      <c r="X60" s="181"/>
      <c r="Y60" s="181"/>
      <c r="Z60" s="181"/>
      <c r="AA60" s="181"/>
      <c r="AB60" s="182"/>
      <c r="AD60" s="214"/>
    </row>
    <row r="61" spans="2:30" ht="12.75" hidden="1" customHeight="1" outlineLevel="1">
      <c r="D61" s="112" t="str">
        <f t="shared" ca="1" si="2"/>
        <v>Depot operations (Incl Eng HQ)</v>
      </c>
      <c r="E61" s="93"/>
      <c r="F61" s="113" t="str">
        <f t="shared" si="3"/>
        <v>£000/ FTE</v>
      </c>
      <c r="G61" s="181"/>
      <c r="H61" s="181"/>
      <c r="I61" s="181"/>
      <c r="J61" s="181"/>
      <c r="K61" s="181"/>
      <c r="L61" s="181"/>
      <c r="M61" s="181"/>
      <c r="N61" s="181"/>
      <c r="O61" s="181"/>
      <c r="P61" s="181"/>
      <c r="Q61" s="181"/>
      <c r="R61" s="181"/>
      <c r="S61" s="181"/>
      <c r="T61" s="181"/>
      <c r="U61" s="181"/>
      <c r="V61" s="181"/>
      <c r="W61" s="181"/>
      <c r="X61" s="181"/>
      <c r="Y61" s="181"/>
      <c r="Z61" s="181"/>
      <c r="AA61" s="181"/>
      <c r="AB61" s="182"/>
      <c r="AD61" s="214"/>
    </row>
    <row r="62" spans="2:30" ht="12.75" hidden="1" customHeight="1" outlineLevel="1">
      <c r="D62" s="112" t="str">
        <f t="shared" ca="1" si="2"/>
        <v>Support and control (Ops)</v>
      </c>
      <c r="E62" s="93"/>
      <c r="F62" s="113" t="str">
        <f t="shared" si="3"/>
        <v>£000/ FTE</v>
      </c>
      <c r="G62" s="181"/>
      <c r="H62" s="181"/>
      <c r="I62" s="181"/>
      <c r="J62" s="181"/>
      <c r="K62" s="181"/>
      <c r="L62" s="181"/>
      <c r="M62" s="181"/>
      <c r="N62" s="181"/>
      <c r="O62" s="181"/>
      <c r="P62" s="181"/>
      <c r="Q62" s="181"/>
      <c r="R62" s="181"/>
      <c r="S62" s="181"/>
      <c r="T62" s="181"/>
      <c r="U62" s="181"/>
      <c r="V62" s="181"/>
      <c r="W62" s="181"/>
      <c r="X62" s="181"/>
      <c r="Y62" s="181"/>
      <c r="Z62" s="181"/>
      <c r="AA62" s="181"/>
      <c r="AB62" s="182"/>
      <c r="AD62" s="214"/>
    </row>
    <row r="63" spans="2:30" ht="12.75" hidden="1" customHeight="1" outlineLevel="1">
      <c r="D63" s="112" t="str">
        <f t="shared" ca="1" si="2"/>
        <v>Head Office* – MD</v>
      </c>
      <c r="E63" s="93"/>
      <c r="F63" s="113" t="str">
        <f t="shared" si="3"/>
        <v>£000/ FTE</v>
      </c>
      <c r="G63" s="181"/>
      <c r="H63" s="181"/>
      <c r="I63" s="181"/>
      <c r="J63" s="181"/>
      <c r="K63" s="181"/>
      <c r="L63" s="181"/>
      <c r="M63" s="181"/>
      <c r="N63" s="181"/>
      <c r="O63" s="181"/>
      <c r="P63" s="181"/>
      <c r="Q63" s="181"/>
      <c r="R63" s="181"/>
      <c r="S63" s="181"/>
      <c r="T63" s="181"/>
      <c r="U63" s="181"/>
      <c r="V63" s="181"/>
      <c r="W63" s="181"/>
      <c r="X63" s="181"/>
      <c r="Y63" s="181"/>
      <c r="Z63" s="181"/>
      <c r="AA63" s="181"/>
      <c r="AB63" s="182"/>
      <c r="AD63" s="214"/>
    </row>
    <row r="64" spans="2:30" ht="12.75" hidden="1" customHeight="1" outlineLevel="1">
      <c r="D64" s="112" t="str">
        <f t="shared" ca="1" si="2"/>
        <v>Head Office* – Finance</v>
      </c>
      <c r="E64" s="93"/>
      <c r="F64" s="113" t="str">
        <f t="shared" si="3"/>
        <v>£000/ FTE</v>
      </c>
      <c r="G64" s="181"/>
      <c r="H64" s="181"/>
      <c r="I64" s="181"/>
      <c r="J64" s="181"/>
      <c r="K64" s="181"/>
      <c r="L64" s="181"/>
      <c r="M64" s="181"/>
      <c r="N64" s="181"/>
      <c r="O64" s="181"/>
      <c r="P64" s="181"/>
      <c r="Q64" s="181"/>
      <c r="R64" s="181"/>
      <c r="S64" s="181"/>
      <c r="T64" s="181"/>
      <c r="U64" s="181"/>
      <c r="V64" s="181"/>
      <c r="W64" s="181"/>
      <c r="X64" s="181"/>
      <c r="Y64" s="181"/>
      <c r="Z64" s="181"/>
      <c r="AA64" s="181"/>
      <c r="AB64" s="182"/>
      <c r="AD64" s="214"/>
    </row>
    <row r="65" spans="4:30" ht="12.75" hidden="1" customHeight="1" outlineLevel="1">
      <c r="D65" s="112" t="str">
        <f t="shared" ca="1" si="2"/>
        <v>Head Office* – HR</v>
      </c>
      <c r="E65" s="93"/>
      <c r="F65" s="113" t="str">
        <f t="shared" si="3"/>
        <v>£000/ FTE</v>
      </c>
      <c r="G65" s="181"/>
      <c r="H65" s="181"/>
      <c r="I65" s="181"/>
      <c r="J65" s="181"/>
      <c r="K65" s="181"/>
      <c r="L65" s="181"/>
      <c r="M65" s="181"/>
      <c r="N65" s="181"/>
      <c r="O65" s="181"/>
      <c r="P65" s="181"/>
      <c r="Q65" s="181"/>
      <c r="R65" s="181"/>
      <c r="S65" s="181"/>
      <c r="T65" s="181"/>
      <c r="U65" s="181"/>
      <c r="V65" s="181"/>
      <c r="W65" s="181"/>
      <c r="X65" s="181"/>
      <c r="Y65" s="181"/>
      <c r="Z65" s="181"/>
      <c r="AA65" s="181"/>
      <c r="AB65" s="182"/>
      <c r="AD65" s="214"/>
    </row>
    <row r="66" spans="4:30" ht="12.75" hidden="1" customHeight="1" outlineLevel="1">
      <c r="D66" s="112" t="str">
        <f t="shared" ca="1" si="2"/>
        <v>Head Office* – Safety</v>
      </c>
      <c r="E66" s="93"/>
      <c r="F66" s="113" t="str">
        <f t="shared" si="3"/>
        <v>£000/ FTE</v>
      </c>
      <c r="G66" s="181"/>
      <c r="H66" s="181"/>
      <c r="I66" s="181"/>
      <c r="J66" s="181"/>
      <c r="K66" s="181"/>
      <c r="L66" s="181"/>
      <c r="M66" s="181"/>
      <c r="N66" s="181"/>
      <c r="O66" s="181"/>
      <c r="P66" s="181"/>
      <c r="Q66" s="181"/>
      <c r="R66" s="181"/>
      <c r="S66" s="181"/>
      <c r="T66" s="181"/>
      <c r="U66" s="181"/>
      <c r="V66" s="181"/>
      <c r="W66" s="181"/>
      <c r="X66" s="181"/>
      <c r="Y66" s="181"/>
      <c r="Z66" s="181"/>
      <c r="AA66" s="181"/>
      <c r="AB66" s="182"/>
      <c r="AD66" s="214"/>
    </row>
    <row r="67" spans="4:30" ht="12.75" hidden="1" customHeight="1" outlineLevel="1">
      <c r="D67" s="112" t="str">
        <f t="shared" ca="1" si="2"/>
        <v>Head Office* – Commercial</v>
      </c>
      <c r="E67" s="93"/>
      <c r="F67" s="113" t="str">
        <f t="shared" si="3"/>
        <v>£000/ FTE</v>
      </c>
      <c r="G67" s="181"/>
      <c r="H67" s="181"/>
      <c r="I67" s="181"/>
      <c r="J67" s="181"/>
      <c r="K67" s="181"/>
      <c r="L67" s="181"/>
      <c r="M67" s="181"/>
      <c r="N67" s="181"/>
      <c r="O67" s="181"/>
      <c r="P67" s="181"/>
      <c r="Q67" s="181"/>
      <c r="R67" s="181"/>
      <c r="S67" s="181"/>
      <c r="T67" s="181"/>
      <c r="U67" s="181"/>
      <c r="V67" s="181"/>
      <c r="W67" s="181"/>
      <c r="X67" s="181"/>
      <c r="Y67" s="181"/>
      <c r="Z67" s="181"/>
      <c r="AA67" s="181"/>
      <c r="AB67" s="182"/>
      <c r="AD67" s="214"/>
    </row>
    <row r="68" spans="4:30" ht="12.75" hidden="1" customHeight="1" outlineLevel="1">
      <c r="D68" s="112" t="str">
        <f t="shared" ca="1" si="2"/>
        <v>Head Office* – Performance and Planning</v>
      </c>
      <c r="E68" s="93"/>
      <c r="F68" s="113" t="str">
        <f t="shared" si="3"/>
        <v>£000/ FTE</v>
      </c>
      <c r="G68" s="181"/>
      <c r="H68" s="181"/>
      <c r="I68" s="181"/>
      <c r="J68" s="181"/>
      <c r="K68" s="181"/>
      <c r="L68" s="181"/>
      <c r="M68" s="181"/>
      <c r="N68" s="181"/>
      <c r="O68" s="181"/>
      <c r="P68" s="181"/>
      <c r="Q68" s="181"/>
      <c r="R68" s="181"/>
      <c r="S68" s="181"/>
      <c r="T68" s="181"/>
      <c r="U68" s="181"/>
      <c r="V68" s="181"/>
      <c r="W68" s="181"/>
      <c r="X68" s="181"/>
      <c r="Y68" s="181"/>
      <c r="Z68" s="181"/>
      <c r="AA68" s="181"/>
      <c r="AB68" s="182"/>
      <c r="AD68" s="214"/>
    </row>
    <row r="69" spans="4:30" ht="12.75" hidden="1" customHeight="1" outlineLevel="1">
      <c r="D69" s="112" t="str">
        <f t="shared" ca="1" si="2"/>
        <v>Head Office* – Projects</v>
      </c>
      <c r="E69" s="93"/>
      <c r="F69" s="113" t="str">
        <f t="shared" si="3"/>
        <v>£000/ FTE</v>
      </c>
      <c r="G69" s="181"/>
      <c r="H69" s="181"/>
      <c r="I69" s="181"/>
      <c r="J69" s="181"/>
      <c r="K69" s="181"/>
      <c r="L69" s="181"/>
      <c r="M69" s="181"/>
      <c r="N69" s="181"/>
      <c r="O69" s="181"/>
      <c r="P69" s="181"/>
      <c r="Q69" s="181"/>
      <c r="R69" s="181"/>
      <c r="S69" s="181"/>
      <c r="T69" s="181"/>
      <c r="U69" s="181"/>
      <c r="V69" s="181"/>
      <c r="W69" s="181"/>
      <c r="X69" s="181"/>
      <c r="Y69" s="181"/>
      <c r="Z69" s="181"/>
      <c r="AA69" s="181"/>
      <c r="AB69" s="182"/>
      <c r="AD69" s="214"/>
    </row>
    <row r="70" spans="4:30" ht="12.75" hidden="1" customHeight="1" outlineLevel="1">
      <c r="D70" s="112" t="str">
        <f t="shared" ca="1" si="2"/>
        <v>Head Office* – Programmes</v>
      </c>
      <c r="E70" s="93"/>
      <c r="F70" s="113" t="str">
        <f t="shared" si="3"/>
        <v>£000/ FTE</v>
      </c>
      <c r="G70" s="181"/>
      <c r="H70" s="181"/>
      <c r="I70" s="181"/>
      <c r="J70" s="181"/>
      <c r="K70" s="181"/>
      <c r="L70" s="181"/>
      <c r="M70" s="181"/>
      <c r="N70" s="181"/>
      <c r="O70" s="181"/>
      <c r="P70" s="181"/>
      <c r="Q70" s="181"/>
      <c r="R70" s="181"/>
      <c r="S70" s="181"/>
      <c r="T70" s="181"/>
      <c r="U70" s="181"/>
      <c r="V70" s="181"/>
      <c r="W70" s="181"/>
      <c r="X70" s="181"/>
      <c r="Y70" s="181"/>
      <c r="Z70" s="181"/>
      <c r="AA70" s="181"/>
      <c r="AB70" s="182"/>
      <c r="AD70" s="214"/>
    </row>
    <row r="71" spans="4:30" ht="12.75" hidden="1" customHeight="1" outlineLevel="1">
      <c r="D71" s="112" t="str">
        <f t="shared" ca="1" si="2"/>
        <v>Head Office* – Performance</v>
      </c>
      <c r="E71" s="93"/>
      <c r="F71" s="113" t="str">
        <f t="shared" si="3"/>
        <v>£000/ FTE</v>
      </c>
      <c r="G71" s="181"/>
      <c r="H71" s="181"/>
      <c r="I71" s="181"/>
      <c r="J71" s="181"/>
      <c r="K71" s="181"/>
      <c r="L71" s="181"/>
      <c r="M71" s="181"/>
      <c r="N71" s="181"/>
      <c r="O71" s="181"/>
      <c r="P71" s="181"/>
      <c r="Q71" s="181"/>
      <c r="R71" s="181"/>
      <c r="S71" s="181"/>
      <c r="T71" s="181"/>
      <c r="U71" s="181"/>
      <c r="V71" s="181"/>
      <c r="W71" s="181"/>
      <c r="X71" s="181"/>
      <c r="Y71" s="181"/>
      <c r="Z71" s="181"/>
      <c r="AA71" s="181"/>
      <c r="AB71" s="182"/>
      <c r="AD71" s="214"/>
    </row>
    <row r="72" spans="4:30" ht="12.75" hidden="1" customHeight="1" outlineLevel="1">
      <c r="D72" s="112" t="str">
        <f t="shared" ca="1" si="2"/>
        <v>Head Office* – Customer Service</v>
      </c>
      <c r="E72" s="93"/>
      <c r="F72" s="113" t="str">
        <f t="shared" si="3"/>
        <v>£000/ FTE</v>
      </c>
      <c r="G72" s="181"/>
      <c r="H72" s="181"/>
      <c r="I72" s="216"/>
      <c r="J72" s="216"/>
      <c r="K72" s="216"/>
      <c r="L72" s="216"/>
      <c r="M72" s="216"/>
      <c r="N72" s="216"/>
      <c r="O72" s="216"/>
      <c r="P72" s="216"/>
      <c r="Q72" s="216"/>
      <c r="R72" s="216"/>
      <c r="S72" s="216"/>
      <c r="T72" s="216"/>
      <c r="U72" s="216"/>
      <c r="V72" s="216"/>
      <c r="W72" s="216"/>
      <c r="X72" s="216"/>
      <c r="Y72" s="216"/>
      <c r="Z72" s="216"/>
      <c r="AA72" s="181"/>
      <c r="AB72" s="182"/>
      <c r="AD72" s="214"/>
    </row>
    <row r="73" spans="4:30" ht="12.75" hidden="1" customHeight="1" outlineLevel="1">
      <c r="D73" s="112" t="str">
        <f t="shared" ca="1" si="2"/>
        <v>[Staff Functions Line 22]</v>
      </c>
      <c r="E73" s="93"/>
      <c r="F73" s="113" t="str">
        <f t="shared" si="3"/>
        <v>£000/ FTE</v>
      </c>
      <c r="G73" s="181"/>
      <c r="H73" s="181"/>
      <c r="I73" s="216"/>
      <c r="J73" s="216"/>
      <c r="K73" s="216"/>
      <c r="L73" s="216"/>
      <c r="M73" s="216"/>
      <c r="N73" s="216"/>
      <c r="O73" s="216"/>
      <c r="P73" s="216"/>
      <c r="Q73" s="216"/>
      <c r="R73" s="216"/>
      <c r="S73" s="216"/>
      <c r="T73" s="216"/>
      <c r="U73" s="216"/>
      <c r="V73" s="216"/>
      <c r="W73" s="216"/>
      <c r="X73" s="216"/>
      <c r="Y73" s="216"/>
      <c r="Z73" s="216"/>
      <c r="AA73" s="181"/>
      <c r="AB73" s="182"/>
      <c r="AD73" s="214"/>
    </row>
    <row r="74" spans="4:30" ht="12.75" hidden="1" customHeight="1" outlineLevel="1">
      <c r="D74" s="112" t="str">
        <f t="shared" ca="1" si="2"/>
        <v>[Staff Functions Line 23]</v>
      </c>
      <c r="E74" s="93"/>
      <c r="F74" s="113" t="str">
        <f t="shared" si="3"/>
        <v>£000/ FTE</v>
      </c>
      <c r="G74" s="181"/>
      <c r="H74" s="181"/>
      <c r="I74" s="216"/>
      <c r="J74" s="216"/>
      <c r="K74" s="216"/>
      <c r="L74" s="216"/>
      <c r="M74" s="216"/>
      <c r="N74" s="216"/>
      <c r="O74" s="216"/>
      <c r="P74" s="216"/>
      <c r="Q74" s="216"/>
      <c r="R74" s="216"/>
      <c r="S74" s="216"/>
      <c r="T74" s="216"/>
      <c r="U74" s="216"/>
      <c r="V74" s="216"/>
      <c r="W74" s="216"/>
      <c r="X74" s="216"/>
      <c r="Y74" s="216"/>
      <c r="Z74" s="216"/>
      <c r="AA74" s="181"/>
      <c r="AB74" s="182"/>
      <c r="AD74" s="214"/>
    </row>
    <row r="75" spans="4:30" ht="12.75" hidden="1" customHeight="1" outlineLevel="1">
      <c r="D75" s="112" t="str">
        <f t="shared" ca="1" si="2"/>
        <v>[Staff Functions Line 24]</v>
      </c>
      <c r="E75" s="93"/>
      <c r="F75" s="113" t="str">
        <f t="shared" si="3"/>
        <v>£000/ FTE</v>
      </c>
      <c r="G75" s="181"/>
      <c r="H75" s="181"/>
      <c r="I75" s="216"/>
      <c r="J75" s="216"/>
      <c r="K75" s="216"/>
      <c r="L75" s="216"/>
      <c r="M75" s="216"/>
      <c r="N75" s="216"/>
      <c r="O75" s="216"/>
      <c r="P75" s="216"/>
      <c r="Q75" s="216"/>
      <c r="R75" s="216"/>
      <c r="S75" s="216"/>
      <c r="T75" s="216"/>
      <c r="U75" s="216"/>
      <c r="V75" s="216"/>
      <c r="W75" s="216"/>
      <c r="X75" s="216"/>
      <c r="Y75" s="216"/>
      <c r="Z75" s="216"/>
      <c r="AA75" s="181"/>
      <c r="AB75" s="182"/>
      <c r="AD75" s="214"/>
    </row>
    <row r="76" spans="4:30" ht="12.75" hidden="1" customHeight="1" outlineLevel="1">
      <c r="D76" s="112" t="str">
        <f t="shared" ca="1" si="2"/>
        <v>[Staff Functions Line 25]</v>
      </c>
      <c r="E76" s="93"/>
      <c r="F76" s="113" t="str">
        <f t="shared" si="3"/>
        <v>£000/ FTE</v>
      </c>
      <c r="G76" s="181"/>
      <c r="H76" s="181"/>
      <c r="I76" s="181"/>
      <c r="J76" s="181"/>
      <c r="K76" s="181"/>
      <c r="L76" s="181"/>
      <c r="M76" s="181"/>
      <c r="N76" s="181"/>
      <c r="O76" s="181"/>
      <c r="P76" s="181"/>
      <c r="Q76" s="181"/>
      <c r="R76" s="181"/>
      <c r="S76" s="181"/>
      <c r="T76" s="181"/>
      <c r="U76" s="181"/>
      <c r="V76" s="181"/>
      <c r="W76" s="181"/>
      <c r="X76" s="181"/>
      <c r="Y76" s="181"/>
      <c r="Z76" s="181"/>
      <c r="AA76" s="181"/>
      <c r="AB76" s="182"/>
      <c r="AD76" s="214"/>
    </row>
    <row r="77" spans="4:30" ht="12.75" hidden="1" customHeight="1" outlineLevel="1">
      <c r="D77" s="112" t="str">
        <f t="shared" ca="1" si="2"/>
        <v>[Staff Functions Line 26]</v>
      </c>
      <c r="E77" s="93"/>
      <c r="F77" s="113" t="str">
        <f t="shared" si="3"/>
        <v>£000/ FTE</v>
      </c>
      <c r="G77" s="181"/>
      <c r="H77" s="181"/>
      <c r="I77" s="181"/>
      <c r="J77" s="181"/>
      <c r="K77" s="181"/>
      <c r="L77" s="181"/>
      <c r="M77" s="181"/>
      <c r="N77" s="181"/>
      <c r="O77" s="181"/>
      <c r="P77" s="181"/>
      <c r="Q77" s="181"/>
      <c r="R77" s="181"/>
      <c r="S77" s="181"/>
      <c r="T77" s="181"/>
      <c r="U77" s="181"/>
      <c r="V77" s="181"/>
      <c r="W77" s="181"/>
      <c r="X77" s="181"/>
      <c r="Y77" s="181"/>
      <c r="Z77" s="181"/>
      <c r="AA77" s="181"/>
      <c r="AB77" s="182"/>
      <c r="AD77" s="214"/>
    </row>
    <row r="78" spans="4:30" ht="12.75" hidden="1" customHeight="1" outlineLevel="1">
      <c r="D78" s="112" t="str">
        <f t="shared" ca="1" si="2"/>
        <v>[Staff Functions Line 27]</v>
      </c>
      <c r="E78" s="93"/>
      <c r="F78" s="113" t="str">
        <f t="shared" si="3"/>
        <v>£000/ FTE</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14"/>
    </row>
    <row r="79" spans="4:30" ht="12.75" hidden="1" customHeight="1" outlineLevel="1">
      <c r="D79" s="112" t="str">
        <f t="shared" ca="1" si="2"/>
        <v>[Staff Functions Line 28]</v>
      </c>
      <c r="E79" s="93"/>
      <c r="F79" s="113" t="str">
        <f t="shared" si="3"/>
        <v>£000/ FTE</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14"/>
    </row>
    <row r="80" spans="4:30" ht="12.75" hidden="1" customHeight="1" outlineLevel="1">
      <c r="D80" s="112" t="str">
        <f t="shared" ca="1" si="2"/>
        <v>[Staff Functions Line 29]</v>
      </c>
      <c r="E80" s="93"/>
      <c r="F80" s="113" t="str">
        <f t="shared" si="3"/>
        <v>£000/ FTE</v>
      </c>
      <c r="G80" s="181"/>
      <c r="H80" s="181"/>
      <c r="I80" s="181"/>
      <c r="J80" s="181"/>
      <c r="K80" s="181"/>
      <c r="L80" s="181"/>
      <c r="M80" s="181"/>
      <c r="N80" s="181"/>
      <c r="O80" s="181"/>
      <c r="P80" s="181"/>
      <c r="Q80" s="181"/>
      <c r="R80" s="181"/>
      <c r="S80" s="181"/>
      <c r="T80" s="181"/>
      <c r="U80" s="181"/>
      <c r="V80" s="181"/>
      <c r="W80" s="181"/>
      <c r="X80" s="181"/>
      <c r="Y80" s="181"/>
      <c r="Z80" s="181"/>
      <c r="AA80" s="181"/>
      <c r="AB80" s="182"/>
      <c r="AD80" s="214"/>
    </row>
    <row r="81" spans="2:30" ht="12.75" hidden="1" customHeight="1" outlineLevel="1">
      <c r="D81" s="123" t="str">
        <f t="shared" ca="1" si="2"/>
        <v>[Staff Functions Line 30]</v>
      </c>
      <c r="E81" s="183"/>
      <c r="F81" s="124" t="str">
        <f t="shared" si="3"/>
        <v>£000/ FTE</v>
      </c>
      <c r="G81" s="184"/>
      <c r="H81" s="184"/>
      <c r="I81" s="184"/>
      <c r="J81" s="184"/>
      <c r="K81" s="184"/>
      <c r="L81" s="184"/>
      <c r="M81" s="184"/>
      <c r="N81" s="184"/>
      <c r="O81" s="184"/>
      <c r="P81" s="184"/>
      <c r="Q81" s="184"/>
      <c r="R81" s="184"/>
      <c r="S81" s="184"/>
      <c r="T81" s="184"/>
      <c r="U81" s="184"/>
      <c r="V81" s="184"/>
      <c r="W81" s="184"/>
      <c r="X81" s="184"/>
      <c r="Y81" s="184"/>
      <c r="Z81" s="184"/>
      <c r="AA81" s="184"/>
      <c r="AB81" s="185"/>
      <c r="AD81" s="215"/>
    </row>
    <row r="82" spans="2:30" ht="12.75" hidden="1" customHeight="1" outlineLevel="1">
      <c r="H82" s="94"/>
      <c r="I82" s="94"/>
      <c r="J82" s="94"/>
      <c r="K82" s="94"/>
      <c r="L82" s="94"/>
      <c r="M82" s="94"/>
      <c r="N82" s="94"/>
      <c r="O82" s="94"/>
      <c r="P82" s="94"/>
      <c r="Q82" s="94"/>
      <c r="R82" s="94"/>
      <c r="S82" s="94"/>
      <c r="T82" s="94"/>
      <c r="U82" s="94"/>
      <c r="V82" s="94"/>
      <c r="W82" s="94"/>
      <c r="X82" s="94"/>
      <c r="Y82" s="94"/>
      <c r="Z82" s="94"/>
      <c r="AA82" s="94"/>
      <c r="AB82" s="94"/>
    </row>
    <row r="83" spans="2:30" ht="12.75" hidden="1" customHeight="1" outlineLevel="1">
      <c r="D83" s="207" t="str">
        <f>"Average "&amp;B50</f>
        <v>Average Basic Salary per FTE</v>
      </c>
      <c r="E83" s="208"/>
      <c r="F83" s="209" t="str">
        <f>F81</f>
        <v>£000/ FTE</v>
      </c>
      <c r="G83" s="217">
        <f t="shared" ref="G83:AB83" si="4">IF(G$48=0,0,SUMPRODUCT(G52:G81,G$17:G$46)/G$48)</f>
        <v>0</v>
      </c>
      <c r="H83" s="210">
        <f t="shared" si="4"/>
        <v>0</v>
      </c>
      <c r="I83" s="210">
        <f t="shared" si="4"/>
        <v>0</v>
      </c>
      <c r="J83" s="210">
        <f t="shared" si="4"/>
        <v>0</v>
      </c>
      <c r="K83" s="210">
        <f t="shared" si="4"/>
        <v>0</v>
      </c>
      <c r="L83" s="210">
        <f t="shared" si="4"/>
        <v>0</v>
      </c>
      <c r="M83" s="210">
        <f t="shared" si="4"/>
        <v>0</v>
      </c>
      <c r="N83" s="210">
        <f t="shared" si="4"/>
        <v>0</v>
      </c>
      <c r="O83" s="210">
        <f t="shared" si="4"/>
        <v>0</v>
      </c>
      <c r="P83" s="210">
        <f t="shared" si="4"/>
        <v>0</v>
      </c>
      <c r="Q83" s="210">
        <f t="shared" si="4"/>
        <v>0</v>
      </c>
      <c r="R83" s="210">
        <f t="shared" si="4"/>
        <v>0</v>
      </c>
      <c r="S83" s="210">
        <f t="shared" si="4"/>
        <v>0</v>
      </c>
      <c r="T83" s="210">
        <f t="shared" si="4"/>
        <v>0</v>
      </c>
      <c r="U83" s="210">
        <f t="shared" si="4"/>
        <v>0</v>
      </c>
      <c r="V83" s="210">
        <f t="shared" si="4"/>
        <v>0</v>
      </c>
      <c r="W83" s="210">
        <f t="shared" si="4"/>
        <v>0</v>
      </c>
      <c r="X83" s="210">
        <f t="shared" si="4"/>
        <v>0</v>
      </c>
      <c r="Y83" s="210">
        <f t="shared" si="4"/>
        <v>0</v>
      </c>
      <c r="Z83" s="210">
        <f t="shared" si="4"/>
        <v>0</v>
      </c>
      <c r="AA83" s="210">
        <f t="shared" si="4"/>
        <v>0</v>
      </c>
      <c r="AB83" s="211">
        <f t="shared" si="4"/>
        <v>0</v>
      </c>
      <c r="AD83" s="212"/>
    </row>
    <row r="84" spans="2:30" collapsed="1"/>
    <row r="85" spans="2:30">
      <c r="B85" s="15" t="s">
        <v>589</v>
      </c>
      <c r="C85" s="15"/>
      <c r="D85" s="178"/>
      <c r="E85" s="178"/>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2:30" ht="12.75" hidden="1" customHeight="1" outlineLevel="1"/>
    <row r="87" spans="2:30" ht="12.75" hidden="1" customHeight="1" outlineLevel="1">
      <c r="D87" s="106" t="str">
        <f t="shared" ref="D87:D116" ca="1" si="5">D52</f>
        <v xml:space="preserve">Qualified Drivers </v>
      </c>
      <c r="E87" s="89"/>
      <c r="F87" s="192" t="str">
        <f t="shared" ref="F87:F116" si="6">F52</f>
        <v>£000/ FTE</v>
      </c>
      <c r="G87" s="179"/>
      <c r="H87" s="179"/>
      <c r="I87" s="179"/>
      <c r="J87" s="179"/>
      <c r="K87" s="179"/>
      <c r="L87" s="179"/>
      <c r="M87" s="179"/>
      <c r="N87" s="179"/>
      <c r="O87" s="179"/>
      <c r="P87" s="179"/>
      <c r="Q87" s="179"/>
      <c r="R87" s="179"/>
      <c r="S87" s="179"/>
      <c r="T87" s="179"/>
      <c r="U87" s="179"/>
      <c r="V87" s="179"/>
      <c r="W87" s="179"/>
      <c r="X87" s="179"/>
      <c r="Y87" s="179"/>
      <c r="Z87" s="179"/>
      <c r="AA87" s="179"/>
      <c r="AB87" s="197"/>
      <c r="AD87" s="524" t="s">
        <v>777</v>
      </c>
    </row>
    <row r="88" spans="2:30" ht="12.75" hidden="1" customHeight="1" outlineLevel="1">
      <c r="D88" s="112" t="str">
        <f t="shared" ca="1" si="5"/>
        <v>Trainee Drivers</v>
      </c>
      <c r="E88" s="93"/>
      <c r="F88" s="113" t="str">
        <f t="shared" si="6"/>
        <v>£000/ FTE</v>
      </c>
      <c r="G88" s="181"/>
      <c r="H88" s="181"/>
      <c r="I88" s="181"/>
      <c r="J88" s="181"/>
      <c r="K88" s="181"/>
      <c r="L88" s="181"/>
      <c r="M88" s="181"/>
      <c r="N88" s="181"/>
      <c r="O88" s="181"/>
      <c r="P88" s="181"/>
      <c r="Q88" s="181"/>
      <c r="R88" s="181"/>
      <c r="S88" s="181"/>
      <c r="T88" s="181"/>
      <c r="U88" s="181"/>
      <c r="V88" s="181"/>
      <c r="W88" s="181"/>
      <c r="X88" s="181"/>
      <c r="Y88" s="181"/>
      <c r="Z88" s="181"/>
      <c r="AA88" s="181"/>
      <c r="AB88" s="182"/>
      <c r="AD88" s="214"/>
    </row>
    <row r="89" spans="2:30" ht="12.75" hidden="1" customHeight="1" outlineLevel="1">
      <c r="D89" s="112" t="str">
        <f t="shared" ca="1" si="5"/>
        <v>Qualified Conductors</v>
      </c>
      <c r="E89" s="93"/>
      <c r="F89" s="113" t="str">
        <f t="shared" si="6"/>
        <v>£000/ FTE</v>
      </c>
      <c r="G89" s="181"/>
      <c r="H89" s="181"/>
      <c r="I89" s="181"/>
      <c r="J89" s="181"/>
      <c r="K89" s="181"/>
      <c r="L89" s="181"/>
      <c r="M89" s="181"/>
      <c r="N89" s="181"/>
      <c r="O89" s="181"/>
      <c r="P89" s="181"/>
      <c r="Q89" s="181"/>
      <c r="R89" s="181"/>
      <c r="S89" s="181"/>
      <c r="T89" s="181"/>
      <c r="U89" s="181"/>
      <c r="V89" s="181"/>
      <c r="W89" s="181"/>
      <c r="X89" s="181"/>
      <c r="Y89" s="181"/>
      <c r="Z89" s="181"/>
      <c r="AA89" s="181"/>
      <c r="AB89" s="182"/>
      <c r="AD89" s="214"/>
    </row>
    <row r="90" spans="2:30" ht="12.75" hidden="1" customHeight="1" outlineLevel="1">
      <c r="D90" s="112" t="str">
        <f t="shared" ca="1" si="5"/>
        <v>Trainee Conductors</v>
      </c>
      <c r="E90" s="93"/>
      <c r="F90" s="113" t="str">
        <f t="shared" si="6"/>
        <v>£000/ FTE</v>
      </c>
      <c r="G90" s="181"/>
      <c r="H90" s="181"/>
      <c r="I90" s="181"/>
      <c r="J90" s="181"/>
      <c r="K90" s="181"/>
      <c r="L90" s="181"/>
      <c r="M90" s="181"/>
      <c r="N90" s="181"/>
      <c r="O90" s="181"/>
      <c r="P90" s="181"/>
      <c r="Q90" s="181"/>
      <c r="R90" s="181"/>
      <c r="S90" s="181"/>
      <c r="T90" s="181"/>
      <c r="U90" s="181"/>
      <c r="V90" s="181"/>
      <c r="W90" s="181"/>
      <c r="X90" s="181"/>
      <c r="Y90" s="181"/>
      <c r="Z90" s="181"/>
      <c r="AA90" s="181"/>
      <c r="AB90" s="182"/>
      <c r="AD90" s="214"/>
    </row>
    <row r="91" spans="2:30" ht="12.75" hidden="1" customHeight="1" outlineLevel="1">
      <c r="D91" s="112" t="str">
        <f t="shared" ca="1" si="5"/>
        <v>Traincrew management (DTM,TM,DM)</v>
      </c>
      <c r="E91" s="93"/>
      <c r="F91" s="113" t="str">
        <f t="shared" si="6"/>
        <v>£000/ FTE</v>
      </c>
      <c r="G91" s="181"/>
      <c r="H91" s="181"/>
      <c r="I91" s="181"/>
      <c r="J91" s="181"/>
      <c r="K91" s="181"/>
      <c r="L91" s="181"/>
      <c r="M91" s="181"/>
      <c r="N91" s="181"/>
      <c r="O91" s="181"/>
      <c r="P91" s="181"/>
      <c r="Q91" s="181"/>
      <c r="R91" s="181"/>
      <c r="S91" s="181"/>
      <c r="T91" s="181"/>
      <c r="U91" s="181"/>
      <c r="V91" s="181"/>
      <c r="W91" s="181"/>
      <c r="X91" s="181"/>
      <c r="Y91" s="181"/>
      <c r="Z91" s="181"/>
      <c r="AA91" s="181"/>
      <c r="AB91" s="182"/>
      <c r="AD91" s="214"/>
    </row>
    <row r="92" spans="2:30" ht="12.75" hidden="1" customHeight="1" outlineLevel="1">
      <c r="D92" s="112" t="str">
        <f t="shared" ca="1" si="5"/>
        <v xml:space="preserve">Revenue protection </v>
      </c>
      <c r="E92" s="93"/>
      <c r="F92" s="113" t="str">
        <f t="shared" si="6"/>
        <v>£000/ FTE</v>
      </c>
      <c r="G92" s="181"/>
      <c r="H92" s="181"/>
      <c r="I92" s="181"/>
      <c r="J92" s="181"/>
      <c r="K92" s="181"/>
      <c r="L92" s="181"/>
      <c r="M92" s="181"/>
      <c r="N92" s="181"/>
      <c r="O92" s="181"/>
      <c r="P92" s="181"/>
      <c r="Q92" s="181"/>
      <c r="R92" s="181"/>
      <c r="S92" s="181"/>
      <c r="T92" s="181"/>
      <c r="U92" s="181"/>
      <c r="V92" s="181"/>
      <c r="W92" s="181"/>
      <c r="X92" s="181"/>
      <c r="Y92" s="181"/>
      <c r="Z92" s="181"/>
      <c r="AA92" s="181"/>
      <c r="AB92" s="182"/>
      <c r="AD92" s="214"/>
    </row>
    <row r="93" spans="2:30" ht="12.75" hidden="1" customHeight="1" outlineLevel="1">
      <c r="D93" s="112" t="str">
        <f t="shared" ca="1" si="5"/>
        <v>Control room</v>
      </c>
      <c r="E93" s="93"/>
      <c r="F93" s="113" t="str">
        <f t="shared" si="6"/>
        <v>£000/ FTE</v>
      </c>
      <c r="G93" s="181"/>
      <c r="H93" s="181"/>
      <c r="I93" s="181"/>
      <c r="J93" s="181"/>
      <c r="K93" s="181"/>
      <c r="L93" s="181"/>
      <c r="M93" s="181"/>
      <c r="N93" s="181"/>
      <c r="O93" s="181"/>
      <c r="P93" s="181"/>
      <c r="Q93" s="181"/>
      <c r="R93" s="181"/>
      <c r="S93" s="181"/>
      <c r="T93" s="181"/>
      <c r="U93" s="181"/>
      <c r="V93" s="181"/>
      <c r="W93" s="181"/>
      <c r="X93" s="181"/>
      <c r="Y93" s="181"/>
      <c r="Z93" s="181"/>
      <c r="AA93" s="181"/>
      <c r="AB93" s="182"/>
      <c r="AD93" s="214"/>
    </row>
    <row r="94" spans="2:30" ht="12.75" hidden="1" customHeight="1" outlineLevel="1">
      <c r="D94" s="112" t="str">
        <f t="shared" ca="1" si="5"/>
        <v>Stations operations - Ticket Office</v>
      </c>
      <c r="E94" s="93"/>
      <c r="F94" s="113" t="str">
        <f t="shared" si="6"/>
        <v>£000/ FTE</v>
      </c>
      <c r="G94" s="181"/>
      <c r="H94" s="181"/>
      <c r="I94" s="181"/>
      <c r="J94" s="181"/>
      <c r="K94" s="181"/>
      <c r="L94" s="181"/>
      <c r="M94" s="181"/>
      <c r="N94" s="181"/>
      <c r="O94" s="181"/>
      <c r="P94" s="181"/>
      <c r="Q94" s="181"/>
      <c r="R94" s="181"/>
      <c r="S94" s="181"/>
      <c r="T94" s="181"/>
      <c r="U94" s="181"/>
      <c r="V94" s="181"/>
      <c r="W94" s="181"/>
      <c r="X94" s="181"/>
      <c r="Y94" s="181"/>
      <c r="Z94" s="181"/>
      <c r="AA94" s="181"/>
      <c r="AB94" s="182"/>
      <c r="AD94" s="214"/>
    </row>
    <row r="95" spans="2:30" ht="12.75" hidden="1" customHeight="1" outlineLevel="1">
      <c r="D95" s="112" t="str">
        <f t="shared" ca="1" si="5"/>
        <v>Stations operations - Platform Staff</v>
      </c>
      <c r="E95" s="93"/>
      <c r="F95" s="113" t="str">
        <f t="shared" si="6"/>
        <v>£000/ FTE</v>
      </c>
      <c r="G95" s="181"/>
      <c r="H95" s="181"/>
      <c r="I95" s="181"/>
      <c r="J95" s="181"/>
      <c r="K95" s="181"/>
      <c r="L95" s="181"/>
      <c r="M95" s="181"/>
      <c r="N95" s="181"/>
      <c r="O95" s="181"/>
      <c r="P95" s="181"/>
      <c r="Q95" s="181"/>
      <c r="R95" s="181"/>
      <c r="S95" s="181"/>
      <c r="T95" s="181"/>
      <c r="U95" s="181"/>
      <c r="V95" s="181"/>
      <c r="W95" s="181"/>
      <c r="X95" s="181"/>
      <c r="Y95" s="181"/>
      <c r="Z95" s="181"/>
      <c r="AA95" s="181"/>
      <c r="AB95" s="182"/>
      <c r="AD95" s="214"/>
    </row>
    <row r="96" spans="2:30" ht="12.75" hidden="1" customHeight="1" outlineLevel="1">
      <c r="D96" s="112" t="str">
        <f t="shared" ca="1" si="5"/>
        <v>Depot operations (Incl Eng HQ)</v>
      </c>
      <c r="E96" s="93"/>
      <c r="F96" s="113" t="str">
        <f t="shared" si="6"/>
        <v>£000/ FTE</v>
      </c>
      <c r="G96" s="181"/>
      <c r="H96" s="181"/>
      <c r="I96" s="181"/>
      <c r="J96" s="181"/>
      <c r="K96" s="181"/>
      <c r="L96" s="181"/>
      <c r="M96" s="181"/>
      <c r="N96" s="181"/>
      <c r="O96" s="181"/>
      <c r="P96" s="181"/>
      <c r="Q96" s="181"/>
      <c r="R96" s="181"/>
      <c r="S96" s="181"/>
      <c r="T96" s="181"/>
      <c r="U96" s="181"/>
      <c r="V96" s="181"/>
      <c r="W96" s="181"/>
      <c r="X96" s="181"/>
      <c r="Y96" s="181"/>
      <c r="Z96" s="181"/>
      <c r="AA96" s="181"/>
      <c r="AB96" s="182"/>
      <c r="AD96" s="214"/>
    </row>
    <row r="97" spans="4:30" ht="12.75" hidden="1" customHeight="1" outlineLevel="1">
      <c r="D97" s="112" t="str">
        <f t="shared" ca="1" si="5"/>
        <v>Support and control (Ops)</v>
      </c>
      <c r="E97" s="93"/>
      <c r="F97" s="113" t="str">
        <f t="shared" si="6"/>
        <v>£000/ FTE</v>
      </c>
      <c r="G97" s="181"/>
      <c r="H97" s="181"/>
      <c r="I97" s="181"/>
      <c r="J97" s="181"/>
      <c r="K97" s="181"/>
      <c r="L97" s="181"/>
      <c r="M97" s="181"/>
      <c r="N97" s="181"/>
      <c r="O97" s="181"/>
      <c r="P97" s="181"/>
      <c r="Q97" s="181"/>
      <c r="R97" s="181"/>
      <c r="S97" s="181"/>
      <c r="T97" s="181"/>
      <c r="U97" s="181"/>
      <c r="V97" s="181"/>
      <c r="W97" s="181"/>
      <c r="X97" s="181"/>
      <c r="Y97" s="181"/>
      <c r="Z97" s="181"/>
      <c r="AA97" s="181"/>
      <c r="AB97" s="182"/>
      <c r="AD97" s="214"/>
    </row>
    <row r="98" spans="4:30" ht="12.75" hidden="1" customHeight="1" outlineLevel="1">
      <c r="D98" s="112" t="str">
        <f t="shared" ca="1" si="5"/>
        <v>Head Office* – MD</v>
      </c>
      <c r="E98" s="93"/>
      <c r="F98" s="113" t="str">
        <f t="shared" si="6"/>
        <v>£000/ FTE</v>
      </c>
      <c r="G98" s="181"/>
      <c r="H98" s="181"/>
      <c r="I98" s="181"/>
      <c r="J98" s="181"/>
      <c r="K98" s="181"/>
      <c r="L98" s="181"/>
      <c r="M98" s="181"/>
      <c r="N98" s="181"/>
      <c r="O98" s="181"/>
      <c r="P98" s="181"/>
      <c r="Q98" s="181"/>
      <c r="R98" s="181"/>
      <c r="S98" s="181"/>
      <c r="T98" s="181"/>
      <c r="U98" s="181"/>
      <c r="V98" s="181"/>
      <c r="W98" s="181"/>
      <c r="X98" s="181"/>
      <c r="Y98" s="181"/>
      <c r="Z98" s="181"/>
      <c r="AA98" s="181"/>
      <c r="AB98" s="182"/>
      <c r="AD98" s="214"/>
    </row>
    <row r="99" spans="4:30" ht="12.75" hidden="1" customHeight="1" outlineLevel="1">
      <c r="D99" s="112" t="str">
        <f t="shared" ca="1" si="5"/>
        <v>Head Office* – Finance</v>
      </c>
      <c r="E99" s="93"/>
      <c r="F99" s="113" t="str">
        <f t="shared" si="6"/>
        <v>£000/ FTE</v>
      </c>
      <c r="G99" s="181"/>
      <c r="H99" s="181"/>
      <c r="I99" s="181"/>
      <c r="J99" s="181"/>
      <c r="K99" s="181"/>
      <c r="L99" s="181"/>
      <c r="M99" s="181"/>
      <c r="N99" s="181"/>
      <c r="O99" s="181"/>
      <c r="P99" s="181"/>
      <c r="Q99" s="181"/>
      <c r="R99" s="181"/>
      <c r="S99" s="181"/>
      <c r="T99" s="181"/>
      <c r="U99" s="181"/>
      <c r="V99" s="181"/>
      <c r="W99" s="181"/>
      <c r="X99" s="181"/>
      <c r="Y99" s="181"/>
      <c r="Z99" s="181"/>
      <c r="AA99" s="181"/>
      <c r="AB99" s="182"/>
      <c r="AD99" s="214"/>
    </row>
    <row r="100" spans="4:30" ht="12.75" hidden="1" customHeight="1" outlineLevel="1">
      <c r="D100" s="112" t="str">
        <f t="shared" ca="1" si="5"/>
        <v>Head Office* – HR</v>
      </c>
      <c r="E100" s="93"/>
      <c r="F100" s="113" t="str">
        <f t="shared" si="6"/>
        <v>£000/ FTE</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14"/>
    </row>
    <row r="101" spans="4:30" ht="12.75" hidden="1" customHeight="1" outlineLevel="1">
      <c r="D101" s="112" t="str">
        <f t="shared" ca="1" si="5"/>
        <v>Head Office* – Safety</v>
      </c>
      <c r="E101" s="93"/>
      <c r="F101" s="113" t="str">
        <f t="shared" si="6"/>
        <v>£000/ FTE</v>
      </c>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2"/>
      <c r="AD101" s="214"/>
    </row>
    <row r="102" spans="4:30" ht="12.75" hidden="1" customHeight="1" outlineLevel="1">
      <c r="D102" s="112" t="str">
        <f t="shared" ca="1" si="5"/>
        <v>Head Office* – Commercial</v>
      </c>
      <c r="E102" s="93"/>
      <c r="F102" s="113" t="str">
        <f t="shared" si="6"/>
        <v>£000/ FTE</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2"/>
      <c r="AD102" s="214"/>
    </row>
    <row r="103" spans="4:30" ht="12.75" hidden="1" customHeight="1" outlineLevel="1">
      <c r="D103" s="112" t="str">
        <f t="shared" ca="1" si="5"/>
        <v>Head Office* – Performance and Planning</v>
      </c>
      <c r="E103" s="93"/>
      <c r="F103" s="113" t="str">
        <f t="shared" si="6"/>
        <v>£000/ FTE</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D103" s="214"/>
    </row>
    <row r="104" spans="4:30" ht="12.75" hidden="1" customHeight="1" outlineLevel="1">
      <c r="D104" s="112" t="str">
        <f t="shared" ca="1" si="5"/>
        <v>Head Office* – Projects</v>
      </c>
      <c r="E104" s="93"/>
      <c r="F104" s="113" t="str">
        <f t="shared" si="6"/>
        <v>£000/ FTE</v>
      </c>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D104" s="214"/>
    </row>
    <row r="105" spans="4:30" ht="12.75" hidden="1" customHeight="1" outlineLevel="1">
      <c r="D105" s="112" t="str">
        <f t="shared" ca="1" si="5"/>
        <v>Head Office* – Programmes</v>
      </c>
      <c r="E105" s="93"/>
      <c r="F105" s="113" t="str">
        <f t="shared" si="6"/>
        <v>£000/ FTE</v>
      </c>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2"/>
      <c r="AD105" s="214"/>
    </row>
    <row r="106" spans="4:30" ht="12.75" hidden="1" customHeight="1" outlineLevel="1">
      <c r="D106" s="112" t="str">
        <f t="shared" ca="1" si="5"/>
        <v>Head Office* – Performance</v>
      </c>
      <c r="E106" s="93"/>
      <c r="F106" s="113" t="str">
        <f t="shared" si="6"/>
        <v>£000/ FTE</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2"/>
      <c r="AD106" s="214"/>
    </row>
    <row r="107" spans="4:30" ht="12.75" hidden="1" customHeight="1" outlineLevel="1">
      <c r="D107" s="112" t="str">
        <f t="shared" ca="1" si="5"/>
        <v>Head Office* – Customer Service</v>
      </c>
      <c r="E107" s="93"/>
      <c r="F107" s="113" t="str">
        <f t="shared" si="6"/>
        <v>£000/ FTE</v>
      </c>
      <c r="G107" s="181"/>
      <c r="H107" s="181"/>
      <c r="I107" s="216"/>
      <c r="J107" s="216"/>
      <c r="K107" s="216"/>
      <c r="L107" s="216"/>
      <c r="M107" s="216"/>
      <c r="N107" s="216"/>
      <c r="O107" s="216"/>
      <c r="P107" s="216"/>
      <c r="Q107" s="216"/>
      <c r="R107" s="216"/>
      <c r="S107" s="216"/>
      <c r="T107" s="216"/>
      <c r="U107" s="216"/>
      <c r="V107" s="216"/>
      <c r="W107" s="216"/>
      <c r="X107" s="216"/>
      <c r="Y107" s="216"/>
      <c r="Z107" s="216"/>
      <c r="AA107" s="181"/>
      <c r="AB107" s="182"/>
      <c r="AD107" s="214"/>
    </row>
    <row r="108" spans="4:30" ht="12.75" hidden="1" customHeight="1" outlineLevel="1">
      <c r="D108" s="112" t="str">
        <f t="shared" ca="1" si="5"/>
        <v>[Staff Functions Line 22]</v>
      </c>
      <c r="E108" s="93"/>
      <c r="F108" s="113" t="str">
        <f t="shared" si="6"/>
        <v>£000/ FTE</v>
      </c>
      <c r="G108" s="181"/>
      <c r="H108" s="181"/>
      <c r="I108" s="216"/>
      <c r="J108" s="216"/>
      <c r="K108" s="216"/>
      <c r="L108" s="216"/>
      <c r="M108" s="216"/>
      <c r="N108" s="216"/>
      <c r="O108" s="216"/>
      <c r="P108" s="216"/>
      <c r="Q108" s="216"/>
      <c r="R108" s="216"/>
      <c r="S108" s="216"/>
      <c r="T108" s="216"/>
      <c r="U108" s="216"/>
      <c r="V108" s="216"/>
      <c r="W108" s="216"/>
      <c r="X108" s="216"/>
      <c r="Y108" s="216"/>
      <c r="Z108" s="216"/>
      <c r="AA108" s="181"/>
      <c r="AB108" s="182"/>
      <c r="AD108" s="214"/>
    </row>
    <row r="109" spans="4:30" ht="12.75" hidden="1" customHeight="1" outlineLevel="1">
      <c r="D109" s="112" t="str">
        <f t="shared" ca="1" si="5"/>
        <v>[Staff Functions Line 23]</v>
      </c>
      <c r="E109" s="93"/>
      <c r="F109" s="113" t="str">
        <f t="shared" si="6"/>
        <v>£000/ FTE</v>
      </c>
      <c r="G109" s="181"/>
      <c r="H109" s="181"/>
      <c r="I109" s="216"/>
      <c r="J109" s="216"/>
      <c r="K109" s="216"/>
      <c r="L109" s="216"/>
      <c r="M109" s="216"/>
      <c r="N109" s="216"/>
      <c r="O109" s="216"/>
      <c r="P109" s="216"/>
      <c r="Q109" s="216"/>
      <c r="R109" s="216"/>
      <c r="S109" s="216"/>
      <c r="T109" s="216"/>
      <c r="U109" s="216"/>
      <c r="V109" s="216"/>
      <c r="W109" s="216"/>
      <c r="X109" s="216"/>
      <c r="Y109" s="216"/>
      <c r="Z109" s="216"/>
      <c r="AA109" s="181"/>
      <c r="AB109" s="182"/>
      <c r="AD109" s="214"/>
    </row>
    <row r="110" spans="4:30" ht="12.75" hidden="1" customHeight="1" outlineLevel="1">
      <c r="D110" s="112" t="str">
        <f t="shared" ca="1" si="5"/>
        <v>[Staff Functions Line 24]</v>
      </c>
      <c r="E110" s="93"/>
      <c r="F110" s="113" t="str">
        <f t="shared" si="6"/>
        <v>£000/ FTE</v>
      </c>
      <c r="G110" s="181"/>
      <c r="H110" s="181"/>
      <c r="I110" s="216"/>
      <c r="J110" s="216"/>
      <c r="K110" s="216"/>
      <c r="L110" s="216"/>
      <c r="M110" s="216"/>
      <c r="N110" s="216"/>
      <c r="O110" s="216"/>
      <c r="P110" s="216"/>
      <c r="Q110" s="216"/>
      <c r="R110" s="216"/>
      <c r="S110" s="216"/>
      <c r="T110" s="216"/>
      <c r="U110" s="216"/>
      <c r="V110" s="216"/>
      <c r="W110" s="216"/>
      <c r="X110" s="216"/>
      <c r="Y110" s="216"/>
      <c r="Z110" s="216"/>
      <c r="AA110" s="181"/>
      <c r="AB110" s="182"/>
      <c r="AD110" s="214"/>
    </row>
    <row r="111" spans="4:30" ht="12.75" hidden="1" customHeight="1" outlineLevel="1">
      <c r="D111" s="112" t="str">
        <f t="shared" ca="1" si="5"/>
        <v>[Staff Functions Line 25]</v>
      </c>
      <c r="E111" s="93"/>
      <c r="F111" s="113" t="str">
        <f t="shared" si="6"/>
        <v>£000/ FTE</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14"/>
    </row>
    <row r="112" spans="4:30" ht="12.75" hidden="1" customHeight="1" outlineLevel="1">
      <c r="D112" s="112" t="str">
        <f t="shared" ca="1" si="5"/>
        <v>[Staff Functions Line 26]</v>
      </c>
      <c r="E112" s="93"/>
      <c r="F112" s="113" t="str">
        <f t="shared" si="6"/>
        <v>£000/ FTE</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214"/>
    </row>
    <row r="113" spans="2:30" ht="12.75" hidden="1" customHeight="1" outlineLevel="1">
      <c r="D113" s="112" t="str">
        <f t="shared" ca="1" si="5"/>
        <v>[Staff Functions Line 27]</v>
      </c>
      <c r="E113" s="93"/>
      <c r="F113" s="113" t="str">
        <f t="shared" si="6"/>
        <v>£000/ FTE</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2"/>
      <c r="AD113" s="214"/>
    </row>
    <row r="114" spans="2:30" ht="12.75" hidden="1" customHeight="1" outlineLevel="1">
      <c r="D114" s="112" t="str">
        <f t="shared" ca="1" si="5"/>
        <v>[Staff Functions Line 28]</v>
      </c>
      <c r="E114" s="93"/>
      <c r="F114" s="113" t="str">
        <f t="shared" si="6"/>
        <v>£000/ FTE</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D114" s="214"/>
    </row>
    <row r="115" spans="2:30" ht="12.75" hidden="1" customHeight="1" outlineLevel="1">
      <c r="D115" s="112" t="str">
        <f t="shared" ca="1" si="5"/>
        <v>[Staff Functions Line 29]</v>
      </c>
      <c r="E115" s="93"/>
      <c r="F115" s="113" t="str">
        <f t="shared" si="6"/>
        <v>£000/ FTE</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D115" s="214"/>
    </row>
    <row r="116" spans="2:30" ht="12.75" hidden="1" customHeight="1" outlineLevel="1">
      <c r="D116" s="123" t="str">
        <f t="shared" ca="1" si="5"/>
        <v>[Staff Functions Line 30]</v>
      </c>
      <c r="E116" s="183"/>
      <c r="F116" s="124" t="str">
        <f t="shared" si="6"/>
        <v>£000/ FTE</v>
      </c>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5"/>
      <c r="AD116" s="215"/>
    </row>
    <row r="117" spans="2:30" ht="12.75" hidden="1" customHeight="1" outlineLevel="1">
      <c r="G117" s="94"/>
      <c r="H117" s="94"/>
      <c r="I117" s="94"/>
      <c r="J117" s="94"/>
      <c r="K117" s="94"/>
      <c r="L117" s="94"/>
      <c r="M117" s="94"/>
      <c r="N117" s="94"/>
      <c r="O117" s="94"/>
      <c r="P117" s="94"/>
      <c r="Q117" s="94"/>
      <c r="R117" s="94"/>
      <c r="S117" s="94"/>
      <c r="T117" s="94"/>
      <c r="U117" s="94"/>
      <c r="V117" s="94"/>
      <c r="W117" s="94"/>
      <c r="X117" s="94"/>
      <c r="Y117" s="94"/>
      <c r="Z117" s="94"/>
      <c r="AA117" s="94"/>
      <c r="AB117" s="94"/>
    </row>
    <row r="118" spans="2:30" ht="12.75" hidden="1" customHeight="1" outlineLevel="1">
      <c r="D118" s="207" t="str">
        <f>"Average "&amp;B85</f>
        <v>Average Overtime and Other Pay per FTE</v>
      </c>
      <c r="E118" s="208"/>
      <c r="F118" s="209" t="str">
        <f>F116</f>
        <v>£000/ FTE</v>
      </c>
      <c r="G118" s="210">
        <f t="shared" ref="G118:AB118" si="7">IF(G$48=0,0,SUMPRODUCT(G87:G116,G$17:G$46)/G$48)</f>
        <v>0</v>
      </c>
      <c r="H118" s="210">
        <f t="shared" si="7"/>
        <v>0</v>
      </c>
      <c r="I118" s="210">
        <f t="shared" si="7"/>
        <v>0</v>
      </c>
      <c r="J118" s="210">
        <f t="shared" si="7"/>
        <v>0</v>
      </c>
      <c r="K118" s="210">
        <f t="shared" si="7"/>
        <v>0</v>
      </c>
      <c r="L118" s="210">
        <f t="shared" si="7"/>
        <v>0</v>
      </c>
      <c r="M118" s="210">
        <f t="shared" si="7"/>
        <v>0</v>
      </c>
      <c r="N118" s="210">
        <f t="shared" si="7"/>
        <v>0</v>
      </c>
      <c r="O118" s="210">
        <f t="shared" si="7"/>
        <v>0</v>
      </c>
      <c r="P118" s="210">
        <f t="shared" si="7"/>
        <v>0</v>
      </c>
      <c r="Q118" s="210">
        <f t="shared" si="7"/>
        <v>0</v>
      </c>
      <c r="R118" s="210">
        <f t="shared" si="7"/>
        <v>0</v>
      </c>
      <c r="S118" s="210">
        <f t="shared" si="7"/>
        <v>0</v>
      </c>
      <c r="T118" s="210">
        <f t="shared" si="7"/>
        <v>0</v>
      </c>
      <c r="U118" s="210">
        <f t="shared" si="7"/>
        <v>0</v>
      </c>
      <c r="V118" s="210">
        <f t="shared" si="7"/>
        <v>0</v>
      </c>
      <c r="W118" s="210">
        <f t="shared" si="7"/>
        <v>0</v>
      </c>
      <c r="X118" s="210">
        <f t="shared" si="7"/>
        <v>0</v>
      </c>
      <c r="Y118" s="210">
        <f t="shared" si="7"/>
        <v>0</v>
      </c>
      <c r="Z118" s="210">
        <f t="shared" si="7"/>
        <v>0</v>
      </c>
      <c r="AA118" s="210">
        <f t="shared" si="7"/>
        <v>0</v>
      </c>
      <c r="AB118" s="211">
        <f t="shared" si="7"/>
        <v>0</v>
      </c>
      <c r="AD118" s="212"/>
    </row>
    <row r="119" spans="2:30" collapsed="1"/>
    <row r="120" spans="2:30">
      <c r="B120" s="15" t="s">
        <v>590</v>
      </c>
      <c r="C120" s="15"/>
      <c r="D120" s="178"/>
      <c r="E120" s="178"/>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row>
    <row r="121" spans="2:30" ht="12.75" hidden="1" customHeight="1" outlineLevel="1"/>
    <row r="122" spans="2:30" ht="12.75" hidden="1" customHeight="1" outlineLevel="1">
      <c r="D122" s="106" t="str">
        <f t="shared" ref="D122:D151" ca="1" si="8">D87</f>
        <v xml:space="preserve">Qualified Drivers </v>
      </c>
      <c r="E122" s="89"/>
      <c r="F122" s="192" t="str">
        <f t="shared" ref="F122:F151" si="9">F87</f>
        <v>£000/ FTE</v>
      </c>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97"/>
      <c r="AD122" s="523" t="s">
        <v>778</v>
      </c>
    </row>
    <row r="123" spans="2:30" ht="12.75" hidden="1" customHeight="1" outlineLevel="1">
      <c r="D123" s="112" t="str">
        <f t="shared" ca="1" si="8"/>
        <v>Trainee Drivers</v>
      </c>
      <c r="E123" s="93"/>
      <c r="F123" s="113" t="str">
        <f t="shared" si="9"/>
        <v>£000/ FTE</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2"/>
      <c r="AD123" s="214"/>
    </row>
    <row r="124" spans="2:30" ht="12.75" hidden="1" customHeight="1" outlineLevel="1">
      <c r="D124" s="112" t="str">
        <f t="shared" ca="1" si="8"/>
        <v>Qualified Conductors</v>
      </c>
      <c r="E124" s="93"/>
      <c r="F124" s="113" t="str">
        <f t="shared" si="9"/>
        <v>£000/ FTE</v>
      </c>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2"/>
      <c r="AD124" s="214"/>
    </row>
    <row r="125" spans="2:30" ht="12.75" hidden="1" customHeight="1" outlineLevel="1">
      <c r="D125" s="112" t="str">
        <f t="shared" ca="1" si="8"/>
        <v>Trainee Conductors</v>
      </c>
      <c r="E125" s="93"/>
      <c r="F125" s="113" t="str">
        <f t="shared" si="9"/>
        <v>£000/ FTE</v>
      </c>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2"/>
      <c r="AD125" s="214"/>
    </row>
    <row r="126" spans="2:30" ht="12.75" hidden="1" customHeight="1" outlineLevel="1">
      <c r="D126" s="112" t="str">
        <f t="shared" ca="1" si="8"/>
        <v>Traincrew management (DTM,TM,DM)</v>
      </c>
      <c r="E126" s="93"/>
      <c r="F126" s="113" t="str">
        <f t="shared" si="9"/>
        <v>£000/ FTE</v>
      </c>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2"/>
      <c r="AD126" s="214"/>
    </row>
    <row r="127" spans="2:30" ht="12.75" hidden="1" customHeight="1" outlineLevel="1">
      <c r="D127" s="112" t="str">
        <f t="shared" ca="1" si="8"/>
        <v xml:space="preserve">Revenue protection </v>
      </c>
      <c r="E127" s="93"/>
      <c r="F127" s="113" t="str">
        <f t="shared" si="9"/>
        <v>£000/ FTE</v>
      </c>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2"/>
      <c r="AD127" s="214"/>
    </row>
    <row r="128" spans="2:30" ht="12.75" hidden="1" customHeight="1" outlineLevel="1">
      <c r="D128" s="112" t="str">
        <f t="shared" ca="1" si="8"/>
        <v>Control room</v>
      </c>
      <c r="E128" s="93"/>
      <c r="F128" s="113" t="str">
        <f t="shared" si="9"/>
        <v>£000/ FTE</v>
      </c>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2"/>
      <c r="AD128" s="214"/>
    </row>
    <row r="129" spans="4:30" ht="12.75" hidden="1" customHeight="1" outlineLevel="1">
      <c r="D129" s="112" t="str">
        <f t="shared" ca="1" si="8"/>
        <v>Stations operations - Ticket Office</v>
      </c>
      <c r="E129" s="93"/>
      <c r="F129" s="113" t="str">
        <f t="shared" si="9"/>
        <v>£000/ FTE</v>
      </c>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2"/>
      <c r="AD129" s="214"/>
    </row>
    <row r="130" spans="4:30" ht="12.75" hidden="1" customHeight="1" outlineLevel="1">
      <c r="D130" s="112" t="str">
        <f t="shared" ca="1" si="8"/>
        <v>Stations operations - Platform Staff</v>
      </c>
      <c r="E130" s="93"/>
      <c r="F130" s="113" t="str">
        <f t="shared" si="9"/>
        <v>£000/ FTE</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2"/>
      <c r="AD130" s="214"/>
    </row>
    <row r="131" spans="4:30" ht="12.75" hidden="1" customHeight="1" outlineLevel="1">
      <c r="D131" s="112" t="str">
        <f t="shared" ca="1" si="8"/>
        <v>Depot operations (Incl Eng HQ)</v>
      </c>
      <c r="E131" s="93"/>
      <c r="F131" s="113" t="str">
        <f t="shared" si="9"/>
        <v>£000/ FTE</v>
      </c>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2"/>
      <c r="AD131" s="214"/>
    </row>
    <row r="132" spans="4:30" ht="12.75" hidden="1" customHeight="1" outlineLevel="1">
      <c r="D132" s="112" t="str">
        <f t="shared" ca="1" si="8"/>
        <v>Support and control (Ops)</v>
      </c>
      <c r="E132" s="93"/>
      <c r="F132" s="113" t="str">
        <f t="shared" si="9"/>
        <v>£000/ FTE</v>
      </c>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2"/>
      <c r="AD132" s="214"/>
    </row>
    <row r="133" spans="4:30" ht="12.75" hidden="1" customHeight="1" outlineLevel="1">
      <c r="D133" s="112" t="str">
        <f t="shared" ca="1" si="8"/>
        <v>Head Office* – MD</v>
      </c>
      <c r="E133" s="93"/>
      <c r="F133" s="113" t="str">
        <f t="shared" si="9"/>
        <v>£000/ FTE</v>
      </c>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2"/>
      <c r="AD133" s="214"/>
    </row>
    <row r="134" spans="4:30" ht="12.75" hidden="1" customHeight="1" outlineLevel="1">
      <c r="D134" s="112" t="str">
        <f t="shared" ca="1" si="8"/>
        <v>Head Office* – Finance</v>
      </c>
      <c r="E134" s="93"/>
      <c r="F134" s="113" t="str">
        <f t="shared" si="9"/>
        <v>£000/ FTE</v>
      </c>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D134" s="214"/>
    </row>
    <row r="135" spans="4:30" ht="12.75" hidden="1" customHeight="1" outlineLevel="1">
      <c r="D135" s="112" t="str">
        <f t="shared" ca="1" si="8"/>
        <v>Head Office* – HR</v>
      </c>
      <c r="E135" s="93"/>
      <c r="F135" s="113" t="str">
        <f t="shared" si="9"/>
        <v>£000/ FTE</v>
      </c>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2"/>
      <c r="AD135" s="214"/>
    </row>
    <row r="136" spans="4:30" ht="12.75" hidden="1" customHeight="1" outlineLevel="1">
      <c r="D136" s="112" t="str">
        <f t="shared" ca="1" si="8"/>
        <v>Head Office* – Safety</v>
      </c>
      <c r="E136" s="93"/>
      <c r="F136" s="113" t="str">
        <f t="shared" si="9"/>
        <v>£000/ FTE</v>
      </c>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2"/>
      <c r="AD136" s="214"/>
    </row>
    <row r="137" spans="4:30" ht="12.75" hidden="1" customHeight="1" outlineLevel="1">
      <c r="D137" s="112" t="str">
        <f t="shared" ca="1" si="8"/>
        <v>Head Office* – Commercial</v>
      </c>
      <c r="E137" s="93"/>
      <c r="F137" s="113" t="str">
        <f t="shared" si="9"/>
        <v>£000/ FTE</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D137" s="214"/>
    </row>
    <row r="138" spans="4:30" ht="12.75" hidden="1" customHeight="1" outlineLevel="1">
      <c r="D138" s="112" t="str">
        <f t="shared" ca="1" si="8"/>
        <v>Head Office* – Performance and Planning</v>
      </c>
      <c r="E138" s="93"/>
      <c r="F138" s="113" t="str">
        <f t="shared" si="9"/>
        <v>£000/ FTE</v>
      </c>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2"/>
      <c r="AD138" s="214"/>
    </row>
    <row r="139" spans="4:30" ht="12.75" hidden="1" customHeight="1" outlineLevel="1">
      <c r="D139" s="112" t="str">
        <f t="shared" ca="1" si="8"/>
        <v>Head Office* – Projects</v>
      </c>
      <c r="E139" s="93"/>
      <c r="F139" s="113" t="str">
        <f t="shared" si="9"/>
        <v>£000/ FTE</v>
      </c>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2"/>
      <c r="AD139" s="214"/>
    </row>
    <row r="140" spans="4:30" ht="12.75" hidden="1" customHeight="1" outlineLevel="1">
      <c r="D140" s="112" t="str">
        <f t="shared" ca="1" si="8"/>
        <v>Head Office* – Programmes</v>
      </c>
      <c r="E140" s="93"/>
      <c r="F140" s="113" t="str">
        <f t="shared" si="9"/>
        <v>£000/ FTE</v>
      </c>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2"/>
      <c r="AD140" s="214"/>
    </row>
    <row r="141" spans="4:30" ht="12.75" hidden="1" customHeight="1" outlineLevel="1">
      <c r="D141" s="112" t="str">
        <f t="shared" ca="1" si="8"/>
        <v>Head Office* – Performance</v>
      </c>
      <c r="E141" s="93"/>
      <c r="F141" s="113" t="str">
        <f t="shared" si="9"/>
        <v>£000/ FTE</v>
      </c>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2"/>
      <c r="AD141" s="214"/>
    </row>
    <row r="142" spans="4:30" ht="12.75" hidden="1" customHeight="1" outlineLevel="1">
      <c r="D142" s="112" t="str">
        <f t="shared" ca="1" si="8"/>
        <v>Head Office* – Customer Service</v>
      </c>
      <c r="E142" s="93"/>
      <c r="F142" s="113" t="str">
        <f t="shared" si="9"/>
        <v>£000/ FTE</v>
      </c>
      <c r="G142" s="181"/>
      <c r="H142" s="181"/>
      <c r="I142" s="216"/>
      <c r="J142" s="216"/>
      <c r="K142" s="216"/>
      <c r="L142" s="216"/>
      <c r="M142" s="216"/>
      <c r="N142" s="216"/>
      <c r="O142" s="216"/>
      <c r="P142" s="216"/>
      <c r="Q142" s="216"/>
      <c r="R142" s="216"/>
      <c r="S142" s="216"/>
      <c r="T142" s="216"/>
      <c r="U142" s="216"/>
      <c r="V142" s="216"/>
      <c r="W142" s="216"/>
      <c r="X142" s="216"/>
      <c r="Y142" s="216"/>
      <c r="Z142" s="216"/>
      <c r="AA142" s="181"/>
      <c r="AB142" s="182"/>
      <c r="AD142" s="214"/>
    </row>
    <row r="143" spans="4:30" ht="12.75" hidden="1" customHeight="1" outlineLevel="1">
      <c r="D143" s="112" t="str">
        <f t="shared" ca="1" si="8"/>
        <v>[Staff Functions Line 22]</v>
      </c>
      <c r="E143" s="93"/>
      <c r="F143" s="113" t="str">
        <f t="shared" si="9"/>
        <v>£000/ FTE</v>
      </c>
      <c r="G143" s="181"/>
      <c r="H143" s="181"/>
      <c r="I143" s="216"/>
      <c r="J143" s="216"/>
      <c r="K143" s="216"/>
      <c r="L143" s="216"/>
      <c r="M143" s="216"/>
      <c r="N143" s="216"/>
      <c r="O143" s="216"/>
      <c r="P143" s="216"/>
      <c r="Q143" s="216"/>
      <c r="R143" s="216"/>
      <c r="S143" s="216"/>
      <c r="T143" s="216"/>
      <c r="U143" s="216"/>
      <c r="V143" s="216"/>
      <c r="W143" s="216"/>
      <c r="X143" s="216"/>
      <c r="Y143" s="216"/>
      <c r="Z143" s="216"/>
      <c r="AA143" s="181"/>
      <c r="AB143" s="182"/>
      <c r="AD143" s="214"/>
    </row>
    <row r="144" spans="4:30" ht="12.75" hidden="1" customHeight="1" outlineLevel="1">
      <c r="D144" s="112" t="str">
        <f t="shared" ca="1" si="8"/>
        <v>[Staff Functions Line 23]</v>
      </c>
      <c r="E144" s="93"/>
      <c r="F144" s="113" t="str">
        <f t="shared" si="9"/>
        <v>£000/ FTE</v>
      </c>
      <c r="G144" s="181"/>
      <c r="H144" s="181"/>
      <c r="I144" s="216"/>
      <c r="J144" s="216"/>
      <c r="K144" s="216"/>
      <c r="L144" s="216"/>
      <c r="M144" s="216"/>
      <c r="N144" s="216"/>
      <c r="O144" s="216"/>
      <c r="P144" s="216"/>
      <c r="Q144" s="216"/>
      <c r="R144" s="216"/>
      <c r="S144" s="216"/>
      <c r="T144" s="216"/>
      <c r="U144" s="216"/>
      <c r="V144" s="216"/>
      <c r="W144" s="216"/>
      <c r="X144" s="216"/>
      <c r="Y144" s="216"/>
      <c r="Z144" s="216"/>
      <c r="AA144" s="181"/>
      <c r="AB144" s="182"/>
      <c r="AD144" s="214"/>
    </row>
    <row r="145" spans="2:30" ht="12.75" hidden="1" customHeight="1" outlineLevel="1">
      <c r="D145" s="112" t="str">
        <f t="shared" ca="1" si="8"/>
        <v>[Staff Functions Line 24]</v>
      </c>
      <c r="E145" s="93"/>
      <c r="F145" s="113" t="str">
        <f t="shared" si="9"/>
        <v>£000/ FTE</v>
      </c>
      <c r="G145" s="181"/>
      <c r="H145" s="181"/>
      <c r="I145" s="216"/>
      <c r="J145" s="216"/>
      <c r="K145" s="216"/>
      <c r="L145" s="216"/>
      <c r="M145" s="216"/>
      <c r="N145" s="216"/>
      <c r="O145" s="216"/>
      <c r="P145" s="216"/>
      <c r="Q145" s="216"/>
      <c r="R145" s="216"/>
      <c r="S145" s="216"/>
      <c r="T145" s="216"/>
      <c r="U145" s="216"/>
      <c r="V145" s="216"/>
      <c r="W145" s="216"/>
      <c r="X145" s="216"/>
      <c r="Y145" s="216"/>
      <c r="Z145" s="216"/>
      <c r="AA145" s="181"/>
      <c r="AB145" s="182"/>
      <c r="AD145" s="214"/>
    </row>
    <row r="146" spans="2:30" ht="12.75" hidden="1" customHeight="1" outlineLevel="1">
      <c r="D146" s="112" t="str">
        <f t="shared" ca="1" si="8"/>
        <v>[Staff Functions Line 25]</v>
      </c>
      <c r="E146" s="93"/>
      <c r="F146" s="113" t="str">
        <f t="shared" si="9"/>
        <v>£000/ FTE</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2"/>
      <c r="AD146" s="214"/>
    </row>
    <row r="147" spans="2:30" ht="12.75" hidden="1" customHeight="1" outlineLevel="1">
      <c r="D147" s="112" t="str">
        <f t="shared" ca="1" si="8"/>
        <v>[Staff Functions Line 26]</v>
      </c>
      <c r="E147" s="93"/>
      <c r="F147" s="113" t="str">
        <f t="shared" si="9"/>
        <v>£000/ FTE</v>
      </c>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D147" s="214"/>
    </row>
    <row r="148" spans="2:30" ht="12.75" hidden="1" customHeight="1" outlineLevel="1">
      <c r="D148" s="112" t="str">
        <f t="shared" ca="1" si="8"/>
        <v>[Staff Functions Line 27]</v>
      </c>
      <c r="E148" s="93"/>
      <c r="F148" s="113" t="str">
        <f t="shared" si="9"/>
        <v>£000/ FTE</v>
      </c>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2"/>
      <c r="AD148" s="214"/>
    </row>
    <row r="149" spans="2:30" ht="12.75" hidden="1" customHeight="1" outlineLevel="1">
      <c r="D149" s="112" t="str">
        <f t="shared" ca="1" si="8"/>
        <v>[Staff Functions Line 28]</v>
      </c>
      <c r="E149" s="93"/>
      <c r="F149" s="113" t="str">
        <f t="shared" si="9"/>
        <v>£000/ FTE</v>
      </c>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2"/>
      <c r="AD149" s="214"/>
    </row>
    <row r="150" spans="2:30" ht="12.75" hidden="1" customHeight="1" outlineLevel="1">
      <c r="D150" s="112" t="str">
        <f t="shared" ca="1" si="8"/>
        <v>[Staff Functions Line 29]</v>
      </c>
      <c r="E150" s="93"/>
      <c r="F150" s="113" t="str">
        <f t="shared" si="9"/>
        <v>£000/ FTE</v>
      </c>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2"/>
      <c r="AD150" s="214"/>
    </row>
    <row r="151" spans="2:30" ht="12.75" hidden="1" customHeight="1" outlineLevel="1">
      <c r="D151" s="123" t="str">
        <f t="shared" ca="1" si="8"/>
        <v>[Staff Functions Line 30]</v>
      </c>
      <c r="E151" s="183"/>
      <c r="F151" s="124" t="str">
        <f t="shared" si="9"/>
        <v>£000/ FTE</v>
      </c>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5"/>
      <c r="AD151" s="215"/>
    </row>
    <row r="152" spans="2:30" ht="12.75" hidden="1" customHeight="1" outlineLevel="1">
      <c r="G152" s="94"/>
      <c r="H152" s="94"/>
      <c r="I152" s="94"/>
      <c r="J152" s="94"/>
      <c r="K152" s="94"/>
      <c r="L152" s="94"/>
      <c r="M152" s="94"/>
      <c r="N152" s="94"/>
      <c r="O152" s="94"/>
      <c r="P152" s="94"/>
      <c r="Q152" s="94"/>
      <c r="R152" s="94"/>
      <c r="S152" s="94"/>
      <c r="T152" s="94"/>
      <c r="U152" s="94"/>
      <c r="V152" s="94"/>
      <c r="W152" s="94"/>
      <c r="X152" s="94"/>
      <c r="Y152" s="94"/>
      <c r="Z152" s="94"/>
      <c r="AA152" s="94"/>
      <c r="AB152" s="94"/>
    </row>
    <row r="153" spans="2:30" ht="12.75" hidden="1" customHeight="1" outlineLevel="1">
      <c r="D153" s="207" t="str">
        <f>"Average "&amp;B120</f>
        <v>Average Pension Cost per FTE</v>
      </c>
      <c r="E153" s="208"/>
      <c r="F153" s="209" t="str">
        <f>F151</f>
        <v>£000/ FTE</v>
      </c>
      <c r="G153" s="210">
        <f t="shared" ref="G153:AB153" si="10">IF(G$48=0,0,SUMPRODUCT(G122:G151,G$17:G$46)/G$48)</f>
        <v>0</v>
      </c>
      <c r="H153" s="210">
        <f t="shared" si="10"/>
        <v>0</v>
      </c>
      <c r="I153" s="210">
        <f t="shared" si="10"/>
        <v>0</v>
      </c>
      <c r="J153" s="210">
        <f t="shared" si="10"/>
        <v>0</v>
      </c>
      <c r="K153" s="210">
        <f t="shared" si="10"/>
        <v>0</v>
      </c>
      <c r="L153" s="210">
        <f t="shared" si="10"/>
        <v>0</v>
      </c>
      <c r="M153" s="210">
        <f t="shared" si="10"/>
        <v>0</v>
      </c>
      <c r="N153" s="210">
        <f t="shared" si="10"/>
        <v>0</v>
      </c>
      <c r="O153" s="210">
        <f t="shared" si="10"/>
        <v>0</v>
      </c>
      <c r="P153" s="210">
        <f t="shared" si="10"/>
        <v>0</v>
      </c>
      <c r="Q153" s="210">
        <f t="shared" si="10"/>
        <v>0</v>
      </c>
      <c r="R153" s="210">
        <f t="shared" si="10"/>
        <v>0</v>
      </c>
      <c r="S153" s="210">
        <f t="shared" si="10"/>
        <v>0</v>
      </c>
      <c r="T153" s="210">
        <f t="shared" si="10"/>
        <v>0</v>
      </c>
      <c r="U153" s="210">
        <f t="shared" si="10"/>
        <v>0</v>
      </c>
      <c r="V153" s="210">
        <f t="shared" si="10"/>
        <v>0</v>
      </c>
      <c r="W153" s="210">
        <f t="shared" si="10"/>
        <v>0</v>
      </c>
      <c r="X153" s="210">
        <f t="shared" si="10"/>
        <v>0</v>
      </c>
      <c r="Y153" s="210">
        <f t="shared" si="10"/>
        <v>0</v>
      </c>
      <c r="Z153" s="210">
        <f t="shared" si="10"/>
        <v>0</v>
      </c>
      <c r="AA153" s="210">
        <f t="shared" si="10"/>
        <v>0</v>
      </c>
      <c r="AB153" s="211">
        <f t="shared" si="10"/>
        <v>0</v>
      </c>
      <c r="AD153" s="212"/>
    </row>
    <row r="154" spans="2:30" collapsed="1"/>
    <row r="155" spans="2:30">
      <c r="B155" s="15" t="s">
        <v>591</v>
      </c>
      <c r="C155" s="15"/>
      <c r="D155" s="178"/>
      <c r="E155" s="178"/>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2:30" ht="12.75" hidden="1" customHeight="1" outlineLevel="1"/>
    <row r="157" spans="2:30" ht="12.75" hidden="1" customHeight="1" outlineLevel="1">
      <c r="D157" s="106" t="str">
        <f t="shared" ref="D157:D186" ca="1" si="11">D122</f>
        <v xml:space="preserve">Qualified Drivers </v>
      </c>
      <c r="E157" s="89"/>
      <c r="F157" s="192" t="str">
        <f t="shared" ref="F157:F186" si="12">F122</f>
        <v>£000/ FTE</v>
      </c>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97"/>
      <c r="AD157" s="523" t="s">
        <v>779</v>
      </c>
    </row>
    <row r="158" spans="2:30" ht="12.75" hidden="1" customHeight="1" outlineLevel="1">
      <c r="D158" s="112" t="str">
        <f t="shared" ca="1" si="11"/>
        <v>Trainee Drivers</v>
      </c>
      <c r="E158" s="93"/>
      <c r="F158" s="113" t="str">
        <f t="shared" si="12"/>
        <v>£000/ FTE</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2"/>
      <c r="AD158" s="214"/>
    </row>
    <row r="159" spans="2:30" ht="12.75" hidden="1" customHeight="1" outlineLevel="1">
      <c r="D159" s="112" t="str">
        <f t="shared" ca="1" si="11"/>
        <v>Qualified Conductors</v>
      </c>
      <c r="E159" s="93"/>
      <c r="F159" s="113" t="str">
        <f t="shared" si="12"/>
        <v>£000/ FTE</v>
      </c>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2"/>
      <c r="AD159" s="214"/>
    </row>
    <row r="160" spans="2:30" ht="12.75" hidden="1" customHeight="1" outlineLevel="1">
      <c r="D160" s="112" t="str">
        <f t="shared" ca="1" si="11"/>
        <v>Trainee Conductors</v>
      </c>
      <c r="E160" s="93"/>
      <c r="F160" s="113" t="str">
        <f t="shared" si="12"/>
        <v>£000/ FTE</v>
      </c>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2"/>
      <c r="AD160" s="214"/>
    </row>
    <row r="161" spans="4:30" ht="12.75" hidden="1" customHeight="1" outlineLevel="1">
      <c r="D161" s="112" t="str">
        <f t="shared" ca="1" si="11"/>
        <v>Traincrew management (DTM,TM,DM)</v>
      </c>
      <c r="E161" s="93"/>
      <c r="F161" s="113" t="str">
        <f t="shared" si="12"/>
        <v>£000/ FTE</v>
      </c>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D161" s="214"/>
    </row>
    <row r="162" spans="4:30" ht="12.75" hidden="1" customHeight="1" outlineLevel="1">
      <c r="D162" s="112" t="str">
        <f t="shared" ca="1" si="11"/>
        <v xml:space="preserve">Revenue protection </v>
      </c>
      <c r="E162" s="93"/>
      <c r="F162" s="113" t="str">
        <f t="shared" si="12"/>
        <v>£000/ FTE</v>
      </c>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2"/>
      <c r="AD162" s="214"/>
    </row>
    <row r="163" spans="4:30" ht="12.75" hidden="1" customHeight="1" outlineLevel="1">
      <c r="D163" s="112" t="str">
        <f t="shared" ca="1" si="11"/>
        <v>Control room</v>
      </c>
      <c r="E163" s="93"/>
      <c r="F163" s="113" t="str">
        <f t="shared" si="12"/>
        <v>£000/ FTE</v>
      </c>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2"/>
      <c r="AD163" s="214"/>
    </row>
    <row r="164" spans="4:30" ht="12.75" hidden="1" customHeight="1" outlineLevel="1">
      <c r="D164" s="112" t="str">
        <f t="shared" ca="1" si="11"/>
        <v>Stations operations - Ticket Office</v>
      </c>
      <c r="E164" s="93"/>
      <c r="F164" s="113" t="str">
        <f t="shared" si="12"/>
        <v>£000/ FTE</v>
      </c>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2"/>
      <c r="AD164" s="214"/>
    </row>
    <row r="165" spans="4:30" ht="12.75" hidden="1" customHeight="1" outlineLevel="1">
      <c r="D165" s="112" t="str">
        <f t="shared" ca="1" si="11"/>
        <v>Stations operations - Platform Staff</v>
      </c>
      <c r="E165" s="93"/>
      <c r="F165" s="113" t="str">
        <f t="shared" si="12"/>
        <v>£000/ FTE</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2"/>
      <c r="AD165" s="214"/>
    </row>
    <row r="166" spans="4:30" ht="12.75" hidden="1" customHeight="1" outlineLevel="1">
      <c r="D166" s="112" t="str">
        <f t="shared" ca="1" si="11"/>
        <v>Depot operations (Incl Eng HQ)</v>
      </c>
      <c r="E166" s="93"/>
      <c r="F166" s="113" t="str">
        <f t="shared" si="12"/>
        <v>£000/ FTE</v>
      </c>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2"/>
      <c r="AD166" s="214"/>
    </row>
    <row r="167" spans="4:30" ht="12.75" hidden="1" customHeight="1" outlineLevel="1">
      <c r="D167" s="112" t="str">
        <f t="shared" ca="1" si="11"/>
        <v>Support and control (Ops)</v>
      </c>
      <c r="E167" s="93"/>
      <c r="F167" s="113" t="str">
        <f t="shared" si="12"/>
        <v>£000/ FTE</v>
      </c>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2"/>
      <c r="AD167" s="214"/>
    </row>
    <row r="168" spans="4:30" ht="12.75" hidden="1" customHeight="1" outlineLevel="1">
      <c r="D168" s="112" t="str">
        <f t="shared" ca="1" si="11"/>
        <v>Head Office* – MD</v>
      </c>
      <c r="E168" s="93"/>
      <c r="F168" s="113" t="str">
        <f t="shared" si="12"/>
        <v>£000/ FTE</v>
      </c>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2"/>
      <c r="AD168" s="214"/>
    </row>
    <row r="169" spans="4:30" ht="12.75" hidden="1" customHeight="1" outlineLevel="1">
      <c r="D169" s="112" t="str">
        <f t="shared" ca="1" si="11"/>
        <v>Head Office* – Finance</v>
      </c>
      <c r="E169" s="93"/>
      <c r="F169" s="113" t="str">
        <f t="shared" si="12"/>
        <v>£000/ FTE</v>
      </c>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2"/>
      <c r="AD169" s="214"/>
    </row>
    <row r="170" spans="4:30" ht="12.75" hidden="1" customHeight="1" outlineLevel="1">
      <c r="D170" s="112" t="str">
        <f t="shared" ca="1" si="11"/>
        <v>Head Office* – HR</v>
      </c>
      <c r="E170" s="93"/>
      <c r="F170" s="113" t="str">
        <f t="shared" si="12"/>
        <v>£000/ FTE</v>
      </c>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2"/>
      <c r="AD170" s="214"/>
    </row>
    <row r="171" spans="4:30" ht="12.75" hidden="1" customHeight="1" outlineLevel="1">
      <c r="D171" s="112" t="str">
        <f t="shared" ca="1" si="11"/>
        <v>Head Office* – Safety</v>
      </c>
      <c r="E171" s="93"/>
      <c r="F171" s="113" t="str">
        <f t="shared" si="12"/>
        <v>£000/ FTE</v>
      </c>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2"/>
      <c r="AD171" s="214"/>
    </row>
    <row r="172" spans="4:30" ht="12.75" hidden="1" customHeight="1" outlineLevel="1">
      <c r="D172" s="112" t="str">
        <f t="shared" ca="1" si="11"/>
        <v>Head Office* – Commercial</v>
      </c>
      <c r="E172" s="93"/>
      <c r="F172" s="113" t="str">
        <f t="shared" si="12"/>
        <v>£000/ FTE</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2"/>
      <c r="AD172" s="214"/>
    </row>
    <row r="173" spans="4:30" ht="12.75" hidden="1" customHeight="1" outlineLevel="1">
      <c r="D173" s="112" t="str">
        <f t="shared" ca="1" si="11"/>
        <v>Head Office* – Performance and Planning</v>
      </c>
      <c r="E173" s="93"/>
      <c r="F173" s="113" t="str">
        <f t="shared" si="12"/>
        <v>£000/ FTE</v>
      </c>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2"/>
      <c r="AD173" s="214"/>
    </row>
    <row r="174" spans="4:30" ht="12.75" hidden="1" customHeight="1" outlineLevel="1">
      <c r="D174" s="112" t="str">
        <f t="shared" ca="1" si="11"/>
        <v>Head Office* – Projects</v>
      </c>
      <c r="E174" s="93"/>
      <c r="F174" s="113" t="str">
        <f t="shared" si="12"/>
        <v>£000/ FTE</v>
      </c>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D174" s="214"/>
    </row>
    <row r="175" spans="4:30" ht="12.75" hidden="1" customHeight="1" outlineLevel="1">
      <c r="D175" s="112" t="str">
        <f t="shared" ca="1" si="11"/>
        <v>Head Office* – Programmes</v>
      </c>
      <c r="E175" s="93"/>
      <c r="F175" s="113" t="str">
        <f t="shared" si="12"/>
        <v>£000/ FTE</v>
      </c>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2"/>
      <c r="AD175" s="214"/>
    </row>
    <row r="176" spans="4:30" ht="12.75" hidden="1" customHeight="1" outlineLevel="1">
      <c r="D176" s="112" t="str">
        <f t="shared" ca="1" si="11"/>
        <v>Head Office* – Performance</v>
      </c>
      <c r="E176" s="93"/>
      <c r="F176" s="113" t="str">
        <f t="shared" si="12"/>
        <v>£000/ FTE</v>
      </c>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2"/>
      <c r="AD176" s="214"/>
    </row>
    <row r="177" spans="2:30" ht="12.75" hidden="1" customHeight="1" outlineLevel="1">
      <c r="D177" s="112" t="str">
        <f t="shared" ca="1" si="11"/>
        <v>Head Office* – Customer Service</v>
      </c>
      <c r="E177" s="93"/>
      <c r="F177" s="113" t="str">
        <f t="shared" si="12"/>
        <v>£000/ FTE</v>
      </c>
      <c r="G177" s="181"/>
      <c r="H177" s="181"/>
      <c r="I177" s="216"/>
      <c r="J177" s="216"/>
      <c r="K177" s="216"/>
      <c r="L177" s="216"/>
      <c r="M177" s="216"/>
      <c r="N177" s="216"/>
      <c r="O177" s="216"/>
      <c r="P177" s="216"/>
      <c r="Q177" s="216"/>
      <c r="R177" s="216"/>
      <c r="S177" s="216"/>
      <c r="T177" s="216"/>
      <c r="U177" s="216"/>
      <c r="V177" s="216"/>
      <c r="W177" s="216"/>
      <c r="X177" s="216"/>
      <c r="Y177" s="216"/>
      <c r="Z177" s="216"/>
      <c r="AA177" s="181"/>
      <c r="AB177" s="182"/>
      <c r="AD177" s="214"/>
    </row>
    <row r="178" spans="2:30" ht="12.75" hidden="1" customHeight="1" outlineLevel="1">
      <c r="D178" s="112" t="str">
        <f t="shared" ca="1" si="11"/>
        <v>[Staff Functions Line 22]</v>
      </c>
      <c r="E178" s="93"/>
      <c r="F178" s="113" t="str">
        <f t="shared" si="12"/>
        <v>£000/ FTE</v>
      </c>
      <c r="G178" s="181"/>
      <c r="H178" s="181"/>
      <c r="I178" s="216"/>
      <c r="J178" s="216"/>
      <c r="K178" s="216"/>
      <c r="L178" s="216"/>
      <c r="M178" s="216"/>
      <c r="N178" s="216"/>
      <c r="O178" s="216"/>
      <c r="P178" s="216"/>
      <c r="Q178" s="216"/>
      <c r="R178" s="216"/>
      <c r="S178" s="216"/>
      <c r="T178" s="216"/>
      <c r="U178" s="216"/>
      <c r="V178" s="216"/>
      <c r="W178" s="216"/>
      <c r="X178" s="216"/>
      <c r="Y178" s="216"/>
      <c r="Z178" s="216"/>
      <c r="AA178" s="181"/>
      <c r="AB178" s="182"/>
      <c r="AD178" s="214"/>
    </row>
    <row r="179" spans="2:30" ht="12.75" hidden="1" customHeight="1" outlineLevel="1">
      <c r="D179" s="112" t="str">
        <f t="shared" ca="1" si="11"/>
        <v>[Staff Functions Line 23]</v>
      </c>
      <c r="E179" s="93"/>
      <c r="F179" s="113" t="str">
        <f t="shared" si="12"/>
        <v>£000/ FTE</v>
      </c>
      <c r="G179" s="181"/>
      <c r="H179" s="181"/>
      <c r="I179" s="216"/>
      <c r="J179" s="216"/>
      <c r="K179" s="216"/>
      <c r="L179" s="216"/>
      <c r="M179" s="216"/>
      <c r="N179" s="216"/>
      <c r="O179" s="216"/>
      <c r="P179" s="216"/>
      <c r="Q179" s="216"/>
      <c r="R179" s="216"/>
      <c r="S179" s="216"/>
      <c r="T179" s="216"/>
      <c r="U179" s="216"/>
      <c r="V179" s="216"/>
      <c r="W179" s="216"/>
      <c r="X179" s="216"/>
      <c r="Y179" s="216"/>
      <c r="Z179" s="216"/>
      <c r="AA179" s="181"/>
      <c r="AB179" s="182"/>
      <c r="AD179" s="214"/>
    </row>
    <row r="180" spans="2:30" ht="12.75" hidden="1" customHeight="1" outlineLevel="1">
      <c r="D180" s="112" t="str">
        <f t="shared" ca="1" si="11"/>
        <v>[Staff Functions Line 24]</v>
      </c>
      <c r="E180" s="93"/>
      <c r="F180" s="113" t="str">
        <f t="shared" si="12"/>
        <v>£000/ FTE</v>
      </c>
      <c r="G180" s="181"/>
      <c r="H180" s="181"/>
      <c r="I180" s="216"/>
      <c r="J180" s="216"/>
      <c r="K180" s="216"/>
      <c r="L180" s="216"/>
      <c r="M180" s="216"/>
      <c r="N180" s="216"/>
      <c r="O180" s="216"/>
      <c r="P180" s="216"/>
      <c r="Q180" s="216"/>
      <c r="R180" s="216"/>
      <c r="S180" s="216"/>
      <c r="T180" s="216"/>
      <c r="U180" s="216"/>
      <c r="V180" s="216"/>
      <c r="W180" s="216"/>
      <c r="X180" s="216"/>
      <c r="Y180" s="216"/>
      <c r="Z180" s="216"/>
      <c r="AA180" s="181"/>
      <c r="AB180" s="182"/>
      <c r="AD180" s="214"/>
    </row>
    <row r="181" spans="2:30" ht="12.75" hidden="1" customHeight="1" outlineLevel="1">
      <c r="D181" s="112" t="str">
        <f t="shared" ca="1" si="11"/>
        <v>[Staff Functions Line 25]</v>
      </c>
      <c r="E181" s="93"/>
      <c r="F181" s="113" t="str">
        <f t="shared" si="12"/>
        <v>£000/ FTE</v>
      </c>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2"/>
      <c r="AD181" s="214"/>
    </row>
    <row r="182" spans="2:30" ht="12.75" hidden="1" customHeight="1" outlineLevel="1">
      <c r="D182" s="112" t="str">
        <f t="shared" ca="1" si="11"/>
        <v>[Staff Functions Line 26]</v>
      </c>
      <c r="E182" s="93"/>
      <c r="F182" s="113" t="str">
        <f t="shared" si="12"/>
        <v>£000/ FTE</v>
      </c>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2"/>
      <c r="AD182" s="214"/>
    </row>
    <row r="183" spans="2:30" ht="12.75" hidden="1" customHeight="1" outlineLevel="1">
      <c r="D183" s="112" t="str">
        <f t="shared" ca="1" si="11"/>
        <v>[Staff Functions Line 27]</v>
      </c>
      <c r="E183" s="93"/>
      <c r="F183" s="113" t="str">
        <f t="shared" si="12"/>
        <v>£000/ FTE</v>
      </c>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2"/>
      <c r="AD183" s="214"/>
    </row>
    <row r="184" spans="2:30" ht="12.75" hidden="1" customHeight="1" outlineLevel="1">
      <c r="D184" s="112" t="str">
        <f t="shared" ca="1" si="11"/>
        <v>[Staff Functions Line 28]</v>
      </c>
      <c r="E184" s="93"/>
      <c r="F184" s="113" t="str">
        <f t="shared" si="12"/>
        <v>£000/ FTE</v>
      </c>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2"/>
      <c r="AD184" s="214"/>
    </row>
    <row r="185" spans="2:30" ht="12.75" hidden="1" customHeight="1" outlineLevel="1">
      <c r="D185" s="112" t="str">
        <f t="shared" ca="1" si="11"/>
        <v>[Staff Functions Line 29]</v>
      </c>
      <c r="E185" s="93"/>
      <c r="F185" s="113" t="str">
        <f t="shared" si="12"/>
        <v>£000/ FTE</v>
      </c>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2"/>
      <c r="AD185" s="214"/>
    </row>
    <row r="186" spans="2:30" ht="12.75" hidden="1" customHeight="1" outlineLevel="1">
      <c r="D186" s="123" t="str">
        <f t="shared" ca="1" si="11"/>
        <v>[Staff Functions Line 30]</v>
      </c>
      <c r="E186" s="183"/>
      <c r="F186" s="124" t="str">
        <f t="shared" si="12"/>
        <v>£000/ FTE</v>
      </c>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5"/>
      <c r="AD186" s="215"/>
    </row>
    <row r="187" spans="2:30" ht="12.75" hidden="1" customHeight="1" outlineLevel="1">
      <c r="G187" s="94"/>
      <c r="H187" s="94"/>
      <c r="I187" s="94"/>
      <c r="J187" s="94"/>
      <c r="K187" s="94"/>
      <c r="L187" s="94"/>
      <c r="M187" s="94"/>
      <c r="N187" s="94"/>
      <c r="O187" s="94"/>
      <c r="P187" s="94"/>
      <c r="Q187" s="94"/>
      <c r="R187" s="94"/>
      <c r="S187" s="94"/>
      <c r="T187" s="94"/>
      <c r="U187" s="94"/>
      <c r="V187" s="94"/>
      <c r="W187" s="94"/>
      <c r="X187" s="94"/>
      <c r="Y187" s="94"/>
      <c r="Z187" s="94"/>
      <c r="AA187" s="94"/>
      <c r="AB187" s="94"/>
    </row>
    <row r="188" spans="2:30" ht="12.75" hidden="1" customHeight="1" outlineLevel="1">
      <c r="D188" s="207" t="str">
        <f>"Average "&amp;B155</f>
        <v>Average National Insurance Cost per FTE</v>
      </c>
      <c r="E188" s="208"/>
      <c r="F188" s="209" t="str">
        <f>F186</f>
        <v>£000/ FTE</v>
      </c>
      <c r="G188" s="210">
        <f t="shared" ref="G188:AB188" si="13">IF(G$48=0,0,SUMPRODUCT(G157:G186,G$17:G$46)/G$48)</f>
        <v>0</v>
      </c>
      <c r="H188" s="210">
        <f t="shared" si="13"/>
        <v>0</v>
      </c>
      <c r="I188" s="210">
        <f t="shared" si="13"/>
        <v>0</v>
      </c>
      <c r="J188" s="210">
        <f t="shared" si="13"/>
        <v>0</v>
      </c>
      <c r="K188" s="210">
        <f t="shared" si="13"/>
        <v>0</v>
      </c>
      <c r="L188" s="210">
        <f t="shared" si="13"/>
        <v>0</v>
      </c>
      <c r="M188" s="210">
        <f t="shared" si="13"/>
        <v>0</v>
      </c>
      <c r="N188" s="210">
        <f t="shared" si="13"/>
        <v>0</v>
      </c>
      <c r="O188" s="210">
        <f t="shared" si="13"/>
        <v>0</v>
      </c>
      <c r="P188" s="210">
        <f t="shared" si="13"/>
        <v>0</v>
      </c>
      <c r="Q188" s="210">
        <f t="shared" si="13"/>
        <v>0</v>
      </c>
      <c r="R188" s="210">
        <f t="shared" si="13"/>
        <v>0</v>
      </c>
      <c r="S188" s="210">
        <f t="shared" si="13"/>
        <v>0</v>
      </c>
      <c r="T188" s="210">
        <f t="shared" si="13"/>
        <v>0</v>
      </c>
      <c r="U188" s="210">
        <f t="shared" si="13"/>
        <v>0</v>
      </c>
      <c r="V188" s="210">
        <f t="shared" si="13"/>
        <v>0</v>
      </c>
      <c r="W188" s="210">
        <f t="shared" si="13"/>
        <v>0</v>
      </c>
      <c r="X188" s="210">
        <f t="shared" si="13"/>
        <v>0</v>
      </c>
      <c r="Y188" s="210">
        <f t="shared" si="13"/>
        <v>0</v>
      </c>
      <c r="Z188" s="210">
        <f t="shared" si="13"/>
        <v>0</v>
      </c>
      <c r="AA188" s="210">
        <f t="shared" si="13"/>
        <v>0</v>
      </c>
      <c r="AB188" s="211">
        <f t="shared" si="13"/>
        <v>0</v>
      </c>
      <c r="AD188" s="212"/>
    </row>
    <row r="189" spans="2:30" collapsed="1"/>
    <row r="190" spans="2:30">
      <c r="B190" s="15" t="s">
        <v>592</v>
      </c>
      <c r="C190" s="15"/>
      <c r="D190" s="178"/>
      <c r="E190" s="178"/>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2:30" ht="12.75" hidden="1" customHeight="1" outlineLevel="1"/>
    <row r="192" spans="2:30" ht="12.75" hidden="1" customHeight="1" outlineLevel="1">
      <c r="D192" s="106" t="str">
        <f t="shared" ref="D192:D221" ca="1" si="14">D157</f>
        <v xml:space="preserve">Qualified Drivers </v>
      </c>
      <c r="E192" s="89"/>
      <c r="F192" s="192" t="str">
        <f t="shared" ref="F192:F221" si="15">F157</f>
        <v>£000/ FTE</v>
      </c>
      <c r="G192" s="218">
        <f t="shared" ref="G192:AB203" si="16">SUM(G52,G87,G122,G157)</f>
        <v>0</v>
      </c>
      <c r="H192" s="218">
        <f t="shared" si="16"/>
        <v>0</v>
      </c>
      <c r="I192" s="218">
        <f t="shared" si="16"/>
        <v>0</v>
      </c>
      <c r="J192" s="218">
        <f t="shared" si="16"/>
        <v>0</v>
      </c>
      <c r="K192" s="218">
        <f t="shared" si="16"/>
        <v>0</v>
      </c>
      <c r="L192" s="218">
        <f t="shared" si="16"/>
        <v>0</v>
      </c>
      <c r="M192" s="218">
        <f t="shared" si="16"/>
        <v>0</v>
      </c>
      <c r="N192" s="218">
        <f t="shared" si="16"/>
        <v>0</v>
      </c>
      <c r="O192" s="218">
        <f t="shared" si="16"/>
        <v>0</v>
      </c>
      <c r="P192" s="218">
        <f t="shared" si="16"/>
        <v>0</v>
      </c>
      <c r="Q192" s="218">
        <f t="shared" si="16"/>
        <v>0</v>
      </c>
      <c r="R192" s="218">
        <f t="shared" si="16"/>
        <v>0</v>
      </c>
      <c r="S192" s="218">
        <f t="shared" si="16"/>
        <v>0</v>
      </c>
      <c r="T192" s="218">
        <f t="shared" si="16"/>
        <v>0</v>
      </c>
      <c r="U192" s="218">
        <f t="shared" si="16"/>
        <v>0</v>
      </c>
      <c r="V192" s="218">
        <f t="shared" si="16"/>
        <v>0</v>
      </c>
      <c r="W192" s="218">
        <f t="shared" si="16"/>
        <v>0</v>
      </c>
      <c r="X192" s="218">
        <f t="shared" si="16"/>
        <v>0</v>
      </c>
      <c r="Y192" s="218">
        <f t="shared" si="16"/>
        <v>0</v>
      </c>
      <c r="Z192" s="218">
        <f t="shared" si="16"/>
        <v>0</v>
      </c>
      <c r="AA192" s="218">
        <f t="shared" si="16"/>
        <v>0</v>
      </c>
      <c r="AB192" s="219">
        <f t="shared" si="16"/>
        <v>0</v>
      </c>
      <c r="AD192" s="220"/>
    </row>
    <row r="193" spans="4:30" ht="12.75" hidden="1" customHeight="1" outlineLevel="1">
      <c r="D193" s="112" t="str">
        <f t="shared" ca="1" si="14"/>
        <v>Trainee Drivers</v>
      </c>
      <c r="E193" s="93"/>
      <c r="F193" s="113" t="str">
        <f t="shared" si="15"/>
        <v>£000/ FTE</v>
      </c>
      <c r="G193" s="94">
        <f t="shared" si="16"/>
        <v>0</v>
      </c>
      <c r="H193" s="94">
        <f t="shared" si="16"/>
        <v>0</v>
      </c>
      <c r="I193" s="94">
        <f t="shared" si="16"/>
        <v>0</v>
      </c>
      <c r="J193" s="94">
        <f t="shared" si="16"/>
        <v>0</v>
      </c>
      <c r="K193" s="94">
        <f t="shared" si="16"/>
        <v>0</v>
      </c>
      <c r="L193" s="94">
        <f t="shared" si="16"/>
        <v>0</v>
      </c>
      <c r="M193" s="94">
        <f t="shared" si="16"/>
        <v>0</v>
      </c>
      <c r="N193" s="94">
        <f t="shared" si="16"/>
        <v>0</v>
      </c>
      <c r="O193" s="94">
        <f t="shared" si="16"/>
        <v>0</v>
      </c>
      <c r="P193" s="94">
        <f t="shared" si="16"/>
        <v>0</v>
      </c>
      <c r="Q193" s="94">
        <f t="shared" si="16"/>
        <v>0</v>
      </c>
      <c r="R193" s="94">
        <f t="shared" si="16"/>
        <v>0</v>
      </c>
      <c r="S193" s="94">
        <f t="shared" si="16"/>
        <v>0</v>
      </c>
      <c r="T193" s="94">
        <f t="shared" si="16"/>
        <v>0</v>
      </c>
      <c r="U193" s="94">
        <f t="shared" si="16"/>
        <v>0</v>
      </c>
      <c r="V193" s="94">
        <f t="shared" si="16"/>
        <v>0</v>
      </c>
      <c r="W193" s="94">
        <f t="shared" si="16"/>
        <v>0</v>
      </c>
      <c r="X193" s="94">
        <f t="shared" si="16"/>
        <v>0</v>
      </c>
      <c r="Y193" s="94">
        <f t="shared" si="16"/>
        <v>0</v>
      </c>
      <c r="Z193" s="94">
        <f t="shared" si="16"/>
        <v>0</v>
      </c>
      <c r="AA193" s="94">
        <f t="shared" si="16"/>
        <v>0</v>
      </c>
      <c r="AB193" s="95">
        <f t="shared" si="16"/>
        <v>0</v>
      </c>
      <c r="AD193" s="221"/>
    </row>
    <row r="194" spans="4:30" ht="12.75" hidden="1" customHeight="1" outlineLevel="1">
      <c r="D194" s="112" t="str">
        <f t="shared" ca="1" si="14"/>
        <v>Qualified Conductors</v>
      </c>
      <c r="E194" s="93"/>
      <c r="F194" s="113" t="str">
        <f t="shared" si="15"/>
        <v>£000/ FTE</v>
      </c>
      <c r="G194" s="94">
        <f t="shared" si="16"/>
        <v>0</v>
      </c>
      <c r="H194" s="94">
        <f t="shared" si="16"/>
        <v>0</v>
      </c>
      <c r="I194" s="94">
        <f t="shared" si="16"/>
        <v>0</v>
      </c>
      <c r="J194" s="94">
        <f t="shared" si="16"/>
        <v>0</v>
      </c>
      <c r="K194" s="94">
        <f t="shared" si="16"/>
        <v>0</v>
      </c>
      <c r="L194" s="94">
        <f t="shared" si="16"/>
        <v>0</v>
      </c>
      <c r="M194" s="94">
        <f t="shared" si="16"/>
        <v>0</v>
      </c>
      <c r="N194" s="94">
        <f t="shared" si="16"/>
        <v>0</v>
      </c>
      <c r="O194" s="94">
        <f t="shared" si="16"/>
        <v>0</v>
      </c>
      <c r="P194" s="94">
        <f t="shared" si="16"/>
        <v>0</v>
      </c>
      <c r="Q194" s="94">
        <f t="shared" si="16"/>
        <v>0</v>
      </c>
      <c r="R194" s="94">
        <f t="shared" si="16"/>
        <v>0</v>
      </c>
      <c r="S194" s="94">
        <f t="shared" si="16"/>
        <v>0</v>
      </c>
      <c r="T194" s="94">
        <f t="shared" si="16"/>
        <v>0</v>
      </c>
      <c r="U194" s="94">
        <f t="shared" si="16"/>
        <v>0</v>
      </c>
      <c r="V194" s="94">
        <f t="shared" si="16"/>
        <v>0</v>
      </c>
      <c r="W194" s="94">
        <f t="shared" si="16"/>
        <v>0</v>
      </c>
      <c r="X194" s="94">
        <f t="shared" si="16"/>
        <v>0</v>
      </c>
      <c r="Y194" s="94">
        <f t="shared" si="16"/>
        <v>0</v>
      </c>
      <c r="Z194" s="94">
        <f t="shared" si="16"/>
        <v>0</v>
      </c>
      <c r="AA194" s="94">
        <f t="shared" si="16"/>
        <v>0</v>
      </c>
      <c r="AB194" s="95">
        <f t="shared" si="16"/>
        <v>0</v>
      </c>
      <c r="AD194" s="221"/>
    </row>
    <row r="195" spans="4:30" ht="12.75" hidden="1" customHeight="1" outlineLevel="1">
      <c r="D195" s="112" t="str">
        <f t="shared" ca="1" si="14"/>
        <v>Trainee Conductors</v>
      </c>
      <c r="E195" s="93"/>
      <c r="F195" s="113" t="str">
        <f t="shared" si="15"/>
        <v>£000/ FTE</v>
      </c>
      <c r="G195" s="94">
        <f t="shared" si="16"/>
        <v>0</v>
      </c>
      <c r="H195" s="94">
        <f t="shared" si="16"/>
        <v>0</v>
      </c>
      <c r="I195" s="94">
        <f t="shared" si="16"/>
        <v>0</v>
      </c>
      <c r="J195" s="94">
        <f t="shared" si="16"/>
        <v>0</v>
      </c>
      <c r="K195" s="94">
        <f t="shared" si="16"/>
        <v>0</v>
      </c>
      <c r="L195" s="94">
        <f t="shared" si="16"/>
        <v>0</v>
      </c>
      <c r="M195" s="94">
        <f t="shared" si="16"/>
        <v>0</v>
      </c>
      <c r="N195" s="94">
        <f t="shared" si="16"/>
        <v>0</v>
      </c>
      <c r="O195" s="94">
        <f t="shared" si="16"/>
        <v>0</v>
      </c>
      <c r="P195" s="94">
        <f t="shared" si="16"/>
        <v>0</v>
      </c>
      <c r="Q195" s="94">
        <f t="shared" si="16"/>
        <v>0</v>
      </c>
      <c r="R195" s="94">
        <f t="shared" si="16"/>
        <v>0</v>
      </c>
      <c r="S195" s="94">
        <f t="shared" si="16"/>
        <v>0</v>
      </c>
      <c r="T195" s="94">
        <f t="shared" si="16"/>
        <v>0</v>
      </c>
      <c r="U195" s="94">
        <f t="shared" si="16"/>
        <v>0</v>
      </c>
      <c r="V195" s="94">
        <f t="shared" si="16"/>
        <v>0</v>
      </c>
      <c r="W195" s="94">
        <f t="shared" si="16"/>
        <v>0</v>
      </c>
      <c r="X195" s="94">
        <f t="shared" si="16"/>
        <v>0</v>
      </c>
      <c r="Y195" s="94">
        <f t="shared" si="16"/>
        <v>0</v>
      </c>
      <c r="Z195" s="94">
        <f t="shared" si="16"/>
        <v>0</v>
      </c>
      <c r="AA195" s="94">
        <f t="shared" si="16"/>
        <v>0</v>
      </c>
      <c r="AB195" s="95">
        <f t="shared" si="16"/>
        <v>0</v>
      </c>
      <c r="AD195" s="221"/>
    </row>
    <row r="196" spans="4:30" ht="12.75" hidden="1" customHeight="1" outlineLevel="1">
      <c r="D196" s="112" t="str">
        <f t="shared" ca="1" si="14"/>
        <v>Traincrew management (DTM,TM,DM)</v>
      </c>
      <c r="E196" s="93"/>
      <c r="F196" s="113" t="str">
        <f t="shared" si="15"/>
        <v>£000/ FTE</v>
      </c>
      <c r="G196" s="94">
        <f t="shared" si="16"/>
        <v>0</v>
      </c>
      <c r="H196" s="94">
        <f t="shared" si="16"/>
        <v>0</v>
      </c>
      <c r="I196" s="94">
        <f t="shared" si="16"/>
        <v>0</v>
      </c>
      <c r="J196" s="94">
        <f t="shared" si="16"/>
        <v>0</v>
      </c>
      <c r="K196" s="94">
        <f t="shared" si="16"/>
        <v>0</v>
      </c>
      <c r="L196" s="94">
        <f t="shared" si="16"/>
        <v>0</v>
      </c>
      <c r="M196" s="94">
        <f t="shared" si="16"/>
        <v>0</v>
      </c>
      <c r="N196" s="94">
        <f t="shared" si="16"/>
        <v>0</v>
      </c>
      <c r="O196" s="94">
        <f t="shared" si="16"/>
        <v>0</v>
      </c>
      <c r="P196" s="94">
        <f t="shared" si="16"/>
        <v>0</v>
      </c>
      <c r="Q196" s="94">
        <f t="shared" si="16"/>
        <v>0</v>
      </c>
      <c r="R196" s="94">
        <f t="shared" si="16"/>
        <v>0</v>
      </c>
      <c r="S196" s="94">
        <f t="shared" si="16"/>
        <v>0</v>
      </c>
      <c r="T196" s="94">
        <f t="shared" si="16"/>
        <v>0</v>
      </c>
      <c r="U196" s="94">
        <f t="shared" si="16"/>
        <v>0</v>
      </c>
      <c r="V196" s="94">
        <f t="shared" si="16"/>
        <v>0</v>
      </c>
      <c r="W196" s="94">
        <f t="shared" si="16"/>
        <v>0</v>
      </c>
      <c r="X196" s="94">
        <f t="shared" si="16"/>
        <v>0</v>
      </c>
      <c r="Y196" s="94">
        <f t="shared" si="16"/>
        <v>0</v>
      </c>
      <c r="Z196" s="94">
        <f t="shared" si="16"/>
        <v>0</v>
      </c>
      <c r="AA196" s="94">
        <f t="shared" si="16"/>
        <v>0</v>
      </c>
      <c r="AB196" s="95">
        <f t="shared" si="16"/>
        <v>0</v>
      </c>
      <c r="AD196" s="221"/>
    </row>
    <row r="197" spans="4:30" ht="12.75" hidden="1" customHeight="1" outlineLevel="1">
      <c r="D197" s="112" t="str">
        <f t="shared" ca="1" si="14"/>
        <v xml:space="preserve">Revenue protection </v>
      </c>
      <c r="E197" s="93"/>
      <c r="F197" s="113" t="str">
        <f t="shared" si="15"/>
        <v>£000/ FTE</v>
      </c>
      <c r="G197" s="94">
        <f t="shared" si="16"/>
        <v>0</v>
      </c>
      <c r="H197" s="94">
        <f t="shared" si="16"/>
        <v>0</v>
      </c>
      <c r="I197" s="94">
        <f t="shared" si="16"/>
        <v>0</v>
      </c>
      <c r="J197" s="94">
        <f t="shared" si="16"/>
        <v>0</v>
      </c>
      <c r="K197" s="94">
        <f t="shared" si="16"/>
        <v>0</v>
      </c>
      <c r="L197" s="94">
        <f t="shared" si="16"/>
        <v>0</v>
      </c>
      <c r="M197" s="94">
        <f t="shared" si="16"/>
        <v>0</v>
      </c>
      <c r="N197" s="94">
        <f t="shared" si="16"/>
        <v>0</v>
      </c>
      <c r="O197" s="94">
        <f t="shared" si="16"/>
        <v>0</v>
      </c>
      <c r="P197" s="94">
        <f t="shared" si="16"/>
        <v>0</v>
      </c>
      <c r="Q197" s="94">
        <f t="shared" si="16"/>
        <v>0</v>
      </c>
      <c r="R197" s="94">
        <f t="shared" si="16"/>
        <v>0</v>
      </c>
      <c r="S197" s="94">
        <f t="shared" si="16"/>
        <v>0</v>
      </c>
      <c r="T197" s="94">
        <f t="shared" si="16"/>
        <v>0</v>
      </c>
      <c r="U197" s="94">
        <f t="shared" si="16"/>
        <v>0</v>
      </c>
      <c r="V197" s="94">
        <f t="shared" si="16"/>
        <v>0</v>
      </c>
      <c r="W197" s="94">
        <f t="shared" si="16"/>
        <v>0</v>
      </c>
      <c r="X197" s="94">
        <f t="shared" si="16"/>
        <v>0</v>
      </c>
      <c r="Y197" s="94">
        <f t="shared" si="16"/>
        <v>0</v>
      </c>
      <c r="Z197" s="94">
        <f t="shared" si="16"/>
        <v>0</v>
      </c>
      <c r="AA197" s="94">
        <f t="shared" si="16"/>
        <v>0</v>
      </c>
      <c r="AB197" s="95">
        <f t="shared" si="16"/>
        <v>0</v>
      </c>
      <c r="AD197" s="221"/>
    </row>
    <row r="198" spans="4:30" ht="12.75" hidden="1" customHeight="1" outlineLevel="1">
      <c r="D198" s="112" t="str">
        <f t="shared" ca="1" si="14"/>
        <v>Control room</v>
      </c>
      <c r="E198" s="93"/>
      <c r="F198" s="113" t="str">
        <f t="shared" si="15"/>
        <v>£000/ FTE</v>
      </c>
      <c r="G198" s="94">
        <f t="shared" si="16"/>
        <v>0</v>
      </c>
      <c r="H198" s="94">
        <f t="shared" si="16"/>
        <v>0</v>
      </c>
      <c r="I198" s="94">
        <f t="shared" si="16"/>
        <v>0</v>
      </c>
      <c r="J198" s="94">
        <f t="shared" si="16"/>
        <v>0</v>
      </c>
      <c r="K198" s="94">
        <f t="shared" si="16"/>
        <v>0</v>
      </c>
      <c r="L198" s="94">
        <f t="shared" si="16"/>
        <v>0</v>
      </c>
      <c r="M198" s="94">
        <f t="shared" si="16"/>
        <v>0</v>
      </c>
      <c r="N198" s="94">
        <f t="shared" si="16"/>
        <v>0</v>
      </c>
      <c r="O198" s="94">
        <f t="shared" si="16"/>
        <v>0</v>
      </c>
      <c r="P198" s="94">
        <f t="shared" si="16"/>
        <v>0</v>
      </c>
      <c r="Q198" s="94">
        <f t="shared" si="16"/>
        <v>0</v>
      </c>
      <c r="R198" s="94">
        <f t="shared" si="16"/>
        <v>0</v>
      </c>
      <c r="S198" s="94">
        <f t="shared" si="16"/>
        <v>0</v>
      </c>
      <c r="T198" s="94">
        <f t="shared" si="16"/>
        <v>0</v>
      </c>
      <c r="U198" s="94">
        <f t="shared" si="16"/>
        <v>0</v>
      </c>
      <c r="V198" s="94">
        <f t="shared" si="16"/>
        <v>0</v>
      </c>
      <c r="W198" s="94">
        <f t="shared" si="16"/>
        <v>0</v>
      </c>
      <c r="X198" s="94">
        <f t="shared" si="16"/>
        <v>0</v>
      </c>
      <c r="Y198" s="94">
        <f t="shared" si="16"/>
        <v>0</v>
      </c>
      <c r="Z198" s="94">
        <f t="shared" si="16"/>
        <v>0</v>
      </c>
      <c r="AA198" s="94">
        <f t="shared" si="16"/>
        <v>0</v>
      </c>
      <c r="AB198" s="95">
        <f t="shared" si="16"/>
        <v>0</v>
      </c>
      <c r="AD198" s="221"/>
    </row>
    <row r="199" spans="4:30" ht="12.75" hidden="1" customHeight="1" outlineLevel="1">
      <c r="D199" s="112" t="str">
        <f t="shared" ca="1" si="14"/>
        <v>Stations operations - Ticket Office</v>
      </c>
      <c r="E199" s="93"/>
      <c r="F199" s="113" t="str">
        <f t="shared" si="15"/>
        <v>£000/ FTE</v>
      </c>
      <c r="G199" s="94">
        <f t="shared" si="16"/>
        <v>0</v>
      </c>
      <c r="H199" s="94">
        <f t="shared" si="16"/>
        <v>0</v>
      </c>
      <c r="I199" s="94">
        <f t="shared" si="16"/>
        <v>0</v>
      </c>
      <c r="J199" s="94">
        <f t="shared" si="16"/>
        <v>0</v>
      </c>
      <c r="K199" s="94">
        <f t="shared" si="16"/>
        <v>0</v>
      </c>
      <c r="L199" s="94">
        <f t="shared" si="16"/>
        <v>0</v>
      </c>
      <c r="M199" s="94">
        <f t="shared" si="16"/>
        <v>0</v>
      </c>
      <c r="N199" s="94">
        <f t="shared" si="16"/>
        <v>0</v>
      </c>
      <c r="O199" s="94">
        <f t="shared" si="16"/>
        <v>0</v>
      </c>
      <c r="P199" s="94">
        <f t="shared" si="16"/>
        <v>0</v>
      </c>
      <c r="Q199" s="94">
        <f t="shared" si="16"/>
        <v>0</v>
      </c>
      <c r="R199" s="94">
        <f t="shared" si="16"/>
        <v>0</v>
      </c>
      <c r="S199" s="94">
        <f t="shared" si="16"/>
        <v>0</v>
      </c>
      <c r="T199" s="94">
        <f t="shared" si="16"/>
        <v>0</v>
      </c>
      <c r="U199" s="94">
        <f t="shared" si="16"/>
        <v>0</v>
      </c>
      <c r="V199" s="94">
        <f t="shared" si="16"/>
        <v>0</v>
      </c>
      <c r="W199" s="94">
        <f t="shared" si="16"/>
        <v>0</v>
      </c>
      <c r="X199" s="94">
        <f t="shared" si="16"/>
        <v>0</v>
      </c>
      <c r="Y199" s="94">
        <f t="shared" si="16"/>
        <v>0</v>
      </c>
      <c r="Z199" s="94">
        <f t="shared" si="16"/>
        <v>0</v>
      </c>
      <c r="AA199" s="94">
        <f t="shared" si="16"/>
        <v>0</v>
      </c>
      <c r="AB199" s="95">
        <f t="shared" si="16"/>
        <v>0</v>
      </c>
      <c r="AD199" s="221"/>
    </row>
    <row r="200" spans="4:30" ht="12.75" hidden="1" customHeight="1" outlineLevel="1">
      <c r="D200" s="112" t="str">
        <f t="shared" ca="1" si="14"/>
        <v>Stations operations - Platform Staff</v>
      </c>
      <c r="E200" s="93"/>
      <c r="F200" s="113" t="str">
        <f t="shared" si="15"/>
        <v>£000/ FTE</v>
      </c>
      <c r="G200" s="94">
        <f t="shared" si="16"/>
        <v>0</v>
      </c>
      <c r="H200" s="94">
        <f t="shared" si="16"/>
        <v>0</v>
      </c>
      <c r="I200" s="94">
        <f t="shared" si="16"/>
        <v>0</v>
      </c>
      <c r="J200" s="94">
        <f t="shared" si="16"/>
        <v>0</v>
      </c>
      <c r="K200" s="94">
        <f t="shared" si="16"/>
        <v>0</v>
      </c>
      <c r="L200" s="94">
        <f t="shared" si="16"/>
        <v>0</v>
      </c>
      <c r="M200" s="94">
        <f t="shared" si="16"/>
        <v>0</v>
      </c>
      <c r="N200" s="94">
        <f t="shared" si="16"/>
        <v>0</v>
      </c>
      <c r="O200" s="94">
        <f t="shared" si="16"/>
        <v>0</v>
      </c>
      <c r="P200" s="94">
        <f t="shared" si="16"/>
        <v>0</v>
      </c>
      <c r="Q200" s="94">
        <f t="shared" si="16"/>
        <v>0</v>
      </c>
      <c r="R200" s="94">
        <f t="shared" si="16"/>
        <v>0</v>
      </c>
      <c r="S200" s="94">
        <f t="shared" si="16"/>
        <v>0</v>
      </c>
      <c r="T200" s="94">
        <f t="shared" si="16"/>
        <v>0</v>
      </c>
      <c r="U200" s="94">
        <f t="shared" si="16"/>
        <v>0</v>
      </c>
      <c r="V200" s="94">
        <f t="shared" si="16"/>
        <v>0</v>
      </c>
      <c r="W200" s="94">
        <f t="shared" si="16"/>
        <v>0</v>
      </c>
      <c r="X200" s="94">
        <f t="shared" si="16"/>
        <v>0</v>
      </c>
      <c r="Y200" s="94">
        <f t="shared" si="16"/>
        <v>0</v>
      </c>
      <c r="Z200" s="94">
        <f t="shared" si="16"/>
        <v>0</v>
      </c>
      <c r="AA200" s="94">
        <f t="shared" si="16"/>
        <v>0</v>
      </c>
      <c r="AB200" s="95">
        <f t="shared" si="16"/>
        <v>0</v>
      </c>
      <c r="AD200" s="221"/>
    </row>
    <row r="201" spans="4:30" ht="12.75" hidden="1" customHeight="1" outlineLevel="1">
      <c r="D201" s="112" t="str">
        <f t="shared" ca="1" si="14"/>
        <v>Depot operations (Incl Eng HQ)</v>
      </c>
      <c r="E201" s="93"/>
      <c r="F201" s="113" t="str">
        <f t="shared" si="15"/>
        <v>£000/ FTE</v>
      </c>
      <c r="G201" s="94">
        <f t="shared" si="16"/>
        <v>0</v>
      </c>
      <c r="H201" s="94">
        <f t="shared" si="16"/>
        <v>0</v>
      </c>
      <c r="I201" s="94">
        <f t="shared" si="16"/>
        <v>0</v>
      </c>
      <c r="J201" s="94">
        <f t="shared" si="16"/>
        <v>0</v>
      </c>
      <c r="K201" s="94">
        <f t="shared" si="16"/>
        <v>0</v>
      </c>
      <c r="L201" s="94">
        <f t="shared" si="16"/>
        <v>0</v>
      </c>
      <c r="M201" s="94">
        <f t="shared" si="16"/>
        <v>0</v>
      </c>
      <c r="N201" s="94">
        <f t="shared" si="16"/>
        <v>0</v>
      </c>
      <c r="O201" s="94">
        <f t="shared" si="16"/>
        <v>0</v>
      </c>
      <c r="P201" s="94">
        <f t="shared" si="16"/>
        <v>0</v>
      </c>
      <c r="Q201" s="94">
        <f t="shared" si="16"/>
        <v>0</v>
      </c>
      <c r="R201" s="94">
        <f t="shared" si="16"/>
        <v>0</v>
      </c>
      <c r="S201" s="94">
        <f t="shared" si="16"/>
        <v>0</v>
      </c>
      <c r="T201" s="94">
        <f t="shared" si="16"/>
        <v>0</v>
      </c>
      <c r="U201" s="94">
        <f t="shared" si="16"/>
        <v>0</v>
      </c>
      <c r="V201" s="94">
        <f t="shared" si="16"/>
        <v>0</v>
      </c>
      <c r="W201" s="94">
        <f t="shared" si="16"/>
        <v>0</v>
      </c>
      <c r="X201" s="94">
        <f t="shared" si="16"/>
        <v>0</v>
      </c>
      <c r="Y201" s="94">
        <f t="shared" si="16"/>
        <v>0</v>
      </c>
      <c r="Z201" s="94">
        <f t="shared" si="16"/>
        <v>0</v>
      </c>
      <c r="AA201" s="94">
        <f t="shared" si="16"/>
        <v>0</v>
      </c>
      <c r="AB201" s="95">
        <f t="shared" si="16"/>
        <v>0</v>
      </c>
      <c r="AD201" s="221"/>
    </row>
    <row r="202" spans="4:30" ht="12.75" hidden="1" customHeight="1" outlineLevel="1">
      <c r="D202" s="112" t="str">
        <f t="shared" ca="1" si="14"/>
        <v>Support and control (Ops)</v>
      </c>
      <c r="E202" s="93"/>
      <c r="F202" s="113" t="str">
        <f t="shared" si="15"/>
        <v>£000/ FTE</v>
      </c>
      <c r="G202" s="94">
        <f t="shared" si="16"/>
        <v>0</v>
      </c>
      <c r="H202" s="94">
        <f t="shared" si="16"/>
        <v>0</v>
      </c>
      <c r="I202" s="94">
        <f t="shared" si="16"/>
        <v>0</v>
      </c>
      <c r="J202" s="94">
        <f t="shared" si="16"/>
        <v>0</v>
      </c>
      <c r="K202" s="94">
        <f t="shared" si="16"/>
        <v>0</v>
      </c>
      <c r="L202" s="94">
        <f t="shared" si="16"/>
        <v>0</v>
      </c>
      <c r="M202" s="94">
        <f t="shared" si="16"/>
        <v>0</v>
      </c>
      <c r="N202" s="94">
        <f t="shared" si="16"/>
        <v>0</v>
      </c>
      <c r="O202" s="94">
        <f t="shared" si="16"/>
        <v>0</v>
      </c>
      <c r="P202" s="94">
        <f t="shared" si="16"/>
        <v>0</v>
      </c>
      <c r="Q202" s="94">
        <f t="shared" si="16"/>
        <v>0</v>
      </c>
      <c r="R202" s="94">
        <f t="shared" si="16"/>
        <v>0</v>
      </c>
      <c r="S202" s="94">
        <f t="shared" si="16"/>
        <v>0</v>
      </c>
      <c r="T202" s="94">
        <f t="shared" si="16"/>
        <v>0</v>
      </c>
      <c r="U202" s="94">
        <f t="shared" si="16"/>
        <v>0</v>
      </c>
      <c r="V202" s="94">
        <f t="shared" si="16"/>
        <v>0</v>
      </c>
      <c r="W202" s="94">
        <f t="shared" si="16"/>
        <v>0</v>
      </c>
      <c r="X202" s="94">
        <f t="shared" si="16"/>
        <v>0</v>
      </c>
      <c r="Y202" s="94">
        <f t="shared" si="16"/>
        <v>0</v>
      </c>
      <c r="Z202" s="94">
        <f t="shared" si="16"/>
        <v>0</v>
      </c>
      <c r="AA202" s="94">
        <f t="shared" si="16"/>
        <v>0</v>
      </c>
      <c r="AB202" s="95">
        <f t="shared" si="16"/>
        <v>0</v>
      </c>
      <c r="AD202" s="221"/>
    </row>
    <row r="203" spans="4:30" ht="12.75" hidden="1" customHeight="1" outlineLevel="1">
      <c r="D203" s="112" t="str">
        <f t="shared" ca="1" si="14"/>
        <v>Head Office* – MD</v>
      </c>
      <c r="E203" s="93"/>
      <c r="F203" s="113" t="str">
        <f t="shared" si="15"/>
        <v>£000/ FTE</v>
      </c>
      <c r="G203" s="94">
        <f t="shared" si="16"/>
        <v>0</v>
      </c>
      <c r="H203" s="94">
        <f t="shared" si="16"/>
        <v>0</v>
      </c>
      <c r="I203" s="94">
        <f t="shared" si="16"/>
        <v>0</v>
      </c>
      <c r="J203" s="94">
        <f t="shared" si="16"/>
        <v>0</v>
      </c>
      <c r="K203" s="94">
        <f t="shared" si="16"/>
        <v>0</v>
      </c>
      <c r="L203" s="94">
        <f t="shared" si="16"/>
        <v>0</v>
      </c>
      <c r="M203" s="94">
        <f t="shared" si="16"/>
        <v>0</v>
      </c>
      <c r="N203" s="94">
        <f t="shared" si="16"/>
        <v>0</v>
      </c>
      <c r="O203" s="94">
        <f t="shared" si="16"/>
        <v>0</v>
      </c>
      <c r="P203" s="94">
        <f t="shared" si="16"/>
        <v>0</v>
      </c>
      <c r="Q203" s="94">
        <f t="shared" si="16"/>
        <v>0</v>
      </c>
      <c r="R203" s="94">
        <f t="shared" si="16"/>
        <v>0</v>
      </c>
      <c r="S203" s="94">
        <f t="shared" si="16"/>
        <v>0</v>
      </c>
      <c r="T203" s="94">
        <f t="shared" ref="T203:AB203" si="17">SUM(T63,T98,T133,T168)</f>
        <v>0</v>
      </c>
      <c r="U203" s="94">
        <f t="shared" si="17"/>
        <v>0</v>
      </c>
      <c r="V203" s="94">
        <f t="shared" si="17"/>
        <v>0</v>
      </c>
      <c r="W203" s="94">
        <f t="shared" si="17"/>
        <v>0</v>
      </c>
      <c r="X203" s="94">
        <f t="shared" si="17"/>
        <v>0</v>
      </c>
      <c r="Y203" s="94">
        <f t="shared" si="17"/>
        <v>0</v>
      </c>
      <c r="Z203" s="94">
        <f t="shared" si="17"/>
        <v>0</v>
      </c>
      <c r="AA203" s="94">
        <f t="shared" si="17"/>
        <v>0</v>
      </c>
      <c r="AB203" s="95">
        <f t="shared" si="17"/>
        <v>0</v>
      </c>
      <c r="AD203" s="221"/>
    </row>
    <row r="204" spans="4:30" ht="12.75" hidden="1" customHeight="1" outlineLevel="1">
      <c r="D204" s="112" t="str">
        <f t="shared" ca="1" si="14"/>
        <v>Head Office* – Finance</v>
      </c>
      <c r="E204" s="93"/>
      <c r="F204" s="113" t="str">
        <f t="shared" si="15"/>
        <v>£000/ FTE</v>
      </c>
      <c r="G204" s="94">
        <f t="shared" ref="G204:AB215" si="18">SUM(G64,G99,G134,G169)</f>
        <v>0</v>
      </c>
      <c r="H204" s="94">
        <f t="shared" si="18"/>
        <v>0</v>
      </c>
      <c r="I204" s="94">
        <f t="shared" si="18"/>
        <v>0</v>
      </c>
      <c r="J204" s="94">
        <f t="shared" si="18"/>
        <v>0</v>
      </c>
      <c r="K204" s="94">
        <f t="shared" si="18"/>
        <v>0</v>
      </c>
      <c r="L204" s="94">
        <f t="shared" si="18"/>
        <v>0</v>
      </c>
      <c r="M204" s="94">
        <f t="shared" si="18"/>
        <v>0</v>
      </c>
      <c r="N204" s="94">
        <f t="shared" si="18"/>
        <v>0</v>
      </c>
      <c r="O204" s="94">
        <f t="shared" si="18"/>
        <v>0</v>
      </c>
      <c r="P204" s="94">
        <f t="shared" si="18"/>
        <v>0</v>
      </c>
      <c r="Q204" s="94">
        <f t="shared" si="18"/>
        <v>0</v>
      </c>
      <c r="R204" s="94">
        <f t="shared" si="18"/>
        <v>0</v>
      </c>
      <c r="S204" s="94">
        <f t="shared" si="18"/>
        <v>0</v>
      </c>
      <c r="T204" s="94">
        <f t="shared" si="18"/>
        <v>0</v>
      </c>
      <c r="U204" s="94">
        <f t="shared" si="18"/>
        <v>0</v>
      </c>
      <c r="V204" s="94">
        <f t="shared" si="18"/>
        <v>0</v>
      </c>
      <c r="W204" s="94">
        <f t="shared" si="18"/>
        <v>0</v>
      </c>
      <c r="X204" s="94">
        <f t="shared" si="18"/>
        <v>0</v>
      </c>
      <c r="Y204" s="94">
        <f t="shared" si="18"/>
        <v>0</v>
      </c>
      <c r="Z204" s="94">
        <f t="shared" si="18"/>
        <v>0</v>
      </c>
      <c r="AA204" s="94">
        <f t="shared" si="18"/>
        <v>0</v>
      </c>
      <c r="AB204" s="95">
        <f t="shared" si="18"/>
        <v>0</v>
      </c>
      <c r="AD204" s="221"/>
    </row>
    <row r="205" spans="4:30" ht="12.75" hidden="1" customHeight="1" outlineLevel="1">
      <c r="D205" s="112" t="str">
        <f t="shared" ca="1" si="14"/>
        <v>Head Office* – HR</v>
      </c>
      <c r="E205" s="93"/>
      <c r="F205" s="113" t="str">
        <f t="shared" si="15"/>
        <v>£000/ FTE</v>
      </c>
      <c r="G205" s="94">
        <f t="shared" si="18"/>
        <v>0</v>
      </c>
      <c r="H205" s="94">
        <f t="shared" si="18"/>
        <v>0</v>
      </c>
      <c r="I205" s="94">
        <f t="shared" si="18"/>
        <v>0</v>
      </c>
      <c r="J205" s="94">
        <f t="shared" si="18"/>
        <v>0</v>
      </c>
      <c r="K205" s="94">
        <f t="shared" si="18"/>
        <v>0</v>
      </c>
      <c r="L205" s="94">
        <f t="shared" si="18"/>
        <v>0</v>
      </c>
      <c r="M205" s="94">
        <f t="shared" si="18"/>
        <v>0</v>
      </c>
      <c r="N205" s="94">
        <f t="shared" si="18"/>
        <v>0</v>
      </c>
      <c r="O205" s="94">
        <f t="shared" si="18"/>
        <v>0</v>
      </c>
      <c r="P205" s="94">
        <f t="shared" si="18"/>
        <v>0</v>
      </c>
      <c r="Q205" s="94">
        <f t="shared" si="18"/>
        <v>0</v>
      </c>
      <c r="R205" s="94">
        <f t="shared" si="18"/>
        <v>0</v>
      </c>
      <c r="S205" s="94">
        <f t="shared" si="18"/>
        <v>0</v>
      </c>
      <c r="T205" s="94">
        <f t="shared" si="18"/>
        <v>0</v>
      </c>
      <c r="U205" s="94">
        <f t="shared" si="18"/>
        <v>0</v>
      </c>
      <c r="V205" s="94">
        <f t="shared" si="18"/>
        <v>0</v>
      </c>
      <c r="W205" s="94">
        <f t="shared" si="18"/>
        <v>0</v>
      </c>
      <c r="X205" s="94">
        <f t="shared" si="18"/>
        <v>0</v>
      </c>
      <c r="Y205" s="94">
        <f t="shared" si="18"/>
        <v>0</v>
      </c>
      <c r="Z205" s="94">
        <f t="shared" si="18"/>
        <v>0</v>
      </c>
      <c r="AA205" s="94">
        <f t="shared" si="18"/>
        <v>0</v>
      </c>
      <c r="AB205" s="95">
        <f t="shared" si="18"/>
        <v>0</v>
      </c>
      <c r="AD205" s="221"/>
    </row>
    <row r="206" spans="4:30" ht="12.75" hidden="1" customHeight="1" outlineLevel="1">
      <c r="D206" s="112" t="str">
        <f t="shared" ca="1" si="14"/>
        <v>Head Office* – Safety</v>
      </c>
      <c r="E206" s="93"/>
      <c r="F206" s="113" t="str">
        <f t="shared" si="15"/>
        <v>£000/ FTE</v>
      </c>
      <c r="G206" s="94">
        <f t="shared" si="18"/>
        <v>0</v>
      </c>
      <c r="H206" s="94">
        <f t="shared" si="18"/>
        <v>0</v>
      </c>
      <c r="I206" s="94">
        <f t="shared" si="18"/>
        <v>0</v>
      </c>
      <c r="J206" s="94">
        <f t="shared" si="18"/>
        <v>0</v>
      </c>
      <c r="K206" s="94">
        <f t="shared" si="18"/>
        <v>0</v>
      </c>
      <c r="L206" s="94">
        <f t="shared" si="18"/>
        <v>0</v>
      </c>
      <c r="M206" s="94">
        <f t="shared" si="18"/>
        <v>0</v>
      </c>
      <c r="N206" s="94">
        <f t="shared" si="18"/>
        <v>0</v>
      </c>
      <c r="O206" s="94">
        <f t="shared" si="18"/>
        <v>0</v>
      </c>
      <c r="P206" s="94">
        <f t="shared" si="18"/>
        <v>0</v>
      </c>
      <c r="Q206" s="94">
        <f t="shared" si="18"/>
        <v>0</v>
      </c>
      <c r="R206" s="94">
        <f t="shared" si="18"/>
        <v>0</v>
      </c>
      <c r="S206" s="94">
        <f t="shared" si="18"/>
        <v>0</v>
      </c>
      <c r="T206" s="94">
        <f t="shared" si="18"/>
        <v>0</v>
      </c>
      <c r="U206" s="94">
        <f t="shared" si="18"/>
        <v>0</v>
      </c>
      <c r="V206" s="94">
        <f t="shared" si="18"/>
        <v>0</v>
      </c>
      <c r="W206" s="94">
        <f t="shared" si="18"/>
        <v>0</v>
      </c>
      <c r="X206" s="94">
        <f t="shared" si="18"/>
        <v>0</v>
      </c>
      <c r="Y206" s="94">
        <f t="shared" si="18"/>
        <v>0</v>
      </c>
      <c r="Z206" s="94">
        <f t="shared" si="18"/>
        <v>0</v>
      </c>
      <c r="AA206" s="94">
        <f t="shared" si="18"/>
        <v>0</v>
      </c>
      <c r="AB206" s="95">
        <f t="shared" si="18"/>
        <v>0</v>
      </c>
      <c r="AD206" s="221"/>
    </row>
    <row r="207" spans="4:30" ht="12.75" hidden="1" customHeight="1" outlineLevel="1">
      <c r="D207" s="112" t="str">
        <f t="shared" ca="1" si="14"/>
        <v>Head Office* – Commercial</v>
      </c>
      <c r="E207" s="93"/>
      <c r="F207" s="113" t="str">
        <f t="shared" si="15"/>
        <v>£000/ FTE</v>
      </c>
      <c r="G207" s="94">
        <f t="shared" si="18"/>
        <v>0</v>
      </c>
      <c r="H207" s="94">
        <f t="shared" si="18"/>
        <v>0</v>
      </c>
      <c r="I207" s="94">
        <f t="shared" si="18"/>
        <v>0</v>
      </c>
      <c r="J207" s="94">
        <f t="shared" si="18"/>
        <v>0</v>
      </c>
      <c r="K207" s="94">
        <f t="shared" si="18"/>
        <v>0</v>
      </c>
      <c r="L207" s="94">
        <f t="shared" si="18"/>
        <v>0</v>
      </c>
      <c r="M207" s="94">
        <f t="shared" si="18"/>
        <v>0</v>
      </c>
      <c r="N207" s="94">
        <f t="shared" si="18"/>
        <v>0</v>
      </c>
      <c r="O207" s="94">
        <f t="shared" si="18"/>
        <v>0</v>
      </c>
      <c r="P207" s="94">
        <f t="shared" si="18"/>
        <v>0</v>
      </c>
      <c r="Q207" s="94">
        <f t="shared" si="18"/>
        <v>0</v>
      </c>
      <c r="R207" s="94">
        <f t="shared" si="18"/>
        <v>0</v>
      </c>
      <c r="S207" s="94">
        <f t="shared" si="18"/>
        <v>0</v>
      </c>
      <c r="T207" s="94">
        <f t="shared" si="18"/>
        <v>0</v>
      </c>
      <c r="U207" s="94">
        <f t="shared" si="18"/>
        <v>0</v>
      </c>
      <c r="V207" s="94">
        <f t="shared" si="18"/>
        <v>0</v>
      </c>
      <c r="W207" s="94">
        <f t="shared" si="18"/>
        <v>0</v>
      </c>
      <c r="X207" s="94">
        <f t="shared" si="18"/>
        <v>0</v>
      </c>
      <c r="Y207" s="94">
        <f t="shared" si="18"/>
        <v>0</v>
      </c>
      <c r="Z207" s="94">
        <f t="shared" si="18"/>
        <v>0</v>
      </c>
      <c r="AA207" s="94">
        <f t="shared" si="18"/>
        <v>0</v>
      </c>
      <c r="AB207" s="95">
        <f t="shared" si="18"/>
        <v>0</v>
      </c>
      <c r="AD207" s="221"/>
    </row>
    <row r="208" spans="4:30" ht="12.75" hidden="1" customHeight="1" outlineLevel="1">
      <c r="D208" s="112" t="str">
        <f t="shared" ca="1" si="14"/>
        <v>Head Office* – Performance and Planning</v>
      </c>
      <c r="E208" s="93"/>
      <c r="F208" s="113" t="str">
        <f t="shared" si="15"/>
        <v>£000/ FTE</v>
      </c>
      <c r="G208" s="94">
        <f t="shared" si="18"/>
        <v>0</v>
      </c>
      <c r="H208" s="94">
        <f t="shared" si="18"/>
        <v>0</v>
      </c>
      <c r="I208" s="94">
        <f t="shared" si="18"/>
        <v>0</v>
      </c>
      <c r="J208" s="94">
        <f t="shared" si="18"/>
        <v>0</v>
      </c>
      <c r="K208" s="94">
        <f t="shared" si="18"/>
        <v>0</v>
      </c>
      <c r="L208" s="94">
        <f t="shared" si="18"/>
        <v>0</v>
      </c>
      <c r="M208" s="94">
        <f t="shared" si="18"/>
        <v>0</v>
      </c>
      <c r="N208" s="94">
        <f t="shared" si="18"/>
        <v>0</v>
      </c>
      <c r="O208" s="94">
        <f t="shared" si="18"/>
        <v>0</v>
      </c>
      <c r="P208" s="94">
        <f t="shared" si="18"/>
        <v>0</v>
      </c>
      <c r="Q208" s="94">
        <f t="shared" si="18"/>
        <v>0</v>
      </c>
      <c r="R208" s="94">
        <f t="shared" si="18"/>
        <v>0</v>
      </c>
      <c r="S208" s="94">
        <f t="shared" si="18"/>
        <v>0</v>
      </c>
      <c r="T208" s="94">
        <f t="shared" si="18"/>
        <v>0</v>
      </c>
      <c r="U208" s="94">
        <f t="shared" si="18"/>
        <v>0</v>
      </c>
      <c r="V208" s="94">
        <f t="shared" si="18"/>
        <v>0</v>
      </c>
      <c r="W208" s="94">
        <f t="shared" si="18"/>
        <v>0</v>
      </c>
      <c r="X208" s="94">
        <f t="shared" si="18"/>
        <v>0</v>
      </c>
      <c r="Y208" s="94">
        <f t="shared" si="18"/>
        <v>0</v>
      </c>
      <c r="Z208" s="94">
        <f t="shared" si="18"/>
        <v>0</v>
      </c>
      <c r="AA208" s="94">
        <f t="shared" si="18"/>
        <v>0</v>
      </c>
      <c r="AB208" s="95">
        <f t="shared" si="18"/>
        <v>0</v>
      </c>
      <c r="AD208" s="221"/>
    </row>
    <row r="209" spans="4:30" ht="12.75" hidden="1" customHeight="1" outlineLevel="1">
      <c r="D209" s="112" t="str">
        <f t="shared" ca="1" si="14"/>
        <v>Head Office* – Projects</v>
      </c>
      <c r="E209" s="93"/>
      <c r="F209" s="113" t="str">
        <f t="shared" si="15"/>
        <v>£000/ FTE</v>
      </c>
      <c r="G209" s="94">
        <f t="shared" si="18"/>
        <v>0</v>
      </c>
      <c r="H209" s="94">
        <f t="shared" si="18"/>
        <v>0</v>
      </c>
      <c r="I209" s="94">
        <f t="shared" si="18"/>
        <v>0</v>
      </c>
      <c r="J209" s="94">
        <f t="shared" si="18"/>
        <v>0</v>
      </c>
      <c r="K209" s="94">
        <f t="shared" si="18"/>
        <v>0</v>
      </c>
      <c r="L209" s="94">
        <f t="shared" si="18"/>
        <v>0</v>
      </c>
      <c r="M209" s="94">
        <f t="shared" si="18"/>
        <v>0</v>
      </c>
      <c r="N209" s="94">
        <f t="shared" si="18"/>
        <v>0</v>
      </c>
      <c r="O209" s="94">
        <f t="shared" si="18"/>
        <v>0</v>
      </c>
      <c r="P209" s="94">
        <f t="shared" si="18"/>
        <v>0</v>
      </c>
      <c r="Q209" s="94">
        <f t="shared" si="18"/>
        <v>0</v>
      </c>
      <c r="R209" s="94">
        <f t="shared" si="18"/>
        <v>0</v>
      </c>
      <c r="S209" s="94">
        <f t="shared" si="18"/>
        <v>0</v>
      </c>
      <c r="T209" s="94">
        <f t="shared" si="18"/>
        <v>0</v>
      </c>
      <c r="U209" s="94">
        <f t="shared" si="18"/>
        <v>0</v>
      </c>
      <c r="V209" s="94">
        <f t="shared" si="18"/>
        <v>0</v>
      </c>
      <c r="W209" s="94">
        <f t="shared" si="18"/>
        <v>0</v>
      </c>
      <c r="X209" s="94">
        <f t="shared" si="18"/>
        <v>0</v>
      </c>
      <c r="Y209" s="94">
        <f t="shared" si="18"/>
        <v>0</v>
      </c>
      <c r="Z209" s="94">
        <f t="shared" si="18"/>
        <v>0</v>
      </c>
      <c r="AA209" s="94">
        <f t="shared" si="18"/>
        <v>0</v>
      </c>
      <c r="AB209" s="95">
        <f t="shared" si="18"/>
        <v>0</v>
      </c>
      <c r="AD209" s="221"/>
    </row>
    <row r="210" spans="4:30" ht="12.75" hidden="1" customHeight="1" outlineLevel="1">
      <c r="D210" s="112" t="str">
        <f t="shared" ca="1" si="14"/>
        <v>Head Office* – Programmes</v>
      </c>
      <c r="E210" s="93"/>
      <c r="F210" s="113" t="str">
        <f t="shared" si="15"/>
        <v>£000/ FTE</v>
      </c>
      <c r="G210" s="94">
        <f t="shared" si="18"/>
        <v>0</v>
      </c>
      <c r="H210" s="94">
        <f t="shared" si="18"/>
        <v>0</v>
      </c>
      <c r="I210" s="94">
        <f t="shared" si="18"/>
        <v>0</v>
      </c>
      <c r="J210" s="94">
        <f t="shared" si="18"/>
        <v>0</v>
      </c>
      <c r="K210" s="94">
        <f t="shared" si="18"/>
        <v>0</v>
      </c>
      <c r="L210" s="94">
        <f t="shared" si="18"/>
        <v>0</v>
      </c>
      <c r="M210" s="94">
        <f t="shared" si="18"/>
        <v>0</v>
      </c>
      <c r="N210" s="94">
        <f t="shared" si="18"/>
        <v>0</v>
      </c>
      <c r="O210" s="94">
        <f t="shared" si="18"/>
        <v>0</v>
      </c>
      <c r="P210" s="94">
        <f t="shared" si="18"/>
        <v>0</v>
      </c>
      <c r="Q210" s="94">
        <f t="shared" si="18"/>
        <v>0</v>
      </c>
      <c r="R210" s="94">
        <f t="shared" si="18"/>
        <v>0</v>
      </c>
      <c r="S210" s="94">
        <f t="shared" si="18"/>
        <v>0</v>
      </c>
      <c r="T210" s="94">
        <f t="shared" si="18"/>
        <v>0</v>
      </c>
      <c r="U210" s="94">
        <f t="shared" si="18"/>
        <v>0</v>
      </c>
      <c r="V210" s="94">
        <f t="shared" si="18"/>
        <v>0</v>
      </c>
      <c r="W210" s="94">
        <f t="shared" si="18"/>
        <v>0</v>
      </c>
      <c r="X210" s="94">
        <f t="shared" si="18"/>
        <v>0</v>
      </c>
      <c r="Y210" s="94">
        <f t="shared" si="18"/>
        <v>0</v>
      </c>
      <c r="Z210" s="94">
        <f t="shared" si="18"/>
        <v>0</v>
      </c>
      <c r="AA210" s="94">
        <f t="shared" si="18"/>
        <v>0</v>
      </c>
      <c r="AB210" s="95">
        <f t="shared" si="18"/>
        <v>0</v>
      </c>
      <c r="AD210" s="221"/>
    </row>
    <row r="211" spans="4:30" ht="12.75" hidden="1" customHeight="1" outlineLevel="1">
      <c r="D211" s="112" t="str">
        <f t="shared" ca="1" si="14"/>
        <v>Head Office* – Performance</v>
      </c>
      <c r="E211" s="93"/>
      <c r="F211" s="113" t="str">
        <f t="shared" si="15"/>
        <v>£000/ FTE</v>
      </c>
      <c r="G211" s="94">
        <f t="shared" si="18"/>
        <v>0</v>
      </c>
      <c r="H211" s="94">
        <f t="shared" si="18"/>
        <v>0</v>
      </c>
      <c r="I211" s="94">
        <f t="shared" si="18"/>
        <v>0</v>
      </c>
      <c r="J211" s="94">
        <f t="shared" si="18"/>
        <v>0</v>
      </c>
      <c r="K211" s="94">
        <f t="shared" si="18"/>
        <v>0</v>
      </c>
      <c r="L211" s="94">
        <f t="shared" si="18"/>
        <v>0</v>
      </c>
      <c r="M211" s="94">
        <f t="shared" si="18"/>
        <v>0</v>
      </c>
      <c r="N211" s="94">
        <f t="shared" si="18"/>
        <v>0</v>
      </c>
      <c r="O211" s="94">
        <f t="shared" si="18"/>
        <v>0</v>
      </c>
      <c r="P211" s="94">
        <f t="shared" si="18"/>
        <v>0</v>
      </c>
      <c r="Q211" s="94">
        <f t="shared" si="18"/>
        <v>0</v>
      </c>
      <c r="R211" s="94">
        <f t="shared" si="18"/>
        <v>0</v>
      </c>
      <c r="S211" s="94">
        <f t="shared" si="18"/>
        <v>0</v>
      </c>
      <c r="T211" s="94">
        <f t="shared" si="18"/>
        <v>0</v>
      </c>
      <c r="U211" s="94">
        <f t="shared" si="18"/>
        <v>0</v>
      </c>
      <c r="V211" s="94">
        <f t="shared" si="18"/>
        <v>0</v>
      </c>
      <c r="W211" s="94">
        <f t="shared" si="18"/>
        <v>0</v>
      </c>
      <c r="X211" s="94">
        <f t="shared" si="18"/>
        <v>0</v>
      </c>
      <c r="Y211" s="94">
        <f t="shared" si="18"/>
        <v>0</v>
      </c>
      <c r="Z211" s="94">
        <f t="shared" si="18"/>
        <v>0</v>
      </c>
      <c r="AA211" s="94">
        <f t="shared" si="18"/>
        <v>0</v>
      </c>
      <c r="AB211" s="95">
        <f t="shared" si="18"/>
        <v>0</v>
      </c>
      <c r="AD211" s="221"/>
    </row>
    <row r="212" spans="4:30" ht="12.75" hidden="1" customHeight="1" outlineLevel="1">
      <c r="D212" s="112" t="str">
        <f t="shared" ca="1" si="14"/>
        <v>Head Office* – Customer Service</v>
      </c>
      <c r="E212" s="93"/>
      <c r="F212" s="113" t="str">
        <f t="shared" si="15"/>
        <v>£000/ FTE</v>
      </c>
      <c r="G212" s="94">
        <f t="shared" si="18"/>
        <v>0</v>
      </c>
      <c r="H212" s="94">
        <f t="shared" si="18"/>
        <v>0</v>
      </c>
      <c r="I212" s="94">
        <f t="shared" si="18"/>
        <v>0</v>
      </c>
      <c r="J212" s="94">
        <f t="shared" si="18"/>
        <v>0</v>
      </c>
      <c r="K212" s="94">
        <f t="shared" si="18"/>
        <v>0</v>
      </c>
      <c r="L212" s="94">
        <f t="shared" si="18"/>
        <v>0</v>
      </c>
      <c r="M212" s="94">
        <f t="shared" si="18"/>
        <v>0</v>
      </c>
      <c r="N212" s="94">
        <f t="shared" si="18"/>
        <v>0</v>
      </c>
      <c r="O212" s="94">
        <f t="shared" si="18"/>
        <v>0</v>
      </c>
      <c r="P212" s="94">
        <f t="shared" si="18"/>
        <v>0</v>
      </c>
      <c r="Q212" s="94">
        <f t="shared" si="18"/>
        <v>0</v>
      </c>
      <c r="R212" s="94">
        <f t="shared" si="18"/>
        <v>0</v>
      </c>
      <c r="S212" s="94">
        <f t="shared" si="18"/>
        <v>0</v>
      </c>
      <c r="T212" s="94">
        <f t="shared" si="18"/>
        <v>0</v>
      </c>
      <c r="U212" s="94">
        <f t="shared" si="18"/>
        <v>0</v>
      </c>
      <c r="V212" s="94">
        <f t="shared" si="18"/>
        <v>0</v>
      </c>
      <c r="W212" s="94">
        <f t="shared" si="18"/>
        <v>0</v>
      </c>
      <c r="X212" s="94">
        <f t="shared" si="18"/>
        <v>0</v>
      </c>
      <c r="Y212" s="94">
        <f t="shared" si="18"/>
        <v>0</v>
      </c>
      <c r="Z212" s="94">
        <f t="shared" si="18"/>
        <v>0</v>
      </c>
      <c r="AA212" s="94">
        <f t="shared" si="18"/>
        <v>0</v>
      </c>
      <c r="AB212" s="95">
        <f t="shared" si="18"/>
        <v>0</v>
      </c>
      <c r="AD212" s="221"/>
    </row>
    <row r="213" spans="4:30" ht="12.75" hidden="1" customHeight="1" outlineLevel="1">
      <c r="D213" s="112" t="str">
        <f t="shared" ca="1" si="14"/>
        <v>[Staff Functions Line 22]</v>
      </c>
      <c r="E213" s="93"/>
      <c r="F213" s="113" t="str">
        <f t="shared" si="15"/>
        <v>£000/ FTE</v>
      </c>
      <c r="G213" s="94">
        <f t="shared" si="18"/>
        <v>0</v>
      </c>
      <c r="H213" s="94">
        <f t="shared" si="18"/>
        <v>0</v>
      </c>
      <c r="I213" s="94">
        <f t="shared" si="18"/>
        <v>0</v>
      </c>
      <c r="J213" s="94">
        <f t="shared" si="18"/>
        <v>0</v>
      </c>
      <c r="K213" s="94">
        <f t="shared" si="18"/>
        <v>0</v>
      </c>
      <c r="L213" s="94">
        <f t="shared" si="18"/>
        <v>0</v>
      </c>
      <c r="M213" s="94">
        <f t="shared" si="18"/>
        <v>0</v>
      </c>
      <c r="N213" s="94">
        <f t="shared" si="18"/>
        <v>0</v>
      </c>
      <c r="O213" s="94">
        <f t="shared" si="18"/>
        <v>0</v>
      </c>
      <c r="P213" s="94">
        <f t="shared" si="18"/>
        <v>0</v>
      </c>
      <c r="Q213" s="94">
        <f t="shared" si="18"/>
        <v>0</v>
      </c>
      <c r="R213" s="94">
        <f t="shared" si="18"/>
        <v>0</v>
      </c>
      <c r="S213" s="94">
        <f t="shared" si="18"/>
        <v>0</v>
      </c>
      <c r="T213" s="94">
        <f t="shared" si="18"/>
        <v>0</v>
      </c>
      <c r="U213" s="94">
        <f t="shared" si="18"/>
        <v>0</v>
      </c>
      <c r="V213" s="94">
        <f t="shared" si="18"/>
        <v>0</v>
      </c>
      <c r="W213" s="94">
        <f t="shared" si="18"/>
        <v>0</v>
      </c>
      <c r="X213" s="94">
        <f t="shared" si="18"/>
        <v>0</v>
      </c>
      <c r="Y213" s="94">
        <f t="shared" si="18"/>
        <v>0</v>
      </c>
      <c r="Z213" s="94">
        <f t="shared" si="18"/>
        <v>0</v>
      </c>
      <c r="AA213" s="94">
        <f t="shared" si="18"/>
        <v>0</v>
      </c>
      <c r="AB213" s="95">
        <f t="shared" si="18"/>
        <v>0</v>
      </c>
      <c r="AD213" s="221"/>
    </row>
    <row r="214" spans="4:30" ht="12.75" hidden="1" customHeight="1" outlineLevel="1">
      <c r="D214" s="112" t="str">
        <f t="shared" ca="1" si="14"/>
        <v>[Staff Functions Line 23]</v>
      </c>
      <c r="E214" s="93"/>
      <c r="F214" s="113" t="str">
        <f t="shared" si="15"/>
        <v>£000/ FTE</v>
      </c>
      <c r="G214" s="94">
        <f t="shared" si="18"/>
        <v>0</v>
      </c>
      <c r="H214" s="94">
        <f t="shared" si="18"/>
        <v>0</v>
      </c>
      <c r="I214" s="94">
        <f t="shared" si="18"/>
        <v>0</v>
      </c>
      <c r="J214" s="94">
        <f t="shared" si="18"/>
        <v>0</v>
      </c>
      <c r="K214" s="94">
        <f t="shared" si="18"/>
        <v>0</v>
      </c>
      <c r="L214" s="94">
        <f t="shared" si="18"/>
        <v>0</v>
      </c>
      <c r="M214" s="94">
        <f t="shared" si="18"/>
        <v>0</v>
      </c>
      <c r="N214" s="94">
        <f t="shared" si="18"/>
        <v>0</v>
      </c>
      <c r="O214" s="94">
        <f t="shared" si="18"/>
        <v>0</v>
      </c>
      <c r="P214" s="94">
        <f t="shared" si="18"/>
        <v>0</v>
      </c>
      <c r="Q214" s="94">
        <f t="shared" si="18"/>
        <v>0</v>
      </c>
      <c r="R214" s="94">
        <f t="shared" si="18"/>
        <v>0</v>
      </c>
      <c r="S214" s="94">
        <f t="shared" si="18"/>
        <v>0</v>
      </c>
      <c r="T214" s="94">
        <f t="shared" si="18"/>
        <v>0</v>
      </c>
      <c r="U214" s="94">
        <f t="shared" si="18"/>
        <v>0</v>
      </c>
      <c r="V214" s="94">
        <f t="shared" si="18"/>
        <v>0</v>
      </c>
      <c r="W214" s="94">
        <f t="shared" si="18"/>
        <v>0</v>
      </c>
      <c r="X214" s="94">
        <f t="shared" si="18"/>
        <v>0</v>
      </c>
      <c r="Y214" s="94">
        <f t="shared" si="18"/>
        <v>0</v>
      </c>
      <c r="Z214" s="94">
        <f t="shared" si="18"/>
        <v>0</v>
      </c>
      <c r="AA214" s="94">
        <f t="shared" si="18"/>
        <v>0</v>
      </c>
      <c r="AB214" s="95">
        <f t="shared" si="18"/>
        <v>0</v>
      </c>
      <c r="AD214" s="221"/>
    </row>
    <row r="215" spans="4:30" ht="12.75" hidden="1" customHeight="1" outlineLevel="1">
      <c r="D215" s="112" t="str">
        <f t="shared" ca="1" si="14"/>
        <v>[Staff Functions Line 24]</v>
      </c>
      <c r="E215" s="93"/>
      <c r="F215" s="113" t="str">
        <f t="shared" si="15"/>
        <v>£000/ FTE</v>
      </c>
      <c r="G215" s="94">
        <f t="shared" si="18"/>
        <v>0</v>
      </c>
      <c r="H215" s="94">
        <f t="shared" si="18"/>
        <v>0</v>
      </c>
      <c r="I215" s="94">
        <f t="shared" si="18"/>
        <v>0</v>
      </c>
      <c r="J215" s="94">
        <f t="shared" si="18"/>
        <v>0</v>
      </c>
      <c r="K215" s="94">
        <f t="shared" si="18"/>
        <v>0</v>
      </c>
      <c r="L215" s="94">
        <f t="shared" si="18"/>
        <v>0</v>
      </c>
      <c r="M215" s="94">
        <f t="shared" si="18"/>
        <v>0</v>
      </c>
      <c r="N215" s="94">
        <f t="shared" si="18"/>
        <v>0</v>
      </c>
      <c r="O215" s="94">
        <f t="shared" si="18"/>
        <v>0</v>
      </c>
      <c r="P215" s="94">
        <f t="shared" si="18"/>
        <v>0</v>
      </c>
      <c r="Q215" s="94">
        <f t="shared" si="18"/>
        <v>0</v>
      </c>
      <c r="R215" s="94">
        <f t="shared" si="18"/>
        <v>0</v>
      </c>
      <c r="S215" s="94">
        <f t="shared" si="18"/>
        <v>0</v>
      </c>
      <c r="T215" s="94">
        <f t="shared" ref="T215:AB215" si="19">SUM(T75,T110,T145,T180)</f>
        <v>0</v>
      </c>
      <c r="U215" s="94">
        <f t="shared" si="19"/>
        <v>0</v>
      </c>
      <c r="V215" s="94">
        <f t="shared" si="19"/>
        <v>0</v>
      </c>
      <c r="W215" s="94">
        <f t="shared" si="19"/>
        <v>0</v>
      </c>
      <c r="X215" s="94">
        <f t="shared" si="19"/>
        <v>0</v>
      </c>
      <c r="Y215" s="94">
        <f t="shared" si="19"/>
        <v>0</v>
      </c>
      <c r="Z215" s="94">
        <f t="shared" si="19"/>
        <v>0</v>
      </c>
      <c r="AA215" s="94">
        <f t="shared" si="19"/>
        <v>0</v>
      </c>
      <c r="AB215" s="95">
        <f t="shared" si="19"/>
        <v>0</v>
      </c>
      <c r="AD215" s="221"/>
    </row>
    <row r="216" spans="4:30" ht="12.75" hidden="1" customHeight="1" outlineLevel="1">
      <c r="D216" s="112" t="str">
        <f t="shared" ca="1" si="14"/>
        <v>[Staff Functions Line 25]</v>
      </c>
      <c r="E216" s="93"/>
      <c r="F216" s="113" t="str">
        <f t="shared" si="15"/>
        <v>£000/ FTE</v>
      </c>
      <c r="G216" s="94">
        <f t="shared" ref="G216:AB221" si="20">SUM(G76,G111,G146,G181)</f>
        <v>0</v>
      </c>
      <c r="H216" s="94">
        <f t="shared" si="20"/>
        <v>0</v>
      </c>
      <c r="I216" s="94">
        <f t="shared" si="20"/>
        <v>0</v>
      </c>
      <c r="J216" s="94">
        <f t="shared" si="20"/>
        <v>0</v>
      </c>
      <c r="K216" s="94">
        <f t="shared" si="20"/>
        <v>0</v>
      </c>
      <c r="L216" s="94">
        <f t="shared" si="20"/>
        <v>0</v>
      </c>
      <c r="M216" s="94">
        <f t="shared" si="20"/>
        <v>0</v>
      </c>
      <c r="N216" s="94">
        <f t="shared" si="20"/>
        <v>0</v>
      </c>
      <c r="O216" s="94">
        <f t="shared" si="20"/>
        <v>0</v>
      </c>
      <c r="P216" s="94">
        <f t="shared" si="20"/>
        <v>0</v>
      </c>
      <c r="Q216" s="94">
        <f t="shared" si="20"/>
        <v>0</v>
      </c>
      <c r="R216" s="94">
        <f t="shared" si="20"/>
        <v>0</v>
      </c>
      <c r="S216" s="94">
        <f t="shared" si="20"/>
        <v>0</v>
      </c>
      <c r="T216" s="94">
        <f t="shared" si="20"/>
        <v>0</v>
      </c>
      <c r="U216" s="94">
        <f t="shared" si="20"/>
        <v>0</v>
      </c>
      <c r="V216" s="94">
        <f t="shared" si="20"/>
        <v>0</v>
      </c>
      <c r="W216" s="94">
        <f t="shared" si="20"/>
        <v>0</v>
      </c>
      <c r="X216" s="94">
        <f t="shared" si="20"/>
        <v>0</v>
      </c>
      <c r="Y216" s="94">
        <f t="shared" si="20"/>
        <v>0</v>
      </c>
      <c r="Z216" s="94">
        <f t="shared" si="20"/>
        <v>0</v>
      </c>
      <c r="AA216" s="94">
        <f t="shared" si="20"/>
        <v>0</v>
      </c>
      <c r="AB216" s="95">
        <f t="shared" si="20"/>
        <v>0</v>
      </c>
      <c r="AD216" s="221"/>
    </row>
    <row r="217" spans="4:30" ht="12.75" hidden="1" customHeight="1" outlineLevel="1">
      <c r="D217" s="112" t="str">
        <f t="shared" ca="1" si="14"/>
        <v>[Staff Functions Line 26]</v>
      </c>
      <c r="E217" s="93"/>
      <c r="F217" s="113" t="str">
        <f t="shared" si="15"/>
        <v>£000/ FTE</v>
      </c>
      <c r="G217" s="94">
        <f t="shared" si="20"/>
        <v>0</v>
      </c>
      <c r="H217" s="94">
        <f t="shared" si="20"/>
        <v>0</v>
      </c>
      <c r="I217" s="94">
        <f t="shared" si="20"/>
        <v>0</v>
      </c>
      <c r="J217" s="94">
        <f t="shared" si="20"/>
        <v>0</v>
      </c>
      <c r="K217" s="94">
        <f t="shared" si="20"/>
        <v>0</v>
      </c>
      <c r="L217" s="94">
        <f t="shared" si="20"/>
        <v>0</v>
      </c>
      <c r="M217" s="94">
        <f t="shared" si="20"/>
        <v>0</v>
      </c>
      <c r="N217" s="94">
        <f t="shared" si="20"/>
        <v>0</v>
      </c>
      <c r="O217" s="94">
        <f t="shared" si="20"/>
        <v>0</v>
      </c>
      <c r="P217" s="94">
        <f t="shared" si="20"/>
        <v>0</v>
      </c>
      <c r="Q217" s="94">
        <f t="shared" si="20"/>
        <v>0</v>
      </c>
      <c r="R217" s="94">
        <f t="shared" si="20"/>
        <v>0</v>
      </c>
      <c r="S217" s="94">
        <f t="shared" si="20"/>
        <v>0</v>
      </c>
      <c r="T217" s="94">
        <f t="shared" si="20"/>
        <v>0</v>
      </c>
      <c r="U217" s="94">
        <f t="shared" si="20"/>
        <v>0</v>
      </c>
      <c r="V217" s="94">
        <f t="shared" si="20"/>
        <v>0</v>
      </c>
      <c r="W217" s="94">
        <f t="shared" si="20"/>
        <v>0</v>
      </c>
      <c r="X217" s="94">
        <f t="shared" si="20"/>
        <v>0</v>
      </c>
      <c r="Y217" s="94">
        <f t="shared" si="20"/>
        <v>0</v>
      </c>
      <c r="Z217" s="94">
        <f t="shared" si="20"/>
        <v>0</v>
      </c>
      <c r="AA217" s="94">
        <f t="shared" si="20"/>
        <v>0</v>
      </c>
      <c r="AB217" s="95">
        <f t="shared" si="20"/>
        <v>0</v>
      </c>
      <c r="AD217" s="221"/>
    </row>
    <row r="218" spans="4:30" ht="12.75" hidden="1" customHeight="1" outlineLevel="1">
      <c r="D218" s="112" t="str">
        <f t="shared" ca="1" si="14"/>
        <v>[Staff Functions Line 27]</v>
      </c>
      <c r="E218" s="93"/>
      <c r="F218" s="113" t="str">
        <f t="shared" si="15"/>
        <v>£000/ FTE</v>
      </c>
      <c r="G218" s="94">
        <f t="shared" si="20"/>
        <v>0</v>
      </c>
      <c r="H218" s="94">
        <f t="shared" si="20"/>
        <v>0</v>
      </c>
      <c r="I218" s="94">
        <f t="shared" si="20"/>
        <v>0</v>
      </c>
      <c r="J218" s="94">
        <f t="shared" si="20"/>
        <v>0</v>
      </c>
      <c r="K218" s="94">
        <f t="shared" si="20"/>
        <v>0</v>
      </c>
      <c r="L218" s="94">
        <f t="shared" si="20"/>
        <v>0</v>
      </c>
      <c r="M218" s="94">
        <f t="shared" si="20"/>
        <v>0</v>
      </c>
      <c r="N218" s="94">
        <f t="shared" si="20"/>
        <v>0</v>
      </c>
      <c r="O218" s="94">
        <f t="shared" si="20"/>
        <v>0</v>
      </c>
      <c r="P218" s="94">
        <f t="shared" si="20"/>
        <v>0</v>
      </c>
      <c r="Q218" s="94">
        <f t="shared" si="20"/>
        <v>0</v>
      </c>
      <c r="R218" s="94">
        <f t="shared" si="20"/>
        <v>0</v>
      </c>
      <c r="S218" s="94">
        <f t="shared" si="20"/>
        <v>0</v>
      </c>
      <c r="T218" s="94">
        <f t="shared" si="20"/>
        <v>0</v>
      </c>
      <c r="U218" s="94">
        <f t="shared" si="20"/>
        <v>0</v>
      </c>
      <c r="V218" s="94">
        <f t="shared" si="20"/>
        <v>0</v>
      </c>
      <c r="W218" s="94">
        <f t="shared" si="20"/>
        <v>0</v>
      </c>
      <c r="X218" s="94">
        <f t="shared" si="20"/>
        <v>0</v>
      </c>
      <c r="Y218" s="94">
        <f t="shared" si="20"/>
        <v>0</v>
      </c>
      <c r="Z218" s="94">
        <f t="shared" si="20"/>
        <v>0</v>
      </c>
      <c r="AA218" s="94">
        <f t="shared" si="20"/>
        <v>0</v>
      </c>
      <c r="AB218" s="95">
        <f t="shared" si="20"/>
        <v>0</v>
      </c>
      <c r="AD218" s="221"/>
    </row>
    <row r="219" spans="4:30" ht="12.75" hidden="1" customHeight="1" outlineLevel="1">
      <c r="D219" s="112" t="str">
        <f t="shared" ca="1" si="14"/>
        <v>[Staff Functions Line 28]</v>
      </c>
      <c r="E219" s="93"/>
      <c r="F219" s="113" t="str">
        <f t="shared" si="15"/>
        <v>£000/ FTE</v>
      </c>
      <c r="G219" s="94">
        <f t="shared" si="20"/>
        <v>0</v>
      </c>
      <c r="H219" s="94">
        <f t="shared" si="20"/>
        <v>0</v>
      </c>
      <c r="I219" s="94">
        <f t="shared" si="20"/>
        <v>0</v>
      </c>
      <c r="J219" s="94">
        <f t="shared" si="20"/>
        <v>0</v>
      </c>
      <c r="K219" s="94">
        <f t="shared" si="20"/>
        <v>0</v>
      </c>
      <c r="L219" s="94">
        <f t="shared" si="20"/>
        <v>0</v>
      </c>
      <c r="M219" s="94">
        <f t="shared" si="20"/>
        <v>0</v>
      </c>
      <c r="N219" s="94">
        <f t="shared" si="20"/>
        <v>0</v>
      </c>
      <c r="O219" s="94">
        <f t="shared" si="20"/>
        <v>0</v>
      </c>
      <c r="P219" s="94">
        <f t="shared" si="20"/>
        <v>0</v>
      </c>
      <c r="Q219" s="94">
        <f t="shared" si="20"/>
        <v>0</v>
      </c>
      <c r="R219" s="94">
        <f t="shared" si="20"/>
        <v>0</v>
      </c>
      <c r="S219" s="94">
        <f t="shared" si="20"/>
        <v>0</v>
      </c>
      <c r="T219" s="94">
        <f t="shared" si="20"/>
        <v>0</v>
      </c>
      <c r="U219" s="94">
        <f t="shared" si="20"/>
        <v>0</v>
      </c>
      <c r="V219" s="94">
        <f t="shared" si="20"/>
        <v>0</v>
      </c>
      <c r="W219" s="94">
        <f t="shared" si="20"/>
        <v>0</v>
      </c>
      <c r="X219" s="94">
        <f t="shared" si="20"/>
        <v>0</v>
      </c>
      <c r="Y219" s="94">
        <f t="shared" si="20"/>
        <v>0</v>
      </c>
      <c r="Z219" s="94">
        <f t="shared" si="20"/>
        <v>0</v>
      </c>
      <c r="AA219" s="94">
        <f t="shared" si="20"/>
        <v>0</v>
      </c>
      <c r="AB219" s="95">
        <f t="shared" si="20"/>
        <v>0</v>
      </c>
      <c r="AD219" s="221"/>
    </row>
    <row r="220" spans="4:30" ht="12.75" hidden="1" customHeight="1" outlineLevel="1">
      <c r="D220" s="112" t="str">
        <f t="shared" ca="1" si="14"/>
        <v>[Staff Functions Line 29]</v>
      </c>
      <c r="E220" s="93"/>
      <c r="F220" s="113" t="str">
        <f t="shared" si="15"/>
        <v>£000/ FTE</v>
      </c>
      <c r="G220" s="94">
        <f t="shared" si="20"/>
        <v>0</v>
      </c>
      <c r="H220" s="94">
        <f t="shared" si="20"/>
        <v>0</v>
      </c>
      <c r="I220" s="94">
        <f t="shared" si="20"/>
        <v>0</v>
      </c>
      <c r="J220" s="94">
        <f t="shared" si="20"/>
        <v>0</v>
      </c>
      <c r="K220" s="94">
        <f t="shared" si="20"/>
        <v>0</v>
      </c>
      <c r="L220" s="94">
        <f t="shared" si="20"/>
        <v>0</v>
      </c>
      <c r="M220" s="94">
        <f t="shared" si="20"/>
        <v>0</v>
      </c>
      <c r="N220" s="94">
        <f t="shared" si="20"/>
        <v>0</v>
      </c>
      <c r="O220" s="94">
        <f t="shared" si="20"/>
        <v>0</v>
      </c>
      <c r="P220" s="94">
        <f t="shared" si="20"/>
        <v>0</v>
      </c>
      <c r="Q220" s="94">
        <f t="shared" si="20"/>
        <v>0</v>
      </c>
      <c r="R220" s="94">
        <f t="shared" si="20"/>
        <v>0</v>
      </c>
      <c r="S220" s="94">
        <f t="shared" si="20"/>
        <v>0</v>
      </c>
      <c r="T220" s="94">
        <f t="shared" si="20"/>
        <v>0</v>
      </c>
      <c r="U220" s="94">
        <f t="shared" si="20"/>
        <v>0</v>
      </c>
      <c r="V220" s="94">
        <f t="shared" si="20"/>
        <v>0</v>
      </c>
      <c r="W220" s="94">
        <f t="shared" si="20"/>
        <v>0</v>
      </c>
      <c r="X220" s="94">
        <f t="shared" si="20"/>
        <v>0</v>
      </c>
      <c r="Y220" s="94">
        <f t="shared" si="20"/>
        <v>0</v>
      </c>
      <c r="Z220" s="94">
        <f t="shared" si="20"/>
        <v>0</v>
      </c>
      <c r="AA220" s="94">
        <f t="shared" si="20"/>
        <v>0</v>
      </c>
      <c r="AB220" s="95">
        <f t="shared" si="20"/>
        <v>0</v>
      </c>
      <c r="AD220" s="221"/>
    </row>
    <row r="221" spans="4:30" ht="12.75" hidden="1" customHeight="1" outlineLevel="1">
      <c r="D221" s="123" t="str">
        <f t="shared" ca="1" si="14"/>
        <v>[Staff Functions Line 30]</v>
      </c>
      <c r="E221" s="183"/>
      <c r="F221" s="124" t="str">
        <f t="shared" si="15"/>
        <v>£000/ FTE</v>
      </c>
      <c r="G221" s="222">
        <f t="shared" si="20"/>
        <v>0</v>
      </c>
      <c r="H221" s="222">
        <f t="shared" si="20"/>
        <v>0</v>
      </c>
      <c r="I221" s="222">
        <f t="shared" si="20"/>
        <v>0</v>
      </c>
      <c r="J221" s="222">
        <f t="shared" si="20"/>
        <v>0</v>
      </c>
      <c r="K221" s="222">
        <f t="shared" si="20"/>
        <v>0</v>
      </c>
      <c r="L221" s="222">
        <f t="shared" si="20"/>
        <v>0</v>
      </c>
      <c r="M221" s="222">
        <f t="shared" si="20"/>
        <v>0</v>
      </c>
      <c r="N221" s="222">
        <f t="shared" si="20"/>
        <v>0</v>
      </c>
      <c r="O221" s="222">
        <f t="shared" si="20"/>
        <v>0</v>
      </c>
      <c r="P221" s="222">
        <f t="shared" si="20"/>
        <v>0</v>
      </c>
      <c r="Q221" s="222">
        <f t="shared" si="20"/>
        <v>0</v>
      </c>
      <c r="R221" s="222">
        <f t="shared" si="20"/>
        <v>0</v>
      </c>
      <c r="S221" s="222">
        <f t="shared" si="20"/>
        <v>0</v>
      </c>
      <c r="T221" s="222">
        <f t="shared" si="20"/>
        <v>0</v>
      </c>
      <c r="U221" s="222">
        <f t="shared" si="20"/>
        <v>0</v>
      </c>
      <c r="V221" s="222">
        <f t="shared" si="20"/>
        <v>0</v>
      </c>
      <c r="W221" s="222">
        <f t="shared" si="20"/>
        <v>0</v>
      </c>
      <c r="X221" s="222">
        <f t="shared" si="20"/>
        <v>0</v>
      </c>
      <c r="Y221" s="222">
        <f t="shared" si="20"/>
        <v>0</v>
      </c>
      <c r="Z221" s="222">
        <f t="shared" si="20"/>
        <v>0</v>
      </c>
      <c r="AA221" s="222">
        <f t="shared" si="20"/>
        <v>0</v>
      </c>
      <c r="AB221" s="223">
        <f t="shared" si="20"/>
        <v>0</v>
      </c>
      <c r="AD221" s="224"/>
    </row>
    <row r="222" spans="4:30" ht="12.75" hidden="1" customHeight="1" outlineLevel="1">
      <c r="G222" s="94"/>
      <c r="H222" s="94"/>
      <c r="I222" s="94"/>
      <c r="J222" s="94"/>
      <c r="K222" s="94"/>
      <c r="L222" s="94"/>
      <c r="M222" s="94"/>
      <c r="N222" s="94"/>
      <c r="O222" s="94"/>
      <c r="P222" s="94"/>
      <c r="Q222" s="94"/>
      <c r="R222" s="94"/>
      <c r="S222" s="94"/>
      <c r="T222" s="94"/>
      <c r="U222" s="94"/>
      <c r="V222" s="94"/>
      <c r="W222" s="94"/>
      <c r="X222" s="94"/>
      <c r="Y222" s="94"/>
      <c r="Z222" s="94"/>
      <c r="AA222" s="94"/>
      <c r="AB222" s="94"/>
    </row>
    <row r="223" spans="4:30" ht="12.75" hidden="1" customHeight="1" outlineLevel="1">
      <c r="D223" s="207" t="str">
        <f>"Average "&amp;B190</f>
        <v>Average Total Cost per FTE</v>
      </c>
      <c r="E223" s="208"/>
      <c r="F223" s="209" t="str">
        <f>F221</f>
        <v>£000/ FTE</v>
      </c>
      <c r="G223" s="210">
        <f t="shared" ref="G223:AB223" si="21">IF(G$48=0,0,SUMPRODUCT(G192:G221,G$17:G$46)/G$48)</f>
        <v>0</v>
      </c>
      <c r="H223" s="210">
        <f t="shared" si="21"/>
        <v>0</v>
      </c>
      <c r="I223" s="210">
        <f t="shared" si="21"/>
        <v>0</v>
      </c>
      <c r="J223" s="210">
        <f t="shared" si="21"/>
        <v>0</v>
      </c>
      <c r="K223" s="210">
        <f t="shared" si="21"/>
        <v>0</v>
      </c>
      <c r="L223" s="210">
        <f t="shared" si="21"/>
        <v>0</v>
      </c>
      <c r="M223" s="210">
        <f t="shared" si="21"/>
        <v>0</v>
      </c>
      <c r="N223" s="210">
        <f t="shared" si="21"/>
        <v>0</v>
      </c>
      <c r="O223" s="210">
        <f t="shared" si="21"/>
        <v>0</v>
      </c>
      <c r="P223" s="210">
        <f t="shared" si="21"/>
        <v>0</v>
      </c>
      <c r="Q223" s="210">
        <f t="shared" si="21"/>
        <v>0</v>
      </c>
      <c r="R223" s="210">
        <f t="shared" si="21"/>
        <v>0</v>
      </c>
      <c r="S223" s="210">
        <f t="shared" si="21"/>
        <v>0</v>
      </c>
      <c r="T223" s="210">
        <f t="shared" si="21"/>
        <v>0</v>
      </c>
      <c r="U223" s="210">
        <f t="shared" si="21"/>
        <v>0</v>
      </c>
      <c r="V223" s="210">
        <f t="shared" si="21"/>
        <v>0</v>
      </c>
      <c r="W223" s="210">
        <f t="shared" si="21"/>
        <v>0</v>
      </c>
      <c r="X223" s="210">
        <f t="shared" si="21"/>
        <v>0</v>
      </c>
      <c r="Y223" s="210">
        <f t="shared" si="21"/>
        <v>0</v>
      </c>
      <c r="Z223" s="210">
        <f t="shared" si="21"/>
        <v>0</v>
      </c>
      <c r="AA223" s="210">
        <f t="shared" si="21"/>
        <v>0</v>
      </c>
      <c r="AB223" s="211">
        <f t="shared" si="21"/>
        <v>0</v>
      </c>
      <c r="AD223" s="212"/>
    </row>
    <row r="224" spans="4:30" collapsed="1"/>
    <row r="225" spans="2:30">
      <c r="B225" s="15" t="s">
        <v>593</v>
      </c>
      <c r="C225" s="15"/>
      <c r="D225" s="178"/>
      <c r="E225" s="178"/>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2:30" ht="12.75" hidden="1" customHeight="1" outlineLevel="1"/>
    <row r="227" spans="2:30" ht="12.75" hidden="1" customHeight="1" outlineLevel="1">
      <c r="D227" s="106" t="str">
        <f t="shared" ref="D227:D256" ca="1" si="22">D192</f>
        <v xml:space="preserve">Qualified Drivers </v>
      </c>
      <c r="E227" s="89"/>
      <c r="F227" s="107" t="s">
        <v>105</v>
      </c>
      <c r="G227" s="90">
        <f t="shared" ref="G227:AB238" si="23">G17*G192</f>
        <v>0</v>
      </c>
      <c r="H227" s="90">
        <f t="shared" si="23"/>
        <v>0</v>
      </c>
      <c r="I227" s="90">
        <f t="shared" si="23"/>
        <v>0</v>
      </c>
      <c r="J227" s="90">
        <f t="shared" si="23"/>
        <v>0</v>
      </c>
      <c r="K227" s="90">
        <f t="shared" si="23"/>
        <v>0</v>
      </c>
      <c r="L227" s="90">
        <f t="shared" si="23"/>
        <v>0</v>
      </c>
      <c r="M227" s="90">
        <f t="shared" si="23"/>
        <v>0</v>
      </c>
      <c r="N227" s="90">
        <f t="shared" si="23"/>
        <v>0</v>
      </c>
      <c r="O227" s="90">
        <f t="shared" si="23"/>
        <v>0</v>
      </c>
      <c r="P227" s="90">
        <f t="shared" si="23"/>
        <v>0</v>
      </c>
      <c r="Q227" s="90">
        <f t="shared" si="23"/>
        <v>0</v>
      </c>
      <c r="R227" s="90">
        <f t="shared" si="23"/>
        <v>0</v>
      </c>
      <c r="S227" s="90">
        <f t="shared" si="23"/>
        <v>0</v>
      </c>
      <c r="T227" s="90">
        <f t="shared" si="23"/>
        <v>0</v>
      </c>
      <c r="U227" s="90">
        <f t="shared" si="23"/>
        <v>0</v>
      </c>
      <c r="V227" s="90">
        <f t="shared" si="23"/>
        <v>0</v>
      </c>
      <c r="W227" s="90">
        <f t="shared" si="23"/>
        <v>0</v>
      </c>
      <c r="X227" s="90">
        <f t="shared" si="23"/>
        <v>0</v>
      </c>
      <c r="Y227" s="90">
        <f t="shared" si="23"/>
        <v>0</v>
      </c>
      <c r="Z227" s="90">
        <f t="shared" si="23"/>
        <v>0</v>
      </c>
      <c r="AA227" s="90">
        <f t="shared" si="23"/>
        <v>0</v>
      </c>
      <c r="AB227" s="91">
        <f t="shared" si="23"/>
        <v>0</v>
      </c>
      <c r="AD227" s="193"/>
    </row>
    <row r="228" spans="2:30" ht="12.75" hidden="1" customHeight="1" outlineLevel="1">
      <c r="D228" s="112" t="str">
        <f t="shared" ca="1" si="22"/>
        <v>Trainee Drivers</v>
      </c>
      <c r="E228" s="93"/>
      <c r="F228" s="113" t="str">
        <f t="shared" ref="F228:F256" si="24">F227</f>
        <v>£000</v>
      </c>
      <c r="G228" s="94">
        <f t="shared" si="23"/>
        <v>0</v>
      </c>
      <c r="H228" s="94">
        <f t="shared" si="23"/>
        <v>0</v>
      </c>
      <c r="I228" s="94">
        <f t="shared" si="23"/>
        <v>0</v>
      </c>
      <c r="J228" s="94">
        <f t="shared" si="23"/>
        <v>0</v>
      </c>
      <c r="K228" s="94">
        <f t="shared" si="23"/>
        <v>0</v>
      </c>
      <c r="L228" s="94">
        <f t="shared" si="23"/>
        <v>0</v>
      </c>
      <c r="M228" s="94">
        <f t="shared" si="23"/>
        <v>0</v>
      </c>
      <c r="N228" s="94">
        <f t="shared" si="23"/>
        <v>0</v>
      </c>
      <c r="O228" s="94">
        <f t="shared" si="23"/>
        <v>0</v>
      </c>
      <c r="P228" s="94">
        <f t="shared" si="23"/>
        <v>0</v>
      </c>
      <c r="Q228" s="94">
        <f t="shared" si="23"/>
        <v>0</v>
      </c>
      <c r="R228" s="94">
        <f t="shared" si="23"/>
        <v>0</v>
      </c>
      <c r="S228" s="94">
        <f t="shared" si="23"/>
        <v>0</v>
      </c>
      <c r="T228" s="94">
        <f t="shared" si="23"/>
        <v>0</v>
      </c>
      <c r="U228" s="94">
        <f t="shared" si="23"/>
        <v>0</v>
      </c>
      <c r="V228" s="94">
        <f t="shared" si="23"/>
        <v>0</v>
      </c>
      <c r="W228" s="94">
        <f t="shared" si="23"/>
        <v>0</v>
      </c>
      <c r="X228" s="94">
        <f t="shared" si="23"/>
        <v>0</v>
      </c>
      <c r="Y228" s="94">
        <f t="shared" si="23"/>
        <v>0</v>
      </c>
      <c r="Z228" s="94">
        <f t="shared" si="23"/>
        <v>0</v>
      </c>
      <c r="AA228" s="94">
        <f t="shared" si="23"/>
        <v>0</v>
      </c>
      <c r="AB228" s="95">
        <f t="shared" si="23"/>
        <v>0</v>
      </c>
      <c r="AD228" s="194"/>
    </row>
    <row r="229" spans="2:30" ht="12.75" hidden="1" customHeight="1" outlineLevel="1">
      <c r="D229" s="112" t="str">
        <f t="shared" ca="1" si="22"/>
        <v>Qualified Conductors</v>
      </c>
      <c r="E229" s="93"/>
      <c r="F229" s="113" t="str">
        <f t="shared" si="24"/>
        <v>£000</v>
      </c>
      <c r="G229" s="94">
        <f t="shared" si="23"/>
        <v>0</v>
      </c>
      <c r="H229" s="94">
        <f t="shared" si="23"/>
        <v>0</v>
      </c>
      <c r="I229" s="94">
        <f t="shared" si="23"/>
        <v>0</v>
      </c>
      <c r="J229" s="94">
        <f t="shared" si="23"/>
        <v>0</v>
      </c>
      <c r="K229" s="94">
        <f t="shared" si="23"/>
        <v>0</v>
      </c>
      <c r="L229" s="94">
        <f t="shared" si="23"/>
        <v>0</v>
      </c>
      <c r="M229" s="94">
        <f t="shared" si="23"/>
        <v>0</v>
      </c>
      <c r="N229" s="94">
        <f t="shared" si="23"/>
        <v>0</v>
      </c>
      <c r="O229" s="94">
        <f t="shared" si="23"/>
        <v>0</v>
      </c>
      <c r="P229" s="94">
        <f t="shared" si="23"/>
        <v>0</v>
      </c>
      <c r="Q229" s="94">
        <f t="shared" si="23"/>
        <v>0</v>
      </c>
      <c r="R229" s="94">
        <f t="shared" si="23"/>
        <v>0</v>
      </c>
      <c r="S229" s="94">
        <f t="shared" si="23"/>
        <v>0</v>
      </c>
      <c r="T229" s="94">
        <f t="shared" si="23"/>
        <v>0</v>
      </c>
      <c r="U229" s="94">
        <f t="shared" si="23"/>
        <v>0</v>
      </c>
      <c r="V229" s="94">
        <f t="shared" si="23"/>
        <v>0</v>
      </c>
      <c r="W229" s="94">
        <f t="shared" si="23"/>
        <v>0</v>
      </c>
      <c r="X229" s="94">
        <f t="shared" si="23"/>
        <v>0</v>
      </c>
      <c r="Y229" s="94">
        <f t="shared" si="23"/>
        <v>0</v>
      </c>
      <c r="Z229" s="94">
        <f t="shared" si="23"/>
        <v>0</v>
      </c>
      <c r="AA229" s="94">
        <f t="shared" si="23"/>
        <v>0</v>
      </c>
      <c r="AB229" s="95">
        <f t="shared" si="23"/>
        <v>0</v>
      </c>
      <c r="AD229" s="194"/>
    </row>
    <row r="230" spans="2:30" ht="12.75" hidden="1" customHeight="1" outlineLevel="1">
      <c r="D230" s="112" t="str">
        <f t="shared" ca="1" si="22"/>
        <v>Trainee Conductors</v>
      </c>
      <c r="E230" s="93"/>
      <c r="F230" s="113" t="str">
        <f t="shared" si="24"/>
        <v>£000</v>
      </c>
      <c r="G230" s="94">
        <f t="shared" si="23"/>
        <v>0</v>
      </c>
      <c r="H230" s="94">
        <f t="shared" si="23"/>
        <v>0</v>
      </c>
      <c r="I230" s="94">
        <f t="shared" si="23"/>
        <v>0</v>
      </c>
      <c r="J230" s="94">
        <f t="shared" si="23"/>
        <v>0</v>
      </c>
      <c r="K230" s="94">
        <f t="shared" si="23"/>
        <v>0</v>
      </c>
      <c r="L230" s="94">
        <f t="shared" si="23"/>
        <v>0</v>
      </c>
      <c r="M230" s="94">
        <f t="shared" si="23"/>
        <v>0</v>
      </c>
      <c r="N230" s="94">
        <f t="shared" si="23"/>
        <v>0</v>
      </c>
      <c r="O230" s="94">
        <f t="shared" si="23"/>
        <v>0</v>
      </c>
      <c r="P230" s="94">
        <f t="shared" si="23"/>
        <v>0</v>
      </c>
      <c r="Q230" s="94">
        <f t="shared" si="23"/>
        <v>0</v>
      </c>
      <c r="R230" s="94">
        <f t="shared" si="23"/>
        <v>0</v>
      </c>
      <c r="S230" s="94">
        <f t="shared" si="23"/>
        <v>0</v>
      </c>
      <c r="T230" s="94">
        <f t="shared" si="23"/>
        <v>0</v>
      </c>
      <c r="U230" s="94">
        <f t="shared" si="23"/>
        <v>0</v>
      </c>
      <c r="V230" s="94">
        <f t="shared" si="23"/>
        <v>0</v>
      </c>
      <c r="W230" s="94">
        <f t="shared" si="23"/>
        <v>0</v>
      </c>
      <c r="X230" s="94">
        <f t="shared" si="23"/>
        <v>0</v>
      </c>
      <c r="Y230" s="94">
        <f t="shared" si="23"/>
        <v>0</v>
      </c>
      <c r="Z230" s="94">
        <f t="shared" si="23"/>
        <v>0</v>
      </c>
      <c r="AA230" s="94">
        <f t="shared" si="23"/>
        <v>0</v>
      </c>
      <c r="AB230" s="95">
        <f t="shared" si="23"/>
        <v>0</v>
      </c>
      <c r="AD230" s="194"/>
    </row>
    <row r="231" spans="2:30" ht="12.75" hidden="1" customHeight="1" outlineLevel="1">
      <c r="D231" s="112" t="str">
        <f t="shared" ca="1" si="22"/>
        <v>Traincrew management (DTM,TM,DM)</v>
      </c>
      <c r="E231" s="93"/>
      <c r="F231" s="113" t="str">
        <f t="shared" si="24"/>
        <v>£000</v>
      </c>
      <c r="G231" s="94">
        <f t="shared" si="23"/>
        <v>0</v>
      </c>
      <c r="H231" s="94">
        <f t="shared" si="23"/>
        <v>0</v>
      </c>
      <c r="I231" s="94">
        <f t="shared" si="23"/>
        <v>0</v>
      </c>
      <c r="J231" s="94">
        <f t="shared" si="23"/>
        <v>0</v>
      </c>
      <c r="K231" s="94">
        <f t="shared" si="23"/>
        <v>0</v>
      </c>
      <c r="L231" s="94">
        <f t="shared" si="23"/>
        <v>0</v>
      </c>
      <c r="M231" s="94">
        <f t="shared" si="23"/>
        <v>0</v>
      </c>
      <c r="N231" s="94">
        <f t="shared" si="23"/>
        <v>0</v>
      </c>
      <c r="O231" s="94">
        <f t="shared" si="23"/>
        <v>0</v>
      </c>
      <c r="P231" s="94">
        <f t="shared" si="23"/>
        <v>0</v>
      </c>
      <c r="Q231" s="94">
        <f t="shared" si="23"/>
        <v>0</v>
      </c>
      <c r="R231" s="94">
        <f t="shared" si="23"/>
        <v>0</v>
      </c>
      <c r="S231" s="94">
        <f t="shared" si="23"/>
        <v>0</v>
      </c>
      <c r="T231" s="94">
        <f t="shared" si="23"/>
        <v>0</v>
      </c>
      <c r="U231" s="94">
        <f t="shared" si="23"/>
        <v>0</v>
      </c>
      <c r="V231" s="94">
        <f t="shared" si="23"/>
        <v>0</v>
      </c>
      <c r="W231" s="94">
        <f t="shared" si="23"/>
        <v>0</v>
      </c>
      <c r="X231" s="94">
        <f t="shared" si="23"/>
        <v>0</v>
      </c>
      <c r="Y231" s="94">
        <f t="shared" si="23"/>
        <v>0</v>
      </c>
      <c r="Z231" s="94">
        <f t="shared" si="23"/>
        <v>0</v>
      </c>
      <c r="AA231" s="94">
        <f t="shared" si="23"/>
        <v>0</v>
      </c>
      <c r="AB231" s="95">
        <f t="shared" si="23"/>
        <v>0</v>
      </c>
      <c r="AD231" s="194"/>
    </row>
    <row r="232" spans="2:30" ht="12.75" hidden="1" customHeight="1" outlineLevel="1">
      <c r="D232" s="112" t="str">
        <f t="shared" ca="1" si="22"/>
        <v xml:space="preserve">Revenue protection </v>
      </c>
      <c r="E232" s="93"/>
      <c r="F232" s="113" t="str">
        <f t="shared" si="24"/>
        <v>£000</v>
      </c>
      <c r="G232" s="94">
        <f t="shared" si="23"/>
        <v>0</v>
      </c>
      <c r="H232" s="94">
        <f t="shared" si="23"/>
        <v>0</v>
      </c>
      <c r="I232" s="94">
        <f t="shared" si="23"/>
        <v>0</v>
      </c>
      <c r="J232" s="94">
        <f t="shared" si="23"/>
        <v>0</v>
      </c>
      <c r="K232" s="94">
        <f t="shared" si="23"/>
        <v>0</v>
      </c>
      <c r="L232" s="94">
        <f t="shared" si="23"/>
        <v>0</v>
      </c>
      <c r="M232" s="94">
        <f t="shared" si="23"/>
        <v>0</v>
      </c>
      <c r="N232" s="94">
        <f t="shared" si="23"/>
        <v>0</v>
      </c>
      <c r="O232" s="94">
        <f t="shared" si="23"/>
        <v>0</v>
      </c>
      <c r="P232" s="94">
        <f t="shared" si="23"/>
        <v>0</v>
      </c>
      <c r="Q232" s="94">
        <f t="shared" si="23"/>
        <v>0</v>
      </c>
      <c r="R232" s="94">
        <f t="shared" si="23"/>
        <v>0</v>
      </c>
      <c r="S232" s="94">
        <f t="shared" si="23"/>
        <v>0</v>
      </c>
      <c r="T232" s="94">
        <f t="shared" si="23"/>
        <v>0</v>
      </c>
      <c r="U232" s="94">
        <f t="shared" si="23"/>
        <v>0</v>
      </c>
      <c r="V232" s="94">
        <f t="shared" si="23"/>
        <v>0</v>
      </c>
      <c r="W232" s="94">
        <f t="shared" si="23"/>
        <v>0</v>
      </c>
      <c r="X232" s="94">
        <f t="shared" si="23"/>
        <v>0</v>
      </c>
      <c r="Y232" s="94">
        <f t="shared" si="23"/>
        <v>0</v>
      </c>
      <c r="Z232" s="94">
        <f t="shared" si="23"/>
        <v>0</v>
      </c>
      <c r="AA232" s="94">
        <f t="shared" si="23"/>
        <v>0</v>
      </c>
      <c r="AB232" s="95">
        <f t="shared" si="23"/>
        <v>0</v>
      </c>
      <c r="AD232" s="194"/>
    </row>
    <row r="233" spans="2:30" ht="12.75" hidden="1" customHeight="1" outlineLevel="1">
      <c r="D233" s="112" t="str">
        <f t="shared" ca="1" si="22"/>
        <v>Control room</v>
      </c>
      <c r="E233" s="93"/>
      <c r="F233" s="113" t="str">
        <f t="shared" si="24"/>
        <v>£000</v>
      </c>
      <c r="G233" s="94">
        <f t="shared" si="23"/>
        <v>0</v>
      </c>
      <c r="H233" s="94">
        <f t="shared" si="23"/>
        <v>0</v>
      </c>
      <c r="I233" s="94">
        <f t="shared" si="23"/>
        <v>0</v>
      </c>
      <c r="J233" s="94">
        <f t="shared" si="23"/>
        <v>0</v>
      </c>
      <c r="K233" s="94">
        <f t="shared" si="23"/>
        <v>0</v>
      </c>
      <c r="L233" s="94">
        <f t="shared" si="23"/>
        <v>0</v>
      </c>
      <c r="M233" s="94">
        <f t="shared" si="23"/>
        <v>0</v>
      </c>
      <c r="N233" s="94">
        <f t="shared" si="23"/>
        <v>0</v>
      </c>
      <c r="O233" s="94">
        <f t="shared" si="23"/>
        <v>0</v>
      </c>
      <c r="P233" s="94">
        <f t="shared" si="23"/>
        <v>0</v>
      </c>
      <c r="Q233" s="94">
        <f t="shared" si="23"/>
        <v>0</v>
      </c>
      <c r="R233" s="94">
        <f t="shared" si="23"/>
        <v>0</v>
      </c>
      <c r="S233" s="94">
        <f t="shared" si="23"/>
        <v>0</v>
      </c>
      <c r="T233" s="94">
        <f t="shared" si="23"/>
        <v>0</v>
      </c>
      <c r="U233" s="94">
        <f t="shared" si="23"/>
        <v>0</v>
      </c>
      <c r="V233" s="94">
        <f t="shared" si="23"/>
        <v>0</v>
      </c>
      <c r="W233" s="94">
        <f t="shared" si="23"/>
        <v>0</v>
      </c>
      <c r="X233" s="94">
        <f t="shared" si="23"/>
        <v>0</v>
      </c>
      <c r="Y233" s="94">
        <f t="shared" si="23"/>
        <v>0</v>
      </c>
      <c r="Z233" s="94">
        <f t="shared" si="23"/>
        <v>0</v>
      </c>
      <c r="AA233" s="94">
        <f t="shared" si="23"/>
        <v>0</v>
      </c>
      <c r="AB233" s="95">
        <f t="shared" si="23"/>
        <v>0</v>
      </c>
      <c r="AD233" s="194"/>
    </row>
    <row r="234" spans="2:30" ht="12.75" hidden="1" customHeight="1" outlineLevel="1">
      <c r="D234" s="112" t="str">
        <f t="shared" ca="1" si="22"/>
        <v>Stations operations - Ticket Office</v>
      </c>
      <c r="E234" s="93"/>
      <c r="F234" s="113" t="str">
        <f t="shared" si="24"/>
        <v>£000</v>
      </c>
      <c r="G234" s="94">
        <f t="shared" si="23"/>
        <v>0</v>
      </c>
      <c r="H234" s="94">
        <f t="shared" si="23"/>
        <v>0</v>
      </c>
      <c r="I234" s="94">
        <f t="shared" si="23"/>
        <v>0</v>
      </c>
      <c r="J234" s="94">
        <f t="shared" si="23"/>
        <v>0</v>
      </c>
      <c r="K234" s="94">
        <f t="shared" si="23"/>
        <v>0</v>
      </c>
      <c r="L234" s="94">
        <f t="shared" si="23"/>
        <v>0</v>
      </c>
      <c r="M234" s="94">
        <f t="shared" si="23"/>
        <v>0</v>
      </c>
      <c r="N234" s="94">
        <f t="shared" si="23"/>
        <v>0</v>
      </c>
      <c r="O234" s="94">
        <f t="shared" si="23"/>
        <v>0</v>
      </c>
      <c r="P234" s="94">
        <f t="shared" si="23"/>
        <v>0</v>
      </c>
      <c r="Q234" s="94">
        <f t="shared" si="23"/>
        <v>0</v>
      </c>
      <c r="R234" s="94">
        <f t="shared" si="23"/>
        <v>0</v>
      </c>
      <c r="S234" s="94">
        <f t="shared" si="23"/>
        <v>0</v>
      </c>
      <c r="T234" s="94">
        <f t="shared" si="23"/>
        <v>0</v>
      </c>
      <c r="U234" s="94">
        <f t="shared" si="23"/>
        <v>0</v>
      </c>
      <c r="V234" s="94">
        <f t="shared" si="23"/>
        <v>0</v>
      </c>
      <c r="W234" s="94">
        <f t="shared" si="23"/>
        <v>0</v>
      </c>
      <c r="X234" s="94">
        <f t="shared" si="23"/>
        <v>0</v>
      </c>
      <c r="Y234" s="94">
        <f t="shared" si="23"/>
        <v>0</v>
      </c>
      <c r="Z234" s="94">
        <f t="shared" si="23"/>
        <v>0</v>
      </c>
      <c r="AA234" s="94">
        <f t="shared" si="23"/>
        <v>0</v>
      </c>
      <c r="AB234" s="95">
        <f t="shared" si="23"/>
        <v>0</v>
      </c>
      <c r="AD234" s="194"/>
    </row>
    <row r="235" spans="2:30" ht="12.75" hidden="1" customHeight="1" outlineLevel="1">
      <c r="D235" s="112" t="str">
        <f t="shared" ca="1" si="22"/>
        <v>Stations operations - Platform Staff</v>
      </c>
      <c r="E235" s="93"/>
      <c r="F235" s="113" t="str">
        <f t="shared" si="24"/>
        <v>£000</v>
      </c>
      <c r="G235" s="94">
        <f t="shared" si="23"/>
        <v>0</v>
      </c>
      <c r="H235" s="94">
        <f t="shared" si="23"/>
        <v>0</v>
      </c>
      <c r="I235" s="94">
        <f t="shared" si="23"/>
        <v>0</v>
      </c>
      <c r="J235" s="94">
        <f t="shared" si="23"/>
        <v>0</v>
      </c>
      <c r="K235" s="94">
        <f t="shared" si="23"/>
        <v>0</v>
      </c>
      <c r="L235" s="94">
        <f t="shared" si="23"/>
        <v>0</v>
      </c>
      <c r="M235" s="94">
        <f t="shared" si="23"/>
        <v>0</v>
      </c>
      <c r="N235" s="94">
        <f t="shared" si="23"/>
        <v>0</v>
      </c>
      <c r="O235" s="94">
        <f t="shared" si="23"/>
        <v>0</v>
      </c>
      <c r="P235" s="94">
        <f t="shared" si="23"/>
        <v>0</v>
      </c>
      <c r="Q235" s="94">
        <f t="shared" si="23"/>
        <v>0</v>
      </c>
      <c r="R235" s="94">
        <f t="shared" si="23"/>
        <v>0</v>
      </c>
      <c r="S235" s="94">
        <f t="shared" si="23"/>
        <v>0</v>
      </c>
      <c r="T235" s="94">
        <f t="shared" si="23"/>
        <v>0</v>
      </c>
      <c r="U235" s="94">
        <f t="shared" si="23"/>
        <v>0</v>
      </c>
      <c r="V235" s="94">
        <f t="shared" si="23"/>
        <v>0</v>
      </c>
      <c r="W235" s="94">
        <f t="shared" si="23"/>
        <v>0</v>
      </c>
      <c r="X235" s="94">
        <f t="shared" si="23"/>
        <v>0</v>
      </c>
      <c r="Y235" s="94">
        <f t="shared" si="23"/>
        <v>0</v>
      </c>
      <c r="Z235" s="94">
        <f t="shared" si="23"/>
        <v>0</v>
      </c>
      <c r="AA235" s="94">
        <f t="shared" si="23"/>
        <v>0</v>
      </c>
      <c r="AB235" s="95">
        <f t="shared" si="23"/>
        <v>0</v>
      </c>
      <c r="AD235" s="194"/>
    </row>
    <row r="236" spans="2:30" ht="12.75" hidden="1" customHeight="1" outlineLevel="1">
      <c r="D236" s="112" t="str">
        <f t="shared" ca="1" si="22"/>
        <v>Depot operations (Incl Eng HQ)</v>
      </c>
      <c r="E236" s="93"/>
      <c r="F236" s="113" t="str">
        <f t="shared" si="24"/>
        <v>£000</v>
      </c>
      <c r="G236" s="94">
        <f t="shared" si="23"/>
        <v>0</v>
      </c>
      <c r="H236" s="94">
        <f t="shared" si="23"/>
        <v>0</v>
      </c>
      <c r="I236" s="94">
        <f t="shared" si="23"/>
        <v>0</v>
      </c>
      <c r="J236" s="94">
        <f t="shared" si="23"/>
        <v>0</v>
      </c>
      <c r="K236" s="94">
        <f t="shared" si="23"/>
        <v>0</v>
      </c>
      <c r="L236" s="94">
        <f t="shared" si="23"/>
        <v>0</v>
      </c>
      <c r="M236" s="94">
        <f t="shared" si="23"/>
        <v>0</v>
      </c>
      <c r="N236" s="94">
        <f t="shared" si="23"/>
        <v>0</v>
      </c>
      <c r="O236" s="94">
        <f t="shared" si="23"/>
        <v>0</v>
      </c>
      <c r="P236" s="94">
        <f t="shared" si="23"/>
        <v>0</v>
      </c>
      <c r="Q236" s="94">
        <f t="shared" si="23"/>
        <v>0</v>
      </c>
      <c r="R236" s="94">
        <f t="shared" si="23"/>
        <v>0</v>
      </c>
      <c r="S236" s="94">
        <f t="shared" si="23"/>
        <v>0</v>
      </c>
      <c r="T236" s="94">
        <f t="shared" si="23"/>
        <v>0</v>
      </c>
      <c r="U236" s="94">
        <f t="shared" si="23"/>
        <v>0</v>
      </c>
      <c r="V236" s="94">
        <f t="shared" si="23"/>
        <v>0</v>
      </c>
      <c r="W236" s="94">
        <f t="shared" si="23"/>
        <v>0</v>
      </c>
      <c r="X236" s="94">
        <f t="shared" si="23"/>
        <v>0</v>
      </c>
      <c r="Y236" s="94">
        <f t="shared" si="23"/>
        <v>0</v>
      </c>
      <c r="Z236" s="94">
        <f t="shared" si="23"/>
        <v>0</v>
      </c>
      <c r="AA236" s="94">
        <f t="shared" si="23"/>
        <v>0</v>
      </c>
      <c r="AB236" s="95">
        <f t="shared" si="23"/>
        <v>0</v>
      </c>
      <c r="AD236" s="194"/>
    </row>
    <row r="237" spans="2:30" ht="12.75" hidden="1" customHeight="1" outlineLevel="1">
      <c r="D237" s="112" t="str">
        <f t="shared" ca="1" si="22"/>
        <v>Support and control (Ops)</v>
      </c>
      <c r="E237" s="93"/>
      <c r="F237" s="113" t="str">
        <f t="shared" si="24"/>
        <v>£000</v>
      </c>
      <c r="G237" s="94">
        <f t="shared" si="23"/>
        <v>0</v>
      </c>
      <c r="H237" s="94">
        <f t="shared" si="23"/>
        <v>0</v>
      </c>
      <c r="I237" s="94">
        <f t="shared" si="23"/>
        <v>0</v>
      </c>
      <c r="J237" s="94">
        <f t="shared" si="23"/>
        <v>0</v>
      </c>
      <c r="K237" s="94">
        <f t="shared" si="23"/>
        <v>0</v>
      </c>
      <c r="L237" s="94">
        <f t="shared" si="23"/>
        <v>0</v>
      </c>
      <c r="M237" s="94">
        <f t="shared" si="23"/>
        <v>0</v>
      </c>
      <c r="N237" s="94">
        <f t="shared" si="23"/>
        <v>0</v>
      </c>
      <c r="O237" s="94">
        <f t="shared" si="23"/>
        <v>0</v>
      </c>
      <c r="P237" s="94">
        <f t="shared" si="23"/>
        <v>0</v>
      </c>
      <c r="Q237" s="94">
        <f t="shared" si="23"/>
        <v>0</v>
      </c>
      <c r="R237" s="94">
        <f t="shared" si="23"/>
        <v>0</v>
      </c>
      <c r="S237" s="94">
        <f t="shared" si="23"/>
        <v>0</v>
      </c>
      <c r="T237" s="94">
        <f t="shared" si="23"/>
        <v>0</v>
      </c>
      <c r="U237" s="94">
        <f t="shared" si="23"/>
        <v>0</v>
      </c>
      <c r="V237" s="94">
        <f t="shared" si="23"/>
        <v>0</v>
      </c>
      <c r="W237" s="94">
        <f t="shared" si="23"/>
        <v>0</v>
      </c>
      <c r="X237" s="94">
        <f t="shared" si="23"/>
        <v>0</v>
      </c>
      <c r="Y237" s="94">
        <f t="shared" si="23"/>
        <v>0</v>
      </c>
      <c r="Z237" s="94">
        <f t="shared" si="23"/>
        <v>0</v>
      </c>
      <c r="AA237" s="94">
        <f t="shared" si="23"/>
        <v>0</v>
      </c>
      <c r="AB237" s="95">
        <f t="shared" si="23"/>
        <v>0</v>
      </c>
      <c r="AD237" s="194"/>
    </row>
    <row r="238" spans="2:30" ht="12.75" hidden="1" customHeight="1" outlineLevel="1">
      <c r="D238" s="112" t="str">
        <f t="shared" ca="1" si="22"/>
        <v>Head Office* – MD</v>
      </c>
      <c r="E238" s="93"/>
      <c r="F238" s="113" t="str">
        <f t="shared" si="24"/>
        <v>£000</v>
      </c>
      <c r="G238" s="94">
        <f t="shared" si="23"/>
        <v>0</v>
      </c>
      <c r="H238" s="94">
        <f t="shared" si="23"/>
        <v>0</v>
      </c>
      <c r="I238" s="94">
        <f t="shared" si="23"/>
        <v>0</v>
      </c>
      <c r="J238" s="94">
        <f t="shared" si="23"/>
        <v>0</v>
      </c>
      <c r="K238" s="94">
        <f t="shared" si="23"/>
        <v>0</v>
      </c>
      <c r="L238" s="94">
        <f t="shared" si="23"/>
        <v>0</v>
      </c>
      <c r="M238" s="94">
        <f t="shared" si="23"/>
        <v>0</v>
      </c>
      <c r="N238" s="94">
        <f t="shared" si="23"/>
        <v>0</v>
      </c>
      <c r="O238" s="94">
        <f t="shared" si="23"/>
        <v>0</v>
      </c>
      <c r="P238" s="94">
        <f t="shared" si="23"/>
        <v>0</v>
      </c>
      <c r="Q238" s="94">
        <f t="shared" si="23"/>
        <v>0</v>
      </c>
      <c r="R238" s="94">
        <f t="shared" si="23"/>
        <v>0</v>
      </c>
      <c r="S238" s="94">
        <f t="shared" si="23"/>
        <v>0</v>
      </c>
      <c r="T238" s="94">
        <f t="shared" ref="T238:AB238" si="25">T28*T203</f>
        <v>0</v>
      </c>
      <c r="U238" s="94">
        <f t="shared" si="25"/>
        <v>0</v>
      </c>
      <c r="V238" s="94">
        <f t="shared" si="25"/>
        <v>0</v>
      </c>
      <c r="W238" s="94">
        <f t="shared" si="25"/>
        <v>0</v>
      </c>
      <c r="X238" s="94">
        <f t="shared" si="25"/>
        <v>0</v>
      </c>
      <c r="Y238" s="94">
        <f t="shared" si="25"/>
        <v>0</v>
      </c>
      <c r="Z238" s="94">
        <f t="shared" si="25"/>
        <v>0</v>
      </c>
      <c r="AA238" s="94">
        <f t="shared" si="25"/>
        <v>0</v>
      </c>
      <c r="AB238" s="95">
        <f t="shared" si="25"/>
        <v>0</v>
      </c>
      <c r="AD238" s="194"/>
    </row>
    <row r="239" spans="2:30" ht="12.75" hidden="1" customHeight="1" outlineLevel="1">
      <c r="D239" s="112" t="str">
        <f t="shared" ca="1" si="22"/>
        <v>Head Office* – Finance</v>
      </c>
      <c r="E239" s="93"/>
      <c r="F239" s="113" t="str">
        <f t="shared" si="24"/>
        <v>£000</v>
      </c>
      <c r="G239" s="94">
        <f t="shared" ref="G239:AB250" si="26">G29*G204</f>
        <v>0</v>
      </c>
      <c r="H239" s="94">
        <f t="shared" si="26"/>
        <v>0</v>
      </c>
      <c r="I239" s="94">
        <f t="shared" si="26"/>
        <v>0</v>
      </c>
      <c r="J239" s="94">
        <f t="shared" si="26"/>
        <v>0</v>
      </c>
      <c r="K239" s="94">
        <f t="shared" si="26"/>
        <v>0</v>
      </c>
      <c r="L239" s="94">
        <f t="shared" si="26"/>
        <v>0</v>
      </c>
      <c r="M239" s="94">
        <f t="shared" si="26"/>
        <v>0</v>
      </c>
      <c r="N239" s="94">
        <f t="shared" si="26"/>
        <v>0</v>
      </c>
      <c r="O239" s="94">
        <f t="shared" si="26"/>
        <v>0</v>
      </c>
      <c r="P239" s="94">
        <f t="shared" si="26"/>
        <v>0</v>
      </c>
      <c r="Q239" s="94">
        <f t="shared" si="26"/>
        <v>0</v>
      </c>
      <c r="R239" s="94">
        <f t="shared" si="26"/>
        <v>0</v>
      </c>
      <c r="S239" s="94">
        <f t="shared" si="26"/>
        <v>0</v>
      </c>
      <c r="T239" s="94">
        <f t="shared" si="26"/>
        <v>0</v>
      </c>
      <c r="U239" s="94">
        <f t="shared" si="26"/>
        <v>0</v>
      </c>
      <c r="V239" s="94">
        <f t="shared" si="26"/>
        <v>0</v>
      </c>
      <c r="W239" s="94">
        <f t="shared" si="26"/>
        <v>0</v>
      </c>
      <c r="X239" s="94">
        <f t="shared" si="26"/>
        <v>0</v>
      </c>
      <c r="Y239" s="94">
        <f t="shared" si="26"/>
        <v>0</v>
      </c>
      <c r="Z239" s="94">
        <f t="shared" si="26"/>
        <v>0</v>
      </c>
      <c r="AA239" s="94">
        <f t="shared" si="26"/>
        <v>0</v>
      </c>
      <c r="AB239" s="95">
        <f t="shared" si="26"/>
        <v>0</v>
      </c>
      <c r="AD239" s="194"/>
    </row>
    <row r="240" spans="2:30" ht="12.75" hidden="1" customHeight="1" outlineLevel="1">
      <c r="D240" s="112" t="str">
        <f t="shared" ca="1" si="22"/>
        <v>Head Office* – HR</v>
      </c>
      <c r="E240" s="93"/>
      <c r="F240" s="113" t="str">
        <f t="shared" si="24"/>
        <v>£000</v>
      </c>
      <c r="G240" s="94">
        <f t="shared" si="26"/>
        <v>0</v>
      </c>
      <c r="H240" s="94">
        <f t="shared" si="26"/>
        <v>0</v>
      </c>
      <c r="I240" s="94">
        <f t="shared" si="26"/>
        <v>0</v>
      </c>
      <c r="J240" s="94">
        <f t="shared" si="26"/>
        <v>0</v>
      </c>
      <c r="K240" s="94">
        <f t="shared" si="26"/>
        <v>0</v>
      </c>
      <c r="L240" s="94">
        <f t="shared" si="26"/>
        <v>0</v>
      </c>
      <c r="M240" s="94">
        <f t="shared" si="26"/>
        <v>0</v>
      </c>
      <c r="N240" s="94">
        <f t="shared" si="26"/>
        <v>0</v>
      </c>
      <c r="O240" s="94">
        <f t="shared" si="26"/>
        <v>0</v>
      </c>
      <c r="P240" s="94">
        <f t="shared" si="26"/>
        <v>0</v>
      </c>
      <c r="Q240" s="94">
        <f t="shared" si="26"/>
        <v>0</v>
      </c>
      <c r="R240" s="94">
        <f t="shared" si="26"/>
        <v>0</v>
      </c>
      <c r="S240" s="94">
        <f t="shared" si="26"/>
        <v>0</v>
      </c>
      <c r="T240" s="94">
        <f t="shared" si="26"/>
        <v>0</v>
      </c>
      <c r="U240" s="94">
        <f t="shared" si="26"/>
        <v>0</v>
      </c>
      <c r="V240" s="94">
        <f t="shared" si="26"/>
        <v>0</v>
      </c>
      <c r="W240" s="94">
        <f t="shared" si="26"/>
        <v>0</v>
      </c>
      <c r="X240" s="94">
        <f t="shared" si="26"/>
        <v>0</v>
      </c>
      <c r="Y240" s="94">
        <f t="shared" si="26"/>
        <v>0</v>
      </c>
      <c r="Z240" s="94">
        <f t="shared" si="26"/>
        <v>0</v>
      </c>
      <c r="AA240" s="94">
        <f t="shared" si="26"/>
        <v>0</v>
      </c>
      <c r="AB240" s="95">
        <f t="shared" si="26"/>
        <v>0</v>
      </c>
      <c r="AD240" s="194"/>
    </row>
    <row r="241" spans="4:30" ht="12.75" hidden="1" customHeight="1" outlineLevel="1">
      <c r="D241" s="112" t="str">
        <f t="shared" ca="1" si="22"/>
        <v>Head Office* – Safety</v>
      </c>
      <c r="E241" s="93"/>
      <c r="F241" s="113" t="str">
        <f t="shared" si="24"/>
        <v>£000</v>
      </c>
      <c r="G241" s="94">
        <f t="shared" si="26"/>
        <v>0</v>
      </c>
      <c r="H241" s="94">
        <f t="shared" si="26"/>
        <v>0</v>
      </c>
      <c r="I241" s="94">
        <f t="shared" si="26"/>
        <v>0</v>
      </c>
      <c r="J241" s="94">
        <f t="shared" si="26"/>
        <v>0</v>
      </c>
      <c r="K241" s="94">
        <f t="shared" si="26"/>
        <v>0</v>
      </c>
      <c r="L241" s="94">
        <f t="shared" si="26"/>
        <v>0</v>
      </c>
      <c r="M241" s="94">
        <f t="shared" si="26"/>
        <v>0</v>
      </c>
      <c r="N241" s="94">
        <f t="shared" si="26"/>
        <v>0</v>
      </c>
      <c r="O241" s="94">
        <f t="shared" si="26"/>
        <v>0</v>
      </c>
      <c r="P241" s="94">
        <f t="shared" si="26"/>
        <v>0</v>
      </c>
      <c r="Q241" s="94">
        <f t="shared" si="26"/>
        <v>0</v>
      </c>
      <c r="R241" s="94">
        <f t="shared" si="26"/>
        <v>0</v>
      </c>
      <c r="S241" s="94">
        <f t="shared" si="26"/>
        <v>0</v>
      </c>
      <c r="T241" s="94">
        <f t="shared" si="26"/>
        <v>0</v>
      </c>
      <c r="U241" s="94">
        <f t="shared" si="26"/>
        <v>0</v>
      </c>
      <c r="V241" s="94">
        <f t="shared" si="26"/>
        <v>0</v>
      </c>
      <c r="W241" s="94">
        <f t="shared" si="26"/>
        <v>0</v>
      </c>
      <c r="X241" s="94">
        <f t="shared" si="26"/>
        <v>0</v>
      </c>
      <c r="Y241" s="94">
        <f t="shared" si="26"/>
        <v>0</v>
      </c>
      <c r="Z241" s="94">
        <f t="shared" si="26"/>
        <v>0</v>
      </c>
      <c r="AA241" s="94">
        <f t="shared" si="26"/>
        <v>0</v>
      </c>
      <c r="AB241" s="95">
        <f t="shared" si="26"/>
        <v>0</v>
      </c>
      <c r="AD241" s="194"/>
    </row>
    <row r="242" spans="4:30" ht="12.75" hidden="1" customHeight="1" outlineLevel="1">
      <c r="D242" s="112" t="str">
        <f t="shared" ca="1" si="22"/>
        <v>Head Office* – Commercial</v>
      </c>
      <c r="E242" s="93"/>
      <c r="F242" s="113" t="str">
        <f t="shared" si="24"/>
        <v>£000</v>
      </c>
      <c r="G242" s="94">
        <f t="shared" si="26"/>
        <v>0</v>
      </c>
      <c r="H242" s="94">
        <f t="shared" si="26"/>
        <v>0</v>
      </c>
      <c r="I242" s="94">
        <f t="shared" si="26"/>
        <v>0</v>
      </c>
      <c r="J242" s="94">
        <f t="shared" si="26"/>
        <v>0</v>
      </c>
      <c r="K242" s="94">
        <f t="shared" si="26"/>
        <v>0</v>
      </c>
      <c r="L242" s="94">
        <f t="shared" si="26"/>
        <v>0</v>
      </c>
      <c r="M242" s="94">
        <f t="shared" si="26"/>
        <v>0</v>
      </c>
      <c r="N242" s="94">
        <f t="shared" si="26"/>
        <v>0</v>
      </c>
      <c r="O242" s="94">
        <f t="shared" si="26"/>
        <v>0</v>
      </c>
      <c r="P242" s="94">
        <f t="shared" si="26"/>
        <v>0</v>
      </c>
      <c r="Q242" s="94">
        <f t="shared" si="26"/>
        <v>0</v>
      </c>
      <c r="R242" s="94">
        <f t="shared" si="26"/>
        <v>0</v>
      </c>
      <c r="S242" s="94">
        <f t="shared" si="26"/>
        <v>0</v>
      </c>
      <c r="T242" s="94">
        <f t="shared" si="26"/>
        <v>0</v>
      </c>
      <c r="U242" s="94">
        <f t="shared" si="26"/>
        <v>0</v>
      </c>
      <c r="V242" s="94">
        <f t="shared" si="26"/>
        <v>0</v>
      </c>
      <c r="W242" s="94">
        <f t="shared" si="26"/>
        <v>0</v>
      </c>
      <c r="X242" s="94">
        <f t="shared" si="26"/>
        <v>0</v>
      </c>
      <c r="Y242" s="94">
        <f t="shared" si="26"/>
        <v>0</v>
      </c>
      <c r="Z242" s="94">
        <f t="shared" si="26"/>
        <v>0</v>
      </c>
      <c r="AA242" s="94">
        <f t="shared" si="26"/>
        <v>0</v>
      </c>
      <c r="AB242" s="95">
        <f t="shared" si="26"/>
        <v>0</v>
      </c>
      <c r="AD242" s="194"/>
    </row>
    <row r="243" spans="4:30" ht="12.75" hidden="1" customHeight="1" outlineLevel="1">
      <c r="D243" s="112" t="str">
        <f t="shared" ca="1" si="22"/>
        <v>Head Office* – Performance and Planning</v>
      </c>
      <c r="E243" s="93"/>
      <c r="F243" s="113" t="str">
        <f t="shared" si="24"/>
        <v>£000</v>
      </c>
      <c r="G243" s="94">
        <f t="shared" si="26"/>
        <v>0</v>
      </c>
      <c r="H243" s="94">
        <f t="shared" si="26"/>
        <v>0</v>
      </c>
      <c r="I243" s="94">
        <f t="shared" si="26"/>
        <v>0</v>
      </c>
      <c r="J243" s="94">
        <f t="shared" si="26"/>
        <v>0</v>
      </c>
      <c r="K243" s="94">
        <f t="shared" si="26"/>
        <v>0</v>
      </c>
      <c r="L243" s="94">
        <f t="shared" si="26"/>
        <v>0</v>
      </c>
      <c r="M243" s="94">
        <f t="shared" si="26"/>
        <v>0</v>
      </c>
      <c r="N243" s="94">
        <f t="shared" si="26"/>
        <v>0</v>
      </c>
      <c r="O243" s="94">
        <f t="shared" si="26"/>
        <v>0</v>
      </c>
      <c r="P243" s="94">
        <f t="shared" si="26"/>
        <v>0</v>
      </c>
      <c r="Q243" s="94">
        <f t="shared" si="26"/>
        <v>0</v>
      </c>
      <c r="R243" s="94">
        <f t="shared" si="26"/>
        <v>0</v>
      </c>
      <c r="S243" s="94">
        <f t="shared" si="26"/>
        <v>0</v>
      </c>
      <c r="T243" s="94">
        <f t="shared" si="26"/>
        <v>0</v>
      </c>
      <c r="U243" s="94">
        <f t="shared" si="26"/>
        <v>0</v>
      </c>
      <c r="V243" s="94">
        <f t="shared" si="26"/>
        <v>0</v>
      </c>
      <c r="W243" s="94">
        <f t="shared" si="26"/>
        <v>0</v>
      </c>
      <c r="X243" s="94">
        <f t="shared" si="26"/>
        <v>0</v>
      </c>
      <c r="Y243" s="94">
        <f t="shared" si="26"/>
        <v>0</v>
      </c>
      <c r="Z243" s="94">
        <f t="shared" si="26"/>
        <v>0</v>
      </c>
      <c r="AA243" s="94">
        <f t="shared" si="26"/>
        <v>0</v>
      </c>
      <c r="AB243" s="95">
        <f t="shared" si="26"/>
        <v>0</v>
      </c>
      <c r="AD243" s="194"/>
    </row>
    <row r="244" spans="4:30" ht="12.75" hidden="1" customHeight="1" outlineLevel="1">
      <c r="D244" s="112" t="str">
        <f t="shared" ca="1" si="22"/>
        <v>Head Office* – Projects</v>
      </c>
      <c r="E244" s="93"/>
      <c r="F244" s="113" t="str">
        <f t="shared" si="24"/>
        <v>£000</v>
      </c>
      <c r="G244" s="94">
        <f t="shared" si="26"/>
        <v>0</v>
      </c>
      <c r="H244" s="94">
        <f t="shared" si="26"/>
        <v>0</v>
      </c>
      <c r="I244" s="94">
        <f t="shared" si="26"/>
        <v>0</v>
      </c>
      <c r="J244" s="94">
        <f t="shared" si="26"/>
        <v>0</v>
      </c>
      <c r="K244" s="94">
        <f t="shared" si="26"/>
        <v>0</v>
      </c>
      <c r="L244" s="94">
        <f t="shared" si="26"/>
        <v>0</v>
      </c>
      <c r="M244" s="94">
        <f t="shared" si="26"/>
        <v>0</v>
      </c>
      <c r="N244" s="94">
        <f t="shared" si="26"/>
        <v>0</v>
      </c>
      <c r="O244" s="94">
        <f t="shared" si="26"/>
        <v>0</v>
      </c>
      <c r="P244" s="94">
        <f t="shared" si="26"/>
        <v>0</v>
      </c>
      <c r="Q244" s="94">
        <f t="shared" si="26"/>
        <v>0</v>
      </c>
      <c r="R244" s="94">
        <f t="shared" si="26"/>
        <v>0</v>
      </c>
      <c r="S244" s="94">
        <f t="shared" si="26"/>
        <v>0</v>
      </c>
      <c r="T244" s="94">
        <f t="shared" si="26"/>
        <v>0</v>
      </c>
      <c r="U244" s="94">
        <f t="shared" si="26"/>
        <v>0</v>
      </c>
      <c r="V244" s="94">
        <f t="shared" si="26"/>
        <v>0</v>
      </c>
      <c r="W244" s="94">
        <f t="shared" si="26"/>
        <v>0</v>
      </c>
      <c r="X244" s="94">
        <f t="shared" si="26"/>
        <v>0</v>
      </c>
      <c r="Y244" s="94">
        <f t="shared" si="26"/>
        <v>0</v>
      </c>
      <c r="Z244" s="94">
        <f t="shared" si="26"/>
        <v>0</v>
      </c>
      <c r="AA244" s="94">
        <f t="shared" si="26"/>
        <v>0</v>
      </c>
      <c r="AB244" s="95">
        <f t="shared" si="26"/>
        <v>0</v>
      </c>
      <c r="AD244" s="194"/>
    </row>
    <row r="245" spans="4:30" ht="12.75" hidden="1" customHeight="1" outlineLevel="1">
      <c r="D245" s="112" t="str">
        <f t="shared" ca="1" si="22"/>
        <v>Head Office* – Programmes</v>
      </c>
      <c r="E245" s="93"/>
      <c r="F245" s="113" t="str">
        <f t="shared" si="24"/>
        <v>£000</v>
      </c>
      <c r="G245" s="94">
        <f t="shared" si="26"/>
        <v>0</v>
      </c>
      <c r="H245" s="94">
        <f t="shared" si="26"/>
        <v>0</v>
      </c>
      <c r="I245" s="94">
        <f t="shared" si="26"/>
        <v>0</v>
      </c>
      <c r="J245" s="94">
        <f t="shared" si="26"/>
        <v>0</v>
      </c>
      <c r="K245" s="94">
        <f t="shared" si="26"/>
        <v>0</v>
      </c>
      <c r="L245" s="94">
        <f t="shared" si="26"/>
        <v>0</v>
      </c>
      <c r="M245" s="94">
        <f t="shared" si="26"/>
        <v>0</v>
      </c>
      <c r="N245" s="94">
        <f t="shared" si="26"/>
        <v>0</v>
      </c>
      <c r="O245" s="94">
        <f t="shared" si="26"/>
        <v>0</v>
      </c>
      <c r="P245" s="94">
        <f t="shared" si="26"/>
        <v>0</v>
      </c>
      <c r="Q245" s="94">
        <f t="shared" si="26"/>
        <v>0</v>
      </c>
      <c r="R245" s="94">
        <f t="shared" si="26"/>
        <v>0</v>
      </c>
      <c r="S245" s="94">
        <f t="shared" si="26"/>
        <v>0</v>
      </c>
      <c r="T245" s="94">
        <f t="shared" si="26"/>
        <v>0</v>
      </c>
      <c r="U245" s="94">
        <f t="shared" si="26"/>
        <v>0</v>
      </c>
      <c r="V245" s="94">
        <f t="shared" si="26"/>
        <v>0</v>
      </c>
      <c r="W245" s="94">
        <f t="shared" si="26"/>
        <v>0</v>
      </c>
      <c r="X245" s="94">
        <f t="shared" si="26"/>
        <v>0</v>
      </c>
      <c r="Y245" s="94">
        <f t="shared" si="26"/>
        <v>0</v>
      </c>
      <c r="Z245" s="94">
        <f t="shared" si="26"/>
        <v>0</v>
      </c>
      <c r="AA245" s="94">
        <f t="shared" si="26"/>
        <v>0</v>
      </c>
      <c r="AB245" s="95">
        <f t="shared" si="26"/>
        <v>0</v>
      </c>
      <c r="AD245" s="194"/>
    </row>
    <row r="246" spans="4:30" ht="12.75" hidden="1" customHeight="1" outlineLevel="1">
      <c r="D246" s="112" t="str">
        <f t="shared" ca="1" si="22"/>
        <v>Head Office* – Performance</v>
      </c>
      <c r="E246" s="93"/>
      <c r="F246" s="113" t="str">
        <f t="shared" si="24"/>
        <v>£000</v>
      </c>
      <c r="G246" s="94">
        <f t="shared" si="26"/>
        <v>0</v>
      </c>
      <c r="H246" s="94">
        <f t="shared" si="26"/>
        <v>0</v>
      </c>
      <c r="I246" s="94">
        <f t="shared" si="26"/>
        <v>0</v>
      </c>
      <c r="J246" s="94">
        <f t="shared" si="26"/>
        <v>0</v>
      </c>
      <c r="K246" s="94">
        <f t="shared" si="26"/>
        <v>0</v>
      </c>
      <c r="L246" s="94">
        <f t="shared" si="26"/>
        <v>0</v>
      </c>
      <c r="M246" s="94">
        <f t="shared" si="26"/>
        <v>0</v>
      </c>
      <c r="N246" s="94">
        <f t="shared" si="26"/>
        <v>0</v>
      </c>
      <c r="O246" s="94">
        <f t="shared" si="26"/>
        <v>0</v>
      </c>
      <c r="P246" s="94">
        <f t="shared" si="26"/>
        <v>0</v>
      </c>
      <c r="Q246" s="94">
        <f t="shared" si="26"/>
        <v>0</v>
      </c>
      <c r="R246" s="94">
        <f t="shared" si="26"/>
        <v>0</v>
      </c>
      <c r="S246" s="94">
        <f t="shared" si="26"/>
        <v>0</v>
      </c>
      <c r="T246" s="94">
        <f t="shared" si="26"/>
        <v>0</v>
      </c>
      <c r="U246" s="94">
        <f t="shared" si="26"/>
        <v>0</v>
      </c>
      <c r="V246" s="94">
        <f t="shared" si="26"/>
        <v>0</v>
      </c>
      <c r="W246" s="94">
        <f t="shared" si="26"/>
        <v>0</v>
      </c>
      <c r="X246" s="94">
        <f t="shared" si="26"/>
        <v>0</v>
      </c>
      <c r="Y246" s="94">
        <f t="shared" si="26"/>
        <v>0</v>
      </c>
      <c r="Z246" s="94">
        <f t="shared" si="26"/>
        <v>0</v>
      </c>
      <c r="AA246" s="94">
        <f t="shared" si="26"/>
        <v>0</v>
      </c>
      <c r="AB246" s="95">
        <f t="shared" si="26"/>
        <v>0</v>
      </c>
      <c r="AD246" s="194"/>
    </row>
    <row r="247" spans="4:30" ht="12.75" hidden="1" customHeight="1" outlineLevel="1">
      <c r="D247" s="112" t="str">
        <f t="shared" ca="1" si="22"/>
        <v>Head Office* – Customer Service</v>
      </c>
      <c r="E247" s="93"/>
      <c r="F247" s="113" t="str">
        <f t="shared" si="24"/>
        <v>£000</v>
      </c>
      <c r="G247" s="94">
        <f t="shared" si="26"/>
        <v>0</v>
      </c>
      <c r="H247" s="94">
        <f t="shared" si="26"/>
        <v>0</v>
      </c>
      <c r="I247" s="94">
        <f t="shared" si="26"/>
        <v>0</v>
      </c>
      <c r="J247" s="94">
        <f t="shared" si="26"/>
        <v>0</v>
      </c>
      <c r="K247" s="94">
        <f t="shared" si="26"/>
        <v>0</v>
      </c>
      <c r="L247" s="94">
        <f t="shared" si="26"/>
        <v>0</v>
      </c>
      <c r="M247" s="94">
        <f t="shared" si="26"/>
        <v>0</v>
      </c>
      <c r="N247" s="94">
        <f t="shared" si="26"/>
        <v>0</v>
      </c>
      <c r="O247" s="94">
        <f t="shared" si="26"/>
        <v>0</v>
      </c>
      <c r="P247" s="94">
        <f t="shared" si="26"/>
        <v>0</v>
      </c>
      <c r="Q247" s="94">
        <f t="shared" si="26"/>
        <v>0</v>
      </c>
      <c r="R247" s="94">
        <f t="shared" si="26"/>
        <v>0</v>
      </c>
      <c r="S247" s="94">
        <f t="shared" si="26"/>
        <v>0</v>
      </c>
      <c r="T247" s="94">
        <f t="shared" si="26"/>
        <v>0</v>
      </c>
      <c r="U247" s="94">
        <f t="shared" si="26"/>
        <v>0</v>
      </c>
      <c r="V247" s="94">
        <f t="shared" si="26"/>
        <v>0</v>
      </c>
      <c r="W247" s="94">
        <f t="shared" si="26"/>
        <v>0</v>
      </c>
      <c r="X247" s="94">
        <f t="shared" si="26"/>
        <v>0</v>
      </c>
      <c r="Y247" s="94">
        <f t="shared" si="26"/>
        <v>0</v>
      </c>
      <c r="Z247" s="94">
        <f t="shared" si="26"/>
        <v>0</v>
      </c>
      <c r="AA247" s="94">
        <f t="shared" si="26"/>
        <v>0</v>
      </c>
      <c r="AB247" s="95">
        <f t="shared" si="26"/>
        <v>0</v>
      </c>
      <c r="AD247" s="194"/>
    </row>
    <row r="248" spans="4:30" ht="12.75" hidden="1" customHeight="1" outlineLevel="1">
      <c r="D248" s="112" t="str">
        <f t="shared" ca="1" si="22"/>
        <v>[Staff Functions Line 22]</v>
      </c>
      <c r="E248" s="93"/>
      <c r="F248" s="113" t="str">
        <f t="shared" si="24"/>
        <v>£000</v>
      </c>
      <c r="G248" s="94">
        <f t="shared" si="26"/>
        <v>0</v>
      </c>
      <c r="H248" s="94">
        <f t="shared" si="26"/>
        <v>0</v>
      </c>
      <c r="I248" s="94">
        <f t="shared" si="26"/>
        <v>0</v>
      </c>
      <c r="J248" s="94">
        <f t="shared" si="26"/>
        <v>0</v>
      </c>
      <c r="K248" s="94">
        <f t="shared" si="26"/>
        <v>0</v>
      </c>
      <c r="L248" s="94">
        <f t="shared" si="26"/>
        <v>0</v>
      </c>
      <c r="M248" s="94">
        <f t="shared" si="26"/>
        <v>0</v>
      </c>
      <c r="N248" s="94">
        <f t="shared" si="26"/>
        <v>0</v>
      </c>
      <c r="O248" s="94">
        <f t="shared" si="26"/>
        <v>0</v>
      </c>
      <c r="P248" s="94">
        <f t="shared" si="26"/>
        <v>0</v>
      </c>
      <c r="Q248" s="94">
        <f t="shared" si="26"/>
        <v>0</v>
      </c>
      <c r="R248" s="94">
        <f t="shared" si="26"/>
        <v>0</v>
      </c>
      <c r="S248" s="94">
        <f t="shared" si="26"/>
        <v>0</v>
      </c>
      <c r="T248" s="94">
        <f t="shared" si="26"/>
        <v>0</v>
      </c>
      <c r="U248" s="94">
        <f t="shared" si="26"/>
        <v>0</v>
      </c>
      <c r="V248" s="94">
        <f t="shared" si="26"/>
        <v>0</v>
      </c>
      <c r="W248" s="94">
        <f t="shared" si="26"/>
        <v>0</v>
      </c>
      <c r="X248" s="94">
        <f t="shared" si="26"/>
        <v>0</v>
      </c>
      <c r="Y248" s="94">
        <f t="shared" si="26"/>
        <v>0</v>
      </c>
      <c r="Z248" s="94">
        <f t="shared" si="26"/>
        <v>0</v>
      </c>
      <c r="AA248" s="94">
        <f t="shared" si="26"/>
        <v>0</v>
      </c>
      <c r="AB248" s="95">
        <f t="shared" si="26"/>
        <v>0</v>
      </c>
      <c r="AD248" s="194"/>
    </row>
    <row r="249" spans="4:30" ht="12.75" hidden="1" customHeight="1" outlineLevel="1">
      <c r="D249" s="112" t="str">
        <f t="shared" ca="1" si="22"/>
        <v>[Staff Functions Line 23]</v>
      </c>
      <c r="E249" s="93"/>
      <c r="F249" s="113" t="str">
        <f t="shared" si="24"/>
        <v>£000</v>
      </c>
      <c r="G249" s="94">
        <f t="shared" si="26"/>
        <v>0</v>
      </c>
      <c r="H249" s="94">
        <f t="shared" si="26"/>
        <v>0</v>
      </c>
      <c r="I249" s="94">
        <f t="shared" si="26"/>
        <v>0</v>
      </c>
      <c r="J249" s="94">
        <f t="shared" si="26"/>
        <v>0</v>
      </c>
      <c r="K249" s="94">
        <f t="shared" si="26"/>
        <v>0</v>
      </c>
      <c r="L249" s="94">
        <f t="shared" si="26"/>
        <v>0</v>
      </c>
      <c r="M249" s="94">
        <f t="shared" si="26"/>
        <v>0</v>
      </c>
      <c r="N249" s="94">
        <f t="shared" si="26"/>
        <v>0</v>
      </c>
      <c r="O249" s="94">
        <f t="shared" si="26"/>
        <v>0</v>
      </c>
      <c r="P249" s="94">
        <f t="shared" si="26"/>
        <v>0</v>
      </c>
      <c r="Q249" s="94">
        <f t="shared" si="26"/>
        <v>0</v>
      </c>
      <c r="R249" s="94">
        <f t="shared" si="26"/>
        <v>0</v>
      </c>
      <c r="S249" s="94">
        <f t="shared" si="26"/>
        <v>0</v>
      </c>
      <c r="T249" s="94">
        <f t="shared" si="26"/>
        <v>0</v>
      </c>
      <c r="U249" s="94">
        <f t="shared" si="26"/>
        <v>0</v>
      </c>
      <c r="V249" s="94">
        <f t="shared" si="26"/>
        <v>0</v>
      </c>
      <c r="W249" s="94">
        <f t="shared" si="26"/>
        <v>0</v>
      </c>
      <c r="X249" s="94">
        <f t="shared" si="26"/>
        <v>0</v>
      </c>
      <c r="Y249" s="94">
        <f t="shared" si="26"/>
        <v>0</v>
      </c>
      <c r="Z249" s="94">
        <f t="shared" si="26"/>
        <v>0</v>
      </c>
      <c r="AA249" s="94">
        <f t="shared" si="26"/>
        <v>0</v>
      </c>
      <c r="AB249" s="95">
        <f t="shared" si="26"/>
        <v>0</v>
      </c>
      <c r="AD249" s="194"/>
    </row>
    <row r="250" spans="4:30" ht="12.75" hidden="1" customHeight="1" outlineLevel="1">
      <c r="D250" s="112" t="str">
        <f t="shared" ca="1" si="22"/>
        <v>[Staff Functions Line 24]</v>
      </c>
      <c r="E250" s="93"/>
      <c r="F250" s="113" t="str">
        <f t="shared" si="24"/>
        <v>£000</v>
      </c>
      <c r="G250" s="94">
        <f t="shared" si="26"/>
        <v>0</v>
      </c>
      <c r="H250" s="94">
        <f t="shared" si="26"/>
        <v>0</v>
      </c>
      <c r="I250" s="94">
        <f t="shared" si="26"/>
        <v>0</v>
      </c>
      <c r="J250" s="94">
        <f t="shared" si="26"/>
        <v>0</v>
      </c>
      <c r="K250" s="94">
        <f t="shared" si="26"/>
        <v>0</v>
      </c>
      <c r="L250" s="94">
        <f t="shared" si="26"/>
        <v>0</v>
      </c>
      <c r="M250" s="94">
        <f t="shared" si="26"/>
        <v>0</v>
      </c>
      <c r="N250" s="94">
        <f t="shared" si="26"/>
        <v>0</v>
      </c>
      <c r="O250" s="94">
        <f t="shared" si="26"/>
        <v>0</v>
      </c>
      <c r="P250" s="94">
        <f t="shared" si="26"/>
        <v>0</v>
      </c>
      <c r="Q250" s="94">
        <f t="shared" si="26"/>
        <v>0</v>
      </c>
      <c r="R250" s="94">
        <f t="shared" si="26"/>
        <v>0</v>
      </c>
      <c r="S250" s="94">
        <f t="shared" si="26"/>
        <v>0</v>
      </c>
      <c r="T250" s="94">
        <f t="shared" ref="T250:AB250" si="27">T40*T215</f>
        <v>0</v>
      </c>
      <c r="U250" s="94">
        <f t="shared" si="27"/>
        <v>0</v>
      </c>
      <c r="V250" s="94">
        <f t="shared" si="27"/>
        <v>0</v>
      </c>
      <c r="W250" s="94">
        <f t="shared" si="27"/>
        <v>0</v>
      </c>
      <c r="X250" s="94">
        <f t="shared" si="27"/>
        <v>0</v>
      </c>
      <c r="Y250" s="94">
        <f t="shared" si="27"/>
        <v>0</v>
      </c>
      <c r="Z250" s="94">
        <f t="shared" si="27"/>
        <v>0</v>
      </c>
      <c r="AA250" s="94">
        <f t="shared" si="27"/>
        <v>0</v>
      </c>
      <c r="AB250" s="95">
        <f t="shared" si="27"/>
        <v>0</v>
      </c>
      <c r="AD250" s="194"/>
    </row>
    <row r="251" spans="4:30" ht="12.75" hidden="1" customHeight="1" outlineLevel="1">
      <c r="D251" s="112" t="str">
        <f t="shared" ca="1" si="22"/>
        <v>[Staff Functions Line 25]</v>
      </c>
      <c r="E251" s="93"/>
      <c r="F251" s="113" t="str">
        <f t="shared" si="24"/>
        <v>£000</v>
      </c>
      <c r="G251" s="94">
        <f t="shared" ref="G251:AB256" si="28">G41*G216</f>
        <v>0</v>
      </c>
      <c r="H251" s="94">
        <f t="shared" si="28"/>
        <v>0</v>
      </c>
      <c r="I251" s="94">
        <f t="shared" si="28"/>
        <v>0</v>
      </c>
      <c r="J251" s="94">
        <f t="shared" si="28"/>
        <v>0</v>
      </c>
      <c r="K251" s="94">
        <f t="shared" si="28"/>
        <v>0</v>
      </c>
      <c r="L251" s="94">
        <f t="shared" si="28"/>
        <v>0</v>
      </c>
      <c r="M251" s="94">
        <f t="shared" si="28"/>
        <v>0</v>
      </c>
      <c r="N251" s="94">
        <f t="shared" si="28"/>
        <v>0</v>
      </c>
      <c r="O251" s="94">
        <f t="shared" si="28"/>
        <v>0</v>
      </c>
      <c r="P251" s="94">
        <f t="shared" si="28"/>
        <v>0</v>
      </c>
      <c r="Q251" s="94">
        <f t="shared" si="28"/>
        <v>0</v>
      </c>
      <c r="R251" s="94">
        <f t="shared" si="28"/>
        <v>0</v>
      </c>
      <c r="S251" s="94">
        <f t="shared" si="28"/>
        <v>0</v>
      </c>
      <c r="T251" s="94">
        <f t="shared" si="28"/>
        <v>0</v>
      </c>
      <c r="U251" s="94">
        <f t="shared" si="28"/>
        <v>0</v>
      </c>
      <c r="V251" s="94">
        <f t="shared" si="28"/>
        <v>0</v>
      </c>
      <c r="W251" s="94">
        <f t="shared" si="28"/>
        <v>0</v>
      </c>
      <c r="X251" s="94">
        <f t="shared" si="28"/>
        <v>0</v>
      </c>
      <c r="Y251" s="94">
        <f t="shared" si="28"/>
        <v>0</v>
      </c>
      <c r="Z251" s="94">
        <f t="shared" si="28"/>
        <v>0</v>
      </c>
      <c r="AA251" s="94">
        <f t="shared" si="28"/>
        <v>0</v>
      </c>
      <c r="AB251" s="95">
        <f t="shared" si="28"/>
        <v>0</v>
      </c>
      <c r="AD251" s="194"/>
    </row>
    <row r="252" spans="4:30" ht="12.75" hidden="1" customHeight="1" outlineLevel="1">
      <c r="D252" s="112" t="str">
        <f t="shared" ca="1" si="22"/>
        <v>[Staff Functions Line 26]</v>
      </c>
      <c r="E252" s="93"/>
      <c r="F252" s="113" t="str">
        <f t="shared" si="24"/>
        <v>£000</v>
      </c>
      <c r="G252" s="94">
        <f t="shared" si="28"/>
        <v>0</v>
      </c>
      <c r="H252" s="94">
        <f t="shared" si="28"/>
        <v>0</v>
      </c>
      <c r="I252" s="94">
        <f t="shared" si="28"/>
        <v>0</v>
      </c>
      <c r="J252" s="94">
        <f t="shared" si="28"/>
        <v>0</v>
      </c>
      <c r="K252" s="94">
        <f t="shared" si="28"/>
        <v>0</v>
      </c>
      <c r="L252" s="94">
        <f t="shared" si="28"/>
        <v>0</v>
      </c>
      <c r="M252" s="94">
        <f t="shared" si="28"/>
        <v>0</v>
      </c>
      <c r="N252" s="94">
        <f t="shared" si="28"/>
        <v>0</v>
      </c>
      <c r="O252" s="94">
        <f t="shared" si="28"/>
        <v>0</v>
      </c>
      <c r="P252" s="94">
        <f t="shared" si="28"/>
        <v>0</v>
      </c>
      <c r="Q252" s="94">
        <f t="shared" si="28"/>
        <v>0</v>
      </c>
      <c r="R252" s="94">
        <f t="shared" si="28"/>
        <v>0</v>
      </c>
      <c r="S252" s="94">
        <f t="shared" si="28"/>
        <v>0</v>
      </c>
      <c r="T252" s="94">
        <f t="shared" si="28"/>
        <v>0</v>
      </c>
      <c r="U252" s="94">
        <f t="shared" si="28"/>
        <v>0</v>
      </c>
      <c r="V252" s="94">
        <f t="shared" si="28"/>
        <v>0</v>
      </c>
      <c r="W252" s="94">
        <f t="shared" si="28"/>
        <v>0</v>
      </c>
      <c r="X252" s="94">
        <f t="shared" si="28"/>
        <v>0</v>
      </c>
      <c r="Y252" s="94">
        <f t="shared" si="28"/>
        <v>0</v>
      </c>
      <c r="Z252" s="94">
        <f t="shared" si="28"/>
        <v>0</v>
      </c>
      <c r="AA252" s="94">
        <f t="shared" si="28"/>
        <v>0</v>
      </c>
      <c r="AB252" s="95">
        <f t="shared" si="28"/>
        <v>0</v>
      </c>
      <c r="AD252" s="194"/>
    </row>
    <row r="253" spans="4:30" ht="12.75" hidden="1" customHeight="1" outlineLevel="1">
      <c r="D253" s="112" t="str">
        <f t="shared" ca="1" si="22"/>
        <v>[Staff Functions Line 27]</v>
      </c>
      <c r="E253" s="93"/>
      <c r="F253" s="113" t="str">
        <f t="shared" si="24"/>
        <v>£000</v>
      </c>
      <c r="G253" s="94">
        <f t="shared" si="28"/>
        <v>0</v>
      </c>
      <c r="H253" s="94">
        <f t="shared" si="28"/>
        <v>0</v>
      </c>
      <c r="I253" s="94">
        <f t="shared" si="28"/>
        <v>0</v>
      </c>
      <c r="J253" s="94">
        <f t="shared" si="28"/>
        <v>0</v>
      </c>
      <c r="K253" s="94">
        <f t="shared" si="28"/>
        <v>0</v>
      </c>
      <c r="L253" s="94">
        <f t="shared" si="28"/>
        <v>0</v>
      </c>
      <c r="M253" s="94">
        <f t="shared" si="28"/>
        <v>0</v>
      </c>
      <c r="N253" s="94">
        <f t="shared" si="28"/>
        <v>0</v>
      </c>
      <c r="O253" s="94">
        <f t="shared" si="28"/>
        <v>0</v>
      </c>
      <c r="P253" s="94">
        <f t="shared" si="28"/>
        <v>0</v>
      </c>
      <c r="Q253" s="94">
        <f t="shared" si="28"/>
        <v>0</v>
      </c>
      <c r="R253" s="94">
        <f t="shared" si="28"/>
        <v>0</v>
      </c>
      <c r="S253" s="94">
        <f t="shared" si="28"/>
        <v>0</v>
      </c>
      <c r="T253" s="94">
        <f t="shared" si="28"/>
        <v>0</v>
      </c>
      <c r="U253" s="94">
        <f t="shared" si="28"/>
        <v>0</v>
      </c>
      <c r="V253" s="94">
        <f t="shared" si="28"/>
        <v>0</v>
      </c>
      <c r="W253" s="94">
        <f t="shared" si="28"/>
        <v>0</v>
      </c>
      <c r="X253" s="94">
        <f t="shared" si="28"/>
        <v>0</v>
      </c>
      <c r="Y253" s="94">
        <f t="shared" si="28"/>
        <v>0</v>
      </c>
      <c r="Z253" s="94">
        <f t="shared" si="28"/>
        <v>0</v>
      </c>
      <c r="AA253" s="94">
        <f t="shared" si="28"/>
        <v>0</v>
      </c>
      <c r="AB253" s="95">
        <f t="shared" si="28"/>
        <v>0</v>
      </c>
      <c r="AD253" s="194"/>
    </row>
    <row r="254" spans="4:30" ht="12.75" hidden="1" customHeight="1" outlineLevel="1">
      <c r="D254" s="112" t="str">
        <f t="shared" ca="1" si="22"/>
        <v>[Staff Functions Line 28]</v>
      </c>
      <c r="E254" s="93"/>
      <c r="F254" s="113" t="str">
        <f t="shared" si="24"/>
        <v>£000</v>
      </c>
      <c r="G254" s="94">
        <f t="shared" si="28"/>
        <v>0</v>
      </c>
      <c r="H254" s="94">
        <f t="shared" si="28"/>
        <v>0</v>
      </c>
      <c r="I254" s="94">
        <f t="shared" si="28"/>
        <v>0</v>
      </c>
      <c r="J254" s="94">
        <f t="shared" si="28"/>
        <v>0</v>
      </c>
      <c r="K254" s="94">
        <f t="shared" si="28"/>
        <v>0</v>
      </c>
      <c r="L254" s="94">
        <f t="shared" si="28"/>
        <v>0</v>
      </c>
      <c r="M254" s="94">
        <f t="shared" si="28"/>
        <v>0</v>
      </c>
      <c r="N254" s="94">
        <f t="shared" si="28"/>
        <v>0</v>
      </c>
      <c r="O254" s="94">
        <f t="shared" si="28"/>
        <v>0</v>
      </c>
      <c r="P254" s="94">
        <f t="shared" si="28"/>
        <v>0</v>
      </c>
      <c r="Q254" s="94">
        <f t="shared" si="28"/>
        <v>0</v>
      </c>
      <c r="R254" s="94">
        <f t="shared" si="28"/>
        <v>0</v>
      </c>
      <c r="S254" s="94">
        <f t="shared" si="28"/>
        <v>0</v>
      </c>
      <c r="T254" s="94">
        <f t="shared" si="28"/>
        <v>0</v>
      </c>
      <c r="U254" s="94">
        <f t="shared" si="28"/>
        <v>0</v>
      </c>
      <c r="V254" s="94">
        <f t="shared" si="28"/>
        <v>0</v>
      </c>
      <c r="W254" s="94">
        <f t="shared" si="28"/>
        <v>0</v>
      </c>
      <c r="X254" s="94">
        <f t="shared" si="28"/>
        <v>0</v>
      </c>
      <c r="Y254" s="94">
        <f t="shared" si="28"/>
        <v>0</v>
      </c>
      <c r="Z254" s="94">
        <f t="shared" si="28"/>
        <v>0</v>
      </c>
      <c r="AA254" s="94">
        <f t="shared" si="28"/>
        <v>0</v>
      </c>
      <c r="AB254" s="95">
        <f t="shared" si="28"/>
        <v>0</v>
      </c>
      <c r="AD254" s="194"/>
    </row>
    <row r="255" spans="4:30" ht="12.75" hidden="1" customHeight="1" outlineLevel="1">
      <c r="D255" s="112" t="str">
        <f t="shared" ca="1" si="22"/>
        <v>[Staff Functions Line 29]</v>
      </c>
      <c r="E255" s="93"/>
      <c r="F255" s="113" t="str">
        <f t="shared" si="24"/>
        <v>£000</v>
      </c>
      <c r="G255" s="94">
        <f t="shared" si="28"/>
        <v>0</v>
      </c>
      <c r="H255" s="94">
        <f t="shared" si="28"/>
        <v>0</v>
      </c>
      <c r="I255" s="94">
        <f t="shared" si="28"/>
        <v>0</v>
      </c>
      <c r="J255" s="94">
        <f t="shared" si="28"/>
        <v>0</v>
      </c>
      <c r="K255" s="94">
        <f t="shared" si="28"/>
        <v>0</v>
      </c>
      <c r="L255" s="94">
        <f t="shared" si="28"/>
        <v>0</v>
      </c>
      <c r="M255" s="94">
        <f t="shared" si="28"/>
        <v>0</v>
      </c>
      <c r="N255" s="94">
        <f t="shared" si="28"/>
        <v>0</v>
      </c>
      <c r="O255" s="94">
        <f t="shared" si="28"/>
        <v>0</v>
      </c>
      <c r="P255" s="94">
        <f t="shared" si="28"/>
        <v>0</v>
      </c>
      <c r="Q255" s="94">
        <f t="shared" si="28"/>
        <v>0</v>
      </c>
      <c r="R255" s="94">
        <f t="shared" si="28"/>
        <v>0</v>
      </c>
      <c r="S255" s="94">
        <f t="shared" si="28"/>
        <v>0</v>
      </c>
      <c r="T255" s="94">
        <f t="shared" si="28"/>
        <v>0</v>
      </c>
      <c r="U255" s="94">
        <f t="shared" si="28"/>
        <v>0</v>
      </c>
      <c r="V255" s="94">
        <f t="shared" si="28"/>
        <v>0</v>
      </c>
      <c r="W255" s="94">
        <f t="shared" si="28"/>
        <v>0</v>
      </c>
      <c r="X255" s="94">
        <f t="shared" si="28"/>
        <v>0</v>
      </c>
      <c r="Y255" s="94">
        <f t="shared" si="28"/>
        <v>0</v>
      </c>
      <c r="Z255" s="94">
        <f t="shared" si="28"/>
        <v>0</v>
      </c>
      <c r="AA255" s="94">
        <f t="shared" si="28"/>
        <v>0</v>
      </c>
      <c r="AB255" s="95">
        <f t="shared" si="28"/>
        <v>0</v>
      </c>
      <c r="AD255" s="194"/>
    </row>
    <row r="256" spans="4:30" ht="12.75" hidden="1" customHeight="1" outlineLevel="1">
      <c r="D256" s="123" t="str">
        <f t="shared" ca="1" si="22"/>
        <v>[Staff Functions Line 30]</v>
      </c>
      <c r="E256" s="183"/>
      <c r="F256" s="124" t="str">
        <f t="shared" si="24"/>
        <v>£000</v>
      </c>
      <c r="G256" s="98">
        <f t="shared" si="28"/>
        <v>0</v>
      </c>
      <c r="H256" s="98">
        <f t="shared" si="28"/>
        <v>0</v>
      </c>
      <c r="I256" s="98">
        <f t="shared" si="28"/>
        <v>0</v>
      </c>
      <c r="J256" s="98">
        <f t="shared" si="28"/>
        <v>0</v>
      </c>
      <c r="K256" s="98">
        <f t="shared" si="28"/>
        <v>0</v>
      </c>
      <c r="L256" s="98">
        <f t="shared" si="28"/>
        <v>0</v>
      </c>
      <c r="M256" s="98">
        <f t="shared" si="28"/>
        <v>0</v>
      </c>
      <c r="N256" s="98">
        <f t="shared" si="28"/>
        <v>0</v>
      </c>
      <c r="O256" s="98">
        <f t="shared" si="28"/>
        <v>0</v>
      </c>
      <c r="P256" s="98">
        <f t="shared" si="28"/>
        <v>0</v>
      </c>
      <c r="Q256" s="98">
        <f t="shared" si="28"/>
        <v>0</v>
      </c>
      <c r="R256" s="98">
        <f t="shared" si="28"/>
        <v>0</v>
      </c>
      <c r="S256" s="98">
        <f t="shared" si="28"/>
        <v>0</v>
      </c>
      <c r="T256" s="98">
        <f t="shared" si="28"/>
        <v>0</v>
      </c>
      <c r="U256" s="98">
        <f t="shared" si="28"/>
        <v>0</v>
      </c>
      <c r="V256" s="98">
        <f t="shared" si="28"/>
        <v>0</v>
      </c>
      <c r="W256" s="98">
        <f t="shared" si="28"/>
        <v>0</v>
      </c>
      <c r="X256" s="98">
        <f t="shared" si="28"/>
        <v>0</v>
      </c>
      <c r="Y256" s="98">
        <f t="shared" si="28"/>
        <v>0</v>
      </c>
      <c r="Z256" s="98">
        <f t="shared" si="28"/>
        <v>0</v>
      </c>
      <c r="AA256" s="98">
        <f t="shared" si="28"/>
        <v>0</v>
      </c>
      <c r="AB256" s="99">
        <f t="shared" si="28"/>
        <v>0</v>
      </c>
      <c r="AD256" s="195"/>
    </row>
    <row r="257" spans="2:30" ht="12.75" hidden="1" customHeight="1" outlineLevel="1">
      <c r="G257" s="94"/>
      <c r="H257" s="94"/>
      <c r="I257" s="94"/>
      <c r="J257" s="94"/>
      <c r="K257" s="94"/>
      <c r="L257" s="94"/>
      <c r="M257" s="94"/>
      <c r="N257" s="94"/>
      <c r="O257" s="94"/>
      <c r="P257" s="94"/>
      <c r="Q257" s="94"/>
      <c r="R257" s="94"/>
      <c r="S257" s="94"/>
      <c r="T257" s="94"/>
      <c r="U257" s="94"/>
      <c r="V257" s="94"/>
      <c r="W257" s="94"/>
      <c r="X257" s="94"/>
      <c r="Y257" s="94"/>
      <c r="Z257" s="94"/>
      <c r="AA257" s="94"/>
      <c r="AB257" s="94"/>
    </row>
    <row r="258" spans="2:30" ht="12.75" hidden="1" customHeight="1" outlineLevel="1">
      <c r="D258" s="207" t="str">
        <f>B225</f>
        <v>Total Cost</v>
      </c>
      <c r="E258" s="208"/>
      <c r="F258" s="209" t="str">
        <f>F256</f>
        <v>£000</v>
      </c>
      <c r="G258" s="210">
        <f>SUM(G227:G256)</f>
        <v>0</v>
      </c>
      <c r="H258" s="210">
        <f t="shared" ref="H258:S258" si="29">SUM(H227:H256)</f>
        <v>0</v>
      </c>
      <c r="I258" s="210">
        <f t="shared" si="29"/>
        <v>0</v>
      </c>
      <c r="J258" s="210">
        <f>SUM(J227:J256)</f>
        <v>0</v>
      </c>
      <c r="K258" s="210">
        <f>SUM(K227:K256)</f>
        <v>0</v>
      </c>
      <c r="L258" s="210">
        <f t="shared" si="29"/>
        <v>0</v>
      </c>
      <c r="M258" s="210">
        <f t="shared" si="29"/>
        <v>0</v>
      </c>
      <c r="N258" s="210">
        <f t="shared" si="29"/>
        <v>0</v>
      </c>
      <c r="O258" s="210">
        <f t="shared" si="29"/>
        <v>0</v>
      </c>
      <c r="P258" s="210">
        <f t="shared" si="29"/>
        <v>0</v>
      </c>
      <c r="Q258" s="210">
        <f t="shared" si="29"/>
        <v>0</v>
      </c>
      <c r="R258" s="210">
        <f t="shared" si="29"/>
        <v>0</v>
      </c>
      <c r="S258" s="210">
        <f t="shared" si="29"/>
        <v>0</v>
      </c>
      <c r="T258" s="210">
        <f>SUM(T227:T256)</f>
        <v>0</v>
      </c>
      <c r="U258" s="210">
        <f>SUM(U227:U256)</f>
        <v>0</v>
      </c>
      <c r="V258" s="210">
        <f t="shared" ref="V258:AB258" si="30">SUM(V227:V256)</f>
        <v>0</v>
      </c>
      <c r="W258" s="210">
        <f t="shared" si="30"/>
        <v>0</v>
      </c>
      <c r="X258" s="210">
        <f t="shared" si="30"/>
        <v>0</v>
      </c>
      <c r="Y258" s="210">
        <f t="shared" si="30"/>
        <v>0</v>
      </c>
      <c r="Z258" s="210">
        <f t="shared" si="30"/>
        <v>0</v>
      </c>
      <c r="AA258" s="210">
        <f t="shared" si="30"/>
        <v>0</v>
      </c>
      <c r="AB258" s="211">
        <f t="shared" si="30"/>
        <v>0</v>
      </c>
      <c r="AD258" s="212"/>
    </row>
    <row r="259" spans="2:30" collapsed="1"/>
    <row r="261" spans="2:30" ht="16.5">
      <c r="B261" s="5" t="s">
        <v>594</v>
      </c>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3" spans="2:30">
      <c r="B263" s="15" t="s">
        <v>595</v>
      </c>
      <c r="C263" s="15"/>
      <c r="D263" s="178"/>
      <c r="E263" s="178"/>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row>
    <row r="264" spans="2:30" ht="12.75" hidden="1" customHeight="1" outlineLevel="1"/>
    <row r="265" spans="2:30" ht="12.75" hidden="1" customHeight="1" outlineLevel="1">
      <c r="D265" s="106" t="str">
        <f ca="1">'Line Items'!D105</f>
        <v xml:space="preserve">Qualified Drivers </v>
      </c>
      <c r="E265" s="89"/>
      <c r="F265" s="107" t="s">
        <v>586</v>
      </c>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97"/>
      <c r="AD265" s="523" t="s">
        <v>780</v>
      </c>
    </row>
    <row r="266" spans="2:30" ht="12.75" hidden="1" customHeight="1" outlineLevel="1">
      <c r="D266" s="112" t="str">
        <f ca="1">'Line Items'!D106</f>
        <v>Trainee Drivers</v>
      </c>
      <c r="E266" s="93"/>
      <c r="F266" s="113" t="str">
        <f t="shared" ref="F266:F294" si="31">F265</f>
        <v>FTE</v>
      </c>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2"/>
      <c r="AD266" s="214"/>
    </row>
    <row r="267" spans="2:30" ht="12.75" hidden="1" customHeight="1" outlineLevel="1">
      <c r="D267" s="112" t="str">
        <f ca="1">'Line Items'!D107</f>
        <v>Qualified Conductors</v>
      </c>
      <c r="E267" s="93"/>
      <c r="F267" s="113" t="str">
        <f t="shared" si="31"/>
        <v>FTE</v>
      </c>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2"/>
      <c r="AD267" s="214"/>
    </row>
    <row r="268" spans="2:30" ht="12.75" hidden="1" customHeight="1" outlineLevel="1">
      <c r="D268" s="112" t="str">
        <f ca="1">'Line Items'!D108</f>
        <v>Trainee Conductors</v>
      </c>
      <c r="E268" s="93"/>
      <c r="F268" s="113" t="str">
        <f t="shared" si="31"/>
        <v>FTE</v>
      </c>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2"/>
      <c r="AD268" s="214"/>
    </row>
    <row r="269" spans="2:30" ht="12.75" hidden="1" customHeight="1" outlineLevel="1">
      <c r="D269" s="112" t="str">
        <f ca="1">'Line Items'!D109</f>
        <v>Traincrew management (DTM,TM,DM)</v>
      </c>
      <c r="E269" s="93"/>
      <c r="F269" s="113" t="str">
        <f t="shared" si="31"/>
        <v>FTE</v>
      </c>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2"/>
      <c r="AD269" s="214"/>
    </row>
    <row r="270" spans="2:30" ht="12.75" hidden="1" customHeight="1" outlineLevel="1">
      <c r="D270" s="112" t="str">
        <f ca="1">'Line Items'!D110</f>
        <v xml:space="preserve">Revenue protection </v>
      </c>
      <c r="E270" s="93"/>
      <c r="F270" s="113" t="str">
        <f t="shared" si="31"/>
        <v>FTE</v>
      </c>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2"/>
      <c r="AD270" s="214"/>
    </row>
    <row r="271" spans="2:30" ht="12.75" hidden="1" customHeight="1" outlineLevel="1">
      <c r="D271" s="112" t="str">
        <f ca="1">'Line Items'!D111</f>
        <v>Control room</v>
      </c>
      <c r="E271" s="93"/>
      <c r="F271" s="113" t="str">
        <f t="shared" si="31"/>
        <v>FTE</v>
      </c>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2"/>
      <c r="AD271" s="214"/>
    </row>
    <row r="272" spans="2:30" ht="12.75" hidden="1" customHeight="1" outlineLevel="1">
      <c r="D272" s="112" t="str">
        <f ca="1">'Line Items'!D112</f>
        <v>Stations operations - Ticket Office</v>
      </c>
      <c r="E272" s="93"/>
      <c r="F272" s="113" t="str">
        <f t="shared" si="31"/>
        <v>FTE</v>
      </c>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2"/>
      <c r="AD272" s="214"/>
    </row>
    <row r="273" spans="4:30" ht="12.75" hidden="1" customHeight="1" outlineLevel="1">
      <c r="D273" s="112" t="str">
        <f ca="1">'Line Items'!D113</f>
        <v>Stations operations - Platform Staff</v>
      </c>
      <c r="E273" s="93"/>
      <c r="F273" s="113" t="str">
        <f t="shared" si="31"/>
        <v>FTE</v>
      </c>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2"/>
      <c r="AD273" s="214"/>
    </row>
    <row r="274" spans="4:30" ht="12.75" hidden="1" customHeight="1" outlineLevel="1">
      <c r="D274" s="112" t="str">
        <f ca="1">'Line Items'!D114</f>
        <v>Depot operations (Incl Eng HQ)</v>
      </c>
      <c r="E274" s="93"/>
      <c r="F274" s="113" t="str">
        <f t="shared" si="31"/>
        <v>FTE</v>
      </c>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2"/>
      <c r="AD274" s="214"/>
    </row>
    <row r="275" spans="4:30" ht="12.75" hidden="1" customHeight="1" outlineLevel="1">
      <c r="D275" s="112" t="str">
        <f ca="1">'Line Items'!D115</f>
        <v>Support and control (Ops)</v>
      </c>
      <c r="E275" s="93"/>
      <c r="F275" s="113" t="str">
        <f t="shared" si="31"/>
        <v>FTE</v>
      </c>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2"/>
      <c r="AD275" s="214"/>
    </row>
    <row r="276" spans="4:30" ht="12.75" hidden="1" customHeight="1" outlineLevel="1">
      <c r="D276" s="112" t="str">
        <f ca="1">'Line Items'!D116</f>
        <v>Head Office* – MD</v>
      </c>
      <c r="E276" s="93"/>
      <c r="F276" s="113" t="str">
        <f t="shared" si="31"/>
        <v>FTE</v>
      </c>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2"/>
      <c r="AD276" s="214"/>
    </row>
    <row r="277" spans="4:30" ht="12.75" hidden="1" customHeight="1" outlineLevel="1">
      <c r="D277" s="112" t="str">
        <f ca="1">'Line Items'!D117</f>
        <v>Head Office* – Finance</v>
      </c>
      <c r="E277" s="93"/>
      <c r="F277" s="113" t="str">
        <f t="shared" si="31"/>
        <v>FTE</v>
      </c>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2"/>
      <c r="AD277" s="214"/>
    </row>
    <row r="278" spans="4:30" ht="12.75" hidden="1" customHeight="1" outlineLevel="1">
      <c r="D278" s="112" t="str">
        <f ca="1">'Line Items'!D118</f>
        <v>Head Office* – HR</v>
      </c>
      <c r="E278" s="93"/>
      <c r="F278" s="113" t="str">
        <f t="shared" si="31"/>
        <v>FTE</v>
      </c>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2"/>
      <c r="AD278" s="214"/>
    </row>
    <row r="279" spans="4:30" ht="12.75" hidden="1" customHeight="1" outlineLevel="1">
      <c r="D279" s="112" t="str">
        <f ca="1">'Line Items'!D119</f>
        <v>Head Office* – Safety</v>
      </c>
      <c r="E279" s="93"/>
      <c r="F279" s="113" t="str">
        <f t="shared" si="31"/>
        <v>FTE</v>
      </c>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2"/>
      <c r="AD279" s="214"/>
    </row>
    <row r="280" spans="4:30" ht="12.75" hidden="1" customHeight="1" outlineLevel="1">
      <c r="D280" s="112" t="str">
        <f ca="1">'Line Items'!D120</f>
        <v>Head Office* – Commercial</v>
      </c>
      <c r="E280" s="93"/>
      <c r="F280" s="113" t="str">
        <f t="shared" si="31"/>
        <v>FTE</v>
      </c>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2"/>
      <c r="AD280" s="214"/>
    </row>
    <row r="281" spans="4:30" ht="12.75" hidden="1" customHeight="1" outlineLevel="1">
      <c r="D281" s="112" t="str">
        <f ca="1">'Line Items'!D121</f>
        <v>Head Office* – Performance and Planning</v>
      </c>
      <c r="E281" s="93"/>
      <c r="F281" s="113" t="str">
        <f t="shared" si="31"/>
        <v>FTE</v>
      </c>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2"/>
      <c r="AD281" s="214"/>
    </row>
    <row r="282" spans="4:30" ht="12.75" hidden="1" customHeight="1" outlineLevel="1">
      <c r="D282" s="112" t="str">
        <f ca="1">'Line Items'!D122</f>
        <v>Head Office* – Projects</v>
      </c>
      <c r="E282" s="93"/>
      <c r="F282" s="113" t="str">
        <f t="shared" si="31"/>
        <v>FTE</v>
      </c>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2"/>
      <c r="AD282" s="214"/>
    </row>
    <row r="283" spans="4:30" ht="12.75" hidden="1" customHeight="1" outlineLevel="1">
      <c r="D283" s="112" t="str">
        <f ca="1">'Line Items'!D123</f>
        <v>Head Office* – Programmes</v>
      </c>
      <c r="E283" s="93"/>
      <c r="F283" s="113" t="str">
        <f t="shared" si="31"/>
        <v>FTE</v>
      </c>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2"/>
      <c r="AD283" s="214"/>
    </row>
    <row r="284" spans="4:30" ht="12.75" hidden="1" customHeight="1" outlineLevel="1">
      <c r="D284" s="112" t="str">
        <f ca="1">'Line Items'!D124</f>
        <v>Head Office* – Performance</v>
      </c>
      <c r="E284" s="93"/>
      <c r="F284" s="113" t="str">
        <f t="shared" si="31"/>
        <v>FTE</v>
      </c>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2"/>
      <c r="AD284" s="214"/>
    </row>
    <row r="285" spans="4:30" ht="12.75" hidden="1" customHeight="1" outlineLevel="1">
      <c r="D285" s="112" t="str">
        <f ca="1">'Line Items'!D125</f>
        <v>Head Office* – Customer Service</v>
      </c>
      <c r="E285" s="93"/>
      <c r="F285" s="113" t="str">
        <f t="shared" si="31"/>
        <v>FTE</v>
      </c>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2"/>
      <c r="AD285" s="214"/>
    </row>
    <row r="286" spans="4:30" ht="12.75" hidden="1" customHeight="1" outlineLevel="1">
      <c r="D286" s="112" t="str">
        <f ca="1">'Line Items'!D126</f>
        <v>[Staff Functions Line 22]</v>
      </c>
      <c r="E286" s="93"/>
      <c r="F286" s="113" t="str">
        <f t="shared" si="31"/>
        <v>FTE</v>
      </c>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2"/>
      <c r="AD286" s="214"/>
    </row>
    <row r="287" spans="4:30" ht="12.75" hidden="1" customHeight="1" outlineLevel="1">
      <c r="D287" s="112" t="str">
        <f ca="1">'Line Items'!D127</f>
        <v>[Staff Functions Line 23]</v>
      </c>
      <c r="E287" s="93"/>
      <c r="F287" s="113" t="str">
        <f t="shared" si="31"/>
        <v>FTE</v>
      </c>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2"/>
      <c r="AD287" s="214"/>
    </row>
    <row r="288" spans="4:30" ht="12.75" hidden="1" customHeight="1" outlineLevel="1">
      <c r="D288" s="112" t="str">
        <f ca="1">'Line Items'!D128</f>
        <v>[Staff Functions Line 24]</v>
      </c>
      <c r="E288" s="93"/>
      <c r="F288" s="113" t="str">
        <f t="shared" si="31"/>
        <v>FTE</v>
      </c>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2"/>
      <c r="AD288" s="214"/>
    </row>
    <row r="289" spans="2:30" ht="12.75" hidden="1" customHeight="1" outlineLevel="1">
      <c r="D289" s="112" t="str">
        <f ca="1">'Line Items'!D129</f>
        <v>[Staff Functions Line 25]</v>
      </c>
      <c r="E289" s="93"/>
      <c r="F289" s="113" t="str">
        <f t="shared" si="31"/>
        <v>FTE</v>
      </c>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2"/>
      <c r="AD289" s="214"/>
    </row>
    <row r="290" spans="2:30" ht="12.75" hidden="1" customHeight="1" outlineLevel="1">
      <c r="D290" s="112" t="str">
        <f ca="1">'Line Items'!D130</f>
        <v>[Staff Functions Line 26]</v>
      </c>
      <c r="E290" s="93"/>
      <c r="F290" s="113" t="str">
        <f t="shared" si="31"/>
        <v>FTE</v>
      </c>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2"/>
      <c r="AD290" s="214"/>
    </row>
    <row r="291" spans="2:30" ht="12.75" hidden="1" customHeight="1" outlineLevel="1">
      <c r="D291" s="112" t="str">
        <f ca="1">'Line Items'!D131</f>
        <v>[Staff Functions Line 27]</v>
      </c>
      <c r="E291" s="93"/>
      <c r="F291" s="113" t="str">
        <f t="shared" si="31"/>
        <v>FTE</v>
      </c>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2"/>
      <c r="AD291" s="214"/>
    </row>
    <row r="292" spans="2:30" ht="12.75" hidden="1" customHeight="1" outlineLevel="1">
      <c r="D292" s="112" t="str">
        <f ca="1">'Line Items'!D132</f>
        <v>[Staff Functions Line 28]</v>
      </c>
      <c r="E292" s="93"/>
      <c r="F292" s="113" t="str">
        <f t="shared" si="31"/>
        <v>FTE</v>
      </c>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2"/>
      <c r="AD292" s="214"/>
    </row>
    <row r="293" spans="2:30" ht="12.75" hidden="1" customHeight="1" outlineLevel="1">
      <c r="D293" s="112" t="str">
        <f ca="1">'Line Items'!D133</f>
        <v>[Staff Functions Line 29]</v>
      </c>
      <c r="E293" s="93"/>
      <c r="F293" s="113" t="str">
        <f t="shared" si="31"/>
        <v>FTE</v>
      </c>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2"/>
      <c r="AD293" s="214"/>
    </row>
    <row r="294" spans="2:30" ht="12.75" hidden="1" customHeight="1" outlineLevel="1">
      <c r="D294" s="123" t="str">
        <f ca="1">'Line Items'!D134</f>
        <v>[Staff Functions Line 30]</v>
      </c>
      <c r="E294" s="183"/>
      <c r="F294" s="124" t="str">
        <f t="shared" si="31"/>
        <v>FTE</v>
      </c>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5"/>
      <c r="AD294" s="215"/>
    </row>
    <row r="295" spans="2:30" ht="12.75" hidden="1" customHeight="1" outlineLevel="1">
      <c r="G295" s="94"/>
      <c r="H295" s="94"/>
      <c r="I295" s="94"/>
      <c r="J295" s="94"/>
      <c r="K295" s="94"/>
      <c r="L295" s="94"/>
      <c r="M295" s="94"/>
      <c r="N295" s="94"/>
      <c r="O295" s="94"/>
      <c r="P295" s="94"/>
      <c r="Q295" s="94"/>
      <c r="R295" s="94"/>
      <c r="S295" s="94"/>
      <c r="T295" s="94"/>
      <c r="U295" s="94"/>
      <c r="V295" s="94"/>
      <c r="W295" s="94"/>
      <c r="X295" s="94"/>
      <c r="Y295" s="94"/>
      <c r="Z295" s="94"/>
      <c r="AA295" s="94"/>
      <c r="AB295" s="94"/>
    </row>
    <row r="296" spans="2:30" ht="12.75" hidden="1" customHeight="1" outlineLevel="1">
      <c r="D296" s="207" t="str">
        <f>"Total "&amp;B263</f>
        <v>Total Number of Redundancies: Average FTE</v>
      </c>
      <c r="E296" s="208"/>
      <c r="F296" s="209" t="str">
        <f>F294</f>
        <v>FTE</v>
      </c>
      <c r="G296" s="210">
        <f>SUM(G265:G294)</f>
        <v>0</v>
      </c>
      <c r="H296" s="210">
        <f t="shared" ref="H296:S296" si="32">SUM(H265:H294)</f>
        <v>0</v>
      </c>
      <c r="I296" s="210">
        <f t="shared" si="32"/>
        <v>0</v>
      </c>
      <c r="J296" s="210">
        <f t="shared" si="32"/>
        <v>0</v>
      </c>
      <c r="K296" s="210">
        <f t="shared" si="32"/>
        <v>0</v>
      </c>
      <c r="L296" s="210">
        <f t="shared" si="32"/>
        <v>0</v>
      </c>
      <c r="M296" s="210">
        <f t="shared" si="32"/>
        <v>0</v>
      </c>
      <c r="N296" s="210">
        <f t="shared" si="32"/>
        <v>0</v>
      </c>
      <c r="O296" s="210">
        <f t="shared" si="32"/>
        <v>0</v>
      </c>
      <c r="P296" s="210">
        <f t="shared" si="32"/>
        <v>0</v>
      </c>
      <c r="Q296" s="210">
        <f t="shared" si="32"/>
        <v>0</v>
      </c>
      <c r="R296" s="210">
        <f t="shared" si="32"/>
        <v>0</v>
      </c>
      <c r="S296" s="210">
        <f t="shared" si="32"/>
        <v>0</v>
      </c>
      <c r="T296" s="210">
        <f>SUM(T265:T294)</f>
        <v>0</v>
      </c>
      <c r="U296" s="210">
        <f>SUM(U265:U294)</f>
        <v>0</v>
      </c>
      <c r="V296" s="210">
        <f t="shared" ref="V296:AB296" si="33">SUM(V265:V294)</f>
        <v>0</v>
      </c>
      <c r="W296" s="210">
        <f t="shared" si="33"/>
        <v>0</v>
      </c>
      <c r="X296" s="210">
        <f t="shared" si="33"/>
        <v>0</v>
      </c>
      <c r="Y296" s="210">
        <f t="shared" si="33"/>
        <v>0</v>
      </c>
      <c r="Z296" s="210">
        <f t="shared" si="33"/>
        <v>0</v>
      </c>
      <c r="AA296" s="210">
        <f t="shared" si="33"/>
        <v>0</v>
      </c>
      <c r="AB296" s="211">
        <f t="shared" si="33"/>
        <v>0</v>
      </c>
      <c r="AD296" s="212"/>
    </row>
    <row r="297" spans="2:30" collapsed="1"/>
    <row r="298" spans="2:30">
      <c r="B298" s="15" t="s">
        <v>596</v>
      </c>
      <c r="C298" s="15"/>
      <c r="D298" s="178"/>
      <c r="E298" s="178"/>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row>
    <row r="299" spans="2:30" ht="12.75" hidden="1" customHeight="1" outlineLevel="1"/>
    <row r="300" spans="2:30" ht="12.75" hidden="1" customHeight="1" outlineLevel="1">
      <c r="D300" s="106" t="str">
        <f t="shared" ref="D300:D329" ca="1" si="34">D265</f>
        <v xml:space="preserve">Qualified Drivers </v>
      </c>
      <c r="E300" s="89"/>
      <c r="F300" s="107" t="s">
        <v>588</v>
      </c>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97"/>
      <c r="AD300" s="523" t="s">
        <v>781</v>
      </c>
    </row>
    <row r="301" spans="2:30" ht="12.75" hidden="1" customHeight="1" outlineLevel="1">
      <c r="D301" s="112" t="str">
        <f t="shared" ca="1" si="34"/>
        <v>Trainee Drivers</v>
      </c>
      <c r="E301" s="93"/>
      <c r="F301" s="113" t="str">
        <f t="shared" ref="F301:F329" si="35">F300</f>
        <v>£000/ FTE</v>
      </c>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2"/>
      <c r="AD301" s="214"/>
    </row>
    <row r="302" spans="2:30" ht="12.75" hidden="1" customHeight="1" outlineLevel="1">
      <c r="D302" s="112" t="str">
        <f t="shared" ca="1" si="34"/>
        <v>Qualified Conductors</v>
      </c>
      <c r="E302" s="93"/>
      <c r="F302" s="113" t="str">
        <f t="shared" si="35"/>
        <v>£000/ FTE</v>
      </c>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2"/>
      <c r="AD302" s="214"/>
    </row>
    <row r="303" spans="2:30" ht="12.75" hidden="1" customHeight="1" outlineLevel="1">
      <c r="D303" s="112" t="str">
        <f t="shared" ca="1" si="34"/>
        <v>Trainee Conductors</v>
      </c>
      <c r="E303" s="93"/>
      <c r="F303" s="113" t="str">
        <f t="shared" si="35"/>
        <v>£000/ FTE</v>
      </c>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2"/>
      <c r="AD303" s="214"/>
    </row>
    <row r="304" spans="2:30" ht="12.75" hidden="1" customHeight="1" outlineLevel="1">
      <c r="D304" s="112" t="str">
        <f t="shared" ca="1" si="34"/>
        <v>Traincrew management (DTM,TM,DM)</v>
      </c>
      <c r="E304" s="93"/>
      <c r="F304" s="113" t="str">
        <f t="shared" si="35"/>
        <v>£000/ FTE</v>
      </c>
      <c r="G304" s="181"/>
      <c r="H304" s="181"/>
      <c r="I304" s="181"/>
      <c r="J304" s="181"/>
      <c r="K304" s="181"/>
      <c r="L304" s="181"/>
      <c r="M304" s="181"/>
      <c r="N304" s="181"/>
      <c r="O304" s="181"/>
      <c r="P304" s="181"/>
      <c r="Q304" s="181"/>
      <c r="R304" s="181"/>
      <c r="S304" s="181"/>
      <c r="T304" s="181"/>
      <c r="U304" s="181"/>
      <c r="V304" s="181"/>
      <c r="W304" s="181"/>
      <c r="X304" s="181"/>
      <c r="Y304" s="181"/>
      <c r="Z304" s="181"/>
      <c r="AA304" s="181"/>
      <c r="AB304" s="182"/>
      <c r="AD304" s="214"/>
    </row>
    <row r="305" spans="4:30" ht="12.75" hidden="1" customHeight="1" outlineLevel="1">
      <c r="D305" s="112" t="str">
        <f t="shared" ca="1" si="34"/>
        <v xml:space="preserve">Revenue protection </v>
      </c>
      <c r="E305" s="93"/>
      <c r="F305" s="113" t="str">
        <f t="shared" si="35"/>
        <v>£000/ FTE</v>
      </c>
      <c r="G305" s="181"/>
      <c r="H305" s="181"/>
      <c r="I305" s="181"/>
      <c r="J305" s="181"/>
      <c r="K305" s="181"/>
      <c r="L305" s="181"/>
      <c r="M305" s="181"/>
      <c r="N305" s="181"/>
      <c r="O305" s="181"/>
      <c r="P305" s="181"/>
      <c r="Q305" s="181"/>
      <c r="R305" s="181"/>
      <c r="S305" s="181"/>
      <c r="T305" s="181"/>
      <c r="U305" s="181"/>
      <c r="V305" s="181"/>
      <c r="W305" s="181"/>
      <c r="X305" s="181"/>
      <c r="Y305" s="181"/>
      <c r="Z305" s="181"/>
      <c r="AA305" s="181"/>
      <c r="AB305" s="182"/>
      <c r="AD305" s="214"/>
    </row>
    <row r="306" spans="4:30" ht="12.75" hidden="1" customHeight="1" outlineLevel="1">
      <c r="D306" s="112" t="str">
        <f t="shared" ca="1" si="34"/>
        <v>Control room</v>
      </c>
      <c r="E306" s="93"/>
      <c r="F306" s="113" t="str">
        <f t="shared" si="35"/>
        <v>£000/ FTE</v>
      </c>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2"/>
      <c r="AD306" s="214"/>
    </row>
    <row r="307" spans="4:30" ht="12.75" hidden="1" customHeight="1" outlineLevel="1">
      <c r="D307" s="112" t="str">
        <f t="shared" ca="1" si="34"/>
        <v>Stations operations - Ticket Office</v>
      </c>
      <c r="E307" s="93"/>
      <c r="F307" s="113" t="str">
        <f t="shared" si="35"/>
        <v>£000/ FTE</v>
      </c>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2"/>
      <c r="AD307" s="214"/>
    </row>
    <row r="308" spans="4:30" ht="12.75" hidden="1" customHeight="1" outlineLevel="1">
      <c r="D308" s="112" t="str">
        <f t="shared" ca="1" si="34"/>
        <v>Stations operations - Platform Staff</v>
      </c>
      <c r="E308" s="93"/>
      <c r="F308" s="113" t="str">
        <f t="shared" si="35"/>
        <v>£000/ FTE</v>
      </c>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2"/>
      <c r="AD308" s="214"/>
    </row>
    <row r="309" spans="4:30" ht="12.75" hidden="1" customHeight="1" outlineLevel="1">
      <c r="D309" s="112" t="str">
        <f t="shared" ca="1" si="34"/>
        <v>Depot operations (Incl Eng HQ)</v>
      </c>
      <c r="E309" s="93"/>
      <c r="F309" s="113" t="str">
        <f t="shared" si="35"/>
        <v>£000/ FTE</v>
      </c>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2"/>
      <c r="AD309" s="214"/>
    </row>
    <row r="310" spans="4:30" ht="12.75" hidden="1" customHeight="1" outlineLevel="1">
      <c r="D310" s="112" t="str">
        <f t="shared" ca="1" si="34"/>
        <v>Support and control (Ops)</v>
      </c>
      <c r="E310" s="93"/>
      <c r="F310" s="113" t="str">
        <f t="shared" si="35"/>
        <v>£000/ FTE</v>
      </c>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2"/>
      <c r="AD310" s="214"/>
    </row>
    <row r="311" spans="4:30" ht="12.75" hidden="1" customHeight="1" outlineLevel="1">
      <c r="D311" s="112" t="str">
        <f t="shared" ca="1" si="34"/>
        <v>Head Office* – MD</v>
      </c>
      <c r="E311" s="93"/>
      <c r="F311" s="113" t="str">
        <f t="shared" si="35"/>
        <v>£000/ FTE</v>
      </c>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2"/>
      <c r="AD311" s="214"/>
    </row>
    <row r="312" spans="4:30" ht="12.75" hidden="1" customHeight="1" outlineLevel="1">
      <c r="D312" s="112" t="str">
        <f t="shared" ca="1" si="34"/>
        <v>Head Office* – Finance</v>
      </c>
      <c r="E312" s="93"/>
      <c r="F312" s="113" t="str">
        <f t="shared" si="35"/>
        <v>£000/ FTE</v>
      </c>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2"/>
      <c r="AD312" s="214"/>
    </row>
    <row r="313" spans="4:30" ht="12.75" hidden="1" customHeight="1" outlineLevel="1">
      <c r="D313" s="112" t="str">
        <f t="shared" ca="1" si="34"/>
        <v>Head Office* – HR</v>
      </c>
      <c r="E313" s="93"/>
      <c r="F313" s="113" t="str">
        <f t="shared" si="35"/>
        <v>£000/ FTE</v>
      </c>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2"/>
      <c r="AD313" s="214"/>
    </row>
    <row r="314" spans="4:30" ht="12.75" hidden="1" customHeight="1" outlineLevel="1">
      <c r="D314" s="112" t="str">
        <f t="shared" ca="1" si="34"/>
        <v>Head Office* – Safety</v>
      </c>
      <c r="E314" s="93"/>
      <c r="F314" s="113" t="str">
        <f t="shared" si="35"/>
        <v>£000/ FTE</v>
      </c>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2"/>
      <c r="AD314" s="214"/>
    </row>
    <row r="315" spans="4:30" ht="12.75" hidden="1" customHeight="1" outlineLevel="1">
      <c r="D315" s="112" t="str">
        <f t="shared" ca="1" si="34"/>
        <v>Head Office* – Commercial</v>
      </c>
      <c r="E315" s="93"/>
      <c r="F315" s="113" t="str">
        <f t="shared" si="35"/>
        <v>£000/ FTE</v>
      </c>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2"/>
      <c r="AD315" s="214"/>
    </row>
    <row r="316" spans="4:30" ht="12.75" hidden="1" customHeight="1" outlineLevel="1">
      <c r="D316" s="112" t="str">
        <f t="shared" ca="1" si="34"/>
        <v>Head Office* – Performance and Planning</v>
      </c>
      <c r="E316" s="93"/>
      <c r="F316" s="113" t="str">
        <f t="shared" si="35"/>
        <v>£000/ FTE</v>
      </c>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2"/>
      <c r="AD316" s="214"/>
    </row>
    <row r="317" spans="4:30" ht="12.75" hidden="1" customHeight="1" outlineLevel="1">
      <c r="D317" s="112" t="str">
        <f t="shared" ca="1" si="34"/>
        <v>Head Office* – Projects</v>
      </c>
      <c r="E317" s="93"/>
      <c r="F317" s="113" t="str">
        <f t="shared" si="35"/>
        <v>£000/ FTE</v>
      </c>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2"/>
      <c r="AD317" s="214"/>
    </row>
    <row r="318" spans="4:30" ht="12.75" hidden="1" customHeight="1" outlineLevel="1">
      <c r="D318" s="112" t="str">
        <f t="shared" ca="1" si="34"/>
        <v>Head Office* – Programmes</v>
      </c>
      <c r="E318" s="93"/>
      <c r="F318" s="113" t="str">
        <f t="shared" si="35"/>
        <v>£000/ FTE</v>
      </c>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2"/>
      <c r="AD318" s="214"/>
    </row>
    <row r="319" spans="4:30" ht="12.75" hidden="1" customHeight="1" outlineLevel="1">
      <c r="D319" s="112" t="str">
        <f t="shared" ca="1" si="34"/>
        <v>Head Office* – Performance</v>
      </c>
      <c r="E319" s="93"/>
      <c r="F319" s="113" t="str">
        <f t="shared" si="35"/>
        <v>£000/ FTE</v>
      </c>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2"/>
      <c r="AD319" s="214"/>
    </row>
    <row r="320" spans="4:30" ht="12.75" hidden="1" customHeight="1" outlineLevel="1">
      <c r="D320" s="112" t="str">
        <f t="shared" ca="1" si="34"/>
        <v>Head Office* – Customer Service</v>
      </c>
      <c r="E320" s="93"/>
      <c r="F320" s="113" t="str">
        <f t="shared" si="35"/>
        <v>£000/ FTE</v>
      </c>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2"/>
      <c r="AD320" s="214"/>
    </row>
    <row r="321" spans="2:30" ht="12.75" hidden="1" customHeight="1" outlineLevel="1">
      <c r="D321" s="112" t="str">
        <f t="shared" ca="1" si="34"/>
        <v>[Staff Functions Line 22]</v>
      </c>
      <c r="E321" s="93"/>
      <c r="F321" s="113" t="str">
        <f t="shared" si="35"/>
        <v>£000/ FTE</v>
      </c>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2"/>
      <c r="AD321" s="214"/>
    </row>
    <row r="322" spans="2:30" ht="12.75" hidden="1" customHeight="1" outlineLevel="1">
      <c r="D322" s="112" t="str">
        <f t="shared" ca="1" si="34"/>
        <v>[Staff Functions Line 23]</v>
      </c>
      <c r="E322" s="93"/>
      <c r="F322" s="113" t="str">
        <f t="shared" si="35"/>
        <v>£000/ FTE</v>
      </c>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2"/>
      <c r="AD322" s="214"/>
    </row>
    <row r="323" spans="2:30" ht="12.75" hidden="1" customHeight="1" outlineLevel="1">
      <c r="D323" s="112" t="str">
        <f t="shared" ca="1" si="34"/>
        <v>[Staff Functions Line 24]</v>
      </c>
      <c r="E323" s="93"/>
      <c r="F323" s="113" t="str">
        <f t="shared" si="35"/>
        <v>£000/ FTE</v>
      </c>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2"/>
      <c r="AD323" s="214"/>
    </row>
    <row r="324" spans="2:30" ht="12.75" hidden="1" customHeight="1" outlineLevel="1">
      <c r="D324" s="112" t="str">
        <f t="shared" ca="1" si="34"/>
        <v>[Staff Functions Line 25]</v>
      </c>
      <c r="E324" s="93"/>
      <c r="F324" s="113" t="str">
        <f t="shared" si="35"/>
        <v>£000/ FTE</v>
      </c>
      <c r="G324" s="181"/>
      <c r="H324" s="181"/>
      <c r="I324" s="181"/>
      <c r="J324" s="181"/>
      <c r="K324" s="181"/>
      <c r="L324" s="181"/>
      <c r="M324" s="181"/>
      <c r="N324" s="181"/>
      <c r="O324" s="181"/>
      <c r="P324" s="181"/>
      <c r="Q324" s="181"/>
      <c r="R324" s="181"/>
      <c r="S324" s="181"/>
      <c r="T324" s="181"/>
      <c r="U324" s="181"/>
      <c r="V324" s="181"/>
      <c r="W324" s="181"/>
      <c r="X324" s="181"/>
      <c r="Y324" s="181"/>
      <c r="Z324" s="181"/>
      <c r="AA324" s="181"/>
      <c r="AB324" s="182"/>
      <c r="AD324" s="214"/>
    </row>
    <row r="325" spans="2:30" ht="12.75" hidden="1" customHeight="1" outlineLevel="1">
      <c r="D325" s="112" t="str">
        <f t="shared" ca="1" si="34"/>
        <v>[Staff Functions Line 26]</v>
      </c>
      <c r="E325" s="93"/>
      <c r="F325" s="113" t="str">
        <f t="shared" si="35"/>
        <v>£000/ FTE</v>
      </c>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2"/>
      <c r="AD325" s="214"/>
    </row>
    <row r="326" spans="2:30" ht="12.75" hidden="1" customHeight="1" outlineLevel="1">
      <c r="D326" s="112" t="str">
        <f t="shared" ca="1" si="34"/>
        <v>[Staff Functions Line 27]</v>
      </c>
      <c r="E326" s="93"/>
      <c r="F326" s="113" t="str">
        <f t="shared" si="35"/>
        <v>£000/ FTE</v>
      </c>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2"/>
      <c r="AD326" s="214"/>
    </row>
    <row r="327" spans="2:30" ht="12.75" hidden="1" customHeight="1" outlineLevel="1">
      <c r="D327" s="112" t="str">
        <f t="shared" ca="1" si="34"/>
        <v>[Staff Functions Line 28]</v>
      </c>
      <c r="E327" s="93"/>
      <c r="F327" s="113" t="str">
        <f t="shared" si="35"/>
        <v>£000/ FTE</v>
      </c>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2"/>
      <c r="AD327" s="214"/>
    </row>
    <row r="328" spans="2:30" ht="12.75" hidden="1" customHeight="1" outlineLevel="1">
      <c r="D328" s="112" t="str">
        <f t="shared" ca="1" si="34"/>
        <v>[Staff Functions Line 29]</v>
      </c>
      <c r="E328" s="93"/>
      <c r="F328" s="113" t="str">
        <f t="shared" si="35"/>
        <v>£000/ FTE</v>
      </c>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2"/>
      <c r="AD328" s="214"/>
    </row>
    <row r="329" spans="2:30" ht="12.75" hidden="1" customHeight="1" outlineLevel="1">
      <c r="D329" s="123" t="str">
        <f t="shared" ca="1" si="34"/>
        <v>[Staff Functions Line 30]</v>
      </c>
      <c r="E329" s="183"/>
      <c r="F329" s="124" t="str">
        <f t="shared" si="35"/>
        <v>£000/ FTE</v>
      </c>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5"/>
      <c r="AD329" s="215"/>
    </row>
    <row r="330" spans="2:30" ht="12.75" hidden="1" customHeight="1" outlineLevel="1">
      <c r="G330" s="94"/>
      <c r="H330" s="94"/>
      <c r="I330" s="94"/>
      <c r="J330" s="94"/>
      <c r="K330" s="94"/>
      <c r="L330" s="94"/>
      <c r="M330" s="94"/>
      <c r="N330" s="94"/>
      <c r="O330" s="94"/>
      <c r="P330" s="94"/>
      <c r="Q330" s="94"/>
      <c r="R330" s="94"/>
      <c r="S330" s="94"/>
      <c r="T330" s="94"/>
      <c r="U330" s="94"/>
      <c r="V330" s="94"/>
      <c r="W330" s="94"/>
      <c r="X330" s="94"/>
      <c r="Y330" s="94"/>
      <c r="Z330" s="94"/>
      <c r="AA330" s="94"/>
      <c r="AB330" s="94"/>
    </row>
    <row r="331" spans="2:30" ht="12.75" hidden="1" customHeight="1" outlineLevel="1">
      <c r="D331" s="207" t="str">
        <f>"Average "&amp;B298</f>
        <v>Average Compensation per Redundancy</v>
      </c>
      <c r="E331" s="208"/>
      <c r="F331" s="209" t="str">
        <f>F329</f>
        <v>£000/ FTE</v>
      </c>
      <c r="G331" s="210">
        <f t="shared" ref="G331:AB331" si="36">IF(G$296=0,0,SUMPRODUCT(G300:G329,G$265:G$294)/G$296)</f>
        <v>0</v>
      </c>
      <c r="H331" s="210">
        <f t="shared" si="36"/>
        <v>0</v>
      </c>
      <c r="I331" s="210">
        <f t="shared" si="36"/>
        <v>0</v>
      </c>
      <c r="J331" s="210">
        <f t="shared" si="36"/>
        <v>0</v>
      </c>
      <c r="K331" s="210">
        <f t="shared" si="36"/>
        <v>0</v>
      </c>
      <c r="L331" s="210">
        <f t="shared" si="36"/>
        <v>0</v>
      </c>
      <c r="M331" s="210">
        <f t="shared" si="36"/>
        <v>0</v>
      </c>
      <c r="N331" s="210">
        <f t="shared" si="36"/>
        <v>0</v>
      </c>
      <c r="O331" s="210">
        <f t="shared" si="36"/>
        <v>0</v>
      </c>
      <c r="P331" s="210">
        <f t="shared" si="36"/>
        <v>0</v>
      </c>
      <c r="Q331" s="210">
        <f t="shared" si="36"/>
        <v>0</v>
      </c>
      <c r="R331" s="210">
        <f t="shared" si="36"/>
        <v>0</v>
      </c>
      <c r="S331" s="210">
        <f t="shared" si="36"/>
        <v>0</v>
      </c>
      <c r="T331" s="210">
        <f t="shared" si="36"/>
        <v>0</v>
      </c>
      <c r="U331" s="210">
        <f t="shared" si="36"/>
        <v>0</v>
      </c>
      <c r="V331" s="210">
        <f t="shared" si="36"/>
        <v>0</v>
      </c>
      <c r="W331" s="210">
        <f t="shared" si="36"/>
        <v>0</v>
      </c>
      <c r="X331" s="210">
        <f t="shared" si="36"/>
        <v>0</v>
      </c>
      <c r="Y331" s="210">
        <f t="shared" si="36"/>
        <v>0</v>
      </c>
      <c r="Z331" s="210">
        <f t="shared" si="36"/>
        <v>0</v>
      </c>
      <c r="AA331" s="210">
        <f t="shared" si="36"/>
        <v>0</v>
      </c>
      <c r="AB331" s="211">
        <f t="shared" si="36"/>
        <v>0</v>
      </c>
      <c r="AD331" s="212"/>
    </row>
    <row r="332" spans="2:30" collapsed="1"/>
    <row r="333" spans="2:30">
      <c r="B333" s="15" t="s">
        <v>166</v>
      </c>
      <c r="C333" s="15"/>
      <c r="D333" s="178"/>
      <c r="E333" s="178"/>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row>
    <row r="334" spans="2:30" ht="12.75" hidden="1" customHeight="1" outlineLevel="1"/>
    <row r="335" spans="2:30" ht="12.75" hidden="1" customHeight="1" outlineLevel="1">
      <c r="D335" s="106" t="str">
        <f t="shared" ref="D335:D364" ca="1" si="37">D300</f>
        <v xml:space="preserve">Qualified Drivers </v>
      </c>
      <c r="E335" s="89"/>
      <c r="F335" s="107" t="s">
        <v>105</v>
      </c>
      <c r="G335" s="90">
        <f t="shared" ref="G335:AB346" si="38">G265*G300</f>
        <v>0</v>
      </c>
      <c r="H335" s="90">
        <f t="shared" si="38"/>
        <v>0</v>
      </c>
      <c r="I335" s="90">
        <f t="shared" si="38"/>
        <v>0</v>
      </c>
      <c r="J335" s="90">
        <f t="shared" si="38"/>
        <v>0</v>
      </c>
      <c r="K335" s="90">
        <f t="shared" si="38"/>
        <v>0</v>
      </c>
      <c r="L335" s="90">
        <f t="shared" si="38"/>
        <v>0</v>
      </c>
      <c r="M335" s="90">
        <f t="shared" si="38"/>
        <v>0</v>
      </c>
      <c r="N335" s="90">
        <f t="shared" si="38"/>
        <v>0</v>
      </c>
      <c r="O335" s="90">
        <f t="shared" si="38"/>
        <v>0</v>
      </c>
      <c r="P335" s="90">
        <f t="shared" si="38"/>
        <v>0</v>
      </c>
      <c r="Q335" s="90">
        <f t="shared" si="38"/>
        <v>0</v>
      </c>
      <c r="R335" s="90">
        <f t="shared" si="38"/>
        <v>0</v>
      </c>
      <c r="S335" s="90">
        <f t="shared" si="38"/>
        <v>0</v>
      </c>
      <c r="T335" s="90">
        <f t="shared" si="38"/>
        <v>0</v>
      </c>
      <c r="U335" s="90">
        <f t="shared" si="38"/>
        <v>0</v>
      </c>
      <c r="V335" s="90">
        <f t="shared" si="38"/>
        <v>0</v>
      </c>
      <c r="W335" s="90">
        <f t="shared" si="38"/>
        <v>0</v>
      </c>
      <c r="X335" s="90">
        <f t="shared" si="38"/>
        <v>0</v>
      </c>
      <c r="Y335" s="90">
        <f t="shared" si="38"/>
        <v>0</v>
      </c>
      <c r="Z335" s="90">
        <f t="shared" si="38"/>
        <v>0</v>
      </c>
      <c r="AA335" s="90">
        <f t="shared" si="38"/>
        <v>0</v>
      </c>
      <c r="AB335" s="91">
        <f t="shared" si="38"/>
        <v>0</v>
      </c>
      <c r="AD335" s="193"/>
    </row>
    <row r="336" spans="2:30" ht="12.75" hidden="1" customHeight="1" outlineLevel="1">
      <c r="D336" s="112" t="str">
        <f t="shared" ca="1" si="37"/>
        <v>Trainee Drivers</v>
      </c>
      <c r="E336" s="93"/>
      <c r="F336" s="113" t="str">
        <f t="shared" ref="F336:F364" si="39">F335</f>
        <v>£000</v>
      </c>
      <c r="G336" s="94">
        <f t="shared" si="38"/>
        <v>0</v>
      </c>
      <c r="H336" s="94">
        <f t="shared" si="38"/>
        <v>0</v>
      </c>
      <c r="I336" s="94">
        <f t="shared" si="38"/>
        <v>0</v>
      </c>
      <c r="J336" s="94">
        <f t="shared" si="38"/>
        <v>0</v>
      </c>
      <c r="K336" s="94">
        <f t="shared" si="38"/>
        <v>0</v>
      </c>
      <c r="L336" s="94">
        <f t="shared" si="38"/>
        <v>0</v>
      </c>
      <c r="M336" s="94">
        <f t="shared" si="38"/>
        <v>0</v>
      </c>
      <c r="N336" s="94">
        <f t="shared" si="38"/>
        <v>0</v>
      </c>
      <c r="O336" s="94">
        <f t="shared" si="38"/>
        <v>0</v>
      </c>
      <c r="P336" s="94">
        <f t="shared" si="38"/>
        <v>0</v>
      </c>
      <c r="Q336" s="94">
        <f t="shared" si="38"/>
        <v>0</v>
      </c>
      <c r="R336" s="94">
        <f t="shared" si="38"/>
        <v>0</v>
      </c>
      <c r="S336" s="94">
        <f t="shared" si="38"/>
        <v>0</v>
      </c>
      <c r="T336" s="94">
        <f t="shared" si="38"/>
        <v>0</v>
      </c>
      <c r="U336" s="94">
        <f t="shared" si="38"/>
        <v>0</v>
      </c>
      <c r="V336" s="94">
        <f t="shared" si="38"/>
        <v>0</v>
      </c>
      <c r="W336" s="94">
        <f t="shared" si="38"/>
        <v>0</v>
      </c>
      <c r="X336" s="94">
        <f t="shared" si="38"/>
        <v>0</v>
      </c>
      <c r="Y336" s="94">
        <f t="shared" si="38"/>
        <v>0</v>
      </c>
      <c r="Z336" s="94">
        <f t="shared" si="38"/>
        <v>0</v>
      </c>
      <c r="AA336" s="94">
        <f t="shared" si="38"/>
        <v>0</v>
      </c>
      <c r="AB336" s="95">
        <f t="shared" si="38"/>
        <v>0</v>
      </c>
      <c r="AD336" s="194"/>
    </row>
    <row r="337" spans="4:30" ht="12.75" hidden="1" customHeight="1" outlineLevel="1">
      <c r="D337" s="112" t="str">
        <f t="shared" ca="1" si="37"/>
        <v>Qualified Conductors</v>
      </c>
      <c r="E337" s="93"/>
      <c r="F337" s="113" t="str">
        <f t="shared" si="39"/>
        <v>£000</v>
      </c>
      <c r="G337" s="94">
        <f t="shared" si="38"/>
        <v>0</v>
      </c>
      <c r="H337" s="94">
        <f t="shared" si="38"/>
        <v>0</v>
      </c>
      <c r="I337" s="94">
        <f t="shared" si="38"/>
        <v>0</v>
      </c>
      <c r="J337" s="94">
        <f t="shared" si="38"/>
        <v>0</v>
      </c>
      <c r="K337" s="94">
        <f t="shared" si="38"/>
        <v>0</v>
      </c>
      <c r="L337" s="94">
        <f t="shared" si="38"/>
        <v>0</v>
      </c>
      <c r="M337" s="94">
        <f t="shared" si="38"/>
        <v>0</v>
      </c>
      <c r="N337" s="94">
        <f t="shared" si="38"/>
        <v>0</v>
      </c>
      <c r="O337" s="94">
        <f t="shared" si="38"/>
        <v>0</v>
      </c>
      <c r="P337" s="94">
        <f t="shared" si="38"/>
        <v>0</v>
      </c>
      <c r="Q337" s="94">
        <f t="shared" si="38"/>
        <v>0</v>
      </c>
      <c r="R337" s="94">
        <f t="shared" si="38"/>
        <v>0</v>
      </c>
      <c r="S337" s="94">
        <f t="shared" si="38"/>
        <v>0</v>
      </c>
      <c r="T337" s="94">
        <f t="shared" si="38"/>
        <v>0</v>
      </c>
      <c r="U337" s="94">
        <f t="shared" si="38"/>
        <v>0</v>
      </c>
      <c r="V337" s="94">
        <f t="shared" si="38"/>
        <v>0</v>
      </c>
      <c r="W337" s="94">
        <f t="shared" si="38"/>
        <v>0</v>
      </c>
      <c r="X337" s="94">
        <f t="shared" si="38"/>
        <v>0</v>
      </c>
      <c r="Y337" s="94">
        <f t="shared" si="38"/>
        <v>0</v>
      </c>
      <c r="Z337" s="94">
        <f t="shared" si="38"/>
        <v>0</v>
      </c>
      <c r="AA337" s="94">
        <f t="shared" si="38"/>
        <v>0</v>
      </c>
      <c r="AB337" s="95">
        <f t="shared" si="38"/>
        <v>0</v>
      </c>
      <c r="AD337" s="194"/>
    </row>
    <row r="338" spans="4:30" ht="12.75" hidden="1" customHeight="1" outlineLevel="1">
      <c r="D338" s="112" t="str">
        <f t="shared" ca="1" si="37"/>
        <v>Trainee Conductors</v>
      </c>
      <c r="E338" s="93"/>
      <c r="F338" s="113" t="str">
        <f t="shared" si="39"/>
        <v>£000</v>
      </c>
      <c r="G338" s="94">
        <f t="shared" si="38"/>
        <v>0</v>
      </c>
      <c r="H338" s="94">
        <f t="shared" si="38"/>
        <v>0</v>
      </c>
      <c r="I338" s="94">
        <f t="shared" si="38"/>
        <v>0</v>
      </c>
      <c r="J338" s="94">
        <f t="shared" si="38"/>
        <v>0</v>
      </c>
      <c r="K338" s="94">
        <f t="shared" si="38"/>
        <v>0</v>
      </c>
      <c r="L338" s="94">
        <f t="shared" si="38"/>
        <v>0</v>
      </c>
      <c r="M338" s="94">
        <f t="shared" si="38"/>
        <v>0</v>
      </c>
      <c r="N338" s="94">
        <f t="shared" si="38"/>
        <v>0</v>
      </c>
      <c r="O338" s="94">
        <f t="shared" si="38"/>
        <v>0</v>
      </c>
      <c r="P338" s="94">
        <f t="shared" si="38"/>
        <v>0</v>
      </c>
      <c r="Q338" s="94">
        <f t="shared" si="38"/>
        <v>0</v>
      </c>
      <c r="R338" s="94">
        <f t="shared" si="38"/>
        <v>0</v>
      </c>
      <c r="S338" s="94">
        <f t="shared" si="38"/>
        <v>0</v>
      </c>
      <c r="T338" s="94">
        <f t="shared" si="38"/>
        <v>0</v>
      </c>
      <c r="U338" s="94">
        <f t="shared" si="38"/>
        <v>0</v>
      </c>
      <c r="V338" s="94">
        <f t="shared" si="38"/>
        <v>0</v>
      </c>
      <c r="W338" s="94">
        <f t="shared" si="38"/>
        <v>0</v>
      </c>
      <c r="X338" s="94">
        <f t="shared" si="38"/>
        <v>0</v>
      </c>
      <c r="Y338" s="94">
        <f t="shared" si="38"/>
        <v>0</v>
      </c>
      <c r="Z338" s="94">
        <f t="shared" si="38"/>
        <v>0</v>
      </c>
      <c r="AA338" s="94">
        <f t="shared" si="38"/>
        <v>0</v>
      </c>
      <c r="AB338" s="95">
        <f t="shared" si="38"/>
        <v>0</v>
      </c>
      <c r="AD338" s="194"/>
    </row>
    <row r="339" spans="4:30" ht="12.75" hidden="1" customHeight="1" outlineLevel="1">
      <c r="D339" s="112" t="str">
        <f t="shared" ca="1" si="37"/>
        <v>Traincrew management (DTM,TM,DM)</v>
      </c>
      <c r="E339" s="93"/>
      <c r="F339" s="113" t="str">
        <f t="shared" si="39"/>
        <v>£000</v>
      </c>
      <c r="G339" s="94">
        <f t="shared" si="38"/>
        <v>0</v>
      </c>
      <c r="H339" s="94">
        <f t="shared" si="38"/>
        <v>0</v>
      </c>
      <c r="I339" s="94">
        <f t="shared" si="38"/>
        <v>0</v>
      </c>
      <c r="J339" s="94">
        <f t="shared" si="38"/>
        <v>0</v>
      </c>
      <c r="K339" s="94">
        <f t="shared" si="38"/>
        <v>0</v>
      </c>
      <c r="L339" s="94">
        <f t="shared" si="38"/>
        <v>0</v>
      </c>
      <c r="M339" s="94">
        <f t="shared" si="38"/>
        <v>0</v>
      </c>
      <c r="N339" s="94">
        <f t="shared" si="38"/>
        <v>0</v>
      </c>
      <c r="O339" s="94">
        <f t="shared" si="38"/>
        <v>0</v>
      </c>
      <c r="P339" s="94">
        <f t="shared" si="38"/>
        <v>0</v>
      </c>
      <c r="Q339" s="94">
        <f t="shared" si="38"/>
        <v>0</v>
      </c>
      <c r="R339" s="94">
        <f t="shared" si="38"/>
        <v>0</v>
      </c>
      <c r="S339" s="94">
        <f t="shared" si="38"/>
        <v>0</v>
      </c>
      <c r="T339" s="94">
        <f t="shared" si="38"/>
        <v>0</v>
      </c>
      <c r="U339" s="94">
        <f t="shared" si="38"/>
        <v>0</v>
      </c>
      <c r="V339" s="94">
        <f t="shared" si="38"/>
        <v>0</v>
      </c>
      <c r="W339" s="94">
        <f t="shared" si="38"/>
        <v>0</v>
      </c>
      <c r="X339" s="94">
        <f t="shared" si="38"/>
        <v>0</v>
      </c>
      <c r="Y339" s="94">
        <f t="shared" si="38"/>
        <v>0</v>
      </c>
      <c r="Z339" s="94">
        <f t="shared" si="38"/>
        <v>0</v>
      </c>
      <c r="AA339" s="94">
        <f t="shared" si="38"/>
        <v>0</v>
      </c>
      <c r="AB339" s="95">
        <f t="shared" si="38"/>
        <v>0</v>
      </c>
      <c r="AD339" s="194"/>
    </row>
    <row r="340" spans="4:30" ht="12.75" hidden="1" customHeight="1" outlineLevel="1">
      <c r="D340" s="112" t="str">
        <f t="shared" ca="1" si="37"/>
        <v xml:space="preserve">Revenue protection </v>
      </c>
      <c r="E340" s="93"/>
      <c r="F340" s="113" t="str">
        <f t="shared" si="39"/>
        <v>£000</v>
      </c>
      <c r="G340" s="94">
        <f t="shared" si="38"/>
        <v>0</v>
      </c>
      <c r="H340" s="94">
        <f t="shared" si="38"/>
        <v>0</v>
      </c>
      <c r="I340" s="94">
        <f t="shared" si="38"/>
        <v>0</v>
      </c>
      <c r="J340" s="94">
        <f t="shared" si="38"/>
        <v>0</v>
      </c>
      <c r="K340" s="94">
        <f t="shared" si="38"/>
        <v>0</v>
      </c>
      <c r="L340" s="94">
        <f t="shared" si="38"/>
        <v>0</v>
      </c>
      <c r="M340" s="94">
        <f t="shared" si="38"/>
        <v>0</v>
      </c>
      <c r="N340" s="94">
        <f t="shared" si="38"/>
        <v>0</v>
      </c>
      <c r="O340" s="94">
        <f t="shared" si="38"/>
        <v>0</v>
      </c>
      <c r="P340" s="94">
        <f t="shared" si="38"/>
        <v>0</v>
      </c>
      <c r="Q340" s="94">
        <f t="shared" si="38"/>
        <v>0</v>
      </c>
      <c r="R340" s="94">
        <f t="shared" si="38"/>
        <v>0</v>
      </c>
      <c r="S340" s="94">
        <f t="shared" si="38"/>
        <v>0</v>
      </c>
      <c r="T340" s="94">
        <f t="shared" si="38"/>
        <v>0</v>
      </c>
      <c r="U340" s="94">
        <f t="shared" si="38"/>
        <v>0</v>
      </c>
      <c r="V340" s="94">
        <f t="shared" si="38"/>
        <v>0</v>
      </c>
      <c r="W340" s="94">
        <f t="shared" si="38"/>
        <v>0</v>
      </c>
      <c r="X340" s="94">
        <f t="shared" si="38"/>
        <v>0</v>
      </c>
      <c r="Y340" s="94">
        <f t="shared" si="38"/>
        <v>0</v>
      </c>
      <c r="Z340" s="94">
        <f t="shared" si="38"/>
        <v>0</v>
      </c>
      <c r="AA340" s="94">
        <f t="shared" si="38"/>
        <v>0</v>
      </c>
      <c r="AB340" s="95">
        <f t="shared" si="38"/>
        <v>0</v>
      </c>
      <c r="AD340" s="194"/>
    </row>
    <row r="341" spans="4:30" ht="12.75" hidden="1" customHeight="1" outlineLevel="1">
      <c r="D341" s="112" t="str">
        <f t="shared" ca="1" si="37"/>
        <v>Control room</v>
      </c>
      <c r="E341" s="93"/>
      <c r="F341" s="113" t="str">
        <f t="shared" si="39"/>
        <v>£000</v>
      </c>
      <c r="G341" s="94">
        <f t="shared" si="38"/>
        <v>0</v>
      </c>
      <c r="H341" s="94">
        <f t="shared" si="38"/>
        <v>0</v>
      </c>
      <c r="I341" s="94">
        <f t="shared" si="38"/>
        <v>0</v>
      </c>
      <c r="J341" s="94">
        <f t="shared" si="38"/>
        <v>0</v>
      </c>
      <c r="K341" s="94">
        <f t="shared" si="38"/>
        <v>0</v>
      </c>
      <c r="L341" s="94">
        <f t="shared" si="38"/>
        <v>0</v>
      </c>
      <c r="M341" s="94">
        <f t="shared" si="38"/>
        <v>0</v>
      </c>
      <c r="N341" s="94">
        <f t="shared" si="38"/>
        <v>0</v>
      </c>
      <c r="O341" s="94">
        <f t="shared" si="38"/>
        <v>0</v>
      </c>
      <c r="P341" s="94">
        <f t="shared" si="38"/>
        <v>0</v>
      </c>
      <c r="Q341" s="94">
        <f t="shared" si="38"/>
        <v>0</v>
      </c>
      <c r="R341" s="94">
        <f t="shared" si="38"/>
        <v>0</v>
      </c>
      <c r="S341" s="94">
        <f t="shared" si="38"/>
        <v>0</v>
      </c>
      <c r="T341" s="94">
        <f t="shared" si="38"/>
        <v>0</v>
      </c>
      <c r="U341" s="94">
        <f t="shared" si="38"/>
        <v>0</v>
      </c>
      <c r="V341" s="94">
        <f t="shared" si="38"/>
        <v>0</v>
      </c>
      <c r="W341" s="94">
        <f t="shared" si="38"/>
        <v>0</v>
      </c>
      <c r="X341" s="94">
        <f t="shared" si="38"/>
        <v>0</v>
      </c>
      <c r="Y341" s="94">
        <f t="shared" si="38"/>
        <v>0</v>
      </c>
      <c r="Z341" s="94">
        <f t="shared" si="38"/>
        <v>0</v>
      </c>
      <c r="AA341" s="94">
        <f t="shared" si="38"/>
        <v>0</v>
      </c>
      <c r="AB341" s="95">
        <f t="shared" si="38"/>
        <v>0</v>
      </c>
      <c r="AD341" s="194"/>
    </row>
    <row r="342" spans="4:30" ht="12.75" hidden="1" customHeight="1" outlineLevel="1">
      <c r="D342" s="112" t="str">
        <f t="shared" ca="1" si="37"/>
        <v>Stations operations - Ticket Office</v>
      </c>
      <c r="E342" s="93"/>
      <c r="F342" s="113" t="str">
        <f t="shared" si="39"/>
        <v>£000</v>
      </c>
      <c r="G342" s="94">
        <f t="shared" si="38"/>
        <v>0</v>
      </c>
      <c r="H342" s="94">
        <f t="shared" si="38"/>
        <v>0</v>
      </c>
      <c r="I342" s="94">
        <f t="shared" si="38"/>
        <v>0</v>
      </c>
      <c r="J342" s="94">
        <f t="shared" si="38"/>
        <v>0</v>
      </c>
      <c r="K342" s="94">
        <f t="shared" si="38"/>
        <v>0</v>
      </c>
      <c r="L342" s="94">
        <f t="shared" si="38"/>
        <v>0</v>
      </c>
      <c r="M342" s="94">
        <f t="shared" si="38"/>
        <v>0</v>
      </c>
      <c r="N342" s="94">
        <f t="shared" si="38"/>
        <v>0</v>
      </c>
      <c r="O342" s="94">
        <f t="shared" si="38"/>
        <v>0</v>
      </c>
      <c r="P342" s="94">
        <f t="shared" si="38"/>
        <v>0</v>
      </c>
      <c r="Q342" s="94">
        <f t="shared" si="38"/>
        <v>0</v>
      </c>
      <c r="R342" s="94">
        <f t="shared" si="38"/>
        <v>0</v>
      </c>
      <c r="S342" s="94">
        <f t="shared" si="38"/>
        <v>0</v>
      </c>
      <c r="T342" s="94">
        <f t="shared" si="38"/>
        <v>0</v>
      </c>
      <c r="U342" s="94">
        <f t="shared" si="38"/>
        <v>0</v>
      </c>
      <c r="V342" s="94">
        <f t="shared" si="38"/>
        <v>0</v>
      </c>
      <c r="W342" s="94">
        <f t="shared" si="38"/>
        <v>0</v>
      </c>
      <c r="X342" s="94">
        <f t="shared" si="38"/>
        <v>0</v>
      </c>
      <c r="Y342" s="94">
        <f t="shared" si="38"/>
        <v>0</v>
      </c>
      <c r="Z342" s="94">
        <f t="shared" si="38"/>
        <v>0</v>
      </c>
      <c r="AA342" s="94">
        <f t="shared" si="38"/>
        <v>0</v>
      </c>
      <c r="AB342" s="95">
        <f t="shared" si="38"/>
        <v>0</v>
      </c>
      <c r="AD342" s="194"/>
    </row>
    <row r="343" spans="4:30" ht="12.75" hidden="1" customHeight="1" outlineLevel="1">
      <c r="D343" s="112" t="str">
        <f t="shared" ca="1" si="37"/>
        <v>Stations operations - Platform Staff</v>
      </c>
      <c r="E343" s="93"/>
      <c r="F343" s="113" t="str">
        <f t="shared" si="39"/>
        <v>£000</v>
      </c>
      <c r="G343" s="94">
        <f t="shared" si="38"/>
        <v>0</v>
      </c>
      <c r="H343" s="94">
        <f t="shared" si="38"/>
        <v>0</v>
      </c>
      <c r="I343" s="94">
        <f t="shared" si="38"/>
        <v>0</v>
      </c>
      <c r="J343" s="94">
        <f t="shared" si="38"/>
        <v>0</v>
      </c>
      <c r="K343" s="94">
        <f t="shared" si="38"/>
        <v>0</v>
      </c>
      <c r="L343" s="94">
        <f t="shared" si="38"/>
        <v>0</v>
      </c>
      <c r="M343" s="94">
        <f t="shared" si="38"/>
        <v>0</v>
      </c>
      <c r="N343" s="94">
        <f t="shared" si="38"/>
        <v>0</v>
      </c>
      <c r="O343" s="94">
        <f t="shared" si="38"/>
        <v>0</v>
      </c>
      <c r="P343" s="94">
        <f t="shared" si="38"/>
        <v>0</v>
      </c>
      <c r="Q343" s="94">
        <f t="shared" si="38"/>
        <v>0</v>
      </c>
      <c r="R343" s="94">
        <f t="shared" si="38"/>
        <v>0</v>
      </c>
      <c r="S343" s="94">
        <f t="shared" si="38"/>
        <v>0</v>
      </c>
      <c r="T343" s="94">
        <f t="shared" si="38"/>
        <v>0</v>
      </c>
      <c r="U343" s="94">
        <f t="shared" si="38"/>
        <v>0</v>
      </c>
      <c r="V343" s="94">
        <f t="shared" si="38"/>
        <v>0</v>
      </c>
      <c r="W343" s="94">
        <f t="shared" si="38"/>
        <v>0</v>
      </c>
      <c r="X343" s="94">
        <f t="shared" si="38"/>
        <v>0</v>
      </c>
      <c r="Y343" s="94">
        <f t="shared" si="38"/>
        <v>0</v>
      </c>
      <c r="Z343" s="94">
        <f t="shared" si="38"/>
        <v>0</v>
      </c>
      <c r="AA343" s="94">
        <f t="shared" si="38"/>
        <v>0</v>
      </c>
      <c r="AB343" s="95">
        <f t="shared" si="38"/>
        <v>0</v>
      </c>
      <c r="AD343" s="194"/>
    </row>
    <row r="344" spans="4:30" ht="12.75" hidden="1" customHeight="1" outlineLevel="1">
      <c r="D344" s="112" t="str">
        <f t="shared" ca="1" si="37"/>
        <v>Depot operations (Incl Eng HQ)</v>
      </c>
      <c r="E344" s="93"/>
      <c r="F344" s="113" t="str">
        <f t="shared" si="39"/>
        <v>£000</v>
      </c>
      <c r="G344" s="94">
        <f t="shared" si="38"/>
        <v>0</v>
      </c>
      <c r="H344" s="94">
        <f t="shared" si="38"/>
        <v>0</v>
      </c>
      <c r="I344" s="94">
        <f t="shared" si="38"/>
        <v>0</v>
      </c>
      <c r="J344" s="94">
        <f t="shared" si="38"/>
        <v>0</v>
      </c>
      <c r="K344" s="94">
        <f t="shared" si="38"/>
        <v>0</v>
      </c>
      <c r="L344" s="94">
        <f t="shared" si="38"/>
        <v>0</v>
      </c>
      <c r="M344" s="94">
        <f t="shared" si="38"/>
        <v>0</v>
      </c>
      <c r="N344" s="94">
        <f t="shared" si="38"/>
        <v>0</v>
      </c>
      <c r="O344" s="94">
        <f t="shared" si="38"/>
        <v>0</v>
      </c>
      <c r="P344" s="94">
        <f t="shared" si="38"/>
        <v>0</v>
      </c>
      <c r="Q344" s="94">
        <f t="shared" si="38"/>
        <v>0</v>
      </c>
      <c r="R344" s="94">
        <f t="shared" si="38"/>
        <v>0</v>
      </c>
      <c r="S344" s="94">
        <f t="shared" si="38"/>
        <v>0</v>
      </c>
      <c r="T344" s="94">
        <f t="shared" si="38"/>
        <v>0</v>
      </c>
      <c r="U344" s="94">
        <f t="shared" si="38"/>
        <v>0</v>
      </c>
      <c r="V344" s="94">
        <f t="shared" si="38"/>
        <v>0</v>
      </c>
      <c r="W344" s="94">
        <f t="shared" si="38"/>
        <v>0</v>
      </c>
      <c r="X344" s="94">
        <f t="shared" si="38"/>
        <v>0</v>
      </c>
      <c r="Y344" s="94">
        <f t="shared" si="38"/>
        <v>0</v>
      </c>
      <c r="Z344" s="94">
        <f t="shared" si="38"/>
        <v>0</v>
      </c>
      <c r="AA344" s="94">
        <f t="shared" si="38"/>
        <v>0</v>
      </c>
      <c r="AB344" s="95">
        <f t="shared" si="38"/>
        <v>0</v>
      </c>
      <c r="AD344" s="194"/>
    </row>
    <row r="345" spans="4:30" ht="12.75" hidden="1" customHeight="1" outlineLevel="1">
      <c r="D345" s="112" t="str">
        <f t="shared" ca="1" si="37"/>
        <v>Support and control (Ops)</v>
      </c>
      <c r="E345" s="93"/>
      <c r="F345" s="113" t="str">
        <f t="shared" si="39"/>
        <v>£000</v>
      </c>
      <c r="G345" s="94">
        <f t="shared" si="38"/>
        <v>0</v>
      </c>
      <c r="H345" s="94">
        <f t="shared" si="38"/>
        <v>0</v>
      </c>
      <c r="I345" s="94">
        <f t="shared" si="38"/>
        <v>0</v>
      </c>
      <c r="J345" s="94">
        <f t="shared" si="38"/>
        <v>0</v>
      </c>
      <c r="K345" s="94">
        <f t="shared" si="38"/>
        <v>0</v>
      </c>
      <c r="L345" s="94">
        <f t="shared" si="38"/>
        <v>0</v>
      </c>
      <c r="M345" s="94">
        <f t="shared" si="38"/>
        <v>0</v>
      </c>
      <c r="N345" s="94">
        <f t="shared" si="38"/>
        <v>0</v>
      </c>
      <c r="O345" s="94">
        <f t="shared" si="38"/>
        <v>0</v>
      </c>
      <c r="P345" s="94">
        <f t="shared" si="38"/>
        <v>0</v>
      </c>
      <c r="Q345" s="94">
        <f t="shared" si="38"/>
        <v>0</v>
      </c>
      <c r="R345" s="94">
        <f t="shared" si="38"/>
        <v>0</v>
      </c>
      <c r="S345" s="94">
        <f t="shared" si="38"/>
        <v>0</v>
      </c>
      <c r="T345" s="94">
        <f t="shared" si="38"/>
        <v>0</v>
      </c>
      <c r="U345" s="94">
        <f t="shared" si="38"/>
        <v>0</v>
      </c>
      <c r="V345" s="94">
        <f t="shared" si="38"/>
        <v>0</v>
      </c>
      <c r="W345" s="94">
        <f t="shared" si="38"/>
        <v>0</v>
      </c>
      <c r="X345" s="94">
        <f t="shared" si="38"/>
        <v>0</v>
      </c>
      <c r="Y345" s="94">
        <f t="shared" si="38"/>
        <v>0</v>
      </c>
      <c r="Z345" s="94">
        <f t="shared" si="38"/>
        <v>0</v>
      </c>
      <c r="AA345" s="94">
        <f t="shared" si="38"/>
        <v>0</v>
      </c>
      <c r="AB345" s="95">
        <f t="shared" si="38"/>
        <v>0</v>
      </c>
      <c r="AD345" s="194"/>
    </row>
    <row r="346" spans="4:30" ht="12.75" hidden="1" customHeight="1" outlineLevel="1">
      <c r="D346" s="112" t="str">
        <f t="shared" ca="1" si="37"/>
        <v>Head Office* – MD</v>
      </c>
      <c r="E346" s="93"/>
      <c r="F346" s="113" t="str">
        <f t="shared" si="39"/>
        <v>£000</v>
      </c>
      <c r="G346" s="94">
        <f t="shared" si="38"/>
        <v>0</v>
      </c>
      <c r="H346" s="94">
        <f t="shared" si="38"/>
        <v>0</v>
      </c>
      <c r="I346" s="94">
        <f t="shared" si="38"/>
        <v>0</v>
      </c>
      <c r="J346" s="94">
        <f t="shared" si="38"/>
        <v>0</v>
      </c>
      <c r="K346" s="94">
        <f t="shared" si="38"/>
        <v>0</v>
      </c>
      <c r="L346" s="94">
        <f t="shared" si="38"/>
        <v>0</v>
      </c>
      <c r="M346" s="94">
        <f t="shared" si="38"/>
        <v>0</v>
      </c>
      <c r="N346" s="94">
        <f t="shared" si="38"/>
        <v>0</v>
      </c>
      <c r="O346" s="94">
        <f t="shared" si="38"/>
        <v>0</v>
      </c>
      <c r="P346" s="94">
        <f t="shared" si="38"/>
        <v>0</v>
      </c>
      <c r="Q346" s="94">
        <f t="shared" si="38"/>
        <v>0</v>
      </c>
      <c r="R346" s="94">
        <f t="shared" si="38"/>
        <v>0</v>
      </c>
      <c r="S346" s="94">
        <f t="shared" si="38"/>
        <v>0</v>
      </c>
      <c r="T346" s="94">
        <f t="shared" ref="T346:AB346" si="40">T276*T311</f>
        <v>0</v>
      </c>
      <c r="U346" s="94">
        <f t="shared" si="40"/>
        <v>0</v>
      </c>
      <c r="V346" s="94">
        <f t="shared" si="40"/>
        <v>0</v>
      </c>
      <c r="W346" s="94">
        <f t="shared" si="40"/>
        <v>0</v>
      </c>
      <c r="X346" s="94">
        <f t="shared" si="40"/>
        <v>0</v>
      </c>
      <c r="Y346" s="94">
        <f t="shared" si="40"/>
        <v>0</v>
      </c>
      <c r="Z346" s="94">
        <f t="shared" si="40"/>
        <v>0</v>
      </c>
      <c r="AA346" s="94">
        <f t="shared" si="40"/>
        <v>0</v>
      </c>
      <c r="AB346" s="95">
        <f t="shared" si="40"/>
        <v>0</v>
      </c>
      <c r="AD346" s="194"/>
    </row>
    <row r="347" spans="4:30" ht="12.75" hidden="1" customHeight="1" outlineLevel="1">
      <c r="D347" s="112" t="str">
        <f t="shared" ca="1" si="37"/>
        <v>Head Office* – Finance</v>
      </c>
      <c r="E347" s="93"/>
      <c r="F347" s="113" t="str">
        <f t="shared" si="39"/>
        <v>£000</v>
      </c>
      <c r="G347" s="94">
        <f t="shared" ref="G347:AB358" si="41">G277*G312</f>
        <v>0</v>
      </c>
      <c r="H347" s="94">
        <f t="shared" si="41"/>
        <v>0</v>
      </c>
      <c r="I347" s="94">
        <f t="shared" si="41"/>
        <v>0</v>
      </c>
      <c r="J347" s="94">
        <f t="shared" si="41"/>
        <v>0</v>
      </c>
      <c r="K347" s="94">
        <f t="shared" si="41"/>
        <v>0</v>
      </c>
      <c r="L347" s="94">
        <f t="shared" si="41"/>
        <v>0</v>
      </c>
      <c r="M347" s="94">
        <f t="shared" si="41"/>
        <v>0</v>
      </c>
      <c r="N347" s="94">
        <f t="shared" si="41"/>
        <v>0</v>
      </c>
      <c r="O347" s="94">
        <f t="shared" si="41"/>
        <v>0</v>
      </c>
      <c r="P347" s="94">
        <f t="shared" si="41"/>
        <v>0</v>
      </c>
      <c r="Q347" s="94">
        <f t="shared" si="41"/>
        <v>0</v>
      </c>
      <c r="R347" s="94">
        <f t="shared" si="41"/>
        <v>0</v>
      </c>
      <c r="S347" s="94">
        <f t="shared" si="41"/>
        <v>0</v>
      </c>
      <c r="T347" s="94">
        <f t="shared" si="41"/>
        <v>0</v>
      </c>
      <c r="U347" s="94">
        <f t="shared" si="41"/>
        <v>0</v>
      </c>
      <c r="V347" s="94">
        <f t="shared" si="41"/>
        <v>0</v>
      </c>
      <c r="W347" s="94">
        <f t="shared" si="41"/>
        <v>0</v>
      </c>
      <c r="X347" s="94">
        <f t="shared" si="41"/>
        <v>0</v>
      </c>
      <c r="Y347" s="94">
        <f t="shared" si="41"/>
        <v>0</v>
      </c>
      <c r="Z347" s="94">
        <f t="shared" si="41"/>
        <v>0</v>
      </c>
      <c r="AA347" s="94">
        <f t="shared" si="41"/>
        <v>0</v>
      </c>
      <c r="AB347" s="95">
        <f t="shared" si="41"/>
        <v>0</v>
      </c>
      <c r="AD347" s="194"/>
    </row>
    <row r="348" spans="4:30" ht="12.75" hidden="1" customHeight="1" outlineLevel="1">
      <c r="D348" s="112" t="str">
        <f t="shared" ca="1" si="37"/>
        <v>Head Office* – HR</v>
      </c>
      <c r="E348" s="93"/>
      <c r="F348" s="113" t="str">
        <f t="shared" si="39"/>
        <v>£000</v>
      </c>
      <c r="G348" s="94">
        <f t="shared" si="41"/>
        <v>0</v>
      </c>
      <c r="H348" s="94">
        <f t="shared" si="41"/>
        <v>0</v>
      </c>
      <c r="I348" s="94">
        <f t="shared" si="41"/>
        <v>0</v>
      </c>
      <c r="J348" s="94">
        <f t="shared" si="41"/>
        <v>0</v>
      </c>
      <c r="K348" s="94">
        <f t="shared" si="41"/>
        <v>0</v>
      </c>
      <c r="L348" s="94">
        <f t="shared" si="41"/>
        <v>0</v>
      </c>
      <c r="M348" s="94">
        <f t="shared" si="41"/>
        <v>0</v>
      </c>
      <c r="N348" s="94">
        <f t="shared" si="41"/>
        <v>0</v>
      </c>
      <c r="O348" s="94">
        <f t="shared" si="41"/>
        <v>0</v>
      </c>
      <c r="P348" s="94">
        <f t="shared" si="41"/>
        <v>0</v>
      </c>
      <c r="Q348" s="94">
        <f t="shared" si="41"/>
        <v>0</v>
      </c>
      <c r="R348" s="94">
        <f t="shared" si="41"/>
        <v>0</v>
      </c>
      <c r="S348" s="94">
        <f t="shared" si="41"/>
        <v>0</v>
      </c>
      <c r="T348" s="94">
        <f t="shared" si="41"/>
        <v>0</v>
      </c>
      <c r="U348" s="94">
        <f t="shared" si="41"/>
        <v>0</v>
      </c>
      <c r="V348" s="94">
        <f t="shared" si="41"/>
        <v>0</v>
      </c>
      <c r="W348" s="94">
        <f t="shared" si="41"/>
        <v>0</v>
      </c>
      <c r="X348" s="94">
        <f t="shared" si="41"/>
        <v>0</v>
      </c>
      <c r="Y348" s="94">
        <f t="shared" si="41"/>
        <v>0</v>
      </c>
      <c r="Z348" s="94">
        <f t="shared" si="41"/>
        <v>0</v>
      </c>
      <c r="AA348" s="94">
        <f t="shared" si="41"/>
        <v>0</v>
      </c>
      <c r="AB348" s="95">
        <f t="shared" si="41"/>
        <v>0</v>
      </c>
      <c r="AD348" s="194"/>
    </row>
    <row r="349" spans="4:30" ht="12.75" hidden="1" customHeight="1" outlineLevel="1">
      <c r="D349" s="112" t="str">
        <f t="shared" ca="1" si="37"/>
        <v>Head Office* – Safety</v>
      </c>
      <c r="E349" s="93"/>
      <c r="F349" s="113" t="str">
        <f t="shared" si="39"/>
        <v>£000</v>
      </c>
      <c r="G349" s="94">
        <f t="shared" si="41"/>
        <v>0</v>
      </c>
      <c r="H349" s="94">
        <f t="shared" si="41"/>
        <v>0</v>
      </c>
      <c r="I349" s="94">
        <f t="shared" si="41"/>
        <v>0</v>
      </c>
      <c r="J349" s="94">
        <f t="shared" si="41"/>
        <v>0</v>
      </c>
      <c r="K349" s="94">
        <f t="shared" si="41"/>
        <v>0</v>
      </c>
      <c r="L349" s="94">
        <f t="shared" si="41"/>
        <v>0</v>
      </c>
      <c r="M349" s="94">
        <f t="shared" si="41"/>
        <v>0</v>
      </c>
      <c r="N349" s="94">
        <f t="shared" si="41"/>
        <v>0</v>
      </c>
      <c r="O349" s="94">
        <f t="shared" si="41"/>
        <v>0</v>
      </c>
      <c r="P349" s="94">
        <f t="shared" si="41"/>
        <v>0</v>
      </c>
      <c r="Q349" s="94">
        <f t="shared" si="41"/>
        <v>0</v>
      </c>
      <c r="R349" s="94">
        <f t="shared" si="41"/>
        <v>0</v>
      </c>
      <c r="S349" s="94">
        <f t="shared" si="41"/>
        <v>0</v>
      </c>
      <c r="T349" s="94">
        <f t="shared" si="41"/>
        <v>0</v>
      </c>
      <c r="U349" s="94">
        <f t="shared" si="41"/>
        <v>0</v>
      </c>
      <c r="V349" s="94">
        <f t="shared" si="41"/>
        <v>0</v>
      </c>
      <c r="W349" s="94">
        <f t="shared" si="41"/>
        <v>0</v>
      </c>
      <c r="X349" s="94">
        <f t="shared" si="41"/>
        <v>0</v>
      </c>
      <c r="Y349" s="94">
        <f t="shared" si="41"/>
        <v>0</v>
      </c>
      <c r="Z349" s="94">
        <f t="shared" si="41"/>
        <v>0</v>
      </c>
      <c r="AA349" s="94">
        <f t="shared" si="41"/>
        <v>0</v>
      </c>
      <c r="AB349" s="95">
        <f t="shared" si="41"/>
        <v>0</v>
      </c>
      <c r="AD349" s="194"/>
    </row>
    <row r="350" spans="4:30" ht="12.75" hidden="1" customHeight="1" outlineLevel="1">
      <c r="D350" s="112" t="str">
        <f t="shared" ca="1" si="37"/>
        <v>Head Office* – Commercial</v>
      </c>
      <c r="E350" s="93"/>
      <c r="F350" s="113" t="str">
        <f t="shared" si="39"/>
        <v>£000</v>
      </c>
      <c r="G350" s="94">
        <f t="shared" si="41"/>
        <v>0</v>
      </c>
      <c r="H350" s="94">
        <f t="shared" si="41"/>
        <v>0</v>
      </c>
      <c r="I350" s="94">
        <f t="shared" si="41"/>
        <v>0</v>
      </c>
      <c r="J350" s="94">
        <f t="shared" si="41"/>
        <v>0</v>
      </c>
      <c r="K350" s="94">
        <f t="shared" si="41"/>
        <v>0</v>
      </c>
      <c r="L350" s="94">
        <f t="shared" si="41"/>
        <v>0</v>
      </c>
      <c r="M350" s="94">
        <f t="shared" si="41"/>
        <v>0</v>
      </c>
      <c r="N350" s="94">
        <f t="shared" si="41"/>
        <v>0</v>
      </c>
      <c r="O350" s="94">
        <f t="shared" si="41"/>
        <v>0</v>
      </c>
      <c r="P350" s="94">
        <f t="shared" si="41"/>
        <v>0</v>
      </c>
      <c r="Q350" s="94">
        <f t="shared" si="41"/>
        <v>0</v>
      </c>
      <c r="R350" s="94">
        <f t="shared" si="41"/>
        <v>0</v>
      </c>
      <c r="S350" s="94">
        <f t="shared" si="41"/>
        <v>0</v>
      </c>
      <c r="T350" s="94">
        <f t="shared" si="41"/>
        <v>0</v>
      </c>
      <c r="U350" s="94">
        <f t="shared" si="41"/>
        <v>0</v>
      </c>
      <c r="V350" s="94">
        <f t="shared" si="41"/>
        <v>0</v>
      </c>
      <c r="W350" s="94">
        <f t="shared" si="41"/>
        <v>0</v>
      </c>
      <c r="X350" s="94">
        <f t="shared" si="41"/>
        <v>0</v>
      </c>
      <c r="Y350" s="94">
        <f t="shared" si="41"/>
        <v>0</v>
      </c>
      <c r="Z350" s="94">
        <f t="shared" si="41"/>
        <v>0</v>
      </c>
      <c r="AA350" s="94">
        <f t="shared" si="41"/>
        <v>0</v>
      </c>
      <c r="AB350" s="95">
        <f t="shared" si="41"/>
        <v>0</v>
      </c>
      <c r="AD350" s="194"/>
    </row>
    <row r="351" spans="4:30" ht="12.75" hidden="1" customHeight="1" outlineLevel="1">
      <c r="D351" s="112" t="str">
        <f t="shared" ca="1" si="37"/>
        <v>Head Office* – Performance and Planning</v>
      </c>
      <c r="E351" s="93"/>
      <c r="F351" s="113" t="str">
        <f t="shared" si="39"/>
        <v>£000</v>
      </c>
      <c r="G351" s="94">
        <f t="shared" si="41"/>
        <v>0</v>
      </c>
      <c r="H351" s="94">
        <f t="shared" si="41"/>
        <v>0</v>
      </c>
      <c r="I351" s="94">
        <f t="shared" si="41"/>
        <v>0</v>
      </c>
      <c r="J351" s="94">
        <f t="shared" si="41"/>
        <v>0</v>
      </c>
      <c r="K351" s="94">
        <f t="shared" si="41"/>
        <v>0</v>
      </c>
      <c r="L351" s="94">
        <f t="shared" si="41"/>
        <v>0</v>
      </c>
      <c r="M351" s="94">
        <f t="shared" si="41"/>
        <v>0</v>
      </c>
      <c r="N351" s="94">
        <f t="shared" si="41"/>
        <v>0</v>
      </c>
      <c r="O351" s="94">
        <f t="shared" si="41"/>
        <v>0</v>
      </c>
      <c r="P351" s="94">
        <f t="shared" si="41"/>
        <v>0</v>
      </c>
      <c r="Q351" s="94">
        <f t="shared" si="41"/>
        <v>0</v>
      </c>
      <c r="R351" s="94">
        <f t="shared" si="41"/>
        <v>0</v>
      </c>
      <c r="S351" s="94">
        <f t="shared" si="41"/>
        <v>0</v>
      </c>
      <c r="T351" s="94">
        <f t="shared" si="41"/>
        <v>0</v>
      </c>
      <c r="U351" s="94">
        <f t="shared" si="41"/>
        <v>0</v>
      </c>
      <c r="V351" s="94">
        <f t="shared" si="41"/>
        <v>0</v>
      </c>
      <c r="W351" s="94">
        <f t="shared" si="41"/>
        <v>0</v>
      </c>
      <c r="X351" s="94">
        <f t="shared" si="41"/>
        <v>0</v>
      </c>
      <c r="Y351" s="94">
        <f t="shared" si="41"/>
        <v>0</v>
      </c>
      <c r="Z351" s="94">
        <f t="shared" si="41"/>
        <v>0</v>
      </c>
      <c r="AA351" s="94">
        <f t="shared" si="41"/>
        <v>0</v>
      </c>
      <c r="AB351" s="95">
        <f t="shared" si="41"/>
        <v>0</v>
      </c>
      <c r="AD351" s="194"/>
    </row>
    <row r="352" spans="4:30" ht="12.75" hidden="1" customHeight="1" outlineLevel="1">
      <c r="D352" s="112" t="str">
        <f t="shared" ca="1" si="37"/>
        <v>Head Office* – Projects</v>
      </c>
      <c r="E352" s="93"/>
      <c r="F352" s="113" t="str">
        <f t="shared" si="39"/>
        <v>£000</v>
      </c>
      <c r="G352" s="94">
        <f t="shared" si="41"/>
        <v>0</v>
      </c>
      <c r="H352" s="94">
        <f t="shared" si="41"/>
        <v>0</v>
      </c>
      <c r="I352" s="94">
        <f t="shared" si="41"/>
        <v>0</v>
      </c>
      <c r="J352" s="94">
        <f t="shared" si="41"/>
        <v>0</v>
      </c>
      <c r="K352" s="94">
        <f t="shared" si="41"/>
        <v>0</v>
      </c>
      <c r="L352" s="94">
        <f t="shared" si="41"/>
        <v>0</v>
      </c>
      <c r="M352" s="94">
        <f t="shared" si="41"/>
        <v>0</v>
      </c>
      <c r="N352" s="94">
        <f t="shared" si="41"/>
        <v>0</v>
      </c>
      <c r="O352" s="94">
        <f t="shared" si="41"/>
        <v>0</v>
      </c>
      <c r="P352" s="94">
        <f t="shared" si="41"/>
        <v>0</v>
      </c>
      <c r="Q352" s="94">
        <f t="shared" si="41"/>
        <v>0</v>
      </c>
      <c r="R352" s="94">
        <f t="shared" si="41"/>
        <v>0</v>
      </c>
      <c r="S352" s="94">
        <f t="shared" si="41"/>
        <v>0</v>
      </c>
      <c r="T352" s="94">
        <f t="shared" si="41"/>
        <v>0</v>
      </c>
      <c r="U352" s="94">
        <f t="shared" si="41"/>
        <v>0</v>
      </c>
      <c r="V352" s="94">
        <f t="shared" si="41"/>
        <v>0</v>
      </c>
      <c r="W352" s="94">
        <f t="shared" si="41"/>
        <v>0</v>
      </c>
      <c r="X352" s="94">
        <f t="shared" si="41"/>
        <v>0</v>
      </c>
      <c r="Y352" s="94">
        <f t="shared" si="41"/>
        <v>0</v>
      </c>
      <c r="Z352" s="94">
        <f t="shared" si="41"/>
        <v>0</v>
      </c>
      <c r="AA352" s="94">
        <f t="shared" si="41"/>
        <v>0</v>
      </c>
      <c r="AB352" s="95">
        <f t="shared" si="41"/>
        <v>0</v>
      </c>
      <c r="AD352" s="194"/>
    </row>
    <row r="353" spans="4:30" ht="12.75" hidden="1" customHeight="1" outlineLevel="1">
      <c r="D353" s="112" t="str">
        <f t="shared" ca="1" si="37"/>
        <v>Head Office* – Programmes</v>
      </c>
      <c r="E353" s="93"/>
      <c r="F353" s="113" t="str">
        <f t="shared" si="39"/>
        <v>£000</v>
      </c>
      <c r="G353" s="94">
        <f t="shared" si="41"/>
        <v>0</v>
      </c>
      <c r="H353" s="94">
        <f t="shared" si="41"/>
        <v>0</v>
      </c>
      <c r="I353" s="94">
        <f t="shared" si="41"/>
        <v>0</v>
      </c>
      <c r="J353" s="94">
        <f t="shared" si="41"/>
        <v>0</v>
      </c>
      <c r="K353" s="94">
        <f t="shared" si="41"/>
        <v>0</v>
      </c>
      <c r="L353" s="94">
        <f t="shared" si="41"/>
        <v>0</v>
      </c>
      <c r="M353" s="94">
        <f t="shared" si="41"/>
        <v>0</v>
      </c>
      <c r="N353" s="94">
        <f t="shared" si="41"/>
        <v>0</v>
      </c>
      <c r="O353" s="94">
        <f t="shared" si="41"/>
        <v>0</v>
      </c>
      <c r="P353" s="94">
        <f t="shared" si="41"/>
        <v>0</v>
      </c>
      <c r="Q353" s="94">
        <f t="shared" si="41"/>
        <v>0</v>
      </c>
      <c r="R353" s="94">
        <f t="shared" si="41"/>
        <v>0</v>
      </c>
      <c r="S353" s="94">
        <f t="shared" si="41"/>
        <v>0</v>
      </c>
      <c r="T353" s="94">
        <f t="shared" si="41"/>
        <v>0</v>
      </c>
      <c r="U353" s="94">
        <f t="shared" si="41"/>
        <v>0</v>
      </c>
      <c r="V353" s="94">
        <f t="shared" si="41"/>
        <v>0</v>
      </c>
      <c r="W353" s="94">
        <f t="shared" si="41"/>
        <v>0</v>
      </c>
      <c r="X353" s="94">
        <f t="shared" si="41"/>
        <v>0</v>
      </c>
      <c r="Y353" s="94">
        <f t="shared" si="41"/>
        <v>0</v>
      </c>
      <c r="Z353" s="94">
        <f t="shared" si="41"/>
        <v>0</v>
      </c>
      <c r="AA353" s="94">
        <f t="shared" si="41"/>
        <v>0</v>
      </c>
      <c r="AB353" s="95">
        <f t="shared" si="41"/>
        <v>0</v>
      </c>
      <c r="AD353" s="194"/>
    </row>
    <row r="354" spans="4:30" ht="12.75" hidden="1" customHeight="1" outlineLevel="1">
      <c r="D354" s="112" t="str">
        <f t="shared" ca="1" si="37"/>
        <v>Head Office* – Performance</v>
      </c>
      <c r="E354" s="93"/>
      <c r="F354" s="113" t="str">
        <f t="shared" si="39"/>
        <v>£000</v>
      </c>
      <c r="G354" s="94">
        <f t="shared" si="41"/>
        <v>0</v>
      </c>
      <c r="H354" s="94">
        <f t="shared" si="41"/>
        <v>0</v>
      </c>
      <c r="I354" s="94">
        <f t="shared" si="41"/>
        <v>0</v>
      </c>
      <c r="J354" s="94">
        <f t="shared" si="41"/>
        <v>0</v>
      </c>
      <c r="K354" s="94">
        <f t="shared" si="41"/>
        <v>0</v>
      </c>
      <c r="L354" s="94">
        <f t="shared" si="41"/>
        <v>0</v>
      </c>
      <c r="M354" s="94">
        <f t="shared" si="41"/>
        <v>0</v>
      </c>
      <c r="N354" s="94">
        <f t="shared" si="41"/>
        <v>0</v>
      </c>
      <c r="O354" s="94">
        <f t="shared" si="41"/>
        <v>0</v>
      </c>
      <c r="P354" s="94">
        <f t="shared" si="41"/>
        <v>0</v>
      </c>
      <c r="Q354" s="94">
        <f t="shared" si="41"/>
        <v>0</v>
      </c>
      <c r="R354" s="94">
        <f t="shared" si="41"/>
        <v>0</v>
      </c>
      <c r="S354" s="94">
        <f t="shared" si="41"/>
        <v>0</v>
      </c>
      <c r="T354" s="94">
        <f t="shared" si="41"/>
        <v>0</v>
      </c>
      <c r="U354" s="94">
        <f t="shared" si="41"/>
        <v>0</v>
      </c>
      <c r="V354" s="94">
        <f t="shared" si="41"/>
        <v>0</v>
      </c>
      <c r="W354" s="94">
        <f t="shared" si="41"/>
        <v>0</v>
      </c>
      <c r="X354" s="94">
        <f t="shared" si="41"/>
        <v>0</v>
      </c>
      <c r="Y354" s="94">
        <f t="shared" si="41"/>
        <v>0</v>
      </c>
      <c r="Z354" s="94">
        <f t="shared" si="41"/>
        <v>0</v>
      </c>
      <c r="AA354" s="94">
        <f t="shared" si="41"/>
        <v>0</v>
      </c>
      <c r="AB354" s="95">
        <f t="shared" si="41"/>
        <v>0</v>
      </c>
      <c r="AD354" s="194"/>
    </row>
    <row r="355" spans="4:30" ht="12.75" hidden="1" customHeight="1" outlineLevel="1">
      <c r="D355" s="112" t="str">
        <f t="shared" ca="1" si="37"/>
        <v>Head Office* – Customer Service</v>
      </c>
      <c r="E355" s="93"/>
      <c r="F355" s="113" t="str">
        <f t="shared" si="39"/>
        <v>£000</v>
      </c>
      <c r="G355" s="94">
        <f t="shared" si="41"/>
        <v>0</v>
      </c>
      <c r="H355" s="94">
        <f t="shared" si="41"/>
        <v>0</v>
      </c>
      <c r="I355" s="94">
        <f t="shared" si="41"/>
        <v>0</v>
      </c>
      <c r="J355" s="94">
        <f t="shared" si="41"/>
        <v>0</v>
      </c>
      <c r="K355" s="94">
        <f t="shared" si="41"/>
        <v>0</v>
      </c>
      <c r="L355" s="94">
        <f t="shared" si="41"/>
        <v>0</v>
      </c>
      <c r="M355" s="94">
        <f t="shared" si="41"/>
        <v>0</v>
      </c>
      <c r="N355" s="94">
        <f t="shared" si="41"/>
        <v>0</v>
      </c>
      <c r="O355" s="94">
        <f t="shared" si="41"/>
        <v>0</v>
      </c>
      <c r="P355" s="94">
        <f t="shared" si="41"/>
        <v>0</v>
      </c>
      <c r="Q355" s="94">
        <f t="shared" si="41"/>
        <v>0</v>
      </c>
      <c r="R355" s="94">
        <f t="shared" si="41"/>
        <v>0</v>
      </c>
      <c r="S355" s="94">
        <f t="shared" si="41"/>
        <v>0</v>
      </c>
      <c r="T355" s="94">
        <f t="shared" si="41"/>
        <v>0</v>
      </c>
      <c r="U355" s="94">
        <f t="shared" si="41"/>
        <v>0</v>
      </c>
      <c r="V355" s="94">
        <f t="shared" si="41"/>
        <v>0</v>
      </c>
      <c r="W355" s="94">
        <f t="shared" si="41"/>
        <v>0</v>
      </c>
      <c r="X355" s="94">
        <f t="shared" si="41"/>
        <v>0</v>
      </c>
      <c r="Y355" s="94">
        <f t="shared" si="41"/>
        <v>0</v>
      </c>
      <c r="Z355" s="94">
        <f t="shared" si="41"/>
        <v>0</v>
      </c>
      <c r="AA355" s="94">
        <f t="shared" si="41"/>
        <v>0</v>
      </c>
      <c r="AB355" s="95">
        <f t="shared" si="41"/>
        <v>0</v>
      </c>
      <c r="AD355" s="194"/>
    </row>
    <row r="356" spans="4:30" ht="12.75" hidden="1" customHeight="1" outlineLevel="1">
      <c r="D356" s="112" t="str">
        <f t="shared" ca="1" si="37"/>
        <v>[Staff Functions Line 22]</v>
      </c>
      <c r="E356" s="93"/>
      <c r="F356" s="113" t="str">
        <f t="shared" si="39"/>
        <v>£000</v>
      </c>
      <c r="G356" s="94">
        <f t="shared" si="41"/>
        <v>0</v>
      </c>
      <c r="H356" s="94">
        <f t="shared" si="41"/>
        <v>0</v>
      </c>
      <c r="I356" s="94">
        <f t="shared" si="41"/>
        <v>0</v>
      </c>
      <c r="J356" s="94">
        <f t="shared" si="41"/>
        <v>0</v>
      </c>
      <c r="K356" s="94">
        <f t="shared" si="41"/>
        <v>0</v>
      </c>
      <c r="L356" s="94">
        <f t="shared" si="41"/>
        <v>0</v>
      </c>
      <c r="M356" s="94">
        <f t="shared" si="41"/>
        <v>0</v>
      </c>
      <c r="N356" s="94">
        <f t="shared" si="41"/>
        <v>0</v>
      </c>
      <c r="O356" s="94">
        <f t="shared" si="41"/>
        <v>0</v>
      </c>
      <c r="P356" s="94">
        <f t="shared" si="41"/>
        <v>0</v>
      </c>
      <c r="Q356" s="94">
        <f t="shared" si="41"/>
        <v>0</v>
      </c>
      <c r="R356" s="94">
        <f t="shared" si="41"/>
        <v>0</v>
      </c>
      <c r="S356" s="94">
        <f t="shared" si="41"/>
        <v>0</v>
      </c>
      <c r="T356" s="94">
        <f t="shared" si="41"/>
        <v>0</v>
      </c>
      <c r="U356" s="94">
        <f t="shared" si="41"/>
        <v>0</v>
      </c>
      <c r="V356" s="94">
        <f t="shared" si="41"/>
        <v>0</v>
      </c>
      <c r="W356" s="94">
        <f t="shared" si="41"/>
        <v>0</v>
      </c>
      <c r="X356" s="94">
        <f t="shared" si="41"/>
        <v>0</v>
      </c>
      <c r="Y356" s="94">
        <f t="shared" si="41"/>
        <v>0</v>
      </c>
      <c r="Z356" s="94">
        <f t="shared" si="41"/>
        <v>0</v>
      </c>
      <c r="AA356" s="94">
        <f t="shared" si="41"/>
        <v>0</v>
      </c>
      <c r="AB356" s="95">
        <f t="shared" si="41"/>
        <v>0</v>
      </c>
      <c r="AD356" s="194"/>
    </row>
    <row r="357" spans="4:30" ht="12.75" hidden="1" customHeight="1" outlineLevel="1">
      <c r="D357" s="112" t="str">
        <f t="shared" ca="1" si="37"/>
        <v>[Staff Functions Line 23]</v>
      </c>
      <c r="E357" s="93"/>
      <c r="F357" s="113" t="str">
        <f t="shared" si="39"/>
        <v>£000</v>
      </c>
      <c r="G357" s="94">
        <f t="shared" si="41"/>
        <v>0</v>
      </c>
      <c r="H357" s="94">
        <f t="shared" si="41"/>
        <v>0</v>
      </c>
      <c r="I357" s="94">
        <f t="shared" si="41"/>
        <v>0</v>
      </c>
      <c r="J357" s="94">
        <f t="shared" si="41"/>
        <v>0</v>
      </c>
      <c r="K357" s="94">
        <f t="shared" si="41"/>
        <v>0</v>
      </c>
      <c r="L357" s="94">
        <f t="shared" si="41"/>
        <v>0</v>
      </c>
      <c r="M357" s="94">
        <f t="shared" si="41"/>
        <v>0</v>
      </c>
      <c r="N357" s="94">
        <f t="shared" si="41"/>
        <v>0</v>
      </c>
      <c r="O357" s="94">
        <f t="shared" si="41"/>
        <v>0</v>
      </c>
      <c r="P357" s="94">
        <f t="shared" si="41"/>
        <v>0</v>
      </c>
      <c r="Q357" s="94">
        <f t="shared" si="41"/>
        <v>0</v>
      </c>
      <c r="R357" s="94">
        <f t="shared" si="41"/>
        <v>0</v>
      </c>
      <c r="S357" s="94">
        <f t="shared" si="41"/>
        <v>0</v>
      </c>
      <c r="T357" s="94">
        <f t="shared" si="41"/>
        <v>0</v>
      </c>
      <c r="U357" s="94">
        <f t="shared" si="41"/>
        <v>0</v>
      </c>
      <c r="V357" s="94">
        <f t="shared" si="41"/>
        <v>0</v>
      </c>
      <c r="W357" s="94">
        <f t="shared" si="41"/>
        <v>0</v>
      </c>
      <c r="X357" s="94">
        <f t="shared" si="41"/>
        <v>0</v>
      </c>
      <c r="Y357" s="94">
        <f t="shared" si="41"/>
        <v>0</v>
      </c>
      <c r="Z357" s="94">
        <f t="shared" si="41"/>
        <v>0</v>
      </c>
      <c r="AA357" s="94">
        <f t="shared" si="41"/>
        <v>0</v>
      </c>
      <c r="AB357" s="95">
        <f t="shared" si="41"/>
        <v>0</v>
      </c>
      <c r="AD357" s="194"/>
    </row>
    <row r="358" spans="4:30" ht="12.75" hidden="1" customHeight="1" outlineLevel="1">
      <c r="D358" s="112" t="str">
        <f t="shared" ca="1" si="37"/>
        <v>[Staff Functions Line 24]</v>
      </c>
      <c r="E358" s="93"/>
      <c r="F358" s="113" t="str">
        <f t="shared" si="39"/>
        <v>£000</v>
      </c>
      <c r="G358" s="94">
        <f t="shared" si="41"/>
        <v>0</v>
      </c>
      <c r="H358" s="94">
        <f t="shared" si="41"/>
        <v>0</v>
      </c>
      <c r="I358" s="94">
        <f t="shared" si="41"/>
        <v>0</v>
      </c>
      <c r="J358" s="94">
        <f t="shared" si="41"/>
        <v>0</v>
      </c>
      <c r="K358" s="94">
        <f t="shared" si="41"/>
        <v>0</v>
      </c>
      <c r="L358" s="94">
        <f t="shared" si="41"/>
        <v>0</v>
      </c>
      <c r="M358" s="94">
        <f t="shared" si="41"/>
        <v>0</v>
      </c>
      <c r="N358" s="94">
        <f t="shared" si="41"/>
        <v>0</v>
      </c>
      <c r="O358" s="94">
        <f t="shared" si="41"/>
        <v>0</v>
      </c>
      <c r="P358" s="94">
        <f t="shared" si="41"/>
        <v>0</v>
      </c>
      <c r="Q358" s="94">
        <f t="shared" si="41"/>
        <v>0</v>
      </c>
      <c r="R358" s="94">
        <f t="shared" si="41"/>
        <v>0</v>
      </c>
      <c r="S358" s="94">
        <f t="shared" si="41"/>
        <v>0</v>
      </c>
      <c r="T358" s="94">
        <f t="shared" ref="T358:AB358" si="42">T288*T323</f>
        <v>0</v>
      </c>
      <c r="U358" s="94">
        <f t="shared" si="42"/>
        <v>0</v>
      </c>
      <c r="V358" s="94">
        <f t="shared" si="42"/>
        <v>0</v>
      </c>
      <c r="W358" s="94">
        <f t="shared" si="42"/>
        <v>0</v>
      </c>
      <c r="X358" s="94">
        <f t="shared" si="42"/>
        <v>0</v>
      </c>
      <c r="Y358" s="94">
        <f t="shared" si="42"/>
        <v>0</v>
      </c>
      <c r="Z358" s="94">
        <f t="shared" si="42"/>
        <v>0</v>
      </c>
      <c r="AA358" s="94">
        <f t="shared" si="42"/>
        <v>0</v>
      </c>
      <c r="AB358" s="95">
        <f t="shared" si="42"/>
        <v>0</v>
      </c>
      <c r="AD358" s="194"/>
    </row>
    <row r="359" spans="4:30" ht="12.75" hidden="1" customHeight="1" outlineLevel="1">
      <c r="D359" s="112" t="str">
        <f t="shared" ca="1" si="37"/>
        <v>[Staff Functions Line 25]</v>
      </c>
      <c r="E359" s="93"/>
      <c r="F359" s="113" t="str">
        <f t="shared" si="39"/>
        <v>£000</v>
      </c>
      <c r="G359" s="94">
        <f t="shared" ref="G359:AB364" si="43">G289*G324</f>
        <v>0</v>
      </c>
      <c r="H359" s="94">
        <f t="shared" si="43"/>
        <v>0</v>
      </c>
      <c r="I359" s="94">
        <f t="shared" si="43"/>
        <v>0</v>
      </c>
      <c r="J359" s="94">
        <f t="shared" si="43"/>
        <v>0</v>
      </c>
      <c r="K359" s="94">
        <f t="shared" si="43"/>
        <v>0</v>
      </c>
      <c r="L359" s="94">
        <f t="shared" si="43"/>
        <v>0</v>
      </c>
      <c r="M359" s="94">
        <f t="shared" si="43"/>
        <v>0</v>
      </c>
      <c r="N359" s="94">
        <f t="shared" si="43"/>
        <v>0</v>
      </c>
      <c r="O359" s="94">
        <f t="shared" si="43"/>
        <v>0</v>
      </c>
      <c r="P359" s="94">
        <f t="shared" si="43"/>
        <v>0</v>
      </c>
      <c r="Q359" s="94">
        <f t="shared" si="43"/>
        <v>0</v>
      </c>
      <c r="R359" s="94">
        <f t="shared" si="43"/>
        <v>0</v>
      </c>
      <c r="S359" s="94">
        <f t="shared" si="43"/>
        <v>0</v>
      </c>
      <c r="T359" s="94">
        <f t="shared" si="43"/>
        <v>0</v>
      </c>
      <c r="U359" s="94">
        <f t="shared" si="43"/>
        <v>0</v>
      </c>
      <c r="V359" s="94">
        <f t="shared" si="43"/>
        <v>0</v>
      </c>
      <c r="W359" s="94">
        <f t="shared" si="43"/>
        <v>0</v>
      </c>
      <c r="X359" s="94">
        <f t="shared" si="43"/>
        <v>0</v>
      </c>
      <c r="Y359" s="94">
        <f t="shared" si="43"/>
        <v>0</v>
      </c>
      <c r="Z359" s="94">
        <f t="shared" si="43"/>
        <v>0</v>
      </c>
      <c r="AA359" s="94">
        <f t="shared" si="43"/>
        <v>0</v>
      </c>
      <c r="AB359" s="95">
        <f t="shared" si="43"/>
        <v>0</v>
      </c>
      <c r="AD359" s="194"/>
    </row>
    <row r="360" spans="4:30" ht="12.75" hidden="1" customHeight="1" outlineLevel="1">
      <c r="D360" s="112" t="str">
        <f t="shared" ca="1" si="37"/>
        <v>[Staff Functions Line 26]</v>
      </c>
      <c r="E360" s="93"/>
      <c r="F360" s="113" t="str">
        <f t="shared" si="39"/>
        <v>£000</v>
      </c>
      <c r="G360" s="94">
        <f t="shared" si="43"/>
        <v>0</v>
      </c>
      <c r="H360" s="94">
        <f t="shared" si="43"/>
        <v>0</v>
      </c>
      <c r="I360" s="94">
        <f t="shared" si="43"/>
        <v>0</v>
      </c>
      <c r="J360" s="94">
        <f t="shared" si="43"/>
        <v>0</v>
      </c>
      <c r="K360" s="94">
        <f t="shared" si="43"/>
        <v>0</v>
      </c>
      <c r="L360" s="94">
        <f t="shared" si="43"/>
        <v>0</v>
      </c>
      <c r="M360" s="94">
        <f t="shared" si="43"/>
        <v>0</v>
      </c>
      <c r="N360" s="94">
        <f t="shared" si="43"/>
        <v>0</v>
      </c>
      <c r="O360" s="94">
        <f t="shared" si="43"/>
        <v>0</v>
      </c>
      <c r="P360" s="94">
        <f t="shared" si="43"/>
        <v>0</v>
      </c>
      <c r="Q360" s="94">
        <f t="shared" si="43"/>
        <v>0</v>
      </c>
      <c r="R360" s="94">
        <f t="shared" si="43"/>
        <v>0</v>
      </c>
      <c r="S360" s="94">
        <f t="shared" si="43"/>
        <v>0</v>
      </c>
      <c r="T360" s="94">
        <f t="shared" si="43"/>
        <v>0</v>
      </c>
      <c r="U360" s="94">
        <f t="shared" si="43"/>
        <v>0</v>
      </c>
      <c r="V360" s="94">
        <f t="shared" si="43"/>
        <v>0</v>
      </c>
      <c r="W360" s="94">
        <f t="shared" si="43"/>
        <v>0</v>
      </c>
      <c r="X360" s="94">
        <f t="shared" si="43"/>
        <v>0</v>
      </c>
      <c r="Y360" s="94">
        <f t="shared" si="43"/>
        <v>0</v>
      </c>
      <c r="Z360" s="94">
        <f t="shared" si="43"/>
        <v>0</v>
      </c>
      <c r="AA360" s="94">
        <f t="shared" si="43"/>
        <v>0</v>
      </c>
      <c r="AB360" s="95">
        <f t="shared" si="43"/>
        <v>0</v>
      </c>
      <c r="AD360" s="194"/>
    </row>
    <row r="361" spans="4:30" ht="12.75" hidden="1" customHeight="1" outlineLevel="1">
      <c r="D361" s="112" t="str">
        <f t="shared" ca="1" si="37"/>
        <v>[Staff Functions Line 27]</v>
      </c>
      <c r="E361" s="93"/>
      <c r="F361" s="113" t="str">
        <f t="shared" si="39"/>
        <v>£000</v>
      </c>
      <c r="G361" s="94">
        <f t="shared" si="43"/>
        <v>0</v>
      </c>
      <c r="H361" s="94">
        <f t="shared" si="43"/>
        <v>0</v>
      </c>
      <c r="I361" s="94">
        <f t="shared" si="43"/>
        <v>0</v>
      </c>
      <c r="J361" s="94">
        <f t="shared" si="43"/>
        <v>0</v>
      </c>
      <c r="K361" s="94">
        <f t="shared" si="43"/>
        <v>0</v>
      </c>
      <c r="L361" s="94">
        <f t="shared" si="43"/>
        <v>0</v>
      </c>
      <c r="M361" s="94">
        <f t="shared" si="43"/>
        <v>0</v>
      </c>
      <c r="N361" s="94">
        <f t="shared" si="43"/>
        <v>0</v>
      </c>
      <c r="O361" s="94">
        <f t="shared" si="43"/>
        <v>0</v>
      </c>
      <c r="P361" s="94">
        <f t="shared" si="43"/>
        <v>0</v>
      </c>
      <c r="Q361" s="94">
        <f t="shared" si="43"/>
        <v>0</v>
      </c>
      <c r="R361" s="94">
        <f t="shared" si="43"/>
        <v>0</v>
      </c>
      <c r="S361" s="94">
        <f t="shared" si="43"/>
        <v>0</v>
      </c>
      <c r="T361" s="94">
        <f t="shared" si="43"/>
        <v>0</v>
      </c>
      <c r="U361" s="94">
        <f t="shared" si="43"/>
        <v>0</v>
      </c>
      <c r="V361" s="94">
        <f t="shared" si="43"/>
        <v>0</v>
      </c>
      <c r="W361" s="94">
        <f t="shared" si="43"/>
        <v>0</v>
      </c>
      <c r="X361" s="94">
        <f t="shared" si="43"/>
        <v>0</v>
      </c>
      <c r="Y361" s="94">
        <f t="shared" si="43"/>
        <v>0</v>
      </c>
      <c r="Z361" s="94">
        <f t="shared" si="43"/>
        <v>0</v>
      </c>
      <c r="AA361" s="94">
        <f t="shared" si="43"/>
        <v>0</v>
      </c>
      <c r="AB361" s="95">
        <f t="shared" si="43"/>
        <v>0</v>
      </c>
      <c r="AD361" s="194"/>
    </row>
    <row r="362" spans="4:30" ht="12.75" hidden="1" customHeight="1" outlineLevel="1">
      <c r="D362" s="112" t="str">
        <f t="shared" ca="1" si="37"/>
        <v>[Staff Functions Line 28]</v>
      </c>
      <c r="E362" s="93"/>
      <c r="F362" s="113" t="str">
        <f t="shared" si="39"/>
        <v>£000</v>
      </c>
      <c r="G362" s="94">
        <f t="shared" si="43"/>
        <v>0</v>
      </c>
      <c r="H362" s="94">
        <f t="shared" si="43"/>
        <v>0</v>
      </c>
      <c r="I362" s="94">
        <f t="shared" si="43"/>
        <v>0</v>
      </c>
      <c r="J362" s="94">
        <f t="shared" si="43"/>
        <v>0</v>
      </c>
      <c r="K362" s="94">
        <f t="shared" si="43"/>
        <v>0</v>
      </c>
      <c r="L362" s="94">
        <f t="shared" si="43"/>
        <v>0</v>
      </c>
      <c r="M362" s="94">
        <f t="shared" si="43"/>
        <v>0</v>
      </c>
      <c r="N362" s="94">
        <f t="shared" si="43"/>
        <v>0</v>
      </c>
      <c r="O362" s="94">
        <f t="shared" si="43"/>
        <v>0</v>
      </c>
      <c r="P362" s="94">
        <f t="shared" si="43"/>
        <v>0</v>
      </c>
      <c r="Q362" s="94">
        <f t="shared" si="43"/>
        <v>0</v>
      </c>
      <c r="R362" s="94">
        <f t="shared" si="43"/>
        <v>0</v>
      </c>
      <c r="S362" s="94">
        <f t="shared" si="43"/>
        <v>0</v>
      </c>
      <c r="T362" s="94">
        <f t="shared" si="43"/>
        <v>0</v>
      </c>
      <c r="U362" s="94">
        <f t="shared" si="43"/>
        <v>0</v>
      </c>
      <c r="V362" s="94">
        <f t="shared" si="43"/>
        <v>0</v>
      </c>
      <c r="W362" s="94">
        <f t="shared" si="43"/>
        <v>0</v>
      </c>
      <c r="X362" s="94">
        <f t="shared" si="43"/>
        <v>0</v>
      </c>
      <c r="Y362" s="94">
        <f t="shared" si="43"/>
        <v>0</v>
      </c>
      <c r="Z362" s="94">
        <f t="shared" si="43"/>
        <v>0</v>
      </c>
      <c r="AA362" s="94">
        <f t="shared" si="43"/>
        <v>0</v>
      </c>
      <c r="AB362" s="95">
        <f t="shared" si="43"/>
        <v>0</v>
      </c>
      <c r="AD362" s="194"/>
    </row>
    <row r="363" spans="4:30" ht="12.75" hidden="1" customHeight="1" outlineLevel="1">
      <c r="D363" s="112" t="str">
        <f t="shared" ca="1" si="37"/>
        <v>[Staff Functions Line 29]</v>
      </c>
      <c r="E363" s="93"/>
      <c r="F363" s="113" t="str">
        <f t="shared" si="39"/>
        <v>£000</v>
      </c>
      <c r="G363" s="94">
        <f t="shared" si="43"/>
        <v>0</v>
      </c>
      <c r="H363" s="94">
        <f t="shared" si="43"/>
        <v>0</v>
      </c>
      <c r="I363" s="94">
        <f t="shared" si="43"/>
        <v>0</v>
      </c>
      <c r="J363" s="94">
        <f t="shared" si="43"/>
        <v>0</v>
      </c>
      <c r="K363" s="94">
        <f t="shared" si="43"/>
        <v>0</v>
      </c>
      <c r="L363" s="94">
        <f t="shared" si="43"/>
        <v>0</v>
      </c>
      <c r="M363" s="94">
        <f t="shared" si="43"/>
        <v>0</v>
      </c>
      <c r="N363" s="94">
        <f t="shared" si="43"/>
        <v>0</v>
      </c>
      <c r="O363" s="94">
        <f t="shared" si="43"/>
        <v>0</v>
      </c>
      <c r="P363" s="94">
        <f t="shared" si="43"/>
        <v>0</v>
      </c>
      <c r="Q363" s="94">
        <f t="shared" si="43"/>
        <v>0</v>
      </c>
      <c r="R363" s="94">
        <f t="shared" si="43"/>
        <v>0</v>
      </c>
      <c r="S363" s="94">
        <f t="shared" si="43"/>
        <v>0</v>
      </c>
      <c r="T363" s="94">
        <f t="shared" si="43"/>
        <v>0</v>
      </c>
      <c r="U363" s="94">
        <f t="shared" si="43"/>
        <v>0</v>
      </c>
      <c r="V363" s="94">
        <f t="shared" si="43"/>
        <v>0</v>
      </c>
      <c r="W363" s="94">
        <f t="shared" si="43"/>
        <v>0</v>
      </c>
      <c r="X363" s="94">
        <f t="shared" si="43"/>
        <v>0</v>
      </c>
      <c r="Y363" s="94">
        <f t="shared" si="43"/>
        <v>0</v>
      </c>
      <c r="Z363" s="94">
        <f t="shared" si="43"/>
        <v>0</v>
      </c>
      <c r="AA363" s="94">
        <f t="shared" si="43"/>
        <v>0</v>
      </c>
      <c r="AB363" s="95">
        <f t="shared" si="43"/>
        <v>0</v>
      </c>
      <c r="AD363" s="194"/>
    </row>
    <row r="364" spans="4:30" ht="12.75" hidden="1" customHeight="1" outlineLevel="1">
      <c r="D364" s="123" t="str">
        <f t="shared" ca="1" si="37"/>
        <v>[Staff Functions Line 30]</v>
      </c>
      <c r="E364" s="183"/>
      <c r="F364" s="124" t="str">
        <f t="shared" si="39"/>
        <v>£000</v>
      </c>
      <c r="G364" s="98">
        <f t="shared" si="43"/>
        <v>0</v>
      </c>
      <c r="H364" s="98">
        <f t="shared" si="43"/>
        <v>0</v>
      </c>
      <c r="I364" s="98">
        <f t="shared" si="43"/>
        <v>0</v>
      </c>
      <c r="J364" s="98">
        <f t="shared" si="43"/>
        <v>0</v>
      </c>
      <c r="K364" s="98">
        <f t="shared" si="43"/>
        <v>0</v>
      </c>
      <c r="L364" s="98">
        <f t="shared" si="43"/>
        <v>0</v>
      </c>
      <c r="M364" s="98">
        <f t="shared" si="43"/>
        <v>0</v>
      </c>
      <c r="N364" s="98">
        <f t="shared" si="43"/>
        <v>0</v>
      </c>
      <c r="O364" s="98">
        <f t="shared" si="43"/>
        <v>0</v>
      </c>
      <c r="P364" s="98">
        <f t="shared" si="43"/>
        <v>0</v>
      </c>
      <c r="Q364" s="98">
        <f t="shared" si="43"/>
        <v>0</v>
      </c>
      <c r="R364" s="98">
        <f t="shared" si="43"/>
        <v>0</v>
      </c>
      <c r="S364" s="98">
        <f t="shared" si="43"/>
        <v>0</v>
      </c>
      <c r="T364" s="98">
        <f t="shared" si="43"/>
        <v>0</v>
      </c>
      <c r="U364" s="98">
        <f t="shared" si="43"/>
        <v>0</v>
      </c>
      <c r="V364" s="98">
        <f t="shared" si="43"/>
        <v>0</v>
      </c>
      <c r="W364" s="98">
        <f t="shared" si="43"/>
        <v>0</v>
      </c>
      <c r="X364" s="98">
        <f t="shared" si="43"/>
        <v>0</v>
      </c>
      <c r="Y364" s="98">
        <f t="shared" si="43"/>
        <v>0</v>
      </c>
      <c r="Z364" s="98">
        <f t="shared" si="43"/>
        <v>0</v>
      </c>
      <c r="AA364" s="98">
        <f t="shared" si="43"/>
        <v>0</v>
      </c>
      <c r="AB364" s="99">
        <f t="shared" si="43"/>
        <v>0</v>
      </c>
      <c r="AD364" s="195"/>
    </row>
    <row r="365" spans="4:30" ht="12.75" hidden="1" customHeight="1" outlineLevel="1">
      <c r="G365" s="94"/>
      <c r="H365" s="94"/>
      <c r="I365" s="94"/>
      <c r="J365" s="94"/>
      <c r="K365" s="94"/>
      <c r="L365" s="94"/>
      <c r="M365" s="94"/>
      <c r="N365" s="94"/>
      <c r="O365" s="94"/>
      <c r="P365" s="94"/>
      <c r="Q365" s="94"/>
      <c r="R365" s="94"/>
      <c r="S365" s="94"/>
      <c r="T365" s="94"/>
      <c r="U365" s="94"/>
      <c r="V365" s="94"/>
      <c r="W365" s="94"/>
      <c r="X365" s="94"/>
      <c r="Y365" s="94"/>
      <c r="Z365" s="94"/>
      <c r="AA365" s="94"/>
      <c r="AB365" s="94"/>
    </row>
    <row r="366" spans="4:30" ht="12.75" hidden="1" customHeight="1" outlineLevel="1">
      <c r="D366" s="207" t="str">
        <f>B333</f>
        <v>Total Redundancy Compensation</v>
      </c>
      <c r="E366" s="208"/>
      <c r="F366" s="209" t="str">
        <f>F364</f>
        <v>£000</v>
      </c>
      <c r="G366" s="210">
        <f t="shared" ref="G366:AB366" si="44">SUM(G335:G364)</f>
        <v>0</v>
      </c>
      <c r="H366" s="210">
        <f t="shared" si="44"/>
        <v>0</v>
      </c>
      <c r="I366" s="210">
        <f t="shared" si="44"/>
        <v>0</v>
      </c>
      <c r="J366" s="210">
        <f t="shared" si="44"/>
        <v>0</v>
      </c>
      <c r="K366" s="210">
        <f t="shared" si="44"/>
        <v>0</v>
      </c>
      <c r="L366" s="210">
        <f t="shared" si="44"/>
        <v>0</v>
      </c>
      <c r="M366" s="210">
        <f t="shared" si="44"/>
        <v>0</v>
      </c>
      <c r="N366" s="210">
        <f t="shared" si="44"/>
        <v>0</v>
      </c>
      <c r="O366" s="210">
        <f t="shared" si="44"/>
        <v>0</v>
      </c>
      <c r="P366" s="210">
        <f t="shared" si="44"/>
        <v>0</v>
      </c>
      <c r="Q366" s="210">
        <f t="shared" si="44"/>
        <v>0</v>
      </c>
      <c r="R366" s="210">
        <f t="shared" si="44"/>
        <v>0</v>
      </c>
      <c r="S366" s="210">
        <f t="shared" si="44"/>
        <v>0</v>
      </c>
      <c r="T366" s="210">
        <f t="shared" si="44"/>
        <v>0</v>
      </c>
      <c r="U366" s="210">
        <f t="shared" si="44"/>
        <v>0</v>
      </c>
      <c r="V366" s="210">
        <f t="shared" si="44"/>
        <v>0</v>
      </c>
      <c r="W366" s="210">
        <f t="shared" si="44"/>
        <v>0</v>
      </c>
      <c r="X366" s="210">
        <f t="shared" si="44"/>
        <v>0</v>
      </c>
      <c r="Y366" s="210">
        <f t="shared" si="44"/>
        <v>0</v>
      </c>
      <c r="Z366" s="210">
        <f t="shared" si="44"/>
        <v>0</v>
      </c>
      <c r="AA366" s="210">
        <f t="shared" si="44"/>
        <v>0</v>
      </c>
      <c r="AB366" s="211">
        <f t="shared" si="44"/>
        <v>0</v>
      </c>
      <c r="AD366" s="212"/>
    </row>
    <row r="367" spans="4:30" collapsed="1"/>
    <row r="369" spans="2:30" ht="16.5">
      <c r="B369" s="5" t="str">
        <f>"Total "&amp;B13</f>
        <v>Total Staff Costs</v>
      </c>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2:30" ht="12.75" hidden="1" customHeight="1" outlineLevel="1"/>
    <row r="371" spans="2:30" ht="12.75" hidden="1" customHeight="1" outlineLevel="1">
      <c r="D371" s="106" t="str">
        <f>D258</f>
        <v>Total Cost</v>
      </c>
      <c r="E371" s="89"/>
      <c r="F371" s="192" t="str">
        <f>F340</f>
        <v>£000</v>
      </c>
      <c r="G371" s="90">
        <f t="shared" ref="G371:AB371" si="45">G258</f>
        <v>0</v>
      </c>
      <c r="H371" s="90">
        <f t="shared" si="45"/>
        <v>0</v>
      </c>
      <c r="I371" s="90">
        <f t="shared" si="45"/>
        <v>0</v>
      </c>
      <c r="J371" s="90">
        <f t="shared" si="45"/>
        <v>0</v>
      </c>
      <c r="K371" s="90">
        <f t="shared" si="45"/>
        <v>0</v>
      </c>
      <c r="L371" s="90">
        <f t="shared" si="45"/>
        <v>0</v>
      </c>
      <c r="M371" s="90">
        <f t="shared" si="45"/>
        <v>0</v>
      </c>
      <c r="N371" s="90">
        <f t="shared" si="45"/>
        <v>0</v>
      </c>
      <c r="O371" s="90">
        <f t="shared" si="45"/>
        <v>0</v>
      </c>
      <c r="P371" s="90">
        <f t="shared" si="45"/>
        <v>0</v>
      </c>
      <c r="Q371" s="90">
        <f t="shared" si="45"/>
        <v>0</v>
      </c>
      <c r="R371" s="90">
        <f t="shared" si="45"/>
        <v>0</v>
      </c>
      <c r="S371" s="90">
        <f t="shared" si="45"/>
        <v>0</v>
      </c>
      <c r="T371" s="90">
        <f t="shared" si="45"/>
        <v>0</v>
      </c>
      <c r="U371" s="90">
        <f t="shared" si="45"/>
        <v>0</v>
      </c>
      <c r="V371" s="90">
        <f t="shared" si="45"/>
        <v>0</v>
      </c>
      <c r="W371" s="90">
        <f t="shared" si="45"/>
        <v>0</v>
      </c>
      <c r="X371" s="90">
        <f t="shared" si="45"/>
        <v>0</v>
      </c>
      <c r="Y371" s="90">
        <f t="shared" si="45"/>
        <v>0</v>
      </c>
      <c r="Z371" s="90">
        <f t="shared" si="45"/>
        <v>0</v>
      </c>
      <c r="AA371" s="90">
        <f t="shared" si="45"/>
        <v>0</v>
      </c>
      <c r="AB371" s="91">
        <f t="shared" si="45"/>
        <v>0</v>
      </c>
      <c r="AD371" s="193"/>
    </row>
    <row r="372" spans="2:30" ht="12.75" hidden="1" customHeight="1" outlineLevel="1">
      <c r="D372" s="123" t="str">
        <f>D366</f>
        <v>Total Redundancy Compensation</v>
      </c>
      <c r="E372" s="183"/>
      <c r="F372" s="124" t="str">
        <f>F341</f>
        <v>£000</v>
      </c>
      <c r="G372" s="98">
        <f t="shared" ref="G372:AB372" si="46">G366</f>
        <v>0</v>
      </c>
      <c r="H372" s="98">
        <f t="shared" si="46"/>
        <v>0</v>
      </c>
      <c r="I372" s="98">
        <f t="shared" si="46"/>
        <v>0</v>
      </c>
      <c r="J372" s="98">
        <f t="shared" si="46"/>
        <v>0</v>
      </c>
      <c r="K372" s="98">
        <f t="shared" si="46"/>
        <v>0</v>
      </c>
      <c r="L372" s="98">
        <f t="shared" si="46"/>
        <v>0</v>
      </c>
      <c r="M372" s="98">
        <f t="shared" si="46"/>
        <v>0</v>
      </c>
      <c r="N372" s="98">
        <f t="shared" si="46"/>
        <v>0</v>
      </c>
      <c r="O372" s="98">
        <f t="shared" si="46"/>
        <v>0</v>
      </c>
      <c r="P372" s="98">
        <f t="shared" si="46"/>
        <v>0</v>
      </c>
      <c r="Q372" s="98">
        <f t="shared" si="46"/>
        <v>0</v>
      </c>
      <c r="R372" s="98">
        <f t="shared" si="46"/>
        <v>0</v>
      </c>
      <c r="S372" s="98">
        <f t="shared" si="46"/>
        <v>0</v>
      </c>
      <c r="T372" s="98">
        <f t="shared" si="46"/>
        <v>0</v>
      </c>
      <c r="U372" s="98">
        <f t="shared" si="46"/>
        <v>0</v>
      </c>
      <c r="V372" s="98">
        <f t="shared" si="46"/>
        <v>0</v>
      </c>
      <c r="W372" s="98">
        <f t="shared" si="46"/>
        <v>0</v>
      </c>
      <c r="X372" s="98">
        <f t="shared" si="46"/>
        <v>0</v>
      </c>
      <c r="Y372" s="98">
        <f t="shared" si="46"/>
        <v>0</v>
      </c>
      <c r="Z372" s="98">
        <f t="shared" si="46"/>
        <v>0</v>
      </c>
      <c r="AA372" s="98">
        <f t="shared" si="46"/>
        <v>0</v>
      </c>
      <c r="AB372" s="99">
        <f t="shared" si="46"/>
        <v>0</v>
      </c>
      <c r="AD372" s="195"/>
    </row>
    <row r="373" spans="2:30" ht="12.75" hidden="1" customHeight="1" outlineLevel="1">
      <c r="G373" s="94"/>
      <c r="H373" s="94"/>
      <c r="I373" s="94"/>
      <c r="J373" s="94"/>
      <c r="K373" s="94"/>
      <c r="L373" s="94"/>
      <c r="M373" s="94"/>
      <c r="N373" s="94"/>
      <c r="O373" s="94"/>
      <c r="P373" s="94"/>
      <c r="Q373" s="94"/>
      <c r="R373" s="94"/>
      <c r="S373" s="94"/>
      <c r="T373" s="94"/>
      <c r="U373" s="94"/>
      <c r="V373" s="94"/>
      <c r="W373" s="94"/>
      <c r="X373" s="94"/>
      <c r="Y373" s="94"/>
      <c r="Z373" s="94"/>
      <c r="AA373" s="94"/>
      <c r="AB373" s="94"/>
    </row>
    <row r="374" spans="2:30" ht="12.75" hidden="1" customHeight="1" outlineLevel="1">
      <c r="D374" s="207" t="str">
        <f>B369</f>
        <v>Total Staff Costs</v>
      </c>
      <c r="E374" s="208"/>
      <c r="F374" s="209" t="str">
        <f>F372</f>
        <v>£000</v>
      </c>
      <c r="G374" s="210">
        <f t="shared" ref="G374:AB374" si="47">SUM(G371:G372)</f>
        <v>0</v>
      </c>
      <c r="H374" s="210">
        <f t="shared" si="47"/>
        <v>0</v>
      </c>
      <c r="I374" s="210">
        <f t="shared" si="47"/>
        <v>0</v>
      </c>
      <c r="J374" s="210">
        <f t="shared" si="47"/>
        <v>0</v>
      </c>
      <c r="K374" s="210">
        <f t="shared" si="47"/>
        <v>0</v>
      </c>
      <c r="L374" s="210">
        <f t="shared" si="47"/>
        <v>0</v>
      </c>
      <c r="M374" s="210">
        <f t="shared" si="47"/>
        <v>0</v>
      </c>
      <c r="N374" s="210">
        <f t="shared" si="47"/>
        <v>0</v>
      </c>
      <c r="O374" s="210">
        <f t="shared" si="47"/>
        <v>0</v>
      </c>
      <c r="P374" s="210">
        <f t="shared" si="47"/>
        <v>0</v>
      </c>
      <c r="Q374" s="210">
        <f t="shared" si="47"/>
        <v>0</v>
      </c>
      <c r="R374" s="210">
        <f t="shared" si="47"/>
        <v>0</v>
      </c>
      <c r="S374" s="210">
        <f t="shared" si="47"/>
        <v>0</v>
      </c>
      <c r="T374" s="210">
        <f t="shared" si="47"/>
        <v>0</v>
      </c>
      <c r="U374" s="210">
        <f t="shared" si="47"/>
        <v>0</v>
      </c>
      <c r="V374" s="210">
        <f t="shared" si="47"/>
        <v>0</v>
      </c>
      <c r="W374" s="210">
        <f t="shared" si="47"/>
        <v>0</v>
      </c>
      <c r="X374" s="210">
        <f t="shared" si="47"/>
        <v>0</v>
      </c>
      <c r="Y374" s="210">
        <f t="shared" si="47"/>
        <v>0</v>
      </c>
      <c r="Z374" s="210">
        <f t="shared" si="47"/>
        <v>0</v>
      </c>
      <c r="AA374" s="210">
        <f t="shared" si="47"/>
        <v>0</v>
      </c>
      <c r="AB374" s="211">
        <f t="shared" si="47"/>
        <v>0</v>
      </c>
      <c r="AD374" s="212"/>
    </row>
    <row r="375" spans="2:30" collapsed="1"/>
    <row r="377" spans="2:30" ht="16.5">
      <c r="B377" s="5" t="s">
        <v>21</v>
      </c>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47" fitToHeight="99" orientation="landscape" r:id="rId1"/>
  <rowBreaks count="3" manualBreakCount="3">
    <brk id="119" max="16383" man="1"/>
    <brk id="224" max="16383" man="1"/>
    <brk id="3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2:AD225"/>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2.75" outlineLevelRow="1" outlineLevelCol="1"/>
  <cols>
    <col min="1" max="1" width="2.85546875" style="3" customWidth="1"/>
    <col min="2" max="3" width="2.5703125" style="3" customWidth="1"/>
    <col min="4" max="4" width="18.28515625" style="3" customWidth="1"/>
    <col min="5" max="5" width="22.28515625" style="3" customWidth="1"/>
    <col min="6" max="6" width="10.7109375" style="3" customWidth="1"/>
    <col min="7" max="21" width="11.42578125" style="3" customWidth="1"/>
    <col min="22" max="28" width="11.42578125" style="3" hidden="1" customWidth="1" outlineLevel="1"/>
    <col min="29" max="29" width="3.5703125" style="3" customWidth="1" collapsed="1"/>
    <col min="30" max="30" width="100.140625" style="3" customWidth="1"/>
    <col min="31" max="16384" width="9" style="3"/>
  </cols>
  <sheetData>
    <row r="2" spans="1: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1: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1:30">
      <c r="B4" s="1" t="str">
        <f ca="1">'Template Cover'!B4</f>
        <v>Sheet:</v>
      </c>
      <c r="C4" s="2"/>
      <c r="D4" s="2"/>
      <c r="E4" s="2"/>
      <c r="F4" s="2"/>
      <c r="G4" s="2" t="str">
        <f ca="1">MID(CELL("filename",$A$1),FIND("]",CELL("filename",$A$1))+1,99)</f>
        <v>Other Opex</v>
      </c>
      <c r="H4" s="2"/>
      <c r="I4" s="2"/>
      <c r="J4" s="2"/>
      <c r="K4" s="2"/>
      <c r="L4" s="2"/>
      <c r="M4" s="2"/>
      <c r="N4" s="2"/>
      <c r="O4" s="2"/>
      <c r="P4" s="2"/>
      <c r="Q4" s="2"/>
      <c r="R4" s="2"/>
      <c r="S4" s="2"/>
      <c r="T4" s="2"/>
      <c r="U4" s="2"/>
      <c r="V4" s="2"/>
      <c r="W4" s="2"/>
      <c r="X4" s="2"/>
      <c r="Y4" s="2"/>
      <c r="Z4" s="2"/>
      <c r="AA4" s="2"/>
      <c r="AB4" s="2"/>
      <c r="AC4" s="2"/>
      <c r="AD4" s="2"/>
    </row>
    <row r="5" spans="1: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1: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1: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1:30" ht="15">
      <c r="D9" s="607" t="str">
        <f ca="1">RN_Switch</f>
        <v>Nominal</v>
      </c>
      <c r="E9" s="60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1:30" ht="25.5">
      <c r="D10" s="609" t="str">
        <f ca="1">Option_Switch</f>
        <v>Base Model</v>
      </c>
      <c r="E10" s="61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1:30" ht="12.75" customHeight="1">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1:30" ht="16.5">
      <c r="B13" s="5" t="s">
        <v>167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1:30" ht="15">
      <c r="B15" s="15" t="str">
        <f ca="1">'Line Items'!B142</f>
        <v>Other Staff Costs</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12.75" hidden="1" customHeight="1" outlineLevel="1">
      <c r="A16" s="202"/>
    </row>
    <row r="17" spans="4:30" ht="12.75" hidden="1" customHeight="1" outlineLevel="1">
      <c r="D17" s="106" t="str">
        <f ca="1">'Line Items'!D144</f>
        <v>Uniforms &amp; Protective Clothing</v>
      </c>
      <c r="E17" s="89"/>
      <c r="F17" s="107" t="s">
        <v>105</v>
      </c>
      <c r="G17" s="179"/>
      <c r="H17" s="179"/>
      <c r="I17" s="179"/>
      <c r="J17" s="179"/>
      <c r="K17" s="179"/>
      <c r="L17" s="179"/>
      <c r="M17" s="179"/>
      <c r="N17" s="179"/>
      <c r="O17" s="179"/>
      <c r="P17" s="179"/>
      <c r="Q17" s="179"/>
      <c r="R17" s="179"/>
      <c r="S17" s="179"/>
      <c r="T17" s="179"/>
      <c r="U17" s="179"/>
      <c r="V17" s="179"/>
      <c r="W17" s="179"/>
      <c r="X17" s="179"/>
      <c r="Y17" s="179"/>
      <c r="Z17" s="179"/>
      <c r="AA17" s="179"/>
      <c r="AB17" s="504"/>
      <c r="AD17" s="525" t="s">
        <v>169</v>
      </c>
    </row>
    <row r="18" spans="4:30" ht="12.75" hidden="1" customHeight="1" outlineLevel="1">
      <c r="D18" s="112" t="str">
        <f ca="1">'Line Items'!D145</f>
        <v>Employee Expenses</v>
      </c>
      <c r="E18" s="93"/>
      <c r="F18" s="113" t="str">
        <f t="shared" ref="F18:F46" si="0">F17</f>
        <v>£000</v>
      </c>
      <c r="G18" s="181"/>
      <c r="H18" s="181"/>
      <c r="I18" s="181"/>
      <c r="J18" s="181"/>
      <c r="K18" s="181"/>
      <c r="L18" s="181"/>
      <c r="M18" s="181"/>
      <c r="N18" s="181"/>
      <c r="O18" s="181"/>
      <c r="P18" s="181"/>
      <c r="Q18" s="181"/>
      <c r="R18" s="181"/>
      <c r="S18" s="181"/>
      <c r="T18" s="181"/>
      <c r="U18" s="181"/>
      <c r="V18" s="181"/>
      <c r="W18" s="181"/>
      <c r="X18" s="181"/>
      <c r="Y18" s="181"/>
      <c r="Z18" s="181"/>
      <c r="AA18" s="181"/>
      <c r="AB18" s="182"/>
      <c r="AD18" s="526" t="s">
        <v>782</v>
      </c>
    </row>
    <row r="19" spans="4:30" ht="12.75" hidden="1" customHeight="1" outlineLevel="1">
      <c r="D19" s="112" t="str">
        <f ca="1">'Line Items'!D146</f>
        <v>Medical Expenses</v>
      </c>
      <c r="E19" s="93"/>
      <c r="F19" s="113" t="str">
        <f t="shared" si="0"/>
        <v>£000</v>
      </c>
      <c r="G19" s="181"/>
      <c r="H19" s="181"/>
      <c r="I19" s="181"/>
      <c r="J19" s="181"/>
      <c r="K19" s="181"/>
      <c r="L19" s="181"/>
      <c r="M19" s="181"/>
      <c r="N19" s="181"/>
      <c r="O19" s="181"/>
      <c r="P19" s="181"/>
      <c r="Q19" s="181"/>
      <c r="R19" s="181"/>
      <c r="S19" s="181"/>
      <c r="T19" s="181"/>
      <c r="U19" s="181"/>
      <c r="V19" s="181"/>
      <c r="W19" s="181"/>
      <c r="X19" s="181"/>
      <c r="Y19" s="181"/>
      <c r="Z19" s="181"/>
      <c r="AA19" s="181"/>
      <c r="AB19" s="182"/>
      <c r="AD19" s="526" t="s">
        <v>783</v>
      </c>
    </row>
    <row r="20" spans="4:30" ht="12.75" hidden="1" customHeight="1" outlineLevel="1">
      <c r="D20" s="112" t="str">
        <f ca="1">'Line Items'!D147</f>
        <v>Motor Vehicle Expenses</v>
      </c>
      <c r="E20" s="93"/>
      <c r="F20" s="113" t="str">
        <f t="shared" si="0"/>
        <v>£000</v>
      </c>
      <c r="G20" s="181"/>
      <c r="H20" s="181"/>
      <c r="I20" s="181"/>
      <c r="J20" s="181"/>
      <c r="K20" s="181"/>
      <c r="L20" s="181"/>
      <c r="M20" s="181"/>
      <c r="N20" s="181"/>
      <c r="O20" s="181"/>
      <c r="P20" s="181"/>
      <c r="Q20" s="181"/>
      <c r="R20" s="181"/>
      <c r="S20" s="181"/>
      <c r="T20" s="181"/>
      <c r="U20" s="181"/>
      <c r="V20" s="181"/>
      <c r="W20" s="181"/>
      <c r="X20" s="181"/>
      <c r="Y20" s="181"/>
      <c r="Z20" s="181"/>
      <c r="AA20" s="181"/>
      <c r="AB20" s="182"/>
      <c r="AD20" s="526" t="s">
        <v>784</v>
      </c>
    </row>
    <row r="21" spans="4:30" ht="12.75" hidden="1" customHeight="1" outlineLevel="1">
      <c r="D21" s="112" t="str">
        <f ca="1">'Line Items'!D148</f>
        <v>Other Expenses</v>
      </c>
      <c r="E21" s="93"/>
      <c r="F21" s="113" t="str">
        <f t="shared" si="0"/>
        <v>£000</v>
      </c>
      <c r="G21" s="181"/>
      <c r="H21" s="181"/>
      <c r="I21" s="181"/>
      <c r="J21" s="181"/>
      <c r="K21" s="181"/>
      <c r="L21" s="181"/>
      <c r="M21" s="181"/>
      <c r="N21" s="181"/>
      <c r="O21" s="181"/>
      <c r="P21" s="181"/>
      <c r="Q21" s="181"/>
      <c r="R21" s="181"/>
      <c r="S21" s="181"/>
      <c r="T21" s="181"/>
      <c r="U21" s="181"/>
      <c r="V21" s="181"/>
      <c r="W21" s="181"/>
      <c r="X21" s="181"/>
      <c r="Y21" s="181"/>
      <c r="Z21" s="181"/>
      <c r="AA21" s="181"/>
      <c r="AB21" s="182"/>
      <c r="AD21" s="526" t="s">
        <v>789</v>
      </c>
    </row>
    <row r="22" spans="4:30" ht="12.75" hidden="1" customHeight="1" outlineLevel="1">
      <c r="D22" s="112" t="str">
        <f ca="1">'Line Items'!D149</f>
        <v>Bonuses</v>
      </c>
      <c r="E22" s="93"/>
      <c r="F22" s="113" t="str">
        <f t="shared" si="0"/>
        <v>£000</v>
      </c>
      <c r="G22" s="181"/>
      <c r="H22" s="181"/>
      <c r="I22" s="181"/>
      <c r="J22" s="181"/>
      <c r="K22" s="181"/>
      <c r="L22" s="181"/>
      <c r="M22" s="181"/>
      <c r="N22" s="181"/>
      <c r="O22" s="181"/>
      <c r="P22" s="181"/>
      <c r="Q22" s="181"/>
      <c r="R22" s="181"/>
      <c r="S22" s="181"/>
      <c r="T22" s="181"/>
      <c r="U22" s="181"/>
      <c r="V22" s="181"/>
      <c r="W22" s="181"/>
      <c r="X22" s="181"/>
      <c r="Y22" s="181"/>
      <c r="Z22" s="181"/>
      <c r="AA22" s="181"/>
      <c r="AB22" s="182"/>
      <c r="AD22" s="526" t="s">
        <v>174</v>
      </c>
    </row>
    <row r="23" spans="4:30" ht="12.75" hidden="1" customHeight="1" outlineLevel="1">
      <c r="D23" s="112" t="str">
        <f ca="1">'Line Items'!D150</f>
        <v>Staff Recruitment</v>
      </c>
      <c r="E23" s="93"/>
      <c r="F23" s="113" t="str">
        <f t="shared" si="0"/>
        <v>£000</v>
      </c>
      <c r="G23" s="181"/>
      <c r="H23" s="181"/>
      <c r="I23" s="181"/>
      <c r="J23" s="181"/>
      <c r="K23" s="181"/>
      <c r="L23" s="181"/>
      <c r="M23" s="181"/>
      <c r="N23" s="181"/>
      <c r="O23" s="181"/>
      <c r="P23" s="181"/>
      <c r="Q23" s="181"/>
      <c r="R23" s="181"/>
      <c r="S23" s="181"/>
      <c r="T23" s="181"/>
      <c r="U23" s="181"/>
      <c r="V23" s="181"/>
      <c r="W23" s="181"/>
      <c r="X23" s="181"/>
      <c r="Y23" s="181"/>
      <c r="Z23" s="181"/>
      <c r="AA23" s="181"/>
      <c r="AB23" s="182"/>
      <c r="AD23" s="526" t="s">
        <v>175</v>
      </c>
    </row>
    <row r="24" spans="4:30" ht="12.75" hidden="1" customHeight="1" outlineLevel="1">
      <c r="D24" s="112" t="str">
        <f ca="1">'Line Items'!D151</f>
        <v>Staff Training</v>
      </c>
      <c r="E24" s="93"/>
      <c r="F24" s="113" t="str">
        <f t="shared" si="0"/>
        <v>£000</v>
      </c>
      <c r="G24" s="181"/>
      <c r="H24" s="181"/>
      <c r="I24" s="181"/>
      <c r="J24" s="181"/>
      <c r="K24" s="181"/>
      <c r="L24" s="181"/>
      <c r="M24" s="181"/>
      <c r="N24" s="181"/>
      <c r="O24" s="181"/>
      <c r="P24" s="181"/>
      <c r="Q24" s="181"/>
      <c r="R24" s="181"/>
      <c r="S24" s="181"/>
      <c r="T24" s="181"/>
      <c r="U24" s="181"/>
      <c r="V24" s="181"/>
      <c r="W24" s="181"/>
      <c r="X24" s="181"/>
      <c r="Y24" s="181"/>
      <c r="Z24" s="181"/>
      <c r="AA24" s="181"/>
      <c r="AB24" s="182"/>
      <c r="AD24" s="526" t="s">
        <v>176</v>
      </c>
    </row>
    <row r="25" spans="4:30" ht="12.75" hidden="1" customHeight="1" outlineLevel="1">
      <c r="D25" s="112" t="str">
        <f ca="1">'Line Items'!D152</f>
        <v>Staff Catering</v>
      </c>
      <c r="E25" s="93"/>
      <c r="F25" s="113" t="str">
        <f t="shared" si="0"/>
        <v>£000</v>
      </c>
      <c r="G25" s="181"/>
      <c r="H25" s="181"/>
      <c r="I25" s="181"/>
      <c r="J25" s="181"/>
      <c r="K25" s="181"/>
      <c r="L25" s="181"/>
      <c r="M25" s="181"/>
      <c r="N25" s="181"/>
      <c r="O25" s="181"/>
      <c r="P25" s="181"/>
      <c r="Q25" s="181"/>
      <c r="R25" s="181"/>
      <c r="S25" s="181"/>
      <c r="T25" s="181"/>
      <c r="U25" s="181"/>
      <c r="V25" s="181"/>
      <c r="W25" s="181"/>
      <c r="X25" s="181"/>
      <c r="Y25" s="181"/>
      <c r="Z25" s="181"/>
      <c r="AA25" s="181"/>
      <c r="AB25" s="182"/>
      <c r="AD25" s="526" t="s">
        <v>177</v>
      </c>
    </row>
    <row r="26" spans="4:30" ht="12.75" hidden="1" customHeight="1" outlineLevel="1">
      <c r="D26" s="112" t="str">
        <f ca="1">'Line Items'!D153</f>
        <v>Agency and Casual Staff</v>
      </c>
      <c r="E26" s="93"/>
      <c r="F26" s="113" t="str">
        <f t="shared" si="0"/>
        <v>£000</v>
      </c>
      <c r="G26" s="181"/>
      <c r="H26" s="181"/>
      <c r="I26" s="181"/>
      <c r="J26" s="181"/>
      <c r="K26" s="181"/>
      <c r="L26" s="181"/>
      <c r="M26" s="181"/>
      <c r="N26" s="181"/>
      <c r="O26" s="181"/>
      <c r="P26" s="181"/>
      <c r="Q26" s="181"/>
      <c r="R26" s="181"/>
      <c r="S26" s="181"/>
      <c r="T26" s="181"/>
      <c r="U26" s="181"/>
      <c r="V26" s="181"/>
      <c r="W26" s="181"/>
      <c r="X26" s="181"/>
      <c r="Y26" s="181"/>
      <c r="Z26" s="181"/>
      <c r="AA26" s="181"/>
      <c r="AB26" s="182"/>
      <c r="AD26" s="526" t="s">
        <v>178</v>
      </c>
    </row>
    <row r="27" spans="4:30" ht="12.75" hidden="1" customHeight="1" outlineLevel="1">
      <c r="D27" s="112" t="str">
        <f ca="1">'Line Items'!D154</f>
        <v>Reorganisation Costs</v>
      </c>
      <c r="E27" s="93"/>
      <c r="F27" s="113" t="str">
        <f t="shared" si="0"/>
        <v>£000</v>
      </c>
      <c r="G27" s="181"/>
      <c r="H27" s="181"/>
      <c r="I27" s="181"/>
      <c r="J27" s="181"/>
      <c r="K27" s="181"/>
      <c r="L27" s="181"/>
      <c r="M27" s="181"/>
      <c r="N27" s="181"/>
      <c r="O27" s="181"/>
      <c r="P27" s="181"/>
      <c r="Q27" s="181"/>
      <c r="R27" s="181"/>
      <c r="S27" s="181"/>
      <c r="T27" s="181"/>
      <c r="U27" s="181"/>
      <c r="V27" s="181"/>
      <c r="W27" s="181"/>
      <c r="X27" s="181"/>
      <c r="Y27" s="181"/>
      <c r="Z27" s="181"/>
      <c r="AA27" s="181"/>
      <c r="AB27" s="182"/>
      <c r="AD27" s="526" t="s">
        <v>785</v>
      </c>
    </row>
    <row r="28" spans="4:30" ht="12.75" hidden="1" customHeight="1" outlineLevel="1">
      <c r="D28" s="112" t="str">
        <f ca="1">'Line Items'!D155</f>
        <v>Internal Communications</v>
      </c>
      <c r="E28" s="93"/>
      <c r="F28" s="113" t="str">
        <f t="shared" si="0"/>
        <v>£000</v>
      </c>
      <c r="G28" s="181"/>
      <c r="H28" s="181"/>
      <c r="I28" s="181"/>
      <c r="J28" s="181"/>
      <c r="K28" s="181"/>
      <c r="L28" s="181"/>
      <c r="M28" s="181"/>
      <c r="N28" s="181"/>
      <c r="O28" s="181"/>
      <c r="P28" s="181"/>
      <c r="Q28" s="181"/>
      <c r="R28" s="181"/>
      <c r="S28" s="181"/>
      <c r="T28" s="181"/>
      <c r="U28" s="181"/>
      <c r="V28" s="181"/>
      <c r="W28" s="181"/>
      <c r="X28" s="181"/>
      <c r="Y28" s="181"/>
      <c r="Z28" s="181"/>
      <c r="AA28" s="181"/>
      <c r="AB28" s="182"/>
      <c r="AD28" s="526" t="s">
        <v>786</v>
      </c>
    </row>
    <row r="29" spans="4:30" ht="12.75" hidden="1" customHeight="1" outlineLevel="1">
      <c r="D29" s="112" t="str">
        <f ca="1">'Line Items'!D156</f>
        <v>Change Management</v>
      </c>
      <c r="E29" s="93"/>
      <c r="F29" s="113" t="str">
        <f t="shared" si="0"/>
        <v>£000</v>
      </c>
      <c r="G29" s="181"/>
      <c r="H29" s="181"/>
      <c r="I29" s="181"/>
      <c r="J29" s="181"/>
      <c r="K29" s="181"/>
      <c r="L29" s="181"/>
      <c r="M29" s="181"/>
      <c r="N29" s="181"/>
      <c r="O29" s="181"/>
      <c r="P29" s="181"/>
      <c r="Q29" s="181"/>
      <c r="R29" s="181"/>
      <c r="S29" s="181"/>
      <c r="T29" s="181"/>
      <c r="U29" s="181"/>
      <c r="V29" s="181"/>
      <c r="W29" s="181"/>
      <c r="X29" s="181"/>
      <c r="Y29" s="181"/>
      <c r="Z29" s="181"/>
      <c r="AA29" s="181"/>
      <c r="AB29" s="182"/>
      <c r="AD29" s="526" t="s">
        <v>787</v>
      </c>
    </row>
    <row r="30" spans="4:30" ht="12.75" hidden="1" customHeight="1" outlineLevel="1">
      <c r="D30" s="112" t="str">
        <f ca="1">'Line Items'!D157</f>
        <v>Additional Other Staff Costs</v>
      </c>
      <c r="E30" s="93"/>
      <c r="F30" s="113" t="str">
        <f t="shared" si="0"/>
        <v>£000</v>
      </c>
      <c r="G30" s="181"/>
      <c r="H30" s="181"/>
      <c r="I30" s="181"/>
      <c r="J30" s="181"/>
      <c r="K30" s="181"/>
      <c r="L30" s="181"/>
      <c r="M30" s="181"/>
      <c r="N30" s="181"/>
      <c r="O30" s="181"/>
      <c r="P30" s="181"/>
      <c r="Q30" s="181"/>
      <c r="R30" s="181"/>
      <c r="S30" s="181"/>
      <c r="T30" s="181"/>
      <c r="U30" s="181"/>
      <c r="V30" s="181"/>
      <c r="W30" s="181"/>
      <c r="X30" s="181"/>
      <c r="Y30" s="181"/>
      <c r="Z30" s="181"/>
      <c r="AA30" s="181"/>
      <c r="AB30" s="182"/>
      <c r="AD30" s="526" t="s">
        <v>808</v>
      </c>
    </row>
    <row r="31" spans="4:30" ht="12.75" hidden="1" customHeight="1" outlineLevel="1">
      <c r="D31" s="112" t="str">
        <f ca="1">'Line Items'!D158</f>
        <v>Travel</v>
      </c>
      <c r="E31" s="93"/>
      <c r="F31" s="113" t="str">
        <f t="shared" si="0"/>
        <v>£000</v>
      </c>
      <c r="G31" s="181"/>
      <c r="H31" s="181"/>
      <c r="I31" s="181"/>
      <c r="J31" s="181"/>
      <c r="K31" s="181"/>
      <c r="L31" s="181"/>
      <c r="M31" s="181"/>
      <c r="N31" s="181"/>
      <c r="O31" s="181"/>
      <c r="P31" s="181"/>
      <c r="Q31" s="181"/>
      <c r="R31" s="181"/>
      <c r="S31" s="181"/>
      <c r="T31" s="181"/>
      <c r="U31" s="181"/>
      <c r="V31" s="181"/>
      <c r="W31" s="181"/>
      <c r="X31" s="181"/>
      <c r="Y31" s="181"/>
      <c r="Z31" s="181"/>
      <c r="AA31" s="181"/>
      <c r="AB31" s="182"/>
      <c r="AD31" s="526" t="s">
        <v>183</v>
      </c>
    </row>
    <row r="32" spans="4:30" ht="12.75" hidden="1" customHeight="1" outlineLevel="1">
      <c r="D32" s="112" t="str">
        <f ca="1">'Line Items'!D159</f>
        <v>Severance / Redundancy</v>
      </c>
      <c r="E32" s="93"/>
      <c r="F32" s="113" t="str">
        <f t="shared" si="0"/>
        <v>£000</v>
      </c>
      <c r="G32" s="181"/>
      <c r="H32" s="181"/>
      <c r="I32" s="181"/>
      <c r="J32" s="181"/>
      <c r="K32" s="181"/>
      <c r="L32" s="181"/>
      <c r="M32" s="181"/>
      <c r="N32" s="181"/>
      <c r="O32" s="181"/>
      <c r="P32" s="181"/>
      <c r="Q32" s="181"/>
      <c r="R32" s="181"/>
      <c r="S32" s="181"/>
      <c r="T32" s="181"/>
      <c r="U32" s="181"/>
      <c r="V32" s="181"/>
      <c r="W32" s="181"/>
      <c r="X32" s="181"/>
      <c r="Y32" s="181"/>
      <c r="Z32" s="181"/>
      <c r="AA32" s="181"/>
      <c r="AB32" s="182"/>
      <c r="AD32" s="526" t="s">
        <v>788</v>
      </c>
    </row>
    <row r="33" spans="4:30" ht="12.75" hidden="1" customHeight="1" outlineLevel="1">
      <c r="D33" s="112" t="str">
        <f ca="1">'Line Items'!D160</f>
        <v>FRS 17</v>
      </c>
      <c r="E33" s="93"/>
      <c r="F33" s="113" t="str">
        <f t="shared" si="0"/>
        <v>£000</v>
      </c>
      <c r="G33" s="181"/>
      <c r="H33" s="181"/>
      <c r="I33" s="181"/>
      <c r="J33" s="181"/>
      <c r="K33" s="181"/>
      <c r="L33" s="181"/>
      <c r="M33" s="181"/>
      <c r="N33" s="181"/>
      <c r="O33" s="181"/>
      <c r="P33" s="181"/>
      <c r="Q33" s="181"/>
      <c r="R33" s="181"/>
      <c r="S33" s="181"/>
      <c r="T33" s="181"/>
      <c r="U33" s="181"/>
      <c r="V33" s="181"/>
      <c r="W33" s="181"/>
      <c r="X33" s="181"/>
      <c r="Y33" s="181"/>
      <c r="Z33" s="181"/>
      <c r="AA33" s="181"/>
      <c r="AB33" s="182"/>
      <c r="AD33" s="526" t="s">
        <v>790</v>
      </c>
    </row>
    <row r="34" spans="4:30" ht="12.75" hidden="1" customHeight="1" outlineLevel="1">
      <c r="D34" s="112" t="str">
        <f ca="1">'Line Items'!D161</f>
        <v>Staff taxis</v>
      </c>
      <c r="E34" s="93"/>
      <c r="F34" s="113" t="str">
        <f t="shared" si="0"/>
        <v>£000</v>
      </c>
      <c r="G34" s="181"/>
      <c r="H34" s="181"/>
      <c r="I34" s="181"/>
      <c r="J34" s="181"/>
      <c r="K34" s="181"/>
      <c r="L34" s="181"/>
      <c r="M34" s="181"/>
      <c r="N34" s="181"/>
      <c r="O34" s="181"/>
      <c r="P34" s="181"/>
      <c r="Q34" s="181"/>
      <c r="R34" s="181"/>
      <c r="S34" s="181"/>
      <c r="T34" s="181"/>
      <c r="U34" s="181"/>
      <c r="V34" s="181"/>
      <c r="W34" s="181"/>
      <c r="X34" s="181"/>
      <c r="Y34" s="181"/>
      <c r="Z34" s="181"/>
      <c r="AA34" s="181"/>
      <c r="AB34" s="182"/>
      <c r="AD34" s="526" t="s">
        <v>186</v>
      </c>
    </row>
    <row r="35" spans="4:30" ht="12.75" hidden="1" customHeight="1" outlineLevel="1">
      <c r="D35" s="112" t="str">
        <f ca="1">'Line Items'!D162</f>
        <v>[Other Staff Costs Line 19]</v>
      </c>
      <c r="E35" s="93"/>
      <c r="F35" s="113" t="str">
        <f t="shared" si="0"/>
        <v>£000</v>
      </c>
      <c r="G35" s="181"/>
      <c r="H35" s="181"/>
      <c r="I35" s="181"/>
      <c r="J35" s="181"/>
      <c r="K35" s="181"/>
      <c r="L35" s="181"/>
      <c r="M35" s="181"/>
      <c r="N35" s="181"/>
      <c r="O35" s="181"/>
      <c r="P35" s="181"/>
      <c r="Q35" s="181"/>
      <c r="R35" s="181"/>
      <c r="S35" s="181"/>
      <c r="T35" s="181"/>
      <c r="U35" s="181"/>
      <c r="V35" s="181"/>
      <c r="W35" s="181"/>
      <c r="X35" s="181"/>
      <c r="Y35" s="181"/>
      <c r="Z35" s="181"/>
      <c r="AA35" s="181"/>
      <c r="AB35" s="182"/>
      <c r="AD35" s="526"/>
    </row>
    <row r="36" spans="4:30" ht="12.75" hidden="1" customHeight="1" outlineLevel="1">
      <c r="D36" s="112" t="str">
        <f ca="1">'Line Items'!D163</f>
        <v>[Other Staff Costs Line 20]</v>
      </c>
      <c r="E36" s="93"/>
      <c r="F36" s="113" t="str">
        <f t="shared" si="0"/>
        <v>£000</v>
      </c>
      <c r="G36" s="181"/>
      <c r="H36" s="181"/>
      <c r="I36" s="181"/>
      <c r="J36" s="181"/>
      <c r="K36" s="181"/>
      <c r="L36" s="181"/>
      <c r="M36" s="181"/>
      <c r="N36" s="181"/>
      <c r="O36" s="181"/>
      <c r="P36" s="181"/>
      <c r="Q36" s="181"/>
      <c r="R36" s="181"/>
      <c r="S36" s="181"/>
      <c r="T36" s="181"/>
      <c r="U36" s="181"/>
      <c r="V36" s="181"/>
      <c r="W36" s="181"/>
      <c r="X36" s="181"/>
      <c r="Y36" s="181"/>
      <c r="Z36" s="181"/>
      <c r="AA36" s="181"/>
      <c r="AB36" s="182"/>
      <c r="AD36" s="526"/>
    </row>
    <row r="37" spans="4:30" ht="12.75" hidden="1" customHeight="1" outlineLevel="1">
      <c r="D37" s="112" t="str">
        <f ca="1">'Line Items'!D164</f>
        <v>[Other Staff Costs Line 21]</v>
      </c>
      <c r="E37" s="93"/>
      <c r="F37" s="113" t="str">
        <f t="shared" si="0"/>
        <v>£000</v>
      </c>
      <c r="G37" s="181"/>
      <c r="H37" s="181"/>
      <c r="I37" s="181"/>
      <c r="J37" s="181"/>
      <c r="K37" s="181"/>
      <c r="L37" s="181"/>
      <c r="M37" s="181"/>
      <c r="N37" s="181"/>
      <c r="O37" s="181"/>
      <c r="P37" s="181"/>
      <c r="Q37" s="181"/>
      <c r="R37" s="181"/>
      <c r="S37" s="181"/>
      <c r="T37" s="181"/>
      <c r="U37" s="181"/>
      <c r="V37" s="181"/>
      <c r="W37" s="181"/>
      <c r="X37" s="181"/>
      <c r="Y37" s="181"/>
      <c r="Z37" s="181"/>
      <c r="AA37" s="181"/>
      <c r="AB37" s="182"/>
      <c r="AD37" s="226"/>
    </row>
    <row r="38" spans="4:30" ht="12.75" hidden="1" customHeight="1" outlineLevel="1">
      <c r="D38" s="112" t="str">
        <f ca="1">'Line Items'!D165</f>
        <v>[Other Staff Costs Line 22]</v>
      </c>
      <c r="E38" s="93"/>
      <c r="F38" s="113" t="str">
        <f t="shared" si="0"/>
        <v>£000</v>
      </c>
      <c r="G38" s="181"/>
      <c r="H38" s="181"/>
      <c r="I38" s="181"/>
      <c r="J38" s="181"/>
      <c r="K38" s="181"/>
      <c r="L38" s="181"/>
      <c r="M38" s="181"/>
      <c r="N38" s="181"/>
      <c r="O38" s="181"/>
      <c r="P38" s="181"/>
      <c r="Q38" s="181"/>
      <c r="R38" s="181"/>
      <c r="S38" s="181"/>
      <c r="T38" s="181"/>
      <c r="U38" s="181"/>
      <c r="V38" s="181"/>
      <c r="W38" s="181"/>
      <c r="X38" s="181"/>
      <c r="Y38" s="181"/>
      <c r="Z38" s="181"/>
      <c r="AA38" s="181"/>
      <c r="AB38" s="182"/>
      <c r="AD38" s="226"/>
    </row>
    <row r="39" spans="4:30" ht="12.75" hidden="1" customHeight="1" outlineLevel="1">
      <c r="D39" s="112" t="str">
        <f ca="1">'Line Items'!D166</f>
        <v>[Other Staff Costs Line 23]</v>
      </c>
      <c r="E39" s="93"/>
      <c r="F39" s="113" t="str">
        <f t="shared" si="0"/>
        <v>£000</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26"/>
    </row>
    <row r="40" spans="4:30" ht="12.75" hidden="1" customHeight="1" outlineLevel="1">
      <c r="D40" s="112" t="str">
        <f ca="1">'Line Items'!D167</f>
        <v>[Other Staff Costs Line 24]</v>
      </c>
      <c r="E40" s="93"/>
      <c r="F40" s="113" t="str">
        <f t="shared" si="0"/>
        <v>£000</v>
      </c>
      <c r="G40" s="181"/>
      <c r="H40" s="181"/>
      <c r="I40" s="181"/>
      <c r="J40" s="181"/>
      <c r="K40" s="181"/>
      <c r="L40" s="181"/>
      <c r="M40" s="181"/>
      <c r="N40" s="181"/>
      <c r="O40" s="181"/>
      <c r="P40" s="181"/>
      <c r="Q40" s="181"/>
      <c r="R40" s="181"/>
      <c r="S40" s="181"/>
      <c r="T40" s="181"/>
      <c r="U40" s="181"/>
      <c r="V40" s="181"/>
      <c r="W40" s="181"/>
      <c r="X40" s="181"/>
      <c r="Y40" s="181"/>
      <c r="Z40" s="181"/>
      <c r="AA40" s="181"/>
      <c r="AB40" s="182"/>
      <c r="AD40" s="226"/>
    </row>
    <row r="41" spans="4:30" ht="12.75" hidden="1" customHeight="1" outlineLevel="1">
      <c r="D41" s="112" t="str">
        <f ca="1">'Line Items'!D168</f>
        <v>[Other Staff Costs Line 25]</v>
      </c>
      <c r="E41" s="93"/>
      <c r="F41" s="113" t="str">
        <f t="shared" si="0"/>
        <v>£000</v>
      </c>
      <c r="G41" s="181"/>
      <c r="H41" s="181"/>
      <c r="I41" s="181"/>
      <c r="J41" s="181"/>
      <c r="K41" s="181"/>
      <c r="L41" s="181"/>
      <c r="M41" s="181"/>
      <c r="N41" s="181"/>
      <c r="O41" s="181"/>
      <c r="P41" s="181"/>
      <c r="Q41" s="181"/>
      <c r="R41" s="181"/>
      <c r="S41" s="181"/>
      <c r="T41" s="181"/>
      <c r="U41" s="181"/>
      <c r="V41" s="181"/>
      <c r="W41" s="181"/>
      <c r="X41" s="181"/>
      <c r="Y41" s="181"/>
      <c r="Z41" s="181"/>
      <c r="AA41" s="181"/>
      <c r="AB41" s="182"/>
      <c r="AD41" s="226"/>
    </row>
    <row r="42" spans="4:30" ht="12.75" hidden="1" customHeight="1" outlineLevel="1">
      <c r="D42" s="112" t="str">
        <f ca="1">'Line Items'!D169</f>
        <v>[Other Staff Costs Line 26]</v>
      </c>
      <c r="E42" s="93"/>
      <c r="F42" s="113" t="str">
        <f t="shared" si="0"/>
        <v>£000</v>
      </c>
      <c r="G42" s="181"/>
      <c r="H42" s="181"/>
      <c r="I42" s="181"/>
      <c r="J42" s="181"/>
      <c r="K42" s="181"/>
      <c r="L42" s="181"/>
      <c r="M42" s="181"/>
      <c r="N42" s="181"/>
      <c r="O42" s="181"/>
      <c r="P42" s="181"/>
      <c r="Q42" s="181"/>
      <c r="R42" s="181"/>
      <c r="S42" s="181"/>
      <c r="T42" s="181"/>
      <c r="U42" s="181"/>
      <c r="V42" s="181"/>
      <c r="W42" s="181"/>
      <c r="X42" s="181"/>
      <c r="Y42" s="181"/>
      <c r="Z42" s="181"/>
      <c r="AA42" s="181"/>
      <c r="AB42" s="182"/>
      <c r="AD42" s="226"/>
    </row>
    <row r="43" spans="4:30" ht="12.75" hidden="1" customHeight="1" outlineLevel="1">
      <c r="D43" s="112" t="str">
        <f ca="1">'Line Items'!D170</f>
        <v>[Other Staff Costs Line 27]</v>
      </c>
      <c r="E43" s="93"/>
      <c r="F43" s="113" t="str">
        <f t="shared" si="0"/>
        <v>£000</v>
      </c>
      <c r="G43" s="181"/>
      <c r="H43" s="181"/>
      <c r="I43" s="181"/>
      <c r="J43" s="181"/>
      <c r="K43" s="181"/>
      <c r="L43" s="181"/>
      <c r="M43" s="181"/>
      <c r="N43" s="181"/>
      <c r="O43" s="181"/>
      <c r="P43" s="181"/>
      <c r="Q43" s="181"/>
      <c r="R43" s="181"/>
      <c r="S43" s="181"/>
      <c r="T43" s="181"/>
      <c r="U43" s="181"/>
      <c r="V43" s="181"/>
      <c r="W43" s="181"/>
      <c r="X43" s="181"/>
      <c r="Y43" s="181"/>
      <c r="Z43" s="181"/>
      <c r="AA43" s="181"/>
      <c r="AB43" s="182"/>
      <c r="AD43" s="226"/>
    </row>
    <row r="44" spans="4:30" ht="12.75" hidden="1" customHeight="1" outlineLevel="1">
      <c r="D44" s="112" t="str">
        <f ca="1">'Line Items'!D171</f>
        <v>[Other Staff Costs Line 28]</v>
      </c>
      <c r="E44" s="93"/>
      <c r="F44" s="113" t="str">
        <f t="shared" si="0"/>
        <v>£000</v>
      </c>
      <c r="G44" s="181"/>
      <c r="H44" s="181"/>
      <c r="I44" s="181"/>
      <c r="J44" s="181"/>
      <c r="K44" s="181"/>
      <c r="L44" s="181"/>
      <c r="M44" s="181"/>
      <c r="N44" s="181"/>
      <c r="O44" s="181"/>
      <c r="P44" s="181"/>
      <c r="Q44" s="181"/>
      <c r="R44" s="181"/>
      <c r="S44" s="181"/>
      <c r="T44" s="181"/>
      <c r="U44" s="181"/>
      <c r="V44" s="181"/>
      <c r="W44" s="181"/>
      <c r="X44" s="181"/>
      <c r="Y44" s="181"/>
      <c r="Z44" s="181"/>
      <c r="AA44" s="181"/>
      <c r="AB44" s="182"/>
      <c r="AD44" s="226"/>
    </row>
    <row r="45" spans="4:30" ht="12.75" hidden="1" customHeight="1" outlineLevel="1">
      <c r="D45" s="112" t="str">
        <f ca="1">'Line Items'!D172</f>
        <v>[Other Staff Costs Line 29]</v>
      </c>
      <c r="E45" s="93"/>
      <c r="F45" s="113" t="str">
        <f t="shared" si="0"/>
        <v>£000</v>
      </c>
      <c r="G45" s="181"/>
      <c r="H45" s="181"/>
      <c r="I45" s="181"/>
      <c r="J45" s="181"/>
      <c r="K45" s="181"/>
      <c r="L45" s="181"/>
      <c r="M45" s="181"/>
      <c r="N45" s="181"/>
      <c r="O45" s="181"/>
      <c r="P45" s="181"/>
      <c r="Q45" s="181"/>
      <c r="R45" s="181"/>
      <c r="S45" s="181"/>
      <c r="T45" s="181"/>
      <c r="U45" s="181"/>
      <c r="V45" s="181"/>
      <c r="W45" s="181"/>
      <c r="X45" s="181"/>
      <c r="Y45" s="181"/>
      <c r="Z45" s="181"/>
      <c r="AA45" s="181"/>
      <c r="AB45" s="182"/>
      <c r="AD45" s="226"/>
    </row>
    <row r="46" spans="4:30" ht="12.75" hidden="1" customHeight="1" outlineLevel="1">
      <c r="D46" s="123" t="str">
        <f ca="1">'Line Items'!D173</f>
        <v>[Other Staff Costs Line 30]</v>
      </c>
      <c r="E46" s="183"/>
      <c r="F46" s="124" t="str">
        <f t="shared" si="0"/>
        <v>£000</v>
      </c>
      <c r="G46" s="184"/>
      <c r="H46" s="184"/>
      <c r="I46" s="184"/>
      <c r="J46" s="184"/>
      <c r="K46" s="184"/>
      <c r="L46" s="184"/>
      <c r="M46" s="184"/>
      <c r="N46" s="184"/>
      <c r="O46" s="184"/>
      <c r="P46" s="184"/>
      <c r="Q46" s="184"/>
      <c r="R46" s="184"/>
      <c r="S46" s="184"/>
      <c r="T46" s="184"/>
      <c r="U46" s="184"/>
      <c r="V46" s="184"/>
      <c r="W46" s="184"/>
      <c r="X46" s="184"/>
      <c r="Y46" s="184"/>
      <c r="Z46" s="184"/>
      <c r="AA46" s="184"/>
      <c r="AB46" s="185"/>
      <c r="AD46" s="227"/>
    </row>
    <row r="47" spans="4:30" ht="12.75" hidden="1" customHeight="1" outlineLevel="1">
      <c r="G47" s="94"/>
      <c r="H47" s="94"/>
      <c r="I47" s="94"/>
      <c r="J47" s="94"/>
      <c r="K47" s="94"/>
      <c r="L47" s="94"/>
      <c r="M47" s="94"/>
      <c r="N47" s="94"/>
      <c r="O47" s="94"/>
      <c r="P47" s="94"/>
      <c r="Q47" s="94"/>
      <c r="R47" s="94"/>
      <c r="S47" s="94"/>
      <c r="T47" s="94"/>
      <c r="U47" s="94"/>
      <c r="V47" s="94"/>
      <c r="W47" s="94"/>
      <c r="X47" s="94"/>
      <c r="Y47" s="94"/>
      <c r="Z47" s="94"/>
      <c r="AA47" s="94"/>
      <c r="AB47" s="94"/>
    </row>
    <row r="48" spans="4:30" ht="12.75" hidden="1" customHeight="1" outlineLevel="1">
      <c r="D48" s="228" t="str">
        <f ca="1">"Total "&amp;B15</f>
        <v>Total Other Staff Costs</v>
      </c>
      <c r="E48" s="229"/>
      <c r="F48" s="230" t="str">
        <f>F46</f>
        <v>£000</v>
      </c>
      <c r="G48" s="231">
        <f t="shared" ref="G48:AB48" si="1">SUM(G17:G46)</f>
        <v>0</v>
      </c>
      <c r="H48" s="231">
        <f t="shared" si="1"/>
        <v>0</v>
      </c>
      <c r="I48" s="231">
        <f t="shared" si="1"/>
        <v>0</v>
      </c>
      <c r="J48" s="231">
        <f t="shared" si="1"/>
        <v>0</v>
      </c>
      <c r="K48" s="231">
        <f t="shared" si="1"/>
        <v>0</v>
      </c>
      <c r="L48" s="231">
        <f t="shared" si="1"/>
        <v>0</v>
      </c>
      <c r="M48" s="231">
        <f t="shared" si="1"/>
        <v>0</v>
      </c>
      <c r="N48" s="231">
        <f t="shared" si="1"/>
        <v>0</v>
      </c>
      <c r="O48" s="231">
        <f t="shared" si="1"/>
        <v>0</v>
      </c>
      <c r="P48" s="231">
        <f t="shared" si="1"/>
        <v>0</v>
      </c>
      <c r="Q48" s="231">
        <f t="shared" si="1"/>
        <v>0</v>
      </c>
      <c r="R48" s="231">
        <f t="shared" si="1"/>
        <v>0</v>
      </c>
      <c r="S48" s="231">
        <f t="shared" si="1"/>
        <v>0</v>
      </c>
      <c r="T48" s="231">
        <f t="shared" si="1"/>
        <v>0</v>
      </c>
      <c r="U48" s="231">
        <f t="shared" si="1"/>
        <v>0</v>
      </c>
      <c r="V48" s="231">
        <f t="shared" si="1"/>
        <v>0</v>
      </c>
      <c r="W48" s="231">
        <f t="shared" si="1"/>
        <v>0</v>
      </c>
      <c r="X48" s="231">
        <f t="shared" si="1"/>
        <v>0</v>
      </c>
      <c r="Y48" s="231">
        <f t="shared" si="1"/>
        <v>0</v>
      </c>
      <c r="Z48" s="231">
        <f t="shared" si="1"/>
        <v>0</v>
      </c>
      <c r="AA48" s="231">
        <f t="shared" si="1"/>
        <v>0</v>
      </c>
      <c r="AB48" s="232">
        <f t="shared" si="1"/>
        <v>0</v>
      </c>
      <c r="AD48" s="234"/>
    </row>
    <row r="49" spans="2:30" collapsed="1">
      <c r="G49" s="94"/>
      <c r="H49" s="94"/>
      <c r="I49" s="94"/>
      <c r="J49" s="94"/>
      <c r="K49" s="94"/>
      <c r="L49" s="94"/>
      <c r="M49" s="94"/>
      <c r="N49" s="94"/>
      <c r="O49" s="94"/>
      <c r="P49" s="94"/>
      <c r="Q49" s="94"/>
      <c r="R49" s="94"/>
      <c r="S49" s="94"/>
      <c r="T49" s="94"/>
      <c r="U49" s="94"/>
      <c r="V49" s="94"/>
      <c r="W49" s="94"/>
      <c r="X49" s="94"/>
      <c r="Y49" s="94"/>
      <c r="Z49" s="94"/>
      <c r="AA49" s="94"/>
      <c r="AB49" s="94"/>
    </row>
    <row r="50" spans="2:30" ht="15">
      <c r="B50" s="15" t="str">
        <f ca="1">'Line Items'!B175</f>
        <v>Station &amp; Train Operations</v>
      </c>
      <c r="C50" s="15"/>
      <c r="D50" s="178"/>
      <c r="E50" s="178"/>
      <c r="F50" s="15"/>
      <c r="G50" s="196"/>
      <c r="H50" s="196"/>
      <c r="I50" s="196"/>
      <c r="J50" s="196"/>
      <c r="K50" s="196"/>
      <c r="L50" s="196"/>
      <c r="M50" s="196"/>
      <c r="N50" s="196"/>
      <c r="O50" s="196"/>
      <c r="P50" s="196"/>
      <c r="Q50" s="196"/>
      <c r="R50" s="196"/>
      <c r="S50" s="196"/>
      <c r="T50" s="196"/>
      <c r="U50" s="196"/>
      <c r="V50" s="196"/>
      <c r="W50" s="196"/>
      <c r="X50" s="196"/>
      <c r="Y50" s="196"/>
      <c r="Z50" s="196"/>
      <c r="AA50" s="196"/>
      <c r="AB50" s="196"/>
      <c r="AC50" s="15"/>
      <c r="AD50" s="15"/>
    </row>
    <row r="51" spans="2:30" ht="12.75" hidden="1" customHeight="1" outlineLevel="1">
      <c r="G51" s="94"/>
      <c r="H51" s="94"/>
      <c r="I51" s="94"/>
      <c r="J51" s="94"/>
      <c r="K51" s="94"/>
      <c r="L51" s="94"/>
      <c r="M51" s="94"/>
      <c r="N51" s="94"/>
      <c r="O51" s="94"/>
      <c r="P51" s="94"/>
      <c r="Q51" s="94"/>
      <c r="R51" s="94"/>
      <c r="S51" s="94"/>
      <c r="T51" s="94"/>
      <c r="U51" s="94"/>
      <c r="V51" s="94"/>
      <c r="W51" s="94"/>
      <c r="X51" s="94"/>
      <c r="Y51" s="94"/>
      <c r="Z51" s="94"/>
      <c r="AA51" s="94"/>
      <c r="AB51" s="94"/>
    </row>
    <row r="52" spans="2:30" ht="12.75" hidden="1" customHeight="1" outlineLevel="1">
      <c r="D52" s="513" t="str">
        <f ca="1">'Line Items'!D177</f>
        <v>Diesel</v>
      </c>
      <c r="E52" s="514"/>
      <c r="F52" s="515" t="s">
        <v>105</v>
      </c>
      <c r="G52" s="516"/>
      <c r="H52" s="516"/>
      <c r="I52" s="517"/>
      <c r="J52" s="516"/>
      <c r="K52" s="517"/>
      <c r="L52" s="516"/>
      <c r="M52" s="516"/>
      <c r="N52" s="516"/>
      <c r="O52" s="516"/>
      <c r="P52" s="516"/>
      <c r="Q52" s="516"/>
      <c r="R52" s="516"/>
      <c r="S52" s="516"/>
      <c r="T52" s="516"/>
      <c r="U52" s="516"/>
      <c r="V52" s="516"/>
      <c r="W52" s="516"/>
      <c r="X52" s="516"/>
      <c r="Y52" s="516"/>
      <c r="Z52" s="516"/>
      <c r="AA52" s="516"/>
      <c r="AB52" s="518"/>
      <c r="AD52" s="525" t="s">
        <v>791</v>
      </c>
    </row>
    <row r="53" spans="2:30" ht="12.75" hidden="1" customHeight="1" outlineLevel="1">
      <c r="D53" s="112" t="str">
        <f ca="1">'Line Items'!D178</f>
        <v>Traincrew Hire Costs</v>
      </c>
      <c r="E53" s="93"/>
      <c r="F53" s="113" t="str">
        <f t="shared" ref="F53:F91" si="2">F52</f>
        <v>£000</v>
      </c>
      <c r="G53" s="181"/>
      <c r="H53" s="181"/>
      <c r="I53" s="181"/>
      <c r="J53" s="181"/>
      <c r="K53" s="181"/>
      <c r="L53" s="181"/>
      <c r="M53" s="181"/>
      <c r="N53" s="181"/>
      <c r="O53" s="181"/>
      <c r="P53" s="181"/>
      <c r="Q53" s="181"/>
      <c r="R53" s="181"/>
      <c r="S53" s="181"/>
      <c r="T53" s="181"/>
      <c r="U53" s="181"/>
      <c r="V53" s="181"/>
      <c r="W53" s="181"/>
      <c r="X53" s="181"/>
      <c r="Y53" s="181"/>
      <c r="Z53" s="181"/>
      <c r="AA53" s="181"/>
      <c r="AB53" s="512"/>
      <c r="AD53" s="526" t="s">
        <v>792</v>
      </c>
    </row>
    <row r="54" spans="2:30" ht="12.75" hidden="1" customHeight="1" outlineLevel="1">
      <c r="D54" s="112" t="str">
        <f ca="1">'Line Items'!D179</f>
        <v>Rolling Stock Hire Costs</v>
      </c>
      <c r="E54" s="93"/>
      <c r="F54" s="113" t="str">
        <f t="shared" si="2"/>
        <v>£000</v>
      </c>
      <c r="G54" s="181"/>
      <c r="H54" s="181"/>
      <c r="I54" s="181"/>
      <c r="J54" s="181"/>
      <c r="K54" s="181"/>
      <c r="L54" s="181"/>
      <c r="M54" s="181"/>
      <c r="N54" s="181"/>
      <c r="O54" s="181"/>
      <c r="P54" s="181"/>
      <c r="Q54" s="181"/>
      <c r="R54" s="181"/>
      <c r="S54" s="181"/>
      <c r="T54" s="181"/>
      <c r="U54" s="181"/>
      <c r="V54" s="181"/>
      <c r="W54" s="181"/>
      <c r="X54" s="181"/>
      <c r="Y54" s="181"/>
      <c r="Z54" s="181"/>
      <c r="AA54" s="181"/>
      <c r="AB54" s="182"/>
      <c r="AD54" s="526" t="s">
        <v>793</v>
      </c>
    </row>
    <row r="55" spans="2:30" ht="12.75" hidden="1" customHeight="1" outlineLevel="1">
      <c r="D55" s="112" t="str">
        <f ca="1">'Line Items'!D180</f>
        <v>Train Cleaning</v>
      </c>
      <c r="E55" s="93"/>
      <c r="F55" s="113" t="str">
        <f t="shared" si="2"/>
        <v>£000</v>
      </c>
      <c r="G55" s="181"/>
      <c r="H55" s="181"/>
      <c r="I55" s="181"/>
      <c r="J55" s="181"/>
      <c r="K55" s="181"/>
      <c r="L55" s="181"/>
      <c r="M55" s="181"/>
      <c r="N55" s="181"/>
      <c r="O55" s="181"/>
      <c r="P55" s="181"/>
      <c r="Q55" s="181"/>
      <c r="R55" s="181"/>
      <c r="S55" s="181"/>
      <c r="T55" s="181"/>
      <c r="U55" s="181"/>
      <c r="V55" s="181"/>
      <c r="W55" s="181"/>
      <c r="X55" s="181"/>
      <c r="Y55" s="181"/>
      <c r="Z55" s="181"/>
      <c r="AA55" s="181"/>
      <c r="AB55" s="182"/>
      <c r="AD55" s="526" t="s">
        <v>794</v>
      </c>
    </row>
    <row r="56" spans="2:30" ht="12.75" hidden="1" customHeight="1" outlineLevel="1">
      <c r="D56" s="112" t="str">
        <f ca="1">'Line Items'!D181</f>
        <v>Station Cleaning</v>
      </c>
      <c r="E56" s="93"/>
      <c r="F56" s="113" t="str">
        <f t="shared" si="2"/>
        <v>£000</v>
      </c>
      <c r="G56" s="181"/>
      <c r="H56" s="181"/>
      <c r="I56" s="181"/>
      <c r="J56" s="181"/>
      <c r="K56" s="181"/>
      <c r="L56" s="181"/>
      <c r="M56" s="181"/>
      <c r="N56" s="181"/>
      <c r="O56" s="181"/>
      <c r="P56" s="181"/>
      <c r="Q56" s="181"/>
      <c r="R56" s="181"/>
      <c r="S56" s="181"/>
      <c r="T56" s="181"/>
      <c r="U56" s="181"/>
      <c r="V56" s="181"/>
      <c r="W56" s="181"/>
      <c r="X56" s="181"/>
      <c r="Y56" s="181"/>
      <c r="Z56" s="181"/>
      <c r="AA56" s="181"/>
      <c r="AB56" s="182"/>
      <c r="AD56" s="526" t="s">
        <v>795</v>
      </c>
    </row>
    <row r="57" spans="2:30" ht="12.75" hidden="1" customHeight="1" outlineLevel="1">
      <c r="D57" s="112" t="str">
        <f ca="1">'Line Items'!D182</f>
        <v>Station Security</v>
      </c>
      <c r="E57" s="93"/>
      <c r="F57" s="113" t="str">
        <f t="shared" si="2"/>
        <v>£000</v>
      </c>
      <c r="G57" s="181"/>
      <c r="H57" s="181"/>
      <c r="I57" s="181"/>
      <c r="J57" s="181"/>
      <c r="K57" s="181"/>
      <c r="L57" s="181"/>
      <c r="M57" s="181"/>
      <c r="N57" s="181"/>
      <c r="O57" s="181"/>
      <c r="P57" s="181"/>
      <c r="Q57" s="181"/>
      <c r="R57" s="181"/>
      <c r="S57" s="181"/>
      <c r="T57" s="181"/>
      <c r="U57" s="181"/>
      <c r="V57" s="181"/>
      <c r="W57" s="181"/>
      <c r="X57" s="181"/>
      <c r="Y57" s="181"/>
      <c r="Z57" s="181"/>
      <c r="AA57" s="181"/>
      <c r="AB57" s="182"/>
      <c r="AD57" s="526" t="s">
        <v>796</v>
      </c>
    </row>
    <row r="58" spans="2:30" ht="12.75" hidden="1" customHeight="1" outlineLevel="1">
      <c r="D58" s="112" t="str">
        <f ca="1">'Line Items'!D183</f>
        <v>Station Maintenance</v>
      </c>
      <c r="E58" s="93"/>
      <c r="F58" s="113" t="str">
        <f t="shared" si="2"/>
        <v>£000</v>
      </c>
      <c r="G58" s="181"/>
      <c r="H58" s="181"/>
      <c r="I58" s="181"/>
      <c r="J58" s="181"/>
      <c r="K58" s="181"/>
      <c r="L58" s="181"/>
      <c r="M58" s="181"/>
      <c r="N58" s="181"/>
      <c r="O58" s="181"/>
      <c r="P58" s="181"/>
      <c r="Q58" s="181"/>
      <c r="R58" s="181"/>
      <c r="S58" s="181"/>
      <c r="T58" s="181"/>
      <c r="U58" s="181"/>
      <c r="V58" s="181"/>
      <c r="W58" s="181"/>
      <c r="X58" s="181"/>
      <c r="Y58" s="181"/>
      <c r="Z58" s="181"/>
      <c r="AA58" s="181"/>
      <c r="AB58" s="182"/>
      <c r="AD58" s="526" t="s">
        <v>797</v>
      </c>
    </row>
    <row r="59" spans="2:30" ht="12.75" hidden="1" customHeight="1" outlineLevel="1">
      <c r="D59" s="112" t="str">
        <f ca="1">'Line Items'!D184</f>
        <v>Station Utilities</v>
      </c>
      <c r="E59" s="93"/>
      <c r="F59" s="113" t="str">
        <f t="shared" si="2"/>
        <v>£000</v>
      </c>
      <c r="G59" s="181"/>
      <c r="H59" s="181"/>
      <c r="I59" s="181"/>
      <c r="J59" s="181"/>
      <c r="K59" s="181"/>
      <c r="L59" s="181"/>
      <c r="M59" s="181"/>
      <c r="N59" s="181"/>
      <c r="O59" s="181"/>
      <c r="P59" s="181"/>
      <c r="Q59" s="181"/>
      <c r="R59" s="181"/>
      <c r="S59" s="181"/>
      <c r="T59" s="181"/>
      <c r="U59" s="181"/>
      <c r="V59" s="181"/>
      <c r="W59" s="181"/>
      <c r="X59" s="181"/>
      <c r="Y59" s="181"/>
      <c r="Z59" s="181"/>
      <c r="AA59" s="181"/>
      <c r="AB59" s="182"/>
      <c r="AD59" s="526" t="s">
        <v>798</v>
      </c>
    </row>
    <row r="60" spans="2:30" ht="12.75" hidden="1" customHeight="1" outlineLevel="1">
      <c r="D60" s="112" t="str">
        <f ca="1">'Line Items'!D185</f>
        <v>Station Property And Equipment</v>
      </c>
      <c r="E60" s="93"/>
      <c r="F60" s="113" t="str">
        <f t="shared" si="2"/>
        <v>£000</v>
      </c>
      <c r="G60" s="181"/>
      <c r="H60" s="181"/>
      <c r="I60" s="181"/>
      <c r="J60" s="181"/>
      <c r="K60" s="181"/>
      <c r="L60" s="181"/>
      <c r="M60" s="181"/>
      <c r="N60" s="181"/>
      <c r="O60" s="181"/>
      <c r="P60" s="181"/>
      <c r="Q60" s="181"/>
      <c r="R60" s="181"/>
      <c r="S60" s="181"/>
      <c r="T60" s="181"/>
      <c r="U60" s="181"/>
      <c r="V60" s="181"/>
      <c r="W60" s="181"/>
      <c r="X60" s="181"/>
      <c r="Y60" s="181"/>
      <c r="Z60" s="181"/>
      <c r="AA60" s="181"/>
      <c r="AB60" s="182"/>
      <c r="AD60" s="526" t="s">
        <v>197</v>
      </c>
    </row>
    <row r="61" spans="2:30" ht="12.75" hidden="1" customHeight="1" outlineLevel="1">
      <c r="D61" s="112" t="str">
        <f ca="1">'Line Items'!D186</f>
        <v>Ticket Machine Leases</v>
      </c>
      <c r="E61" s="93"/>
      <c r="F61" s="113" t="str">
        <f t="shared" si="2"/>
        <v>£000</v>
      </c>
      <c r="G61" s="181"/>
      <c r="H61" s="181"/>
      <c r="I61" s="181"/>
      <c r="J61" s="181"/>
      <c r="K61" s="181"/>
      <c r="L61" s="181"/>
      <c r="M61" s="181"/>
      <c r="N61" s="181"/>
      <c r="O61" s="181"/>
      <c r="P61" s="181"/>
      <c r="Q61" s="181"/>
      <c r="R61" s="181"/>
      <c r="S61" s="181"/>
      <c r="T61" s="181"/>
      <c r="U61" s="181"/>
      <c r="V61" s="181"/>
      <c r="W61" s="181"/>
      <c r="X61" s="181"/>
      <c r="Y61" s="181"/>
      <c r="Z61" s="181"/>
      <c r="AA61" s="181"/>
      <c r="AB61" s="182"/>
      <c r="AD61" s="526" t="s">
        <v>198</v>
      </c>
    </row>
    <row r="62" spans="2:30" ht="12.75" hidden="1" customHeight="1" outlineLevel="1">
      <c r="D62" s="112" t="str">
        <f ca="1">'Line Items'!D187</f>
        <v>Ticket Machine Maintenance</v>
      </c>
      <c r="E62" s="93"/>
      <c r="F62" s="113" t="str">
        <f t="shared" si="2"/>
        <v>£000</v>
      </c>
      <c r="G62" s="181"/>
      <c r="H62" s="181"/>
      <c r="I62" s="181"/>
      <c r="J62" s="181"/>
      <c r="K62" s="181"/>
      <c r="L62" s="181"/>
      <c r="M62" s="181"/>
      <c r="N62" s="181"/>
      <c r="O62" s="181"/>
      <c r="P62" s="181"/>
      <c r="Q62" s="181"/>
      <c r="R62" s="181"/>
      <c r="S62" s="181"/>
      <c r="T62" s="181"/>
      <c r="U62" s="181"/>
      <c r="V62" s="181"/>
      <c r="W62" s="181"/>
      <c r="X62" s="181"/>
      <c r="Y62" s="181"/>
      <c r="Z62" s="181"/>
      <c r="AA62" s="181"/>
      <c r="AB62" s="182"/>
      <c r="AD62" s="526" t="s">
        <v>199</v>
      </c>
    </row>
    <row r="63" spans="2:30" ht="12.75" hidden="1" customHeight="1" outlineLevel="1">
      <c r="D63" s="112" t="str">
        <f ca="1">'Line Items'!D188</f>
        <v>CIS Maintenance</v>
      </c>
      <c r="E63" s="93"/>
      <c r="F63" s="113" t="str">
        <f t="shared" si="2"/>
        <v>£000</v>
      </c>
      <c r="G63" s="181"/>
      <c r="H63" s="181"/>
      <c r="I63" s="181"/>
      <c r="J63" s="181"/>
      <c r="K63" s="181"/>
      <c r="L63" s="181"/>
      <c r="M63" s="181"/>
      <c r="N63" s="181"/>
      <c r="O63" s="181"/>
      <c r="P63" s="181"/>
      <c r="Q63" s="181"/>
      <c r="R63" s="181"/>
      <c r="S63" s="181"/>
      <c r="T63" s="181"/>
      <c r="U63" s="181"/>
      <c r="V63" s="181"/>
      <c r="W63" s="181"/>
      <c r="X63" s="181"/>
      <c r="Y63" s="181"/>
      <c r="Z63" s="181"/>
      <c r="AA63" s="181"/>
      <c r="AB63" s="182"/>
      <c r="AD63" s="526" t="s">
        <v>200</v>
      </c>
    </row>
    <row r="64" spans="2:30" ht="12.75" hidden="1" customHeight="1" outlineLevel="1">
      <c r="D64" s="112" t="str">
        <f ca="1">'Line Items'!D189</f>
        <v>Other Station Services</v>
      </c>
      <c r="E64" s="93"/>
      <c r="F64" s="113" t="str">
        <f t="shared" si="2"/>
        <v>£000</v>
      </c>
      <c r="G64" s="181"/>
      <c r="H64" s="181"/>
      <c r="I64" s="181"/>
      <c r="J64" s="181"/>
      <c r="K64" s="181"/>
      <c r="L64" s="181"/>
      <c r="M64" s="181"/>
      <c r="N64" s="181"/>
      <c r="O64" s="181"/>
      <c r="P64" s="181"/>
      <c r="Q64" s="181"/>
      <c r="R64" s="181"/>
      <c r="S64" s="181"/>
      <c r="T64" s="181"/>
      <c r="U64" s="181"/>
      <c r="V64" s="181"/>
      <c r="W64" s="181"/>
      <c r="X64" s="181"/>
      <c r="Y64" s="181"/>
      <c r="Z64" s="181"/>
      <c r="AA64" s="181"/>
      <c r="AB64" s="182"/>
      <c r="AD64" s="526" t="s">
        <v>806</v>
      </c>
    </row>
    <row r="65" spans="4:30" ht="12.75" hidden="1" customHeight="1" outlineLevel="1">
      <c r="D65" s="112" t="str">
        <f ca="1">'Line Items'!D190</f>
        <v>On Board Costs</v>
      </c>
      <c r="E65" s="93"/>
      <c r="F65" s="113" t="str">
        <f t="shared" si="2"/>
        <v>£000</v>
      </c>
      <c r="G65" s="181"/>
      <c r="H65" s="181"/>
      <c r="I65" s="181"/>
      <c r="J65" s="181"/>
      <c r="K65" s="181"/>
      <c r="L65" s="181"/>
      <c r="M65" s="181"/>
      <c r="N65" s="181"/>
      <c r="O65" s="181"/>
      <c r="P65" s="181"/>
      <c r="Q65" s="181"/>
      <c r="R65" s="181"/>
      <c r="S65" s="181"/>
      <c r="T65" s="181"/>
      <c r="U65" s="181"/>
      <c r="V65" s="181"/>
      <c r="W65" s="181"/>
      <c r="X65" s="181"/>
      <c r="Y65" s="181"/>
      <c r="Z65" s="181"/>
      <c r="AA65" s="181"/>
      <c r="AB65" s="182"/>
      <c r="AD65" s="526" t="s">
        <v>807</v>
      </c>
    </row>
    <row r="66" spans="4:30" ht="12.75" hidden="1" customHeight="1" outlineLevel="1">
      <c r="D66" s="112" t="str">
        <f ca="1">'Line Items'!D191</f>
        <v>Commissions Payable</v>
      </c>
      <c r="E66" s="93"/>
      <c r="F66" s="113" t="str">
        <f t="shared" si="2"/>
        <v>£000</v>
      </c>
      <c r="G66" s="181"/>
      <c r="H66" s="181"/>
      <c r="I66" s="181"/>
      <c r="J66" s="181"/>
      <c r="K66" s="181"/>
      <c r="L66" s="181"/>
      <c r="M66" s="181"/>
      <c r="N66" s="181"/>
      <c r="O66" s="181"/>
      <c r="P66" s="181"/>
      <c r="Q66" s="181"/>
      <c r="R66" s="181"/>
      <c r="S66" s="181"/>
      <c r="T66" s="181"/>
      <c r="U66" s="181"/>
      <c r="V66" s="181"/>
      <c r="W66" s="181"/>
      <c r="X66" s="181"/>
      <c r="Y66" s="181"/>
      <c r="Z66" s="181"/>
      <c r="AA66" s="181"/>
      <c r="AB66" s="182"/>
      <c r="AD66" s="526" t="s">
        <v>799</v>
      </c>
    </row>
    <row r="67" spans="4:30" ht="12.75" hidden="1" customHeight="1" outlineLevel="1">
      <c r="D67" s="112" t="str">
        <f ca="1">'Line Items'!D192</f>
        <v>Ticket and Systems Costs</v>
      </c>
      <c r="E67" s="93"/>
      <c r="F67" s="113" t="str">
        <f t="shared" si="2"/>
        <v>£000</v>
      </c>
      <c r="G67" s="181"/>
      <c r="H67" s="181"/>
      <c r="I67" s="181"/>
      <c r="J67" s="181"/>
      <c r="K67" s="181"/>
      <c r="L67" s="181"/>
      <c r="M67" s="181"/>
      <c r="N67" s="181"/>
      <c r="O67" s="181"/>
      <c r="P67" s="181"/>
      <c r="Q67" s="181"/>
      <c r="R67" s="181"/>
      <c r="S67" s="181"/>
      <c r="T67" s="181"/>
      <c r="U67" s="181"/>
      <c r="V67" s="181"/>
      <c r="W67" s="181"/>
      <c r="X67" s="181"/>
      <c r="Y67" s="181"/>
      <c r="Z67" s="181"/>
      <c r="AA67" s="181"/>
      <c r="AB67" s="182"/>
      <c r="AD67" s="526" t="s">
        <v>800</v>
      </c>
    </row>
    <row r="68" spans="4:30" ht="12.75" hidden="1" customHeight="1" outlineLevel="1">
      <c r="D68" s="112" t="str">
        <f ca="1">'Line Items'!D193</f>
        <v>Other Retailing Costs</v>
      </c>
      <c r="E68" s="93"/>
      <c r="F68" s="113" t="str">
        <f t="shared" si="2"/>
        <v>£000</v>
      </c>
      <c r="G68" s="181"/>
      <c r="H68" s="181"/>
      <c r="I68" s="181"/>
      <c r="J68" s="181"/>
      <c r="K68" s="181"/>
      <c r="L68" s="181"/>
      <c r="M68" s="181"/>
      <c r="N68" s="181"/>
      <c r="O68" s="181"/>
      <c r="P68" s="181"/>
      <c r="Q68" s="181"/>
      <c r="R68" s="181"/>
      <c r="S68" s="181"/>
      <c r="T68" s="181"/>
      <c r="U68" s="181"/>
      <c r="V68" s="181"/>
      <c r="W68" s="181"/>
      <c r="X68" s="181"/>
      <c r="Y68" s="181"/>
      <c r="Z68" s="181"/>
      <c r="AA68" s="181"/>
      <c r="AB68" s="182"/>
      <c r="AD68" s="526" t="s">
        <v>810</v>
      </c>
    </row>
    <row r="69" spans="4:30" ht="12.75" hidden="1" customHeight="1" outlineLevel="1">
      <c r="D69" s="112" t="str">
        <f ca="1">'Line Items'!D194</f>
        <v>Compensation Claims</v>
      </c>
      <c r="E69" s="93"/>
      <c r="F69" s="113" t="str">
        <f t="shared" si="2"/>
        <v>£000</v>
      </c>
      <c r="G69" s="181"/>
      <c r="H69" s="181"/>
      <c r="I69" s="181"/>
      <c r="J69" s="181"/>
      <c r="K69" s="181"/>
      <c r="L69" s="181"/>
      <c r="M69" s="181"/>
      <c r="N69" s="181"/>
      <c r="O69" s="181"/>
      <c r="P69" s="181"/>
      <c r="Q69" s="181"/>
      <c r="R69" s="181"/>
      <c r="S69" s="181"/>
      <c r="T69" s="181"/>
      <c r="U69" s="181"/>
      <c r="V69" s="181"/>
      <c r="W69" s="181"/>
      <c r="X69" s="181"/>
      <c r="Y69" s="181"/>
      <c r="Z69" s="181"/>
      <c r="AA69" s="181"/>
      <c r="AB69" s="182"/>
      <c r="AD69" s="526" t="s">
        <v>206</v>
      </c>
    </row>
    <row r="70" spans="4:30" ht="12.75" hidden="1" customHeight="1" outlineLevel="1">
      <c r="D70" s="112" t="str">
        <f ca="1">'Line Items'!D195</f>
        <v>Smartcard Implementation</v>
      </c>
      <c r="E70" s="93"/>
      <c r="F70" s="113" t="str">
        <f t="shared" si="2"/>
        <v>£000</v>
      </c>
      <c r="G70" s="181"/>
      <c r="H70" s="181"/>
      <c r="I70" s="181"/>
      <c r="J70" s="181"/>
      <c r="K70" s="181"/>
      <c r="L70" s="181"/>
      <c r="M70" s="181"/>
      <c r="N70" s="181"/>
      <c r="O70" s="181"/>
      <c r="P70" s="181"/>
      <c r="Q70" s="181"/>
      <c r="R70" s="181"/>
      <c r="S70" s="181"/>
      <c r="T70" s="181"/>
      <c r="U70" s="181"/>
      <c r="V70" s="181"/>
      <c r="W70" s="181"/>
      <c r="X70" s="181"/>
      <c r="Y70" s="181"/>
      <c r="Z70" s="181"/>
      <c r="AA70" s="181"/>
      <c r="AB70" s="182"/>
      <c r="AD70" s="526" t="s">
        <v>801</v>
      </c>
    </row>
    <row r="71" spans="4:30" ht="12.75" hidden="1" customHeight="1" outlineLevel="1">
      <c r="D71" s="112" t="str">
        <f ca="1">'Line Items'!D196</f>
        <v>Additional Station &amp; Train Operations</v>
      </c>
      <c r="E71" s="93"/>
      <c r="F71" s="113" t="str">
        <f t="shared" si="2"/>
        <v>£000</v>
      </c>
      <c r="G71" s="181"/>
      <c r="H71" s="181"/>
      <c r="I71" s="181"/>
      <c r="J71" s="181"/>
      <c r="K71" s="181"/>
      <c r="L71" s="181"/>
      <c r="M71" s="181"/>
      <c r="N71" s="181"/>
      <c r="O71" s="181"/>
      <c r="P71" s="181"/>
      <c r="Q71" s="181"/>
      <c r="R71" s="181"/>
      <c r="S71" s="181"/>
      <c r="T71" s="181"/>
      <c r="U71" s="181"/>
      <c r="V71" s="181"/>
      <c r="W71" s="181"/>
      <c r="X71" s="181"/>
      <c r="Y71" s="181"/>
      <c r="Z71" s="181"/>
      <c r="AA71" s="181"/>
      <c r="AB71" s="182"/>
      <c r="AD71" s="526" t="s">
        <v>809</v>
      </c>
    </row>
    <row r="72" spans="4:30" ht="12.75" hidden="1" customHeight="1" outlineLevel="1">
      <c r="D72" s="112" t="str">
        <f ca="1">'Line Items'!D197</f>
        <v>Station Travel Plans</v>
      </c>
      <c r="E72" s="93"/>
      <c r="F72" s="113" t="str">
        <f t="shared" si="2"/>
        <v>£000</v>
      </c>
      <c r="G72" s="181"/>
      <c r="H72" s="181"/>
      <c r="I72" s="181"/>
      <c r="J72" s="181"/>
      <c r="K72" s="181"/>
      <c r="L72" s="181"/>
      <c r="M72" s="181"/>
      <c r="N72" s="181"/>
      <c r="O72" s="181"/>
      <c r="P72" s="181"/>
      <c r="Q72" s="181"/>
      <c r="R72" s="181"/>
      <c r="S72" s="181"/>
      <c r="T72" s="181"/>
      <c r="U72" s="181"/>
      <c r="V72" s="181"/>
      <c r="W72" s="181"/>
      <c r="X72" s="181"/>
      <c r="Y72" s="181"/>
      <c r="Z72" s="181"/>
      <c r="AA72" s="181"/>
      <c r="AB72" s="182"/>
      <c r="AD72" s="526" t="s">
        <v>802</v>
      </c>
    </row>
    <row r="73" spans="4:30" ht="12.75" hidden="1" customHeight="1" outlineLevel="1">
      <c r="D73" s="112" t="str">
        <f ca="1">'Line Items'!D198</f>
        <v>Station Car Parks</v>
      </c>
      <c r="E73" s="93"/>
      <c r="F73" s="113" t="str">
        <f t="shared" si="2"/>
        <v>£000</v>
      </c>
      <c r="G73" s="181"/>
      <c r="H73" s="181"/>
      <c r="I73" s="181"/>
      <c r="J73" s="181"/>
      <c r="K73" s="181"/>
      <c r="L73" s="181"/>
      <c r="M73" s="181"/>
      <c r="N73" s="181"/>
      <c r="O73" s="181"/>
      <c r="P73" s="181"/>
      <c r="Q73" s="181"/>
      <c r="R73" s="181"/>
      <c r="S73" s="181"/>
      <c r="T73" s="181"/>
      <c r="U73" s="181"/>
      <c r="V73" s="181"/>
      <c r="W73" s="181"/>
      <c r="X73" s="181"/>
      <c r="Y73" s="181"/>
      <c r="Z73" s="181"/>
      <c r="AA73" s="181"/>
      <c r="AB73" s="182"/>
      <c r="AD73" s="526" t="s">
        <v>803</v>
      </c>
    </row>
    <row r="74" spans="4:30" ht="12.75" hidden="1" customHeight="1" outlineLevel="1">
      <c r="D74" s="112" t="str">
        <f ca="1">'Line Items'!D199</f>
        <v>Gate Maintenance</v>
      </c>
      <c r="E74" s="93"/>
      <c r="F74" s="113" t="str">
        <f t="shared" si="2"/>
        <v>£000</v>
      </c>
      <c r="G74" s="181"/>
      <c r="H74" s="181"/>
      <c r="I74" s="181"/>
      <c r="J74" s="181"/>
      <c r="K74" s="181"/>
      <c r="L74" s="181"/>
      <c r="M74" s="181"/>
      <c r="N74" s="181"/>
      <c r="O74" s="181"/>
      <c r="P74" s="181"/>
      <c r="Q74" s="181"/>
      <c r="R74" s="181"/>
      <c r="S74" s="181"/>
      <c r="T74" s="181"/>
      <c r="U74" s="181"/>
      <c r="V74" s="181"/>
      <c r="W74" s="181"/>
      <c r="X74" s="181"/>
      <c r="Y74" s="181"/>
      <c r="Z74" s="181"/>
      <c r="AA74" s="181"/>
      <c r="AB74" s="182"/>
      <c r="AD74" s="526" t="s">
        <v>804</v>
      </c>
    </row>
    <row r="75" spans="4:30" ht="12.75" hidden="1" customHeight="1" outlineLevel="1">
      <c r="D75" s="112" t="str">
        <f ca="1">'Line Items'!D200</f>
        <v>Cycle Parking</v>
      </c>
      <c r="E75" s="93"/>
      <c r="F75" s="113" t="str">
        <f t="shared" si="2"/>
        <v>£000</v>
      </c>
      <c r="G75" s="181"/>
      <c r="H75" s="181"/>
      <c r="I75" s="181"/>
      <c r="J75" s="181"/>
      <c r="K75" s="181"/>
      <c r="L75" s="181"/>
      <c r="M75" s="181"/>
      <c r="N75" s="181"/>
      <c r="O75" s="181"/>
      <c r="P75" s="181"/>
      <c r="Q75" s="181"/>
      <c r="R75" s="181"/>
      <c r="S75" s="181"/>
      <c r="T75" s="181"/>
      <c r="U75" s="181"/>
      <c r="V75" s="181"/>
      <c r="W75" s="181"/>
      <c r="X75" s="181"/>
      <c r="Y75" s="181"/>
      <c r="Z75" s="181"/>
      <c r="AA75" s="181"/>
      <c r="AB75" s="182"/>
      <c r="AD75" s="526" t="s">
        <v>805</v>
      </c>
    </row>
    <row r="76" spans="4:30" ht="12.75" hidden="1" customHeight="1" outlineLevel="1">
      <c r="D76" s="112" t="str">
        <f ca="1">'Line Items'!D201</f>
        <v>Passenger Counting system maintenance</v>
      </c>
      <c r="E76" s="93"/>
      <c r="F76" s="113" t="str">
        <f t="shared" si="2"/>
        <v>£000</v>
      </c>
      <c r="G76" s="181"/>
      <c r="H76" s="181"/>
      <c r="I76" s="181"/>
      <c r="J76" s="181"/>
      <c r="K76" s="181"/>
      <c r="L76" s="181"/>
      <c r="M76" s="181"/>
      <c r="N76" s="181"/>
      <c r="O76" s="181"/>
      <c r="P76" s="181"/>
      <c r="Q76" s="181"/>
      <c r="R76" s="181"/>
      <c r="S76" s="181"/>
      <c r="T76" s="181"/>
      <c r="U76" s="181"/>
      <c r="V76" s="181"/>
      <c r="W76" s="181"/>
      <c r="X76" s="181"/>
      <c r="Y76" s="181"/>
      <c r="Z76" s="181"/>
      <c r="AA76" s="181"/>
      <c r="AB76" s="182"/>
      <c r="AD76" s="226" t="s">
        <v>213</v>
      </c>
    </row>
    <row r="77" spans="4:30" ht="12.75" hidden="1" customHeight="1" outlineLevel="1">
      <c r="D77" s="112" t="str">
        <f ca="1">'Line Items'!D202</f>
        <v>Revenue protection (contracts)</v>
      </c>
      <c r="E77" s="93"/>
      <c r="F77" s="113" t="str">
        <f t="shared" si="2"/>
        <v>£000</v>
      </c>
      <c r="G77" s="181"/>
      <c r="H77" s="181"/>
      <c r="I77" s="181"/>
      <c r="J77" s="181"/>
      <c r="K77" s="181"/>
      <c r="L77" s="181"/>
      <c r="M77" s="181"/>
      <c r="N77" s="181"/>
      <c r="O77" s="181"/>
      <c r="P77" s="181"/>
      <c r="Q77" s="181"/>
      <c r="R77" s="181"/>
      <c r="S77" s="181"/>
      <c r="T77" s="181"/>
      <c r="U77" s="181"/>
      <c r="V77" s="181"/>
      <c r="W77" s="181"/>
      <c r="X77" s="181"/>
      <c r="Y77" s="181"/>
      <c r="Z77" s="181"/>
      <c r="AA77" s="181"/>
      <c r="AB77" s="182"/>
      <c r="AD77" s="226" t="s">
        <v>214</v>
      </c>
    </row>
    <row r="78" spans="4:30" ht="12.75" hidden="1" customHeight="1" outlineLevel="1">
      <c r="D78" s="112" t="str">
        <f ca="1">'Line Items'!D203</f>
        <v>Industry systems (RSP, Lennon etc)</v>
      </c>
      <c r="E78" s="93"/>
      <c r="F78" s="113" t="str">
        <f t="shared" si="2"/>
        <v>£000</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26" t="s">
        <v>215</v>
      </c>
    </row>
    <row r="79" spans="4:30" ht="12.75" hidden="1" customHeight="1" outlineLevel="1">
      <c r="D79" s="112" t="str">
        <f ca="1">'Line Items'!D204</f>
        <v>Commissions payable - Settlement</v>
      </c>
      <c r="E79" s="93"/>
      <c r="F79" s="113" t="str">
        <f t="shared" si="2"/>
        <v>£000</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26" t="s">
        <v>959</v>
      </c>
    </row>
    <row r="80" spans="4:30" ht="12.75" hidden="1" customHeight="1" outlineLevel="1">
      <c r="D80" s="112" t="str">
        <f ca="1">'Line Items'!D205</f>
        <v>Commissions payable - Other</v>
      </c>
      <c r="E80" s="93"/>
      <c r="F80" s="113" t="str">
        <f t="shared" si="2"/>
        <v>£000</v>
      </c>
      <c r="G80" s="181"/>
      <c r="H80" s="181"/>
      <c r="I80" s="181"/>
      <c r="J80" s="181"/>
      <c r="K80" s="181"/>
      <c r="L80" s="181"/>
      <c r="M80" s="181"/>
      <c r="N80" s="181"/>
      <c r="O80" s="181"/>
      <c r="P80" s="181"/>
      <c r="Q80" s="181"/>
      <c r="R80" s="181"/>
      <c r="S80" s="181"/>
      <c r="T80" s="181"/>
      <c r="U80" s="181"/>
      <c r="V80" s="181"/>
      <c r="W80" s="181"/>
      <c r="X80" s="181"/>
      <c r="Y80" s="181"/>
      <c r="Z80" s="181"/>
      <c r="AA80" s="181"/>
      <c r="AB80" s="182"/>
      <c r="AD80" s="226" t="s">
        <v>216</v>
      </c>
    </row>
    <row r="81" spans="2:30" ht="12.75" hidden="1" customHeight="1" outlineLevel="1">
      <c r="D81" s="112" t="str">
        <f ca="1">'Line Items'!D206</f>
        <v>ERTMS</v>
      </c>
      <c r="E81" s="93"/>
      <c r="F81" s="113" t="str">
        <f t="shared" si="2"/>
        <v>£000</v>
      </c>
      <c r="G81" s="181"/>
      <c r="H81" s="181"/>
      <c r="I81" s="181"/>
      <c r="J81" s="181"/>
      <c r="K81" s="181"/>
      <c r="L81" s="181"/>
      <c r="M81" s="181"/>
      <c r="N81" s="181"/>
      <c r="O81" s="181"/>
      <c r="P81" s="181"/>
      <c r="Q81" s="181"/>
      <c r="R81" s="181"/>
      <c r="S81" s="181"/>
      <c r="T81" s="181"/>
      <c r="U81" s="181"/>
      <c r="V81" s="181"/>
      <c r="W81" s="181"/>
      <c r="X81" s="181"/>
      <c r="Y81" s="181"/>
      <c r="Z81" s="181"/>
      <c r="AA81" s="181"/>
      <c r="AB81" s="182"/>
      <c r="AD81" s="226" t="s">
        <v>972</v>
      </c>
    </row>
    <row r="82" spans="2:30" ht="12.75" hidden="1" customHeight="1" outlineLevel="1">
      <c r="D82" s="112" t="str">
        <f ca="1">'Line Items'!D207</f>
        <v>Bus replacement during platform works</v>
      </c>
      <c r="E82" s="93"/>
      <c r="F82" s="113" t="str">
        <f t="shared" si="2"/>
        <v>£000</v>
      </c>
      <c r="G82" s="181"/>
      <c r="H82" s="181"/>
      <c r="I82" s="181"/>
      <c r="J82" s="181"/>
      <c r="K82" s="181"/>
      <c r="L82" s="181"/>
      <c r="M82" s="181"/>
      <c r="N82" s="181"/>
      <c r="O82" s="181"/>
      <c r="P82" s="181"/>
      <c r="Q82" s="181"/>
      <c r="R82" s="181"/>
      <c r="S82" s="181"/>
      <c r="T82" s="181"/>
      <c r="U82" s="181"/>
      <c r="V82" s="181"/>
      <c r="W82" s="181"/>
      <c r="X82" s="181"/>
      <c r="Y82" s="181"/>
      <c r="Z82" s="181"/>
      <c r="AA82" s="181"/>
      <c r="AB82" s="182"/>
      <c r="AD82" s="526" t="s">
        <v>187</v>
      </c>
    </row>
    <row r="83" spans="2:30" ht="12.75" hidden="1" customHeight="1" outlineLevel="1">
      <c r="D83" s="112" t="str">
        <f ca="1">'Line Items'!D208</f>
        <v>Station Improvement Fund - Opex</v>
      </c>
      <c r="E83" s="93"/>
      <c r="F83" s="113" t="str">
        <f t="shared" si="2"/>
        <v>£000</v>
      </c>
      <c r="G83" s="181"/>
      <c r="H83" s="181"/>
      <c r="I83" s="181"/>
      <c r="J83" s="181"/>
      <c r="K83" s="181"/>
      <c r="L83" s="181"/>
      <c r="M83" s="181"/>
      <c r="N83" s="181"/>
      <c r="O83" s="181"/>
      <c r="P83" s="181"/>
      <c r="Q83" s="181"/>
      <c r="R83" s="181"/>
      <c r="S83" s="181"/>
      <c r="T83" s="181"/>
      <c r="U83" s="181"/>
      <c r="V83" s="181"/>
      <c r="W83" s="181"/>
      <c r="X83" s="181"/>
      <c r="Y83" s="181"/>
      <c r="Z83" s="181"/>
      <c r="AA83" s="181"/>
      <c r="AB83" s="182"/>
      <c r="AD83" s="226" t="s">
        <v>987</v>
      </c>
    </row>
    <row r="84" spans="2:30" ht="12.75" hidden="1" customHeight="1" outlineLevel="1">
      <c r="D84" s="112" t="str">
        <f ca="1">'Line Items'!D209</f>
        <v>Minor Works Budget</v>
      </c>
      <c r="E84" s="93"/>
      <c r="F84" s="113" t="str">
        <f t="shared" si="2"/>
        <v>£000</v>
      </c>
      <c r="G84" s="181"/>
      <c r="H84" s="181"/>
      <c r="I84" s="181"/>
      <c r="J84" s="181"/>
      <c r="K84" s="181"/>
      <c r="L84" s="181"/>
      <c r="M84" s="181"/>
      <c r="N84" s="181"/>
      <c r="O84" s="181"/>
      <c r="P84" s="181"/>
      <c r="Q84" s="181"/>
      <c r="R84" s="181"/>
      <c r="S84" s="181"/>
      <c r="T84" s="181"/>
      <c r="U84" s="181"/>
      <c r="V84" s="181"/>
      <c r="W84" s="181"/>
      <c r="X84" s="181"/>
      <c r="Y84" s="181"/>
      <c r="Z84" s="181"/>
      <c r="AA84" s="181"/>
      <c r="AB84" s="182"/>
      <c r="AD84" s="226" t="s">
        <v>988</v>
      </c>
    </row>
    <row r="85" spans="2:30" ht="12.75" hidden="1" customHeight="1" outlineLevel="1">
      <c r="D85" s="112" t="str">
        <f ca="1">'Line Items'!D210</f>
        <v>Wifi - Opex</v>
      </c>
      <c r="E85" s="93"/>
      <c r="F85" s="113" t="str">
        <f t="shared" si="2"/>
        <v>£000</v>
      </c>
      <c r="G85" s="181"/>
      <c r="H85" s="181"/>
      <c r="I85" s="181"/>
      <c r="J85" s="181"/>
      <c r="K85" s="181"/>
      <c r="L85" s="181"/>
      <c r="M85" s="181"/>
      <c r="N85" s="181"/>
      <c r="O85" s="181"/>
      <c r="P85" s="181"/>
      <c r="Q85" s="181"/>
      <c r="R85" s="181"/>
      <c r="S85" s="181"/>
      <c r="T85" s="181"/>
      <c r="U85" s="181"/>
      <c r="V85" s="181"/>
      <c r="W85" s="181"/>
      <c r="X85" s="181"/>
      <c r="Y85" s="181"/>
      <c r="Z85" s="181"/>
      <c r="AA85" s="181"/>
      <c r="AB85" s="182"/>
      <c r="AD85" s="226" t="s">
        <v>989</v>
      </c>
    </row>
    <row r="86" spans="2:30" ht="12.75" hidden="1" customHeight="1" outlineLevel="1">
      <c r="D86" s="112" t="str">
        <f ca="1">'Line Items'!D211</f>
        <v>[Station &amp; Train Operations Line 35]</v>
      </c>
      <c r="E86" s="93"/>
      <c r="F86" s="113" t="str">
        <f t="shared" si="2"/>
        <v>£000</v>
      </c>
      <c r="G86" s="181"/>
      <c r="H86" s="181"/>
      <c r="I86" s="181"/>
      <c r="J86" s="181"/>
      <c r="K86" s="181"/>
      <c r="L86" s="181"/>
      <c r="M86" s="181"/>
      <c r="N86" s="181"/>
      <c r="O86" s="181"/>
      <c r="P86" s="181"/>
      <c r="Q86" s="181"/>
      <c r="R86" s="181"/>
      <c r="S86" s="181"/>
      <c r="T86" s="181"/>
      <c r="U86" s="181"/>
      <c r="V86" s="181"/>
      <c r="W86" s="181"/>
      <c r="X86" s="181"/>
      <c r="Y86" s="181"/>
      <c r="Z86" s="181"/>
      <c r="AA86" s="181"/>
      <c r="AB86" s="182"/>
      <c r="AD86" s="226"/>
    </row>
    <row r="87" spans="2:30" ht="12.75" hidden="1" customHeight="1" outlineLevel="1">
      <c r="D87" s="112" t="str">
        <f ca="1">'Line Items'!D212</f>
        <v>[Station &amp; Train Operations Line 36]</v>
      </c>
      <c r="E87" s="93"/>
      <c r="F87" s="113" t="str">
        <f t="shared" si="2"/>
        <v>£000</v>
      </c>
      <c r="G87" s="181"/>
      <c r="H87" s="181"/>
      <c r="I87" s="181"/>
      <c r="J87" s="181"/>
      <c r="K87" s="181"/>
      <c r="L87" s="181"/>
      <c r="M87" s="181"/>
      <c r="N87" s="181"/>
      <c r="O87" s="181"/>
      <c r="P87" s="181"/>
      <c r="Q87" s="181"/>
      <c r="R87" s="181"/>
      <c r="S87" s="181"/>
      <c r="T87" s="181"/>
      <c r="U87" s="181"/>
      <c r="V87" s="181"/>
      <c r="W87" s="181"/>
      <c r="X87" s="181"/>
      <c r="Y87" s="181"/>
      <c r="Z87" s="181"/>
      <c r="AA87" s="181"/>
      <c r="AB87" s="182"/>
      <c r="AD87" s="226"/>
    </row>
    <row r="88" spans="2:30" ht="12.75" hidden="1" customHeight="1" outlineLevel="1">
      <c r="D88" s="112" t="str">
        <f ca="1">'Line Items'!D213</f>
        <v>[Station &amp; Train Operations Line 37]</v>
      </c>
      <c r="E88" s="93"/>
      <c r="F88" s="113" t="str">
        <f t="shared" si="2"/>
        <v>£000</v>
      </c>
      <c r="G88" s="181"/>
      <c r="H88" s="181"/>
      <c r="I88" s="181"/>
      <c r="J88" s="181"/>
      <c r="K88" s="181"/>
      <c r="L88" s="181"/>
      <c r="M88" s="181"/>
      <c r="N88" s="181"/>
      <c r="O88" s="181"/>
      <c r="P88" s="181"/>
      <c r="Q88" s="181"/>
      <c r="R88" s="181"/>
      <c r="S88" s="181"/>
      <c r="T88" s="181"/>
      <c r="U88" s="181"/>
      <c r="V88" s="181"/>
      <c r="W88" s="181"/>
      <c r="X88" s="181"/>
      <c r="Y88" s="181"/>
      <c r="Z88" s="181"/>
      <c r="AA88" s="181"/>
      <c r="AB88" s="182"/>
      <c r="AD88" s="226"/>
    </row>
    <row r="89" spans="2:30" ht="12.75" hidden="1" customHeight="1" outlineLevel="1">
      <c r="D89" s="112" t="str">
        <f ca="1">'Line Items'!D214</f>
        <v>[Station &amp; Train Operations Line 38]</v>
      </c>
      <c r="E89" s="93"/>
      <c r="F89" s="113" t="str">
        <f t="shared" si="2"/>
        <v>£000</v>
      </c>
      <c r="G89" s="181"/>
      <c r="H89" s="181"/>
      <c r="I89" s="181"/>
      <c r="J89" s="181"/>
      <c r="K89" s="181"/>
      <c r="L89" s="181"/>
      <c r="M89" s="181"/>
      <c r="N89" s="181"/>
      <c r="O89" s="181"/>
      <c r="P89" s="181"/>
      <c r="Q89" s="181"/>
      <c r="R89" s="181"/>
      <c r="S89" s="181"/>
      <c r="T89" s="181"/>
      <c r="U89" s="181"/>
      <c r="V89" s="181"/>
      <c r="W89" s="181"/>
      <c r="X89" s="181"/>
      <c r="Y89" s="181"/>
      <c r="Z89" s="181"/>
      <c r="AA89" s="181"/>
      <c r="AB89" s="182"/>
      <c r="AD89" s="226"/>
    </row>
    <row r="90" spans="2:30" ht="12.75" hidden="1" customHeight="1" outlineLevel="1">
      <c r="D90" s="112" t="str">
        <f ca="1">'Line Items'!D215</f>
        <v>[Station &amp; Train Operations Line 39]</v>
      </c>
      <c r="E90" s="93"/>
      <c r="F90" s="113" t="str">
        <f t="shared" si="2"/>
        <v>£000</v>
      </c>
      <c r="G90" s="181"/>
      <c r="H90" s="181"/>
      <c r="I90" s="181"/>
      <c r="J90" s="181"/>
      <c r="K90" s="181"/>
      <c r="L90" s="181"/>
      <c r="M90" s="181"/>
      <c r="N90" s="181"/>
      <c r="O90" s="181"/>
      <c r="P90" s="181"/>
      <c r="Q90" s="181"/>
      <c r="R90" s="181"/>
      <c r="S90" s="181"/>
      <c r="T90" s="181"/>
      <c r="U90" s="181"/>
      <c r="V90" s="181"/>
      <c r="W90" s="181"/>
      <c r="X90" s="181"/>
      <c r="Y90" s="181"/>
      <c r="Z90" s="181"/>
      <c r="AA90" s="181"/>
      <c r="AB90" s="182"/>
      <c r="AD90" s="226"/>
    </row>
    <row r="91" spans="2:30" ht="12.75" hidden="1" customHeight="1" outlineLevel="1">
      <c r="D91" s="123" t="str">
        <f ca="1">'Line Items'!D216</f>
        <v>[Station &amp; Train Operations Line 40]</v>
      </c>
      <c r="E91" s="238"/>
      <c r="F91" s="124" t="str">
        <f t="shared" si="2"/>
        <v>£000</v>
      </c>
      <c r="G91" s="184"/>
      <c r="H91" s="184"/>
      <c r="I91" s="184"/>
      <c r="J91" s="184"/>
      <c r="K91" s="184"/>
      <c r="L91" s="184"/>
      <c r="M91" s="184"/>
      <c r="N91" s="184"/>
      <c r="O91" s="184"/>
      <c r="P91" s="184"/>
      <c r="Q91" s="184"/>
      <c r="R91" s="184"/>
      <c r="S91" s="184"/>
      <c r="T91" s="184"/>
      <c r="U91" s="184"/>
      <c r="V91" s="184"/>
      <c r="W91" s="184"/>
      <c r="X91" s="184"/>
      <c r="Y91" s="184"/>
      <c r="Z91" s="184"/>
      <c r="AA91" s="184"/>
      <c r="AB91" s="185"/>
      <c r="AD91" s="227"/>
    </row>
    <row r="92" spans="2:30" ht="12.75" hidden="1" customHeight="1" outlineLevel="1">
      <c r="G92" s="94"/>
      <c r="H92" s="94"/>
      <c r="I92" s="94"/>
      <c r="J92" s="94"/>
      <c r="K92" s="94"/>
      <c r="L92" s="94"/>
      <c r="M92" s="94"/>
      <c r="N92" s="94"/>
      <c r="O92" s="94"/>
      <c r="P92" s="94"/>
      <c r="Q92" s="94"/>
      <c r="R92" s="94"/>
      <c r="S92" s="94"/>
      <c r="T92" s="94"/>
      <c r="U92" s="94"/>
      <c r="V92" s="94"/>
      <c r="W92" s="94"/>
      <c r="X92" s="94"/>
      <c r="Y92" s="94"/>
      <c r="Z92" s="94"/>
      <c r="AA92" s="94"/>
      <c r="AB92" s="94"/>
    </row>
    <row r="93" spans="2:30" ht="12.75" hidden="1" customHeight="1" outlineLevel="1">
      <c r="D93" s="228" t="str">
        <f ca="1">"Total "&amp;B50</f>
        <v>Total Station &amp; Train Operations</v>
      </c>
      <c r="E93" s="229"/>
      <c r="F93" s="230" t="str">
        <f>F91</f>
        <v>£000</v>
      </c>
      <c r="G93" s="231">
        <f>SUM(G52:G91)</f>
        <v>0</v>
      </c>
      <c r="H93" s="231">
        <f t="shared" ref="H93:AB93" si="3">SUM(H52:H91)</f>
        <v>0</v>
      </c>
      <c r="I93" s="231">
        <f t="shared" si="3"/>
        <v>0</v>
      </c>
      <c r="J93" s="231">
        <f t="shared" si="3"/>
        <v>0</v>
      </c>
      <c r="K93" s="231">
        <f t="shared" si="3"/>
        <v>0</v>
      </c>
      <c r="L93" s="231">
        <f t="shared" si="3"/>
        <v>0</v>
      </c>
      <c r="M93" s="231">
        <f t="shared" si="3"/>
        <v>0</v>
      </c>
      <c r="N93" s="231">
        <f t="shared" si="3"/>
        <v>0</v>
      </c>
      <c r="O93" s="231">
        <f t="shared" si="3"/>
        <v>0</v>
      </c>
      <c r="P93" s="231">
        <f t="shared" si="3"/>
        <v>0</v>
      </c>
      <c r="Q93" s="231">
        <f t="shared" si="3"/>
        <v>0</v>
      </c>
      <c r="R93" s="231">
        <f t="shared" si="3"/>
        <v>0</v>
      </c>
      <c r="S93" s="231">
        <f t="shared" si="3"/>
        <v>0</v>
      </c>
      <c r="T93" s="231">
        <f t="shared" si="3"/>
        <v>0</v>
      </c>
      <c r="U93" s="231">
        <f t="shared" si="3"/>
        <v>0</v>
      </c>
      <c r="V93" s="231">
        <f t="shared" si="3"/>
        <v>0</v>
      </c>
      <c r="W93" s="231">
        <f t="shared" si="3"/>
        <v>0</v>
      </c>
      <c r="X93" s="231">
        <f t="shared" si="3"/>
        <v>0</v>
      </c>
      <c r="Y93" s="231">
        <f t="shared" si="3"/>
        <v>0</v>
      </c>
      <c r="Z93" s="231">
        <f t="shared" si="3"/>
        <v>0</v>
      </c>
      <c r="AA93" s="231">
        <f t="shared" si="3"/>
        <v>0</v>
      </c>
      <c r="AB93" s="232">
        <f t="shared" si="3"/>
        <v>0</v>
      </c>
      <c r="AD93" s="233"/>
    </row>
    <row r="94" spans="2:30" collapsed="1">
      <c r="G94" s="94"/>
      <c r="H94" s="94"/>
      <c r="I94" s="94"/>
      <c r="J94" s="94"/>
      <c r="K94" s="94"/>
      <c r="L94" s="94"/>
      <c r="M94" s="94"/>
      <c r="N94" s="94"/>
      <c r="O94" s="94"/>
      <c r="P94" s="94"/>
      <c r="Q94" s="94"/>
      <c r="R94" s="94"/>
      <c r="S94" s="94"/>
      <c r="T94" s="94"/>
      <c r="U94" s="94"/>
      <c r="V94" s="94"/>
      <c r="W94" s="94"/>
      <c r="X94" s="94"/>
      <c r="Y94" s="94"/>
      <c r="Z94" s="94"/>
      <c r="AA94" s="94"/>
      <c r="AB94" s="94"/>
    </row>
    <row r="95" spans="2:30" ht="15">
      <c r="B95" s="15" t="str">
        <f ca="1">'Line Items'!B218</f>
        <v>Rolling Stock Maintenance</v>
      </c>
      <c r="C95" s="15"/>
      <c r="D95" s="178"/>
      <c r="E95" s="178"/>
      <c r="F95" s="15"/>
      <c r="G95" s="196"/>
      <c r="H95" s="196"/>
      <c r="I95" s="196"/>
      <c r="J95" s="196"/>
      <c r="K95" s="196"/>
      <c r="L95" s="196"/>
      <c r="M95" s="196"/>
      <c r="N95" s="196"/>
      <c r="O95" s="196"/>
      <c r="P95" s="196"/>
      <c r="Q95" s="196"/>
      <c r="R95" s="196"/>
      <c r="S95" s="196"/>
      <c r="T95" s="196"/>
      <c r="U95" s="196"/>
      <c r="V95" s="196"/>
      <c r="W95" s="196"/>
      <c r="X95" s="196"/>
      <c r="Y95" s="196"/>
      <c r="Z95" s="196"/>
      <c r="AA95" s="196"/>
      <c r="AB95" s="196"/>
      <c r="AC95" s="15"/>
      <c r="AD95" s="15"/>
    </row>
    <row r="96" spans="2:30" ht="12.75" hidden="1" customHeight="1" outlineLevel="1">
      <c r="G96" s="94"/>
      <c r="H96" s="94"/>
      <c r="I96" s="94"/>
      <c r="J96" s="94"/>
      <c r="K96" s="94"/>
      <c r="L96" s="94"/>
      <c r="M96" s="94"/>
      <c r="N96" s="94"/>
      <c r="O96" s="94"/>
      <c r="P96" s="94"/>
      <c r="Q96" s="94"/>
      <c r="R96" s="94"/>
      <c r="S96" s="94"/>
      <c r="T96" s="94"/>
      <c r="U96" s="94"/>
      <c r="V96" s="94"/>
      <c r="W96" s="94"/>
      <c r="X96" s="94"/>
      <c r="Y96" s="94"/>
      <c r="Z96" s="94"/>
      <c r="AA96" s="94"/>
      <c r="AB96" s="94"/>
    </row>
    <row r="97" spans="4:30" ht="12.75" hidden="1" customHeight="1" outlineLevel="1">
      <c r="D97" s="106" t="str">
        <f ca="1">'Line Items'!D220</f>
        <v>Fleet materials</v>
      </c>
      <c r="E97" s="89"/>
      <c r="F97" s="107" t="s">
        <v>105</v>
      </c>
      <c r="G97" s="179"/>
      <c r="H97" s="179"/>
      <c r="I97" s="179"/>
      <c r="J97" s="179"/>
      <c r="K97" s="179"/>
      <c r="L97" s="179"/>
      <c r="M97" s="179"/>
      <c r="N97" s="179"/>
      <c r="O97" s="179"/>
      <c r="P97" s="179"/>
      <c r="Q97" s="179"/>
      <c r="R97" s="179"/>
      <c r="S97" s="179"/>
      <c r="T97" s="179"/>
      <c r="U97" s="179"/>
      <c r="V97" s="179"/>
      <c r="W97" s="179"/>
      <c r="X97" s="179"/>
      <c r="Y97" s="179"/>
      <c r="Z97" s="179"/>
      <c r="AA97" s="179"/>
      <c r="AB97" s="504"/>
      <c r="AD97" s="225" t="s">
        <v>811</v>
      </c>
    </row>
    <row r="98" spans="4:30" ht="12.75" hidden="1" customHeight="1" outlineLevel="1">
      <c r="D98" s="112" t="str">
        <f ca="1">'Line Items'!D221</f>
        <v>Third party RS maintainer</v>
      </c>
      <c r="E98" s="93"/>
      <c r="F98" s="113" t="str">
        <f t="shared" ref="F98:F126" si="4">F97</f>
        <v>£000</v>
      </c>
      <c r="G98" s="181"/>
      <c r="H98" s="181"/>
      <c r="I98" s="181"/>
      <c r="J98" s="181"/>
      <c r="K98" s="181"/>
      <c r="L98" s="181"/>
      <c r="M98" s="181"/>
      <c r="N98" s="181"/>
      <c r="O98" s="181"/>
      <c r="P98" s="181"/>
      <c r="Q98" s="181"/>
      <c r="R98" s="181"/>
      <c r="S98" s="181"/>
      <c r="T98" s="181"/>
      <c r="U98" s="181"/>
      <c r="V98" s="181"/>
      <c r="W98" s="181"/>
      <c r="X98" s="181"/>
      <c r="Y98" s="181"/>
      <c r="Z98" s="181"/>
      <c r="AA98" s="181"/>
      <c r="AB98" s="182"/>
      <c r="AD98" s="226" t="s">
        <v>219</v>
      </c>
    </row>
    <row r="99" spans="4:30" ht="12.75" hidden="1" customHeight="1" outlineLevel="1">
      <c r="D99" s="112" t="str">
        <f ca="1">'Line Items'!D222</f>
        <v>HQ Depot Costs</v>
      </c>
      <c r="E99" s="93"/>
      <c r="F99" s="113" t="str">
        <f t="shared" si="4"/>
        <v>£000</v>
      </c>
      <c r="G99" s="181"/>
      <c r="H99" s="181"/>
      <c r="I99" s="181"/>
      <c r="J99" s="181"/>
      <c r="K99" s="181"/>
      <c r="L99" s="181"/>
      <c r="M99" s="181"/>
      <c r="N99" s="181"/>
      <c r="O99" s="181"/>
      <c r="P99" s="181"/>
      <c r="Q99" s="181"/>
      <c r="R99" s="181"/>
      <c r="S99" s="181"/>
      <c r="T99" s="181"/>
      <c r="U99" s="181"/>
      <c r="V99" s="181"/>
      <c r="W99" s="181"/>
      <c r="X99" s="181"/>
      <c r="Y99" s="181"/>
      <c r="Z99" s="181"/>
      <c r="AA99" s="181"/>
      <c r="AB99" s="182"/>
      <c r="AD99" s="226" t="s">
        <v>220</v>
      </c>
    </row>
    <row r="100" spans="4:30" ht="12.75" hidden="1" customHeight="1" outlineLevel="1">
      <c r="D100" s="112" t="str">
        <f ca="1">'Line Items'!D223</f>
        <v>Depot: Administrative Costs</v>
      </c>
      <c r="E100" s="93"/>
      <c r="F100" s="113" t="str">
        <f t="shared" si="4"/>
        <v>£000</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26" t="s">
        <v>812</v>
      </c>
    </row>
    <row r="101" spans="4:30" ht="12.75" hidden="1" customHeight="1" outlineLevel="1">
      <c r="D101" s="112" t="str">
        <f ca="1">'Line Items'!D224</f>
        <v>Depot: Security Costs</v>
      </c>
      <c r="E101" s="93"/>
      <c r="F101" s="113" t="str">
        <f t="shared" si="4"/>
        <v>£000</v>
      </c>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2"/>
      <c r="AD101" s="226" t="s">
        <v>813</v>
      </c>
    </row>
    <row r="102" spans="4:30" ht="12.75" hidden="1" customHeight="1" outlineLevel="1">
      <c r="D102" s="112" t="str">
        <f ca="1">'Line Items'!D225</f>
        <v>Depot: Building Costs</v>
      </c>
      <c r="E102" s="93"/>
      <c r="F102" s="113" t="str">
        <f t="shared" si="4"/>
        <v>£000</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2"/>
      <c r="AD102" s="226" t="s">
        <v>814</v>
      </c>
    </row>
    <row r="103" spans="4:30" ht="12.75" hidden="1" customHeight="1" outlineLevel="1">
      <c r="D103" s="112" t="str">
        <f ca="1">'Line Items'!D226</f>
        <v>Depot: IT Equipment</v>
      </c>
      <c r="E103" s="93"/>
      <c r="F103" s="113" t="str">
        <f t="shared" si="4"/>
        <v>£000</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D103" s="226" t="s">
        <v>815</v>
      </c>
    </row>
    <row r="104" spans="4:30" ht="12.75" hidden="1" customHeight="1" outlineLevel="1">
      <c r="D104" s="112" t="str">
        <f ca="1">'Line Items'!D227</f>
        <v>Depot: Industry Payments</v>
      </c>
      <c r="E104" s="93"/>
      <c r="F104" s="113" t="str">
        <f t="shared" si="4"/>
        <v>£000</v>
      </c>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D104" s="226" t="s">
        <v>816</v>
      </c>
    </row>
    <row r="105" spans="4:30" ht="12.75" hidden="1" customHeight="1" outlineLevel="1">
      <c r="D105" s="112" t="str">
        <f ca="1">'Line Items'!D228</f>
        <v>Cost of Goods Sold: Materials</v>
      </c>
      <c r="E105" s="93"/>
      <c r="F105" s="113" t="str">
        <f t="shared" si="4"/>
        <v>£000</v>
      </c>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2"/>
      <c r="AD105" s="226" t="s">
        <v>817</v>
      </c>
    </row>
    <row r="106" spans="4:30" ht="12.75" hidden="1" customHeight="1" outlineLevel="1">
      <c r="D106" s="112" t="str">
        <f ca="1">'Line Items'!D229</f>
        <v>Cost of Goods Sold: Fuel</v>
      </c>
      <c r="E106" s="93"/>
      <c r="F106" s="113" t="str">
        <f t="shared" si="4"/>
        <v>£000</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2"/>
      <c r="AD106" s="226" t="s">
        <v>818</v>
      </c>
    </row>
    <row r="107" spans="4:30" ht="12.75" hidden="1" customHeight="1" outlineLevel="1">
      <c r="D107" s="112" t="str">
        <f ca="1">'Line Items'!D230</f>
        <v>Cost of Goods Sold: Contractors</v>
      </c>
      <c r="E107" s="93"/>
      <c r="F107" s="113" t="str">
        <f t="shared" si="4"/>
        <v>£000</v>
      </c>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2"/>
      <c r="AD107" s="226" t="s">
        <v>819</v>
      </c>
    </row>
    <row r="108" spans="4:30" ht="12.75" hidden="1" customHeight="1" outlineLevel="1">
      <c r="D108" s="112" t="str">
        <f ca="1">'Line Items'!D231</f>
        <v>Depot Operating Lease Costs</v>
      </c>
      <c r="E108" s="93"/>
      <c r="F108" s="113" t="str">
        <f t="shared" si="4"/>
        <v>£000</v>
      </c>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D108" s="226" t="s">
        <v>229</v>
      </c>
    </row>
    <row r="109" spans="4:30" ht="12.75" hidden="1" customHeight="1" outlineLevel="1">
      <c r="D109" s="112" t="str">
        <f ca="1">'Line Items'!D232</f>
        <v>Rolling Stock Insurance</v>
      </c>
      <c r="E109" s="93"/>
      <c r="F109" s="113" t="str">
        <f t="shared" si="4"/>
        <v>£000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226" t="s">
        <v>230</v>
      </c>
    </row>
    <row r="110" spans="4:30" ht="12.75" hidden="1" customHeight="1" outlineLevel="1">
      <c r="D110" s="112" t="str">
        <f ca="1">'Line Items'!D233</f>
        <v>Stores</v>
      </c>
      <c r="E110" s="93"/>
      <c r="F110" s="113" t="str">
        <f t="shared" si="4"/>
        <v>£000</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226" t="s">
        <v>231</v>
      </c>
    </row>
    <row r="111" spans="4:30" ht="12.75" hidden="1" customHeight="1" outlineLevel="1">
      <c r="D111" s="112" t="str">
        <f ca="1">'Line Items'!D234</f>
        <v>Other Rolling Stock Maintenance Costs</v>
      </c>
      <c r="E111" s="93"/>
      <c r="F111" s="113" t="str">
        <f t="shared" si="4"/>
        <v>£000</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26" t="s">
        <v>232</v>
      </c>
    </row>
    <row r="112" spans="4:30" ht="12.75" hidden="1" customHeight="1" outlineLevel="1">
      <c r="D112" s="112" t="str">
        <f ca="1">'Line Items'!D235</f>
        <v>Additional Rolling Stock Maintenance</v>
      </c>
      <c r="E112" s="93"/>
      <c r="F112" s="113" t="str">
        <f t="shared" si="4"/>
        <v>£000</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526" t="s">
        <v>823</v>
      </c>
    </row>
    <row r="113" spans="4:30" ht="12.75" hidden="1" customHeight="1" outlineLevel="1">
      <c r="D113" s="112" t="str">
        <f ca="1">'Line Items'!D236</f>
        <v>Depot: Plant</v>
      </c>
      <c r="E113" s="93"/>
      <c r="F113" s="113" t="str">
        <f t="shared" si="4"/>
        <v>£000</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2"/>
      <c r="AD113" s="226" t="s">
        <v>820</v>
      </c>
    </row>
    <row r="114" spans="4:30" ht="12.75" hidden="1" customHeight="1" outlineLevel="1">
      <c r="D114" s="112" t="str">
        <f ca="1">'Line Items'!D237</f>
        <v>Depot: Track</v>
      </c>
      <c r="E114" s="93"/>
      <c r="F114" s="113" t="str">
        <f t="shared" si="4"/>
        <v>£000</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D114" s="226" t="s">
        <v>821</v>
      </c>
    </row>
    <row r="115" spans="4:30" ht="12.75" hidden="1" customHeight="1" outlineLevel="1">
      <c r="D115" s="112" t="str">
        <f ca="1">'Line Items'!D238</f>
        <v>Depot: Equipment</v>
      </c>
      <c r="E115" s="93"/>
      <c r="F115" s="113" t="str">
        <f t="shared" si="4"/>
        <v>£000</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D115" s="226" t="s">
        <v>822</v>
      </c>
    </row>
    <row r="116" spans="4:30" ht="12.75" hidden="1" customHeight="1" outlineLevel="1">
      <c r="D116" s="112" t="str">
        <f ca="1">'Line Items'!D239</f>
        <v>Materials - third party use</v>
      </c>
      <c r="E116" s="93"/>
      <c r="F116" s="113" t="str">
        <f t="shared" si="4"/>
        <v>£000</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2"/>
      <c r="AD116" s="226" t="s">
        <v>824</v>
      </c>
    </row>
    <row r="117" spans="4:30" ht="12.75" hidden="1" customHeight="1" outlineLevel="1">
      <c r="D117" s="112" t="str">
        <f ca="1">'Line Items'!D240</f>
        <v>Train maintenance contractor charges</v>
      </c>
      <c r="E117" s="93"/>
      <c r="F117" s="113" t="str">
        <f t="shared" si="4"/>
        <v>£000</v>
      </c>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2"/>
      <c r="AD117" s="226" t="s">
        <v>238</v>
      </c>
    </row>
    <row r="118" spans="4:30" ht="12.75" hidden="1" customHeight="1" outlineLevel="1">
      <c r="D118" s="112" t="str">
        <f ca="1">'Line Items'!D241</f>
        <v>Depots and stabling locations</v>
      </c>
      <c r="E118" s="93"/>
      <c r="F118" s="113" t="str">
        <f t="shared" si="4"/>
        <v>£000</v>
      </c>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2"/>
      <c r="AD118" s="226" t="s">
        <v>239</v>
      </c>
    </row>
    <row r="119" spans="4:30" ht="12.75" hidden="1" customHeight="1" outlineLevel="1">
      <c r="D119" s="112" t="str">
        <f ca="1">'Line Items'!D242</f>
        <v>On-train CCTV</v>
      </c>
      <c r="E119" s="93"/>
      <c r="F119" s="113" t="str">
        <f t="shared" si="4"/>
        <v>£000</v>
      </c>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2"/>
      <c r="AD119" s="226" t="s">
        <v>240</v>
      </c>
    </row>
    <row r="120" spans="4:30" ht="12.75" hidden="1" customHeight="1" outlineLevel="1">
      <c r="D120" s="112" t="str">
        <f ca="1">'Line Items'!D243</f>
        <v>[Rolling Stock Maintenance Line 24]</v>
      </c>
      <c r="E120" s="93"/>
      <c r="F120" s="113" t="str">
        <f t="shared" si="4"/>
        <v>£000</v>
      </c>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2"/>
      <c r="AD120" s="226"/>
    </row>
    <row r="121" spans="4:30" ht="12.75" hidden="1" customHeight="1" outlineLevel="1">
      <c r="D121" s="112" t="str">
        <f ca="1">'Line Items'!D244</f>
        <v>[Rolling Stock Maintenance Line 25]</v>
      </c>
      <c r="E121" s="93"/>
      <c r="F121" s="113" t="str">
        <f t="shared" si="4"/>
        <v>£000</v>
      </c>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D121" s="226"/>
    </row>
    <row r="122" spans="4:30" ht="12.75" hidden="1" customHeight="1" outlineLevel="1">
      <c r="D122" s="112" t="str">
        <f ca="1">'Line Items'!D245</f>
        <v>[Rolling Stock Maintenance Line 26]</v>
      </c>
      <c r="E122" s="93"/>
      <c r="F122" s="113" t="str">
        <f t="shared" si="4"/>
        <v>£000</v>
      </c>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2"/>
      <c r="AD122" s="226"/>
    </row>
    <row r="123" spans="4:30" ht="12.75" hidden="1" customHeight="1" outlineLevel="1">
      <c r="D123" s="112" t="str">
        <f ca="1">'Line Items'!D246</f>
        <v>[Rolling Stock Maintenance Line 27]</v>
      </c>
      <c r="E123" s="93"/>
      <c r="F123" s="113" t="str">
        <f t="shared" si="4"/>
        <v>£000</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2"/>
      <c r="AD123" s="226"/>
    </row>
    <row r="124" spans="4:30" ht="12.75" hidden="1" customHeight="1" outlineLevel="1">
      <c r="D124" s="112" t="str">
        <f ca="1">'Line Items'!D247</f>
        <v>[Rolling Stock Maintenance Line 28]</v>
      </c>
      <c r="E124" s="93"/>
      <c r="F124" s="113" t="str">
        <f t="shared" si="4"/>
        <v>£000</v>
      </c>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2"/>
      <c r="AD124" s="226"/>
    </row>
    <row r="125" spans="4:30" ht="12.75" hidden="1" customHeight="1" outlineLevel="1">
      <c r="D125" s="112" t="str">
        <f ca="1">'Line Items'!D248</f>
        <v>[Rolling Stock Maintenance Line 29]</v>
      </c>
      <c r="E125" s="93"/>
      <c r="F125" s="113" t="str">
        <f t="shared" si="4"/>
        <v>£000</v>
      </c>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2"/>
      <c r="AD125" s="226"/>
    </row>
    <row r="126" spans="4:30" ht="12.75" hidden="1" customHeight="1" outlineLevel="1">
      <c r="D126" s="123" t="str">
        <f ca="1">'Line Items'!D249</f>
        <v>[Rolling Stock Maintenance Line 30]</v>
      </c>
      <c r="E126" s="183"/>
      <c r="F126" s="124" t="str">
        <f t="shared" si="4"/>
        <v>£000</v>
      </c>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5"/>
      <c r="AD126" s="227"/>
    </row>
    <row r="127" spans="4:30" ht="12.75" hidden="1" customHeight="1" outlineLevel="1">
      <c r="G127" s="94"/>
      <c r="H127" s="94"/>
      <c r="I127" s="94"/>
      <c r="J127" s="94"/>
      <c r="K127" s="94"/>
      <c r="L127" s="94"/>
      <c r="M127" s="94"/>
      <c r="N127" s="94"/>
      <c r="O127" s="94"/>
      <c r="P127" s="94"/>
      <c r="Q127" s="94"/>
      <c r="R127" s="94"/>
      <c r="S127" s="94"/>
      <c r="T127" s="94"/>
      <c r="U127" s="94"/>
      <c r="V127" s="94"/>
      <c r="W127" s="94"/>
      <c r="X127" s="94"/>
      <c r="Y127" s="94"/>
      <c r="Z127" s="94"/>
      <c r="AA127" s="94"/>
      <c r="AB127" s="94"/>
    </row>
    <row r="128" spans="4:30" ht="12.75" hidden="1" customHeight="1" outlineLevel="1">
      <c r="D128" s="228" t="str">
        <f ca="1">"Total "&amp;B95</f>
        <v>Total Rolling Stock Maintenance</v>
      </c>
      <c r="E128" s="229"/>
      <c r="F128" s="230" t="str">
        <f>F126</f>
        <v>£000</v>
      </c>
      <c r="G128" s="231">
        <f>SUM(G97:G126)</f>
        <v>0</v>
      </c>
      <c r="H128" s="231">
        <f t="shared" ref="H128:AB128" si="5">SUM(H97:H126)</f>
        <v>0</v>
      </c>
      <c r="I128" s="231">
        <f>SUM(I97:I126)</f>
        <v>0</v>
      </c>
      <c r="J128" s="231">
        <f t="shared" si="5"/>
        <v>0</v>
      </c>
      <c r="K128" s="231">
        <f t="shared" si="5"/>
        <v>0</v>
      </c>
      <c r="L128" s="231">
        <f t="shared" si="5"/>
        <v>0</v>
      </c>
      <c r="M128" s="231">
        <f t="shared" si="5"/>
        <v>0</v>
      </c>
      <c r="N128" s="231">
        <f t="shared" si="5"/>
        <v>0</v>
      </c>
      <c r="O128" s="231">
        <f t="shared" si="5"/>
        <v>0</v>
      </c>
      <c r="P128" s="231">
        <f t="shared" si="5"/>
        <v>0</v>
      </c>
      <c r="Q128" s="231">
        <f t="shared" si="5"/>
        <v>0</v>
      </c>
      <c r="R128" s="231">
        <f t="shared" si="5"/>
        <v>0</v>
      </c>
      <c r="S128" s="231">
        <f t="shared" si="5"/>
        <v>0</v>
      </c>
      <c r="T128" s="231">
        <f t="shared" si="5"/>
        <v>0</v>
      </c>
      <c r="U128" s="231">
        <f t="shared" si="5"/>
        <v>0</v>
      </c>
      <c r="V128" s="231">
        <f t="shared" si="5"/>
        <v>0</v>
      </c>
      <c r="W128" s="231">
        <f t="shared" si="5"/>
        <v>0</v>
      </c>
      <c r="X128" s="231">
        <f t="shared" si="5"/>
        <v>0</v>
      </c>
      <c r="Y128" s="231">
        <f t="shared" si="5"/>
        <v>0</v>
      </c>
      <c r="Z128" s="231">
        <f t="shared" si="5"/>
        <v>0</v>
      </c>
      <c r="AA128" s="231">
        <f t="shared" si="5"/>
        <v>0</v>
      </c>
      <c r="AB128" s="232">
        <f t="shared" si="5"/>
        <v>0</v>
      </c>
      <c r="AD128" s="233"/>
    </row>
    <row r="129" spans="2:30" collapsed="1">
      <c r="G129" s="94"/>
      <c r="H129" s="94"/>
      <c r="I129" s="94"/>
      <c r="J129" s="94"/>
      <c r="K129" s="94"/>
      <c r="L129" s="94"/>
      <c r="M129" s="94"/>
      <c r="N129" s="94"/>
      <c r="O129" s="94"/>
      <c r="P129" s="94"/>
      <c r="Q129" s="94"/>
      <c r="R129" s="94"/>
      <c r="S129" s="94"/>
      <c r="T129" s="94"/>
      <c r="U129" s="94"/>
      <c r="V129" s="94"/>
      <c r="W129" s="94"/>
      <c r="X129" s="94"/>
      <c r="Y129" s="94"/>
      <c r="Z129" s="94"/>
      <c r="AA129" s="94"/>
      <c r="AB129" s="94"/>
    </row>
    <row r="130" spans="2:30" ht="15">
      <c r="B130" s="15" t="str">
        <f ca="1">'Line Items'!B251</f>
        <v>Industry &amp; Professional Services</v>
      </c>
      <c r="C130" s="15"/>
      <c r="D130" s="178"/>
      <c r="E130" s="178"/>
      <c r="F130" s="15"/>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5"/>
      <c r="AD130" s="15"/>
    </row>
    <row r="131" spans="2:30" ht="12.75" hidden="1" customHeight="1" outlineLevel="1">
      <c r="G131" s="94"/>
      <c r="H131" s="94"/>
      <c r="I131" s="94"/>
      <c r="J131" s="94"/>
      <c r="K131" s="94"/>
      <c r="L131" s="94"/>
      <c r="M131" s="94"/>
      <c r="N131" s="94"/>
      <c r="O131" s="94"/>
      <c r="P131" s="94"/>
      <c r="Q131" s="94"/>
      <c r="R131" s="94"/>
      <c r="S131" s="94"/>
      <c r="T131" s="94"/>
      <c r="U131" s="94"/>
      <c r="V131" s="94"/>
      <c r="W131" s="94"/>
      <c r="X131" s="94"/>
      <c r="Y131" s="94"/>
      <c r="Z131" s="94"/>
      <c r="AA131" s="94"/>
      <c r="AB131" s="94"/>
    </row>
    <row r="132" spans="2:30" ht="12.75" hidden="1" customHeight="1" outlineLevel="1">
      <c r="D132" s="106" t="str">
        <f ca="1">'Line Items'!D253</f>
        <v>British Transport Police</v>
      </c>
      <c r="E132" s="89"/>
      <c r="F132" s="107" t="s">
        <v>105</v>
      </c>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504"/>
      <c r="AD132" s="225" t="s">
        <v>242</v>
      </c>
    </row>
    <row r="133" spans="2:30" ht="12.75" hidden="1" customHeight="1" outlineLevel="1">
      <c r="D133" s="112" t="str">
        <f ca="1">'Line Items'!D254</f>
        <v>Hire of Buses</v>
      </c>
      <c r="E133" s="93"/>
      <c r="F133" s="113" t="str">
        <f t="shared" ref="F133:F161" si="6">F132</f>
        <v>£000</v>
      </c>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2"/>
      <c r="AD133" s="226" t="s">
        <v>825</v>
      </c>
    </row>
    <row r="134" spans="2:30" ht="12.75" hidden="1" customHeight="1" outlineLevel="1">
      <c r="D134" s="112" t="str">
        <f ca="1">'Line Items'!D255</f>
        <v>Hire of Taxis</v>
      </c>
      <c r="E134" s="93"/>
      <c r="F134" s="113" t="str">
        <f t="shared" si="6"/>
        <v>£000</v>
      </c>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D134" s="226" t="s">
        <v>826</v>
      </c>
    </row>
    <row r="135" spans="2:30" ht="12.75" hidden="1" customHeight="1" outlineLevel="1">
      <c r="D135" s="112" t="str">
        <f ca="1">'Line Items'!D256</f>
        <v>Bus Feeder Charges</v>
      </c>
      <c r="E135" s="93"/>
      <c r="F135" s="113" t="str">
        <f t="shared" si="6"/>
        <v>£000</v>
      </c>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2"/>
      <c r="AD135" s="226" t="s">
        <v>827</v>
      </c>
    </row>
    <row r="136" spans="2:30" ht="12.75" hidden="1" customHeight="1" outlineLevel="1">
      <c r="D136" s="112" t="str">
        <f ca="1">'Line Items'!D257</f>
        <v>Property Management</v>
      </c>
      <c r="E136" s="93"/>
      <c r="F136" s="113" t="str">
        <f t="shared" si="6"/>
        <v>£000</v>
      </c>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2"/>
      <c r="AD136" s="226" t="s">
        <v>828</v>
      </c>
    </row>
    <row r="137" spans="2:30" ht="12.75" hidden="1" customHeight="1" outlineLevel="1">
      <c r="D137" s="112" t="str">
        <f ca="1">'Line Items'!D258</f>
        <v>Car Park Management</v>
      </c>
      <c r="E137" s="93"/>
      <c r="F137" s="113" t="str">
        <f t="shared" si="6"/>
        <v>£000</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D137" s="226" t="s">
        <v>829</v>
      </c>
    </row>
    <row r="138" spans="2:30" ht="12.75" hidden="1" customHeight="1" outlineLevel="1">
      <c r="D138" s="112" t="str">
        <f ca="1">'Line Items'!D259</f>
        <v>Catering Contract</v>
      </c>
      <c r="E138" s="93"/>
      <c r="F138" s="113" t="str">
        <f t="shared" si="6"/>
        <v>£000</v>
      </c>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2"/>
      <c r="AD138" s="226" t="s">
        <v>830</v>
      </c>
    </row>
    <row r="139" spans="2:30" ht="12.75" hidden="1" customHeight="1" outlineLevel="1">
      <c r="D139" s="112" t="str">
        <f ca="1">'Line Items'!D260</f>
        <v>Marketing Contracts</v>
      </c>
      <c r="E139" s="93"/>
      <c r="F139" s="113" t="str">
        <f t="shared" si="6"/>
        <v>£000</v>
      </c>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2"/>
      <c r="AD139" s="226" t="s">
        <v>830</v>
      </c>
    </row>
    <row r="140" spans="2:30" ht="12.75" hidden="1" customHeight="1" outlineLevel="1">
      <c r="D140" s="112" t="str">
        <f ca="1">'Line Items'!D261</f>
        <v>Customer service centre costs</v>
      </c>
      <c r="E140" s="93"/>
      <c r="F140" s="113" t="str">
        <f t="shared" si="6"/>
        <v>£000</v>
      </c>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2"/>
      <c r="AD140" s="226" t="s">
        <v>250</v>
      </c>
    </row>
    <row r="141" spans="2:30" ht="12.75" hidden="1" customHeight="1" outlineLevel="1">
      <c r="D141" s="112" t="str">
        <f ca="1">'Line Items'!D262</f>
        <v>ATOC/RSP</v>
      </c>
      <c r="E141" s="93"/>
      <c r="F141" s="113" t="str">
        <f t="shared" si="6"/>
        <v>£000</v>
      </c>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2"/>
      <c r="AD141" s="226" t="s">
        <v>831</v>
      </c>
    </row>
    <row r="142" spans="2:30" ht="12.75" hidden="1" customHeight="1" outlineLevel="1">
      <c r="D142" s="112" t="str">
        <f ca="1">'Line Items'!D263</f>
        <v>NRES</v>
      </c>
      <c r="E142" s="93"/>
      <c r="F142" s="113" t="str">
        <f t="shared" si="6"/>
        <v>£000</v>
      </c>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2"/>
      <c r="AD142" s="226" t="s">
        <v>832</v>
      </c>
    </row>
    <row r="143" spans="2:30" ht="12.75" hidden="1" customHeight="1" outlineLevel="1">
      <c r="D143" s="112" t="str">
        <f ca="1">'Line Items'!D264</f>
        <v>RSSB</v>
      </c>
      <c r="E143" s="93"/>
      <c r="F143" s="113" t="str">
        <f t="shared" si="6"/>
        <v>£000</v>
      </c>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2"/>
      <c r="AD143" s="226" t="s">
        <v>833</v>
      </c>
    </row>
    <row r="144" spans="2:30" ht="12.75" hidden="1" customHeight="1" outlineLevel="1">
      <c r="D144" s="112" t="str">
        <f ca="1">'Line Items'!D265</f>
        <v>Auditors</v>
      </c>
      <c r="E144" s="93"/>
      <c r="F144" s="113" t="str">
        <f t="shared" si="6"/>
        <v>£000</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2"/>
      <c r="AD144" s="226" t="s">
        <v>254</v>
      </c>
    </row>
    <row r="145" spans="4:30" ht="12.75" hidden="1" customHeight="1" outlineLevel="1">
      <c r="D145" s="112" t="str">
        <f ca="1">'Line Items'!D266</f>
        <v>Legal Fees</v>
      </c>
      <c r="E145" s="93"/>
      <c r="F145" s="113" t="str">
        <f t="shared" si="6"/>
        <v>£000</v>
      </c>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2"/>
      <c r="AD145" s="226" t="s">
        <v>255</v>
      </c>
    </row>
    <row r="146" spans="4:30" ht="12.75" hidden="1" customHeight="1" outlineLevel="1">
      <c r="D146" s="112" t="str">
        <f ca="1">'Line Items'!D267</f>
        <v>Other Professional Services</v>
      </c>
      <c r="E146" s="93"/>
      <c r="F146" s="113" t="str">
        <f t="shared" si="6"/>
        <v>£000</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2"/>
      <c r="AD146" s="226" t="s">
        <v>835</v>
      </c>
    </row>
    <row r="147" spans="4:30" ht="12.75" hidden="1" customHeight="1" outlineLevel="1">
      <c r="D147" s="112" t="str">
        <f ca="1">'Line Items'!D268</f>
        <v>Other Contracted Services</v>
      </c>
      <c r="E147" s="93"/>
      <c r="F147" s="113" t="str">
        <f t="shared" si="6"/>
        <v>£000</v>
      </c>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D147" s="226" t="s">
        <v>836</v>
      </c>
    </row>
    <row r="148" spans="4:30" ht="12.75" hidden="1" customHeight="1" outlineLevel="1">
      <c r="D148" s="112" t="str">
        <f ca="1">'Line Items'!D269</f>
        <v>Rail Regulators Fees</v>
      </c>
      <c r="E148" s="93"/>
      <c r="F148" s="113" t="str">
        <f t="shared" si="6"/>
        <v>£000</v>
      </c>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2"/>
      <c r="AD148" s="226" t="s">
        <v>258</v>
      </c>
    </row>
    <row r="149" spans="4:30" ht="12.75" hidden="1" customHeight="1" outlineLevel="1">
      <c r="D149" s="112" t="str">
        <f ca="1">'Line Items'!D270</f>
        <v>Additional Industry &amp; Professional Services</v>
      </c>
      <c r="E149" s="93"/>
      <c r="F149" s="113" t="str">
        <f t="shared" si="6"/>
        <v>£000</v>
      </c>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2"/>
      <c r="AD149" s="226" t="s">
        <v>837</v>
      </c>
    </row>
    <row r="150" spans="4:30" ht="12.75" hidden="1" customHeight="1" outlineLevel="1">
      <c r="D150" s="112" t="str">
        <f ca="1">'Line Items'!D271</f>
        <v>Cash Collection</v>
      </c>
      <c r="E150" s="93"/>
      <c r="F150" s="113" t="str">
        <f t="shared" si="6"/>
        <v>£000</v>
      </c>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2"/>
      <c r="AD150" s="226" t="s">
        <v>834</v>
      </c>
    </row>
    <row r="151" spans="4:30" ht="12.75" hidden="1" customHeight="1" outlineLevel="1">
      <c r="D151" s="112" t="str">
        <f ca="1">'Line Items'!D272</f>
        <v>Annual Innovation Account Contribution</v>
      </c>
      <c r="E151" s="93"/>
      <c r="F151" s="113" t="str">
        <f t="shared" si="6"/>
        <v>£000</v>
      </c>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2"/>
      <c r="AD151" s="226" t="s">
        <v>990</v>
      </c>
    </row>
    <row r="152" spans="4:30" ht="12.75" hidden="1" customHeight="1" outlineLevel="1">
      <c r="D152" s="112" t="str">
        <f ca="1">'Line Items'!D273</f>
        <v>Community Rail Partnership (CRP)</v>
      </c>
      <c r="E152" s="93"/>
      <c r="F152" s="113" t="str">
        <f t="shared" si="6"/>
        <v>£000</v>
      </c>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2"/>
      <c r="AD152" s="226" t="s">
        <v>991</v>
      </c>
    </row>
    <row r="153" spans="4:30" ht="12.75" hidden="1" customHeight="1" outlineLevel="1">
      <c r="D153" s="112" t="str">
        <f ca="1">'Line Items'!D274</f>
        <v>Customer and Communities Improvement Fund (CCIF)</v>
      </c>
      <c r="E153" s="93"/>
      <c r="F153" s="113" t="str">
        <f t="shared" si="6"/>
        <v>£000</v>
      </c>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2"/>
      <c r="AD153" s="226" t="s">
        <v>992</v>
      </c>
    </row>
    <row r="154" spans="4:30" ht="12.75" hidden="1" customHeight="1" outlineLevel="1">
      <c r="D154" s="112" t="str">
        <f ca="1">'Line Items'!D275</f>
        <v>Service Quality (SQUIRE)</v>
      </c>
      <c r="E154" s="93"/>
      <c r="F154" s="113" t="str">
        <f t="shared" si="6"/>
        <v>£000</v>
      </c>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2"/>
      <c r="AD154" s="226" t="s">
        <v>993</v>
      </c>
    </row>
    <row r="155" spans="4:30" ht="12.75" hidden="1" customHeight="1" outlineLevel="1">
      <c r="D155" s="112" t="str">
        <f ca="1">'Line Items'!D276</f>
        <v>[Industry &amp; Professional Services Line 24]</v>
      </c>
      <c r="E155" s="93"/>
      <c r="F155" s="113" t="str">
        <f t="shared" si="6"/>
        <v>£000</v>
      </c>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2"/>
      <c r="AD155" s="226"/>
    </row>
    <row r="156" spans="4:30" ht="12.75" hidden="1" customHeight="1" outlineLevel="1">
      <c r="D156" s="112" t="str">
        <f ca="1">'Line Items'!D277</f>
        <v>[Industry &amp; Professional Services Line 25]</v>
      </c>
      <c r="E156" s="93"/>
      <c r="F156" s="113" t="str">
        <f t="shared" si="6"/>
        <v>£000</v>
      </c>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2"/>
      <c r="AD156" s="226"/>
    </row>
    <row r="157" spans="4:30" ht="12.75" hidden="1" customHeight="1" outlineLevel="1">
      <c r="D157" s="112" t="str">
        <f ca="1">'Line Items'!D278</f>
        <v>[Industry &amp; Professional Services Line 26]</v>
      </c>
      <c r="E157" s="93"/>
      <c r="F157" s="113" t="str">
        <f t="shared" si="6"/>
        <v>£000</v>
      </c>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2"/>
      <c r="AD157" s="226"/>
    </row>
    <row r="158" spans="4:30" ht="12.75" hidden="1" customHeight="1" outlineLevel="1">
      <c r="D158" s="112" t="str">
        <f ca="1">'Line Items'!D279</f>
        <v>[Industry &amp; Professional Services Line 27]</v>
      </c>
      <c r="E158" s="93"/>
      <c r="F158" s="113" t="str">
        <f t="shared" si="6"/>
        <v>£000</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2"/>
      <c r="AD158" s="226"/>
    </row>
    <row r="159" spans="4:30" ht="12.75" hidden="1" customHeight="1" outlineLevel="1">
      <c r="D159" s="112" t="str">
        <f ca="1">'Line Items'!D280</f>
        <v>[Industry &amp; Professional Services Line 28]</v>
      </c>
      <c r="E159" s="93"/>
      <c r="F159" s="113" t="str">
        <f t="shared" si="6"/>
        <v>£000</v>
      </c>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2"/>
      <c r="AD159" s="226"/>
    </row>
    <row r="160" spans="4:30" ht="12.75" hidden="1" customHeight="1" outlineLevel="1">
      <c r="D160" s="112" t="str">
        <f ca="1">'Line Items'!D281</f>
        <v>[Industry &amp; Professional Services Line 29]</v>
      </c>
      <c r="E160" s="93"/>
      <c r="F160" s="113" t="str">
        <f t="shared" si="6"/>
        <v>£000</v>
      </c>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2"/>
      <c r="AD160" s="226"/>
    </row>
    <row r="161" spans="2:30" ht="12.75" hidden="1" customHeight="1" outlineLevel="1">
      <c r="D161" s="123" t="str">
        <f ca="1">'Line Items'!D282</f>
        <v>[Industry &amp; Professional Services Line 30]</v>
      </c>
      <c r="E161" s="183"/>
      <c r="F161" s="124" t="str">
        <f t="shared" si="6"/>
        <v>£000</v>
      </c>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5"/>
      <c r="AD161" s="227"/>
    </row>
    <row r="162" spans="2:30" ht="12.75" hidden="1" customHeight="1" outlineLevel="1">
      <c r="G162" s="94"/>
      <c r="H162" s="94"/>
      <c r="I162" s="94"/>
      <c r="J162" s="94"/>
      <c r="K162" s="94"/>
      <c r="L162" s="94"/>
      <c r="M162" s="94"/>
      <c r="N162" s="94"/>
      <c r="O162" s="94"/>
      <c r="P162" s="94"/>
      <c r="Q162" s="94"/>
      <c r="R162" s="94"/>
      <c r="S162" s="94"/>
      <c r="T162" s="94"/>
      <c r="U162" s="94"/>
      <c r="V162" s="94"/>
      <c r="W162" s="94"/>
      <c r="X162" s="94"/>
      <c r="Y162" s="94"/>
      <c r="Z162" s="94"/>
      <c r="AA162" s="94"/>
      <c r="AB162" s="94"/>
    </row>
    <row r="163" spans="2:30" ht="12.75" hidden="1" customHeight="1" outlineLevel="1">
      <c r="D163" s="228" t="str">
        <f ca="1">"Total "&amp;B130</f>
        <v>Total Industry &amp; Professional Services</v>
      </c>
      <c r="E163" s="229"/>
      <c r="F163" s="230" t="str">
        <f>F161</f>
        <v>£000</v>
      </c>
      <c r="G163" s="231">
        <f>SUM(G132:G161)</f>
        <v>0</v>
      </c>
      <c r="H163" s="231">
        <f t="shared" ref="H163:S163" si="7">SUM(H132:H161)</f>
        <v>0</v>
      </c>
      <c r="I163" s="231">
        <f t="shared" si="7"/>
        <v>0</v>
      </c>
      <c r="J163" s="231">
        <f t="shared" si="7"/>
        <v>0</v>
      </c>
      <c r="K163" s="231">
        <f t="shared" si="7"/>
        <v>0</v>
      </c>
      <c r="L163" s="231">
        <f t="shared" si="7"/>
        <v>0</v>
      </c>
      <c r="M163" s="231">
        <f t="shared" si="7"/>
        <v>0</v>
      </c>
      <c r="N163" s="231">
        <f t="shared" si="7"/>
        <v>0</v>
      </c>
      <c r="O163" s="231">
        <f t="shared" si="7"/>
        <v>0</v>
      </c>
      <c r="P163" s="231">
        <f t="shared" si="7"/>
        <v>0</v>
      </c>
      <c r="Q163" s="231">
        <f t="shared" si="7"/>
        <v>0</v>
      </c>
      <c r="R163" s="231">
        <f t="shared" si="7"/>
        <v>0</v>
      </c>
      <c r="S163" s="231">
        <f t="shared" si="7"/>
        <v>0</v>
      </c>
      <c r="T163" s="231">
        <f>SUM(T132:T161)</f>
        <v>0</v>
      </c>
      <c r="U163" s="231">
        <f>SUM(U132:U161)</f>
        <v>0</v>
      </c>
      <c r="V163" s="231">
        <f t="shared" ref="V163:AB163" si="8">SUM(V132:V161)</f>
        <v>0</v>
      </c>
      <c r="W163" s="231">
        <f t="shared" si="8"/>
        <v>0</v>
      </c>
      <c r="X163" s="231">
        <f t="shared" si="8"/>
        <v>0</v>
      </c>
      <c r="Y163" s="231">
        <f t="shared" si="8"/>
        <v>0</v>
      </c>
      <c r="Z163" s="231">
        <f t="shared" si="8"/>
        <v>0</v>
      </c>
      <c r="AA163" s="231">
        <f t="shared" si="8"/>
        <v>0</v>
      </c>
      <c r="AB163" s="232">
        <f t="shared" si="8"/>
        <v>0</v>
      </c>
      <c r="AD163" s="233"/>
    </row>
    <row r="164" spans="2:30" collapsed="1">
      <c r="G164" s="94"/>
      <c r="H164" s="94"/>
      <c r="I164" s="94"/>
      <c r="J164" s="94"/>
      <c r="K164" s="94"/>
      <c r="L164" s="94"/>
      <c r="M164" s="94"/>
      <c r="N164" s="94"/>
      <c r="O164" s="94"/>
      <c r="P164" s="94"/>
      <c r="Q164" s="94"/>
      <c r="R164" s="94"/>
      <c r="S164" s="94"/>
      <c r="T164" s="94"/>
      <c r="U164" s="94"/>
      <c r="V164" s="94"/>
      <c r="W164" s="94"/>
      <c r="X164" s="94"/>
      <c r="Y164" s="94"/>
      <c r="Z164" s="94"/>
      <c r="AA164" s="94"/>
      <c r="AB164" s="94"/>
    </row>
    <row r="165" spans="2:30" ht="15">
      <c r="B165" s="15" t="str">
        <f ca="1">'Line Items'!B284</f>
        <v>Administrative Costs &amp; Other</v>
      </c>
      <c r="C165" s="15"/>
      <c r="D165" s="178"/>
      <c r="E165" s="178"/>
      <c r="F165" s="15"/>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5"/>
      <c r="AD165" s="15"/>
    </row>
    <row r="166" spans="2:30" ht="12.75" hidden="1" customHeight="1" outlineLevel="1">
      <c r="G166" s="94"/>
      <c r="H166" s="94"/>
      <c r="I166" s="94"/>
      <c r="J166" s="94"/>
      <c r="K166" s="94"/>
      <c r="L166" s="94"/>
      <c r="M166" s="94"/>
      <c r="N166" s="94"/>
      <c r="O166" s="94"/>
      <c r="P166" s="94"/>
      <c r="Q166" s="94"/>
      <c r="R166" s="94"/>
      <c r="S166" s="94"/>
      <c r="T166" s="94"/>
      <c r="U166" s="94"/>
      <c r="V166" s="94"/>
      <c r="W166" s="94"/>
      <c r="X166" s="94"/>
      <c r="Y166" s="94"/>
      <c r="Z166" s="94"/>
      <c r="AA166" s="94"/>
      <c r="AB166" s="94"/>
    </row>
    <row r="167" spans="2:30" ht="12.75" hidden="1" customHeight="1" outlineLevel="1">
      <c r="D167" s="106" t="str">
        <f ca="1">'Line Items'!D286</f>
        <v>Telecoms</v>
      </c>
      <c r="E167" s="89"/>
      <c r="F167" s="107" t="s">
        <v>105</v>
      </c>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504"/>
      <c r="AD167" s="525" t="s">
        <v>262</v>
      </c>
    </row>
    <row r="168" spans="2:30" ht="12.75" hidden="1" customHeight="1" outlineLevel="1">
      <c r="D168" s="112" t="str">
        <f ca="1">'Line Items'!D287</f>
        <v>Systems &amp; IT</v>
      </c>
      <c r="E168" s="93"/>
      <c r="F168" s="113" t="str">
        <f t="shared" ref="F168:F201" si="9">F167</f>
        <v>£000</v>
      </c>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2"/>
      <c r="AD168" s="526" t="s">
        <v>263</v>
      </c>
    </row>
    <row r="169" spans="2:30" ht="12.75" hidden="1" customHeight="1" outlineLevel="1">
      <c r="D169" s="112" t="str">
        <f ca="1">'Line Items'!D288</f>
        <v>Office Equipment</v>
      </c>
      <c r="E169" s="93"/>
      <c r="F169" s="113" t="str">
        <f t="shared" si="9"/>
        <v>£000</v>
      </c>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2"/>
      <c r="AD169" s="526" t="s">
        <v>838</v>
      </c>
    </row>
    <row r="170" spans="2:30" ht="12.75" hidden="1" customHeight="1" outlineLevel="1">
      <c r="D170" s="112" t="str">
        <f ca="1">'Line Items'!D289</f>
        <v>Postage &amp; Stationery</v>
      </c>
      <c r="E170" s="93"/>
      <c r="F170" s="113" t="str">
        <f t="shared" si="9"/>
        <v>£000</v>
      </c>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2"/>
      <c r="AD170" s="526" t="s">
        <v>265</v>
      </c>
    </row>
    <row r="171" spans="2:30" ht="12.75" hidden="1" customHeight="1" outlineLevel="1">
      <c r="D171" s="112" t="str">
        <f ca="1">'Line Items'!D290</f>
        <v>Advertising</v>
      </c>
      <c r="E171" s="93"/>
      <c r="F171" s="113" t="str">
        <f t="shared" si="9"/>
        <v>£000</v>
      </c>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2"/>
      <c r="AD171" s="526" t="s">
        <v>839</v>
      </c>
    </row>
    <row r="172" spans="2:30" ht="12.75" hidden="1" customHeight="1" outlineLevel="1">
      <c r="D172" s="112" t="str">
        <f ca="1">'Line Items'!D291</f>
        <v>Other Marketing Costs</v>
      </c>
      <c r="E172" s="93"/>
      <c r="F172" s="113" t="str">
        <f t="shared" si="9"/>
        <v>£000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2"/>
      <c r="AD172" s="526" t="s">
        <v>840</v>
      </c>
    </row>
    <row r="173" spans="2:30" ht="12.75" hidden="1" customHeight="1" outlineLevel="1">
      <c r="D173" s="112" t="str">
        <f ca="1">'Line Items'!D292</f>
        <v>Insurance</v>
      </c>
      <c r="E173" s="93"/>
      <c r="F173" s="113" t="str">
        <f t="shared" si="9"/>
        <v>£000</v>
      </c>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2"/>
      <c r="AD173" s="526" t="s">
        <v>268</v>
      </c>
    </row>
    <row r="174" spans="2:30" ht="12.75" hidden="1" customHeight="1" outlineLevel="1">
      <c r="D174" s="112" t="str">
        <f ca="1">'Line Items'!D293</f>
        <v>Rents &amp; Rates</v>
      </c>
      <c r="E174" s="93"/>
      <c r="F174" s="113" t="str">
        <f t="shared" si="9"/>
        <v>£000</v>
      </c>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D174" s="526" t="s">
        <v>269</v>
      </c>
    </row>
    <row r="175" spans="2:30" ht="12.75" hidden="1" customHeight="1" outlineLevel="1">
      <c r="D175" s="112" t="str">
        <f ca="1">'Line Items'!D294</f>
        <v>Bank Charges</v>
      </c>
      <c r="E175" s="93"/>
      <c r="F175" s="113" t="str">
        <f t="shared" si="9"/>
        <v>£000</v>
      </c>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2"/>
      <c r="AD175" s="526" t="s">
        <v>270</v>
      </c>
    </row>
    <row r="176" spans="2:30" ht="12.75" hidden="1" customHeight="1" outlineLevel="1">
      <c r="D176" s="112" t="str">
        <f ca="1">'Line Items'!D295</f>
        <v>Waste Disposal</v>
      </c>
      <c r="E176" s="93"/>
      <c r="F176" s="113" t="str">
        <f t="shared" si="9"/>
        <v>£000</v>
      </c>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2"/>
      <c r="AD176" s="526" t="s">
        <v>271</v>
      </c>
    </row>
    <row r="177" spans="4:30" ht="12.75" hidden="1" customHeight="1" outlineLevel="1">
      <c r="D177" s="112" t="str">
        <f ca="1">'Line Items'!D296</f>
        <v>Subscriptions</v>
      </c>
      <c r="E177" s="93"/>
      <c r="F177" s="113" t="str">
        <f t="shared" si="9"/>
        <v>£000</v>
      </c>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2"/>
      <c r="AD177" s="526" t="s">
        <v>272</v>
      </c>
    </row>
    <row r="178" spans="4:30" ht="12.75" hidden="1" customHeight="1" outlineLevel="1">
      <c r="D178" s="112" t="str">
        <f ca="1">'Line Items'!D297</f>
        <v>Road Vehicles</v>
      </c>
      <c r="E178" s="93"/>
      <c r="F178" s="113" t="str">
        <f t="shared" si="9"/>
        <v>£000</v>
      </c>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2"/>
      <c r="AD178" s="526" t="s">
        <v>273</v>
      </c>
    </row>
    <row r="179" spans="4:30" ht="12.75" hidden="1" customHeight="1" outlineLevel="1">
      <c r="D179" s="112" t="str">
        <f ca="1">'Line Items'!D298</f>
        <v>Office Utilities &amp; Maintenance</v>
      </c>
      <c r="E179" s="93"/>
      <c r="F179" s="113" t="str">
        <f t="shared" si="9"/>
        <v>£000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2"/>
      <c r="AD179" s="526" t="s">
        <v>274</v>
      </c>
    </row>
    <row r="180" spans="4:30" ht="12.75" hidden="1" customHeight="1" outlineLevel="1">
      <c r="D180" s="112" t="str">
        <f ca="1">'Line Items'!D299</f>
        <v>Office Security</v>
      </c>
      <c r="E180" s="93"/>
      <c r="F180" s="113" t="str">
        <f t="shared" si="9"/>
        <v>£000</v>
      </c>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2"/>
      <c r="AD180" s="526" t="s">
        <v>275</v>
      </c>
    </row>
    <row r="181" spans="4:30" ht="12.75" hidden="1" customHeight="1" outlineLevel="1">
      <c r="D181" s="112" t="str">
        <f ca="1">'Line Items'!D300</f>
        <v>Management Fee</v>
      </c>
      <c r="E181" s="93"/>
      <c r="F181" s="113" t="str">
        <f t="shared" si="9"/>
        <v>£000</v>
      </c>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2"/>
      <c r="AD181" s="526" t="s">
        <v>276</v>
      </c>
    </row>
    <row r="182" spans="4:30" ht="12.75" hidden="1" customHeight="1" outlineLevel="1">
      <c r="D182" s="112" t="str">
        <f ca="1">'Line Items'!D301</f>
        <v>NPS Contingency</v>
      </c>
      <c r="E182" s="93"/>
      <c r="F182" s="113" t="str">
        <f t="shared" si="9"/>
        <v>£000</v>
      </c>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2"/>
      <c r="AD182" s="526" t="s">
        <v>277</v>
      </c>
    </row>
    <row r="183" spans="4:30" ht="12.75" hidden="1" customHeight="1" outlineLevel="1">
      <c r="D183" s="112" t="str">
        <f ca="1">'Line Items'!D302</f>
        <v>Bad Debts</v>
      </c>
      <c r="E183" s="93"/>
      <c r="F183" s="113" t="str">
        <f t="shared" si="9"/>
        <v>£000</v>
      </c>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2"/>
      <c r="AD183" s="526" t="s">
        <v>278</v>
      </c>
    </row>
    <row r="184" spans="4:30" ht="12.75" hidden="1" customHeight="1" outlineLevel="1">
      <c r="D184" s="112" t="str">
        <f ca="1">'Line Items'!D303</f>
        <v>Additional Administration Costs &amp; Other</v>
      </c>
      <c r="E184" s="93"/>
      <c r="F184" s="113" t="str">
        <f t="shared" si="9"/>
        <v>£000</v>
      </c>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2"/>
      <c r="AD184" s="526" t="s">
        <v>279</v>
      </c>
    </row>
    <row r="185" spans="4:30" ht="12.75" hidden="1" customHeight="1" outlineLevel="1">
      <c r="D185" s="112" t="str">
        <f ca="1">'Line Items'!D304</f>
        <v>Access to Season Ticket Initiative</v>
      </c>
      <c r="E185" s="93"/>
      <c r="F185" s="113" t="str">
        <f t="shared" si="9"/>
        <v>£000</v>
      </c>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2"/>
      <c r="AD185" s="526" t="s">
        <v>280</v>
      </c>
    </row>
    <row r="186" spans="4:30" ht="12.75" hidden="1" customHeight="1" outlineLevel="1">
      <c r="D186" s="112" t="str">
        <f ca="1">'Line Items'!D305</f>
        <v>Road Vehicle Maintenance</v>
      </c>
      <c r="E186" s="93"/>
      <c r="F186" s="113" t="str">
        <f t="shared" si="9"/>
        <v>£000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2"/>
      <c r="AD186" s="526" t="s">
        <v>281</v>
      </c>
    </row>
    <row r="187" spans="4:30" ht="12.75" hidden="1" customHeight="1" outlineLevel="1">
      <c r="D187" s="112" t="str">
        <f ca="1">'Line Items'!D306</f>
        <v>Train counts and Ticketless travel surveys</v>
      </c>
      <c r="E187" s="93"/>
      <c r="F187" s="113" t="str">
        <f t="shared" si="9"/>
        <v>£000</v>
      </c>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D187" s="526" t="s">
        <v>282</v>
      </c>
    </row>
    <row r="188" spans="4:30" ht="12.75" hidden="1" customHeight="1" outlineLevel="1">
      <c r="D188" s="112" t="str">
        <f ca="1">'Line Items'!D307</f>
        <v>Promotion material</v>
      </c>
      <c r="E188" s="93"/>
      <c r="F188" s="113" t="str">
        <f t="shared" si="9"/>
        <v>£000</v>
      </c>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2"/>
      <c r="AD188" s="226" t="s">
        <v>841</v>
      </c>
    </row>
    <row r="189" spans="4:30" ht="12.75" hidden="1" customHeight="1" outlineLevel="1">
      <c r="D189" s="112" t="str">
        <f ca="1">'Line Items'!D308</f>
        <v>Passenger information / website</v>
      </c>
      <c r="E189" s="93"/>
      <c r="F189" s="113" t="str">
        <f t="shared" si="9"/>
        <v>£000</v>
      </c>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2"/>
      <c r="AD189" s="226" t="s">
        <v>284</v>
      </c>
    </row>
    <row r="190" spans="4:30" ht="12.75" hidden="1" customHeight="1" outlineLevel="1">
      <c r="D190" s="112" t="str">
        <f ca="1">'Line Items'!D309</f>
        <v>Timetables printing</v>
      </c>
      <c r="E190" s="93"/>
      <c r="F190" s="113" t="str">
        <f t="shared" si="9"/>
        <v>£000</v>
      </c>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2"/>
      <c r="AD190" s="226" t="s">
        <v>285</v>
      </c>
    </row>
    <row r="191" spans="4:30" ht="12.75" hidden="1" customHeight="1" outlineLevel="1">
      <c r="D191" s="112" t="str">
        <f ca="1">'Line Items'!D310</f>
        <v>Other Operating Costs</v>
      </c>
      <c r="E191" s="93"/>
      <c r="F191" s="113" t="str">
        <f t="shared" si="9"/>
        <v>£000</v>
      </c>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2"/>
      <c r="AD191" s="226" t="s">
        <v>167</v>
      </c>
    </row>
    <row r="192" spans="4:30" ht="12.75" hidden="1" customHeight="1" outlineLevel="1">
      <c r="D192" s="112" t="str">
        <f ca="1">'Line Items'!D311</f>
        <v>Mobilisation and Transition Costs</v>
      </c>
      <c r="E192" s="93"/>
      <c r="F192" s="113" t="str">
        <f t="shared" si="9"/>
        <v>£000</v>
      </c>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2"/>
      <c r="AD192" s="226" t="s">
        <v>286</v>
      </c>
    </row>
    <row r="193" spans="2:30" ht="12.75" hidden="1" customHeight="1" outlineLevel="1">
      <c r="D193" s="112" t="str">
        <f ca="1">'Line Items'!D312</f>
        <v>[Administrative Costs &amp; Other Line 27]</v>
      </c>
      <c r="E193" s="93"/>
      <c r="F193" s="113" t="str">
        <f t="shared" si="9"/>
        <v>£000</v>
      </c>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2"/>
      <c r="AD193" s="226"/>
    </row>
    <row r="194" spans="2:30" ht="12.75" hidden="1" customHeight="1" outlineLevel="1">
      <c r="D194" s="112" t="str">
        <f ca="1">'Line Items'!D313</f>
        <v>[Administrative Costs &amp; Other Line 28]</v>
      </c>
      <c r="E194" s="93"/>
      <c r="F194" s="113" t="str">
        <f t="shared" si="9"/>
        <v>£000</v>
      </c>
      <c r="G194" s="181"/>
      <c r="H194" s="181"/>
      <c r="I194" s="181"/>
      <c r="J194" s="181"/>
      <c r="K194" s="181"/>
      <c r="L194" s="239"/>
      <c r="M194" s="181"/>
      <c r="N194" s="181"/>
      <c r="O194" s="181"/>
      <c r="P194" s="181"/>
      <c r="Q194" s="181"/>
      <c r="R194" s="181"/>
      <c r="S194" s="181"/>
      <c r="T194" s="181"/>
      <c r="U194" s="181"/>
      <c r="V194" s="181"/>
      <c r="W194" s="181"/>
      <c r="X194" s="181"/>
      <c r="Y194" s="181"/>
      <c r="Z194" s="181"/>
      <c r="AA194" s="181"/>
      <c r="AB194" s="182"/>
      <c r="AD194" s="226"/>
    </row>
    <row r="195" spans="2:30" ht="12.75" hidden="1" customHeight="1" outlineLevel="1">
      <c r="D195" s="112" t="str">
        <f ca="1">'Line Items'!D314</f>
        <v>[Administrative Costs &amp; Other Line 29]</v>
      </c>
      <c r="E195" s="93"/>
      <c r="F195" s="113" t="str">
        <f t="shared" si="9"/>
        <v>£000</v>
      </c>
      <c r="G195" s="239"/>
      <c r="H195" s="181"/>
      <c r="I195" s="181"/>
      <c r="J195" s="181"/>
      <c r="K195" s="181"/>
      <c r="L195" s="181"/>
      <c r="M195" s="181"/>
      <c r="N195" s="181"/>
      <c r="O195" s="181"/>
      <c r="P195" s="181"/>
      <c r="Q195" s="181"/>
      <c r="R195" s="181"/>
      <c r="S195" s="181"/>
      <c r="T195" s="181"/>
      <c r="U195" s="181"/>
      <c r="V195" s="181"/>
      <c r="W195" s="181"/>
      <c r="X195" s="181"/>
      <c r="Y195" s="181"/>
      <c r="Z195" s="181"/>
      <c r="AA195" s="181"/>
      <c r="AB195" s="182"/>
      <c r="AD195" s="226"/>
    </row>
    <row r="196" spans="2:30" ht="12.75" hidden="1" customHeight="1" outlineLevel="1">
      <c r="D196" s="112" t="str">
        <f ca="1">'Line Items'!D315</f>
        <v>[Administrative Costs &amp; Other Line 30]</v>
      </c>
      <c r="E196" s="93"/>
      <c r="F196" s="113" t="str">
        <f t="shared" si="9"/>
        <v>£000</v>
      </c>
      <c r="G196" s="239"/>
      <c r="H196" s="181"/>
      <c r="I196" s="181"/>
      <c r="J196" s="181"/>
      <c r="K196" s="181"/>
      <c r="L196" s="181"/>
      <c r="M196" s="181"/>
      <c r="N196" s="181"/>
      <c r="O196" s="181"/>
      <c r="P196" s="181"/>
      <c r="Q196" s="181"/>
      <c r="R196" s="181"/>
      <c r="S196" s="181"/>
      <c r="T196" s="181"/>
      <c r="U196" s="181"/>
      <c r="V196" s="181"/>
      <c r="W196" s="181"/>
      <c r="X196" s="181"/>
      <c r="Y196" s="181"/>
      <c r="Z196" s="181"/>
      <c r="AA196" s="181"/>
      <c r="AB196" s="182"/>
      <c r="AD196" s="226"/>
    </row>
    <row r="197" spans="2:30" ht="12.75" hidden="1" customHeight="1" outlineLevel="1">
      <c r="D197" s="112" t="str">
        <f ca="1">'Line Items'!D316</f>
        <v>[Administrative Costs &amp; Other Line 31]</v>
      </c>
      <c r="E197" s="93"/>
      <c r="F197" s="113" t="str">
        <f t="shared" si="9"/>
        <v>£000</v>
      </c>
      <c r="G197" s="239"/>
      <c r="H197" s="181"/>
      <c r="I197" s="181"/>
      <c r="J197" s="181"/>
      <c r="K197" s="181"/>
      <c r="L197" s="181"/>
      <c r="M197" s="181"/>
      <c r="N197" s="181"/>
      <c r="O197" s="181"/>
      <c r="P197" s="181"/>
      <c r="Q197" s="181"/>
      <c r="R197" s="181"/>
      <c r="S197" s="181"/>
      <c r="T197" s="181"/>
      <c r="U197" s="181"/>
      <c r="V197" s="181"/>
      <c r="W197" s="181"/>
      <c r="X197" s="181"/>
      <c r="Y197" s="181"/>
      <c r="Z197" s="181"/>
      <c r="AA197" s="181"/>
      <c r="AB197" s="182"/>
      <c r="AD197" s="226"/>
    </row>
    <row r="198" spans="2:30" ht="12.75" hidden="1" customHeight="1" outlineLevel="1">
      <c r="D198" s="112" t="str">
        <f ca="1">'Line Items'!D317</f>
        <v>[Administrative Costs &amp; Other Line 32]</v>
      </c>
      <c r="E198" s="93"/>
      <c r="F198" s="113" t="str">
        <f t="shared" si="9"/>
        <v>£000</v>
      </c>
      <c r="G198" s="239"/>
      <c r="H198" s="181"/>
      <c r="I198" s="181"/>
      <c r="J198" s="181"/>
      <c r="K198" s="181"/>
      <c r="L198" s="181"/>
      <c r="M198" s="181"/>
      <c r="N198" s="181"/>
      <c r="O198" s="181"/>
      <c r="P198" s="181"/>
      <c r="Q198" s="181"/>
      <c r="R198" s="181"/>
      <c r="S198" s="181"/>
      <c r="T198" s="181"/>
      <c r="U198" s="181"/>
      <c r="V198" s="181"/>
      <c r="W198" s="181"/>
      <c r="X198" s="181"/>
      <c r="Y198" s="181"/>
      <c r="Z198" s="181"/>
      <c r="AA198" s="181"/>
      <c r="AB198" s="182"/>
      <c r="AD198" s="226"/>
    </row>
    <row r="199" spans="2:30" ht="12.75" hidden="1" customHeight="1" outlineLevel="1">
      <c r="D199" s="112" t="str">
        <f ca="1">'Line Items'!D318</f>
        <v>[Administrative Costs &amp; Other Line 33]</v>
      </c>
      <c r="E199" s="93"/>
      <c r="F199" s="113" t="str">
        <f t="shared" si="9"/>
        <v>£000</v>
      </c>
      <c r="G199" s="239"/>
      <c r="H199" s="181"/>
      <c r="I199" s="181"/>
      <c r="J199" s="181"/>
      <c r="K199" s="181"/>
      <c r="L199" s="181"/>
      <c r="M199" s="181"/>
      <c r="N199" s="181"/>
      <c r="O199" s="181"/>
      <c r="P199" s="181"/>
      <c r="Q199" s="181"/>
      <c r="R199" s="181"/>
      <c r="S199" s="181"/>
      <c r="T199" s="181"/>
      <c r="U199" s="181"/>
      <c r="V199" s="181"/>
      <c r="W199" s="181"/>
      <c r="X199" s="181"/>
      <c r="Y199" s="181"/>
      <c r="Z199" s="181"/>
      <c r="AA199" s="181"/>
      <c r="AB199" s="182"/>
      <c r="AD199" s="226"/>
    </row>
    <row r="200" spans="2:30" ht="12.75" hidden="1" customHeight="1" outlineLevel="1">
      <c r="D200" s="112" t="str">
        <f ca="1">'Line Items'!D319</f>
        <v>[Administrative Costs &amp; Other Line 34]</v>
      </c>
      <c r="E200" s="93"/>
      <c r="F200" s="113" t="str">
        <f t="shared" si="9"/>
        <v>£000</v>
      </c>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182"/>
      <c r="AD200" s="226"/>
    </row>
    <row r="201" spans="2:30" ht="12.75" hidden="1" customHeight="1" outlineLevel="1">
      <c r="D201" s="123" t="str">
        <f ca="1">'Line Items'!D320</f>
        <v>[Administrative Costs &amp; Other Line 35]</v>
      </c>
      <c r="E201" s="183"/>
      <c r="F201" s="124" t="str">
        <f t="shared" si="9"/>
        <v>£000</v>
      </c>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5"/>
      <c r="AD201" s="227"/>
    </row>
    <row r="202" spans="2:30" ht="12.75" hidden="1" customHeight="1" outlineLevel="1">
      <c r="G202" s="94"/>
      <c r="H202" s="94"/>
      <c r="I202" s="94"/>
      <c r="J202" s="94"/>
      <c r="K202" s="94"/>
      <c r="L202" s="94"/>
      <c r="M202" s="94"/>
      <c r="N202" s="94"/>
      <c r="O202" s="94"/>
      <c r="P202" s="94"/>
      <c r="Q202" s="94"/>
      <c r="R202" s="94"/>
      <c r="S202" s="94"/>
      <c r="T202" s="94"/>
      <c r="U202" s="94"/>
      <c r="V202" s="94"/>
      <c r="W202" s="94"/>
      <c r="X202" s="94"/>
      <c r="Y202" s="94"/>
      <c r="Z202" s="94"/>
      <c r="AA202" s="94"/>
      <c r="AB202" s="94"/>
    </row>
    <row r="203" spans="2:30" ht="12.75" hidden="1" customHeight="1" outlineLevel="1">
      <c r="D203" s="228" t="str">
        <f ca="1">"Total "&amp;B165</f>
        <v>Total Administrative Costs &amp; Other</v>
      </c>
      <c r="E203" s="229"/>
      <c r="F203" s="230" t="str">
        <f>F201</f>
        <v>£000</v>
      </c>
      <c r="G203" s="231">
        <f>SUM(G167:G201)</f>
        <v>0</v>
      </c>
      <c r="H203" s="231">
        <f t="shared" ref="H203:AB203" si="10">SUM(H167:H201)</f>
        <v>0</v>
      </c>
      <c r="I203" s="231">
        <f t="shared" si="10"/>
        <v>0</v>
      </c>
      <c r="J203" s="231">
        <f t="shared" si="10"/>
        <v>0</v>
      </c>
      <c r="K203" s="231">
        <f t="shared" si="10"/>
        <v>0</v>
      </c>
      <c r="L203" s="231">
        <f t="shared" si="10"/>
        <v>0</v>
      </c>
      <c r="M203" s="231">
        <f t="shared" si="10"/>
        <v>0</v>
      </c>
      <c r="N203" s="231">
        <f t="shared" si="10"/>
        <v>0</v>
      </c>
      <c r="O203" s="231">
        <f t="shared" si="10"/>
        <v>0</v>
      </c>
      <c r="P203" s="231">
        <f t="shared" si="10"/>
        <v>0</v>
      </c>
      <c r="Q203" s="231">
        <f t="shared" si="10"/>
        <v>0</v>
      </c>
      <c r="R203" s="231">
        <f t="shared" si="10"/>
        <v>0</v>
      </c>
      <c r="S203" s="231">
        <f t="shared" si="10"/>
        <v>0</v>
      </c>
      <c r="T203" s="231">
        <f t="shared" si="10"/>
        <v>0</v>
      </c>
      <c r="U203" s="231">
        <f t="shared" si="10"/>
        <v>0</v>
      </c>
      <c r="V203" s="231">
        <f t="shared" si="10"/>
        <v>0</v>
      </c>
      <c r="W203" s="231">
        <f t="shared" si="10"/>
        <v>0</v>
      </c>
      <c r="X203" s="231">
        <f t="shared" si="10"/>
        <v>0</v>
      </c>
      <c r="Y203" s="231">
        <f t="shared" si="10"/>
        <v>0</v>
      </c>
      <c r="Z203" s="231">
        <f t="shared" si="10"/>
        <v>0</v>
      </c>
      <c r="AA203" s="231">
        <f t="shared" si="10"/>
        <v>0</v>
      </c>
      <c r="AB203" s="232">
        <f t="shared" si="10"/>
        <v>0</v>
      </c>
      <c r="AD203" s="233"/>
    </row>
    <row r="204" spans="2:30" collapsed="1">
      <c r="G204" s="94"/>
      <c r="H204" s="94"/>
      <c r="I204" s="94"/>
      <c r="J204" s="94"/>
      <c r="K204" s="94"/>
      <c r="L204" s="94"/>
      <c r="M204" s="94"/>
      <c r="N204" s="94"/>
      <c r="O204" s="94"/>
      <c r="P204" s="94"/>
      <c r="Q204" s="94"/>
      <c r="R204" s="94"/>
      <c r="S204" s="94"/>
      <c r="T204" s="94"/>
      <c r="U204" s="94"/>
      <c r="V204" s="94"/>
      <c r="W204" s="94"/>
      <c r="X204" s="94"/>
      <c r="Y204" s="94"/>
      <c r="Z204" s="94"/>
      <c r="AA204" s="94"/>
      <c r="AB204" s="94"/>
    </row>
    <row r="205" spans="2:30" ht="15">
      <c r="B205" s="15" t="str">
        <f ca="1">'Line Items'!B322</f>
        <v>Non-Cash Costs</v>
      </c>
      <c r="C205" s="15"/>
      <c r="D205" s="178"/>
      <c r="E205" s="178"/>
      <c r="F205" s="15"/>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5"/>
      <c r="AD205" s="15"/>
    </row>
    <row r="206" spans="2:30" ht="12.75" hidden="1" customHeight="1" outlineLevel="1">
      <c r="G206" s="94"/>
      <c r="H206" s="94"/>
      <c r="I206" s="94"/>
      <c r="J206" s="94"/>
      <c r="K206" s="94"/>
      <c r="L206" s="94"/>
      <c r="M206" s="94"/>
      <c r="N206" s="94"/>
      <c r="O206" s="94"/>
      <c r="P206" s="94"/>
      <c r="Q206" s="94"/>
      <c r="R206" s="94"/>
      <c r="S206" s="94"/>
      <c r="T206" s="94"/>
      <c r="U206" s="94"/>
      <c r="V206" s="94"/>
      <c r="W206" s="94"/>
      <c r="X206" s="94"/>
      <c r="Y206" s="94"/>
      <c r="Z206" s="94"/>
      <c r="AA206" s="94"/>
      <c r="AB206" s="94"/>
    </row>
    <row r="207" spans="2:30" ht="12.75" hidden="1" customHeight="1" outlineLevel="1">
      <c r="D207" s="106" t="str">
        <f ca="1">'Line Items'!D324</f>
        <v>Amortisation</v>
      </c>
      <c r="E207" s="89"/>
      <c r="F207" s="107" t="s">
        <v>105</v>
      </c>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504"/>
      <c r="AD207" s="225"/>
    </row>
    <row r="208" spans="2:30" ht="12.75" hidden="1" customHeight="1" outlineLevel="1">
      <c r="D208" s="123" t="str">
        <f ca="1">'Line Items'!D325</f>
        <v>Depreciation</v>
      </c>
      <c r="E208" s="183"/>
      <c r="F208" s="240" t="str">
        <f>'TOC Capex'!F118</f>
        <v>£000</v>
      </c>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5"/>
      <c r="AD208" s="227"/>
    </row>
    <row r="209" spans="2:30" ht="12.75" hidden="1" customHeight="1" outlineLevel="1">
      <c r="G209" s="94"/>
      <c r="H209" s="94"/>
      <c r="I209" s="94"/>
      <c r="J209" s="94"/>
      <c r="K209" s="94"/>
      <c r="L209" s="94"/>
      <c r="M209" s="94"/>
      <c r="N209" s="94"/>
      <c r="O209" s="94"/>
      <c r="P209" s="94"/>
      <c r="Q209" s="94"/>
      <c r="R209" s="94"/>
      <c r="S209" s="94"/>
      <c r="T209" s="94"/>
      <c r="U209" s="94"/>
      <c r="V209" s="94"/>
      <c r="W209" s="94"/>
      <c r="X209" s="94"/>
      <c r="Y209" s="94"/>
      <c r="Z209" s="94"/>
      <c r="AA209" s="94"/>
      <c r="AB209" s="94"/>
    </row>
    <row r="210" spans="2:30" ht="12.75" hidden="1" customHeight="1" outlineLevel="1">
      <c r="D210" s="228" t="str">
        <f ca="1">"Total "&amp;B205</f>
        <v>Total Non-Cash Costs</v>
      </c>
      <c r="E210" s="229"/>
      <c r="F210" s="230" t="str">
        <f>F208</f>
        <v>£000</v>
      </c>
      <c r="G210" s="231">
        <f t="shared" ref="G210:AB210" si="11">SUM(G207:G208)</f>
        <v>0</v>
      </c>
      <c r="H210" s="231">
        <f t="shared" si="11"/>
        <v>0</v>
      </c>
      <c r="I210" s="231">
        <f t="shared" si="11"/>
        <v>0</v>
      </c>
      <c r="J210" s="231">
        <f t="shared" si="11"/>
        <v>0</v>
      </c>
      <c r="K210" s="231">
        <f t="shared" si="11"/>
        <v>0</v>
      </c>
      <c r="L210" s="231">
        <f t="shared" si="11"/>
        <v>0</v>
      </c>
      <c r="M210" s="231">
        <f t="shared" si="11"/>
        <v>0</v>
      </c>
      <c r="N210" s="231">
        <f t="shared" si="11"/>
        <v>0</v>
      </c>
      <c r="O210" s="231">
        <f t="shared" si="11"/>
        <v>0</v>
      </c>
      <c r="P210" s="231">
        <f t="shared" si="11"/>
        <v>0</v>
      </c>
      <c r="Q210" s="231">
        <f t="shared" si="11"/>
        <v>0</v>
      </c>
      <c r="R210" s="231">
        <f t="shared" si="11"/>
        <v>0</v>
      </c>
      <c r="S210" s="231">
        <f t="shared" si="11"/>
        <v>0</v>
      </c>
      <c r="T210" s="231">
        <f t="shared" si="11"/>
        <v>0</v>
      </c>
      <c r="U210" s="231">
        <f t="shared" si="11"/>
        <v>0</v>
      </c>
      <c r="V210" s="231">
        <f t="shared" si="11"/>
        <v>0</v>
      </c>
      <c r="W210" s="231">
        <f t="shared" si="11"/>
        <v>0</v>
      </c>
      <c r="X210" s="231">
        <f t="shared" si="11"/>
        <v>0</v>
      </c>
      <c r="Y210" s="231">
        <f t="shared" si="11"/>
        <v>0</v>
      </c>
      <c r="Z210" s="231">
        <f t="shared" si="11"/>
        <v>0</v>
      </c>
      <c r="AA210" s="231">
        <f t="shared" si="11"/>
        <v>0</v>
      </c>
      <c r="AB210" s="232">
        <f t="shared" si="11"/>
        <v>0</v>
      </c>
      <c r="AD210" s="233"/>
    </row>
    <row r="211" spans="2:30" collapsed="1">
      <c r="G211" s="94"/>
      <c r="H211" s="94"/>
      <c r="I211" s="94"/>
      <c r="J211" s="94"/>
      <c r="K211" s="94"/>
      <c r="L211" s="94"/>
      <c r="M211" s="94"/>
      <c r="N211" s="94"/>
      <c r="O211" s="94"/>
      <c r="P211" s="94"/>
      <c r="Q211" s="94"/>
      <c r="R211" s="94"/>
      <c r="S211" s="94"/>
      <c r="T211" s="94"/>
      <c r="U211" s="94"/>
      <c r="V211" s="94"/>
      <c r="W211" s="94"/>
      <c r="X211" s="94"/>
      <c r="Y211" s="94"/>
      <c r="Z211" s="94"/>
      <c r="AA211" s="94"/>
      <c r="AB211" s="94"/>
    </row>
    <row r="212" spans="2:30">
      <c r="G212" s="94"/>
      <c r="H212" s="94"/>
      <c r="I212" s="94"/>
      <c r="J212" s="94"/>
      <c r="K212" s="94"/>
      <c r="L212" s="94"/>
      <c r="M212" s="94"/>
      <c r="N212" s="94"/>
      <c r="O212" s="94"/>
      <c r="P212" s="94"/>
      <c r="Q212" s="94"/>
      <c r="R212" s="94"/>
      <c r="S212" s="94"/>
      <c r="T212" s="94"/>
      <c r="U212" s="94"/>
      <c r="V212" s="94"/>
      <c r="W212" s="94"/>
      <c r="X212" s="94"/>
      <c r="Y212" s="94"/>
      <c r="Z212" s="94"/>
      <c r="AA212" s="94"/>
      <c r="AB212" s="94"/>
    </row>
    <row r="213" spans="2:30" ht="16.5">
      <c r="B213" s="5" t="str">
        <f>"Total "&amp;B13</f>
        <v>Total Other Operating Costs</v>
      </c>
      <c r="C213" s="5"/>
      <c r="D213" s="5"/>
      <c r="E213" s="5"/>
      <c r="F213" s="5"/>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5"/>
      <c r="AD213" s="5"/>
    </row>
    <row r="214" spans="2:30" ht="12.75" hidden="1" customHeight="1" outlineLevel="1">
      <c r="G214" s="94"/>
      <c r="H214" s="94"/>
      <c r="I214" s="94"/>
      <c r="J214" s="94"/>
      <c r="K214" s="94"/>
      <c r="L214" s="94"/>
      <c r="M214" s="94"/>
      <c r="N214" s="94"/>
      <c r="O214" s="94"/>
      <c r="P214" s="94"/>
      <c r="Q214" s="94"/>
      <c r="R214" s="94"/>
      <c r="S214" s="94"/>
      <c r="T214" s="94"/>
      <c r="U214" s="94"/>
      <c r="V214" s="94"/>
      <c r="W214" s="94"/>
      <c r="X214" s="94"/>
      <c r="Y214" s="94"/>
      <c r="Z214" s="94"/>
      <c r="AA214" s="94"/>
      <c r="AB214" s="94"/>
    </row>
    <row r="215" spans="2:30" ht="12.75" hidden="1" customHeight="1" outlineLevel="1">
      <c r="D215" s="106" t="str">
        <f ca="1">D48</f>
        <v>Total Other Staff Costs</v>
      </c>
      <c r="E215" s="89"/>
      <c r="F215" s="192" t="str">
        <f t="shared" ref="F215:AB215" si="12">F48</f>
        <v>£000</v>
      </c>
      <c r="G215" s="90">
        <f t="shared" si="12"/>
        <v>0</v>
      </c>
      <c r="H215" s="90">
        <f t="shared" si="12"/>
        <v>0</v>
      </c>
      <c r="I215" s="90">
        <f t="shared" si="12"/>
        <v>0</v>
      </c>
      <c r="J215" s="90">
        <f t="shared" si="12"/>
        <v>0</v>
      </c>
      <c r="K215" s="90">
        <f t="shared" si="12"/>
        <v>0</v>
      </c>
      <c r="L215" s="90">
        <f t="shared" si="12"/>
        <v>0</v>
      </c>
      <c r="M215" s="90">
        <f t="shared" si="12"/>
        <v>0</v>
      </c>
      <c r="N215" s="90">
        <f t="shared" si="12"/>
        <v>0</v>
      </c>
      <c r="O215" s="90">
        <f t="shared" si="12"/>
        <v>0</v>
      </c>
      <c r="P215" s="90">
        <f t="shared" si="12"/>
        <v>0</v>
      </c>
      <c r="Q215" s="90">
        <f t="shared" si="12"/>
        <v>0</v>
      </c>
      <c r="R215" s="90">
        <f t="shared" si="12"/>
        <v>0</v>
      </c>
      <c r="S215" s="90">
        <f t="shared" si="12"/>
        <v>0</v>
      </c>
      <c r="T215" s="90">
        <f t="shared" si="12"/>
        <v>0</v>
      </c>
      <c r="U215" s="90">
        <f t="shared" si="12"/>
        <v>0</v>
      </c>
      <c r="V215" s="90">
        <f t="shared" si="12"/>
        <v>0</v>
      </c>
      <c r="W215" s="90">
        <f t="shared" si="12"/>
        <v>0</v>
      </c>
      <c r="X215" s="90">
        <f t="shared" si="12"/>
        <v>0</v>
      </c>
      <c r="Y215" s="90">
        <f t="shared" si="12"/>
        <v>0</v>
      </c>
      <c r="Z215" s="90">
        <f t="shared" si="12"/>
        <v>0</v>
      </c>
      <c r="AA215" s="90">
        <f t="shared" si="12"/>
        <v>0</v>
      </c>
      <c r="AB215" s="91">
        <f t="shared" si="12"/>
        <v>0</v>
      </c>
      <c r="AD215" s="225">
        <f>AD48</f>
        <v>0</v>
      </c>
    </row>
    <row r="216" spans="2:30" ht="12.75" hidden="1" customHeight="1" outlineLevel="1">
      <c r="D216" s="112" t="str">
        <f ca="1">D93</f>
        <v>Total Station &amp; Train Operations</v>
      </c>
      <c r="E216" s="93"/>
      <c r="F216" s="113" t="str">
        <f t="shared" ref="F216:AB216" si="13">F93</f>
        <v>£000</v>
      </c>
      <c r="G216" s="94">
        <f t="shared" si="13"/>
        <v>0</v>
      </c>
      <c r="H216" s="94">
        <f t="shared" si="13"/>
        <v>0</v>
      </c>
      <c r="I216" s="94">
        <f t="shared" si="13"/>
        <v>0</v>
      </c>
      <c r="J216" s="94">
        <f t="shared" si="13"/>
        <v>0</v>
      </c>
      <c r="K216" s="94">
        <f t="shared" si="13"/>
        <v>0</v>
      </c>
      <c r="L216" s="94">
        <f t="shared" si="13"/>
        <v>0</v>
      </c>
      <c r="M216" s="94">
        <f t="shared" si="13"/>
        <v>0</v>
      </c>
      <c r="N216" s="94">
        <f t="shared" si="13"/>
        <v>0</v>
      </c>
      <c r="O216" s="94">
        <f t="shared" si="13"/>
        <v>0</v>
      </c>
      <c r="P216" s="94">
        <f t="shared" si="13"/>
        <v>0</v>
      </c>
      <c r="Q216" s="94">
        <f t="shared" si="13"/>
        <v>0</v>
      </c>
      <c r="R216" s="94">
        <f t="shared" si="13"/>
        <v>0</v>
      </c>
      <c r="S216" s="94">
        <f t="shared" si="13"/>
        <v>0</v>
      </c>
      <c r="T216" s="94">
        <f t="shared" si="13"/>
        <v>0</v>
      </c>
      <c r="U216" s="94">
        <f t="shared" si="13"/>
        <v>0</v>
      </c>
      <c r="V216" s="94">
        <f t="shared" si="13"/>
        <v>0</v>
      </c>
      <c r="W216" s="94">
        <f t="shared" si="13"/>
        <v>0</v>
      </c>
      <c r="X216" s="94">
        <f t="shared" si="13"/>
        <v>0</v>
      </c>
      <c r="Y216" s="94">
        <f t="shared" si="13"/>
        <v>0</v>
      </c>
      <c r="Z216" s="94">
        <f t="shared" si="13"/>
        <v>0</v>
      </c>
      <c r="AA216" s="94">
        <f t="shared" si="13"/>
        <v>0</v>
      </c>
      <c r="AB216" s="95">
        <f t="shared" si="13"/>
        <v>0</v>
      </c>
      <c r="AD216" s="226">
        <f>AD93</f>
        <v>0</v>
      </c>
    </row>
    <row r="217" spans="2:30" ht="12.75" hidden="1" customHeight="1" outlineLevel="1">
      <c r="D217" s="112" t="str">
        <f ca="1">D128</f>
        <v>Total Rolling Stock Maintenance</v>
      </c>
      <c r="E217" s="93"/>
      <c r="F217" s="113" t="str">
        <f t="shared" ref="F217:AB217" si="14">F128</f>
        <v>£000</v>
      </c>
      <c r="G217" s="94">
        <f t="shared" si="14"/>
        <v>0</v>
      </c>
      <c r="H217" s="94">
        <f t="shared" si="14"/>
        <v>0</v>
      </c>
      <c r="I217" s="94">
        <f t="shared" si="14"/>
        <v>0</v>
      </c>
      <c r="J217" s="94">
        <f t="shared" si="14"/>
        <v>0</v>
      </c>
      <c r="K217" s="94">
        <f t="shared" si="14"/>
        <v>0</v>
      </c>
      <c r="L217" s="94">
        <f t="shared" si="14"/>
        <v>0</v>
      </c>
      <c r="M217" s="94">
        <f t="shared" si="14"/>
        <v>0</v>
      </c>
      <c r="N217" s="94">
        <f t="shared" si="14"/>
        <v>0</v>
      </c>
      <c r="O217" s="94">
        <f t="shared" si="14"/>
        <v>0</v>
      </c>
      <c r="P217" s="94">
        <f t="shared" si="14"/>
        <v>0</v>
      </c>
      <c r="Q217" s="94">
        <f t="shared" si="14"/>
        <v>0</v>
      </c>
      <c r="R217" s="94">
        <f t="shared" si="14"/>
        <v>0</v>
      </c>
      <c r="S217" s="94">
        <f t="shared" si="14"/>
        <v>0</v>
      </c>
      <c r="T217" s="94">
        <f t="shared" si="14"/>
        <v>0</v>
      </c>
      <c r="U217" s="94">
        <f t="shared" si="14"/>
        <v>0</v>
      </c>
      <c r="V217" s="94">
        <f t="shared" si="14"/>
        <v>0</v>
      </c>
      <c r="W217" s="94">
        <f t="shared" si="14"/>
        <v>0</v>
      </c>
      <c r="X217" s="94">
        <f t="shared" si="14"/>
        <v>0</v>
      </c>
      <c r="Y217" s="94">
        <f t="shared" si="14"/>
        <v>0</v>
      </c>
      <c r="Z217" s="94">
        <f t="shared" si="14"/>
        <v>0</v>
      </c>
      <c r="AA217" s="94">
        <f t="shared" si="14"/>
        <v>0</v>
      </c>
      <c r="AB217" s="95">
        <f t="shared" si="14"/>
        <v>0</v>
      </c>
      <c r="AD217" s="226">
        <f>AD128</f>
        <v>0</v>
      </c>
    </row>
    <row r="218" spans="2:30" ht="12.75" hidden="1" customHeight="1" outlineLevel="1">
      <c r="D218" s="112" t="str">
        <f ca="1">D163</f>
        <v>Total Industry &amp; Professional Services</v>
      </c>
      <c r="E218" s="93"/>
      <c r="F218" s="113" t="str">
        <f t="shared" ref="F218:AB218" si="15">F163</f>
        <v>£000</v>
      </c>
      <c r="G218" s="94">
        <f t="shared" si="15"/>
        <v>0</v>
      </c>
      <c r="H218" s="94">
        <f t="shared" si="15"/>
        <v>0</v>
      </c>
      <c r="I218" s="94">
        <f t="shared" si="15"/>
        <v>0</v>
      </c>
      <c r="J218" s="94">
        <f t="shared" si="15"/>
        <v>0</v>
      </c>
      <c r="K218" s="94">
        <f t="shared" si="15"/>
        <v>0</v>
      </c>
      <c r="L218" s="94">
        <f t="shared" si="15"/>
        <v>0</v>
      </c>
      <c r="M218" s="94">
        <f t="shared" si="15"/>
        <v>0</v>
      </c>
      <c r="N218" s="94">
        <f t="shared" si="15"/>
        <v>0</v>
      </c>
      <c r="O218" s="94">
        <f t="shared" si="15"/>
        <v>0</v>
      </c>
      <c r="P218" s="94">
        <f t="shared" si="15"/>
        <v>0</v>
      </c>
      <c r="Q218" s="94">
        <f t="shared" si="15"/>
        <v>0</v>
      </c>
      <c r="R218" s="94">
        <f t="shared" si="15"/>
        <v>0</v>
      </c>
      <c r="S218" s="94">
        <f t="shared" si="15"/>
        <v>0</v>
      </c>
      <c r="T218" s="94">
        <f t="shared" si="15"/>
        <v>0</v>
      </c>
      <c r="U218" s="94">
        <f t="shared" si="15"/>
        <v>0</v>
      </c>
      <c r="V218" s="94">
        <f t="shared" si="15"/>
        <v>0</v>
      </c>
      <c r="W218" s="94">
        <f t="shared" si="15"/>
        <v>0</v>
      </c>
      <c r="X218" s="94">
        <f t="shared" si="15"/>
        <v>0</v>
      </c>
      <c r="Y218" s="94">
        <f t="shared" si="15"/>
        <v>0</v>
      </c>
      <c r="Z218" s="94">
        <f t="shared" si="15"/>
        <v>0</v>
      </c>
      <c r="AA218" s="94">
        <f t="shared" si="15"/>
        <v>0</v>
      </c>
      <c r="AB218" s="95">
        <f t="shared" si="15"/>
        <v>0</v>
      </c>
      <c r="AD218" s="226">
        <f>AD163</f>
        <v>0</v>
      </c>
    </row>
    <row r="219" spans="2:30" ht="12.75" hidden="1" customHeight="1" outlineLevel="1">
      <c r="D219" s="112" t="str">
        <f ca="1">D203</f>
        <v>Total Administrative Costs &amp; Other</v>
      </c>
      <c r="E219" s="93"/>
      <c r="F219" s="113" t="str">
        <f t="shared" ref="F219:AB219" si="16">F203</f>
        <v>£000</v>
      </c>
      <c r="G219" s="94">
        <f t="shared" si="16"/>
        <v>0</v>
      </c>
      <c r="H219" s="94">
        <f t="shared" si="16"/>
        <v>0</v>
      </c>
      <c r="I219" s="94">
        <f t="shared" si="16"/>
        <v>0</v>
      </c>
      <c r="J219" s="94">
        <f t="shared" si="16"/>
        <v>0</v>
      </c>
      <c r="K219" s="94">
        <f t="shared" si="16"/>
        <v>0</v>
      </c>
      <c r="L219" s="94">
        <f t="shared" si="16"/>
        <v>0</v>
      </c>
      <c r="M219" s="94">
        <f t="shared" si="16"/>
        <v>0</v>
      </c>
      <c r="N219" s="94">
        <f t="shared" si="16"/>
        <v>0</v>
      </c>
      <c r="O219" s="94">
        <f t="shared" si="16"/>
        <v>0</v>
      </c>
      <c r="P219" s="94">
        <f t="shared" si="16"/>
        <v>0</v>
      </c>
      <c r="Q219" s="94">
        <f t="shared" si="16"/>
        <v>0</v>
      </c>
      <c r="R219" s="94">
        <f t="shared" si="16"/>
        <v>0</v>
      </c>
      <c r="S219" s="94">
        <f t="shared" si="16"/>
        <v>0</v>
      </c>
      <c r="T219" s="94">
        <f t="shared" si="16"/>
        <v>0</v>
      </c>
      <c r="U219" s="94">
        <f t="shared" si="16"/>
        <v>0</v>
      </c>
      <c r="V219" s="94">
        <f t="shared" si="16"/>
        <v>0</v>
      </c>
      <c r="W219" s="94">
        <f t="shared" si="16"/>
        <v>0</v>
      </c>
      <c r="X219" s="94">
        <f t="shared" si="16"/>
        <v>0</v>
      </c>
      <c r="Y219" s="94">
        <f t="shared" si="16"/>
        <v>0</v>
      </c>
      <c r="Z219" s="94">
        <f t="shared" si="16"/>
        <v>0</v>
      </c>
      <c r="AA219" s="94">
        <f t="shared" si="16"/>
        <v>0</v>
      </c>
      <c r="AB219" s="95">
        <f t="shared" si="16"/>
        <v>0</v>
      </c>
      <c r="AD219" s="226">
        <f>AD203</f>
        <v>0</v>
      </c>
    </row>
    <row r="220" spans="2:30" ht="12.75" hidden="1" customHeight="1" outlineLevel="1">
      <c r="D220" s="123" t="str">
        <f ca="1">D210</f>
        <v>Total Non-Cash Costs</v>
      </c>
      <c r="E220" s="183"/>
      <c r="F220" s="124" t="str">
        <f t="shared" ref="F220:AB220" si="17">F210</f>
        <v>£000</v>
      </c>
      <c r="G220" s="98">
        <f t="shared" si="17"/>
        <v>0</v>
      </c>
      <c r="H220" s="98">
        <f t="shared" si="17"/>
        <v>0</v>
      </c>
      <c r="I220" s="98">
        <f t="shared" si="17"/>
        <v>0</v>
      </c>
      <c r="J220" s="98">
        <f t="shared" si="17"/>
        <v>0</v>
      </c>
      <c r="K220" s="98">
        <f t="shared" si="17"/>
        <v>0</v>
      </c>
      <c r="L220" s="98">
        <f t="shared" si="17"/>
        <v>0</v>
      </c>
      <c r="M220" s="98">
        <f t="shared" si="17"/>
        <v>0</v>
      </c>
      <c r="N220" s="98">
        <f t="shared" si="17"/>
        <v>0</v>
      </c>
      <c r="O220" s="98">
        <f t="shared" si="17"/>
        <v>0</v>
      </c>
      <c r="P220" s="98">
        <f t="shared" si="17"/>
        <v>0</v>
      </c>
      <c r="Q220" s="98">
        <f t="shared" si="17"/>
        <v>0</v>
      </c>
      <c r="R220" s="98">
        <f t="shared" si="17"/>
        <v>0</v>
      </c>
      <c r="S220" s="98">
        <f t="shared" si="17"/>
        <v>0</v>
      </c>
      <c r="T220" s="98">
        <f t="shared" si="17"/>
        <v>0</v>
      </c>
      <c r="U220" s="98">
        <f t="shared" si="17"/>
        <v>0</v>
      </c>
      <c r="V220" s="98">
        <f t="shared" si="17"/>
        <v>0</v>
      </c>
      <c r="W220" s="98">
        <f t="shared" si="17"/>
        <v>0</v>
      </c>
      <c r="X220" s="98">
        <f t="shared" si="17"/>
        <v>0</v>
      </c>
      <c r="Y220" s="98">
        <f t="shared" si="17"/>
        <v>0</v>
      </c>
      <c r="Z220" s="98">
        <f t="shared" si="17"/>
        <v>0</v>
      </c>
      <c r="AA220" s="98">
        <f t="shared" si="17"/>
        <v>0</v>
      </c>
      <c r="AB220" s="99">
        <f t="shared" si="17"/>
        <v>0</v>
      </c>
      <c r="AD220" s="227">
        <f>AD210</f>
        <v>0</v>
      </c>
    </row>
    <row r="221" spans="2:30" ht="12.75" hidden="1" customHeight="1" outlineLevel="1">
      <c r="G221" s="94"/>
      <c r="H221" s="94"/>
      <c r="I221" s="94"/>
      <c r="J221" s="94"/>
      <c r="K221" s="94"/>
      <c r="L221" s="94"/>
      <c r="M221" s="94"/>
      <c r="N221" s="94"/>
      <c r="O221" s="94"/>
      <c r="P221" s="94"/>
      <c r="Q221" s="94"/>
      <c r="R221" s="94"/>
      <c r="S221" s="94"/>
      <c r="T221" s="94"/>
      <c r="U221" s="94"/>
      <c r="V221" s="94"/>
      <c r="W221" s="94"/>
      <c r="X221" s="94"/>
      <c r="Y221" s="94"/>
      <c r="Z221" s="94"/>
      <c r="AA221" s="94"/>
      <c r="AB221" s="94"/>
    </row>
    <row r="222" spans="2:30" ht="12.75" hidden="1" customHeight="1" outlineLevel="1">
      <c r="D222" s="228" t="str">
        <f>B213</f>
        <v>Total Other Operating Costs</v>
      </c>
      <c r="E222" s="229"/>
      <c r="F222" s="230" t="str">
        <f>F220</f>
        <v>£000</v>
      </c>
      <c r="G222" s="231">
        <f t="shared" ref="G222:AB222" si="18">SUM(G215:G220)</f>
        <v>0</v>
      </c>
      <c r="H222" s="231">
        <f t="shared" si="18"/>
        <v>0</v>
      </c>
      <c r="I222" s="231">
        <f t="shared" si="18"/>
        <v>0</v>
      </c>
      <c r="J222" s="231">
        <f t="shared" si="18"/>
        <v>0</v>
      </c>
      <c r="K222" s="231">
        <f t="shared" si="18"/>
        <v>0</v>
      </c>
      <c r="L222" s="231">
        <f t="shared" si="18"/>
        <v>0</v>
      </c>
      <c r="M222" s="231">
        <f t="shared" si="18"/>
        <v>0</v>
      </c>
      <c r="N222" s="231">
        <f t="shared" si="18"/>
        <v>0</v>
      </c>
      <c r="O222" s="231">
        <f t="shared" si="18"/>
        <v>0</v>
      </c>
      <c r="P222" s="231">
        <f t="shared" si="18"/>
        <v>0</v>
      </c>
      <c r="Q222" s="231">
        <f t="shared" si="18"/>
        <v>0</v>
      </c>
      <c r="R222" s="231">
        <f t="shared" si="18"/>
        <v>0</v>
      </c>
      <c r="S222" s="231">
        <f t="shared" si="18"/>
        <v>0</v>
      </c>
      <c r="T222" s="231">
        <f t="shared" si="18"/>
        <v>0</v>
      </c>
      <c r="U222" s="231">
        <f t="shared" si="18"/>
        <v>0</v>
      </c>
      <c r="V222" s="231">
        <f t="shared" si="18"/>
        <v>0</v>
      </c>
      <c r="W222" s="231">
        <f t="shared" si="18"/>
        <v>0</v>
      </c>
      <c r="X222" s="231">
        <f t="shared" si="18"/>
        <v>0</v>
      </c>
      <c r="Y222" s="231">
        <f t="shared" si="18"/>
        <v>0</v>
      </c>
      <c r="Z222" s="231">
        <f t="shared" si="18"/>
        <v>0</v>
      </c>
      <c r="AA222" s="231">
        <f t="shared" si="18"/>
        <v>0</v>
      </c>
      <c r="AB222" s="232">
        <f t="shared" si="18"/>
        <v>0</v>
      </c>
      <c r="AD222" s="233"/>
    </row>
    <row r="223" spans="2:30" collapsed="1"/>
    <row r="225" spans="2:30" ht="16.5">
      <c r="B225" s="5" t="s">
        <v>21</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fitToHeight="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AF1406"/>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RowHeight="15" outlineLevelRow="1" outlineLevelCol="1"/>
  <cols>
    <col min="1" max="1" width="2.85546875" style="3" customWidth="1"/>
    <col min="2" max="3" width="2.7109375" style="3" customWidth="1"/>
    <col min="4" max="5" width="24.42578125" style="3" customWidth="1"/>
    <col min="6" max="6" width="14" style="3" bestFit="1" customWidth="1"/>
    <col min="7" max="21" width="10.85546875" style="3" customWidth="1"/>
    <col min="22" max="28" width="10.85546875" style="3" hidden="1" customWidth="1" outlineLevel="1"/>
    <col min="29" max="29" width="3.42578125" style="3" customWidth="1" collapsed="1"/>
    <col min="30" max="30" width="77.85546875" style="3" customWidth="1"/>
    <col min="31" max="31" width="9.140625" style="3"/>
    <col min="33" max="16384" width="9.140625"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RS Charges</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c r="D9" s="607" t="str">
        <f ca="1">RN_Switch</f>
        <v>Nominal</v>
      </c>
      <c r="E9" s="60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2:30"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2:30">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2:30" ht="16.5">
      <c r="B13" s="5" t="s">
        <v>597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2:30">
      <c r="B15" s="15" t="s">
        <v>598</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0" ht="12.75" hidden="1" customHeight="1" outlineLevel="1"/>
    <row r="17" spans="3:30" ht="12.75" hidden="1" customHeight="1" outlineLevel="1">
      <c r="C17" s="153" t="s">
        <v>599</v>
      </c>
    </row>
    <row r="18" spans="3:30" ht="12.75" hidden="1" customHeight="1" outlineLevel="1">
      <c r="D18" s="106" t="str">
        <f ca="1">'Line Items'!D332</f>
        <v>Angel: DMU - Class 142</v>
      </c>
      <c r="E18" s="89"/>
      <c r="F18" s="107" t="s">
        <v>600</v>
      </c>
      <c r="G18" s="179"/>
      <c r="H18" s="179"/>
      <c r="I18" s="179"/>
      <c r="J18" s="179"/>
      <c r="K18" s="179"/>
      <c r="L18" s="179"/>
      <c r="M18" s="179"/>
      <c r="N18" s="179"/>
      <c r="O18" s="179"/>
      <c r="P18" s="179"/>
      <c r="Q18" s="179"/>
      <c r="R18" s="179"/>
      <c r="S18" s="179"/>
      <c r="T18" s="179"/>
      <c r="U18" s="179"/>
      <c r="V18" s="179"/>
      <c r="W18" s="179"/>
      <c r="X18" s="179"/>
      <c r="Y18" s="179"/>
      <c r="Z18" s="179"/>
      <c r="AA18" s="179"/>
      <c r="AB18" s="197"/>
      <c r="AD18" s="524" t="s">
        <v>842</v>
      </c>
    </row>
    <row r="19" spans="3:30" ht="12.75" hidden="1" customHeight="1" outlineLevel="1">
      <c r="D19" s="112" t="str">
        <f ca="1">'Line Items'!D333</f>
        <v>Angel: DMU - Class 150 - 2 car</v>
      </c>
      <c r="E19" s="93"/>
      <c r="F19" s="113" t="str">
        <f t="shared" ref="F19:F67" si="0">F18</f>
        <v>Veh</v>
      </c>
      <c r="G19" s="181"/>
      <c r="H19" s="181"/>
      <c r="I19" s="181"/>
      <c r="J19" s="181"/>
      <c r="K19" s="181"/>
      <c r="L19" s="181"/>
      <c r="M19" s="181"/>
      <c r="N19" s="181"/>
      <c r="O19" s="181"/>
      <c r="P19" s="181"/>
      <c r="Q19" s="181"/>
      <c r="R19" s="181"/>
      <c r="S19" s="181"/>
      <c r="T19" s="181"/>
      <c r="U19" s="181"/>
      <c r="V19" s="181"/>
      <c r="W19" s="181"/>
      <c r="X19" s="181"/>
      <c r="Y19" s="181"/>
      <c r="Z19" s="181"/>
      <c r="AA19" s="181"/>
      <c r="AB19" s="182"/>
      <c r="AD19" s="226"/>
    </row>
    <row r="20" spans="3:30" ht="12.75" hidden="1" customHeight="1" outlineLevel="1">
      <c r="D20" s="112" t="str">
        <f ca="1">'Line Items'!D334</f>
        <v>Angel: DMU - Class 150 - 3 car</v>
      </c>
      <c r="E20" s="93"/>
      <c r="F20" s="113" t="str">
        <f t="shared" si="0"/>
        <v>Veh</v>
      </c>
      <c r="G20" s="181"/>
      <c r="H20" s="181"/>
      <c r="I20" s="181"/>
      <c r="J20" s="181"/>
      <c r="K20" s="181"/>
      <c r="L20" s="181"/>
      <c r="M20" s="181"/>
      <c r="N20" s="181"/>
      <c r="O20" s="181"/>
      <c r="P20" s="181"/>
      <c r="Q20" s="181"/>
      <c r="R20" s="181"/>
      <c r="S20" s="181"/>
      <c r="T20" s="181"/>
      <c r="U20" s="181"/>
      <c r="V20" s="181"/>
      <c r="W20" s="181"/>
      <c r="X20" s="181"/>
      <c r="Y20" s="181"/>
      <c r="Z20" s="181"/>
      <c r="AA20" s="181"/>
      <c r="AB20" s="182"/>
      <c r="AD20" s="226"/>
    </row>
    <row r="21" spans="3:30" ht="12.75" hidden="1" customHeight="1" outlineLevel="1">
      <c r="D21" s="112" t="str">
        <f ca="1">'Line Items'!D335</f>
        <v>Angel: DMU - Class 153</v>
      </c>
      <c r="E21" s="93"/>
      <c r="F21" s="113" t="str">
        <f t="shared" si="0"/>
        <v>Veh</v>
      </c>
      <c r="G21" s="181"/>
      <c r="H21" s="181"/>
      <c r="I21" s="181"/>
      <c r="J21" s="181"/>
      <c r="K21" s="181"/>
      <c r="L21" s="181"/>
      <c r="M21" s="181"/>
      <c r="N21" s="181"/>
      <c r="O21" s="181"/>
      <c r="P21" s="181"/>
      <c r="Q21" s="181"/>
      <c r="R21" s="181"/>
      <c r="S21" s="181"/>
      <c r="T21" s="181"/>
      <c r="U21" s="181"/>
      <c r="V21" s="181"/>
      <c r="W21" s="181"/>
      <c r="X21" s="181"/>
      <c r="Y21" s="181"/>
      <c r="Z21" s="181"/>
      <c r="AA21" s="181"/>
      <c r="AB21" s="182"/>
      <c r="AD21" s="226"/>
    </row>
    <row r="22" spans="3:30" ht="12.75" hidden="1" customHeight="1" outlineLevel="1">
      <c r="D22" s="112" t="str">
        <f ca="1">'Line Items'!D336</f>
        <v>Angel: DMU - Class 156</v>
      </c>
      <c r="E22" s="93"/>
      <c r="F22" s="113" t="str">
        <f t="shared" si="0"/>
        <v>Veh</v>
      </c>
      <c r="G22" s="181"/>
      <c r="H22" s="181"/>
      <c r="I22" s="181"/>
      <c r="J22" s="181"/>
      <c r="K22" s="181"/>
      <c r="L22" s="181"/>
      <c r="M22" s="181"/>
      <c r="N22" s="181"/>
      <c r="O22" s="181"/>
      <c r="P22" s="181"/>
      <c r="Q22" s="181"/>
      <c r="R22" s="181"/>
      <c r="S22" s="181"/>
      <c r="T22" s="181"/>
      <c r="U22" s="181"/>
      <c r="V22" s="181"/>
      <c r="W22" s="181"/>
      <c r="X22" s="181"/>
      <c r="Y22" s="181"/>
      <c r="Z22" s="181"/>
      <c r="AA22" s="181"/>
      <c r="AB22" s="182"/>
      <c r="AD22" s="226"/>
    </row>
    <row r="23" spans="3:30" ht="12.75" hidden="1" customHeight="1" outlineLevel="1">
      <c r="D23" s="112" t="str">
        <f ca="1">'Line Items'!D337</f>
        <v>Angel: DMU - Class 158 - 2 car</v>
      </c>
      <c r="E23" s="93"/>
      <c r="F23" s="113" t="str">
        <f t="shared" si="0"/>
        <v>Veh</v>
      </c>
      <c r="G23" s="181"/>
      <c r="H23" s="181"/>
      <c r="I23" s="181"/>
      <c r="J23" s="181"/>
      <c r="K23" s="181"/>
      <c r="L23" s="181"/>
      <c r="M23" s="181"/>
      <c r="N23" s="181"/>
      <c r="O23" s="181"/>
      <c r="P23" s="181"/>
      <c r="Q23" s="181"/>
      <c r="R23" s="181"/>
      <c r="S23" s="181"/>
      <c r="T23" s="181"/>
      <c r="U23" s="181"/>
      <c r="V23" s="181"/>
      <c r="W23" s="181"/>
      <c r="X23" s="181"/>
      <c r="Y23" s="181"/>
      <c r="Z23" s="181"/>
      <c r="AA23" s="181"/>
      <c r="AB23" s="182"/>
      <c r="AD23" s="226"/>
    </row>
    <row r="24" spans="3:30" ht="12.75" hidden="1" customHeight="1" outlineLevel="1">
      <c r="D24" s="112" t="str">
        <f ca="1">'Line Items'!D338</f>
        <v>Angel: EMU - Class 333</v>
      </c>
      <c r="E24" s="93"/>
      <c r="F24" s="113" t="str">
        <f t="shared" si="0"/>
        <v>Veh</v>
      </c>
      <c r="G24" s="181"/>
      <c r="H24" s="181"/>
      <c r="I24" s="181"/>
      <c r="J24" s="181"/>
      <c r="K24" s="181"/>
      <c r="L24" s="181"/>
      <c r="M24" s="181"/>
      <c r="N24" s="181"/>
      <c r="O24" s="181"/>
      <c r="P24" s="181"/>
      <c r="Q24" s="181"/>
      <c r="R24" s="181"/>
      <c r="S24" s="181"/>
      <c r="T24" s="181"/>
      <c r="U24" s="181"/>
      <c r="V24" s="181"/>
      <c r="W24" s="181"/>
      <c r="X24" s="181"/>
      <c r="Y24" s="181"/>
      <c r="Z24" s="181"/>
      <c r="AA24" s="181"/>
      <c r="AB24" s="182"/>
      <c r="AD24" s="226"/>
    </row>
    <row r="25" spans="3:30" ht="12.75" hidden="1" customHeight="1" outlineLevel="1">
      <c r="D25" s="112" t="str">
        <f ca="1">'Line Items'!D339</f>
        <v>Eversholt: DMU - Class 158 - 2 car</v>
      </c>
      <c r="E25" s="93"/>
      <c r="F25" s="113" t="str">
        <f t="shared" si="0"/>
        <v>Veh</v>
      </c>
      <c r="G25" s="181"/>
      <c r="H25" s="181"/>
      <c r="I25" s="181"/>
      <c r="J25" s="181"/>
      <c r="K25" s="181"/>
      <c r="L25" s="181"/>
      <c r="M25" s="181"/>
      <c r="N25" s="181"/>
      <c r="O25" s="181"/>
      <c r="P25" s="181"/>
      <c r="Q25" s="181"/>
      <c r="R25" s="181"/>
      <c r="S25" s="181"/>
      <c r="T25" s="181"/>
      <c r="U25" s="181"/>
      <c r="V25" s="181"/>
      <c r="W25" s="181"/>
      <c r="X25" s="181"/>
      <c r="Y25" s="181"/>
      <c r="Z25" s="181"/>
      <c r="AA25" s="181"/>
      <c r="AB25" s="182"/>
      <c r="AD25" s="226"/>
    </row>
    <row r="26" spans="3:30" ht="12.75" hidden="1" customHeight="1" outlineLevel="1">
      <c r="D26" s="112" t="str">
        <f ca="1">'Line Items'!D340</f>
        <v>Eversholt: EMU - Class 321</v>
      </c>
      <c r="E26" s="93"/>
      <c r="F26" s="113" t="str">
        <f t="shared" si="0"/>
        <v>Veh</v>
      </c>
      <c r="G26" s="181"/>
      <c r="H26" s="181"/>
      <c r="I26" s="181"/>
      <c r="J26" s="181"/>
      <c r="K26" s="181"/>
      <c r="L26" s="181"/>
      <c r="M26" s="181"/>
      <c r="N26" s="181"/>
      <c r="O26" s="181"/>
      <c r="P26" s="181"/>
      <c r="Q26" s="181"/>
      <c r="R26" s="181"/>
      <c r="S26" s="181"/>
      <c r="T26" s="181"/>
      <c r="U26" s="181"/>
      <c r="V26" s="181"/>
      <c r="W26" s="181"/>
      <c r="X26" s="181"/>
      <c r="Y26" s="181"/>
      <c r="Z26" s="181"/>
      <c r="AA26" s="181"/>
      <c r="AB26" s="182"/>
      <c r="AD26" s="226"/>
    </row>
    <row r="27" spans="3:30" ht="12.75" hidden="1" customHeight="1" outlineLevel="1">
      <c r="D27" s="112" t="str">
        <f ca="1">'Line Items'!D341</f>
        <v>Eversholt: EMU - Class 322</v>
      </c>
      <c r="E27" s="93"/>
      <c r="F27" s="113" t="str">
        <f t="shared" si="0"/>
        <v>Veh</v>
      </c>
      <c r="G27" s="181"/>
      <c r="H27" s="181"/>
      <c r="I27" s="181"/>
      <c r="J27" s="181"/>
      <c r="K27" s="181"/>
      <c r="L27" s="181"/>
      <c r="M27" s="181"/>
      <c r="N27" s="181"/>
      <c r="O27" s="181"/>
      <c r="P27" s="181"/>
      <c r="Q27" s="181"/>
      <c r="R27" s="181"/>
      <c r="S27" s="181"/>
      <c r="T27" s="181"/>
      <c r="U27" s="181"/>
      <c r="V27" s="181"/>
      <c r="W27" s="181"/>
      <c r="X27" s="181"/>
      <c r="Y27" s="181"/>
      <c r="Z27" s="181"/>
      <c r="AA27" s="181"/>
      <c r="AB27" s="182"/>
      <c r="AD27" s="226"/>
    </row>
    <row r="28" spans="3:30" ht="12.75" hidden="1" customHeight="1" outlineLevel="1">
      <c r="D28" s="112" t="str">
        <f ca="1">'Line Items'!D342</f>
        <v>Porterbrook: DMU - Class 144 - 2 car</v>
      </c>
      <c r="E28" s="93"/>
      <c r="F28" s="113" t="str">
        <f t="shared" si="0"/>
        <v>Veh</v>
      </c>
      <c r="G28" s="181"/>
      <c r="H28" s="181"/>
      <c r="I28" s="181"/>
      <c r="J28" s="181"/>
      <c r="K28" s="181"/>
      <c r="L28" s="181"/>
      <c r="M28" s="181"/>
      <c r="N28" s="181"/>
      <c r="O28" s="181"/>
      <c r="P28" s="181"/>
      <c r="Q28" s="181"/>
      <c r="R28" s="181"/>
      <c r="S28" s="181"/>
      <c r="T28" s="181"/>
      <c r="U28" s="181"/>
      <c r="V28" s="181"/>
      <c r="W28" s="181"/>
      <c r="X28" s="181"/>
      <c r="Y28" s="181"/>
      <c r="Z28" s="181"/>
      <c r="AA28" s="181"/>
      <c r="AB28" s="182"/>
      <c r="AD28" s="226"/>
    </row>
    <row r="29" spans="3:30" ht="12.75" hidden="1" customHeight="1" outlineLevel="1">
      <c r="D29" s="112" t="str">
        <f ca="1">'Line Items'!D343</f>
        <v>Porterbrook: DMU - Class 144 - 3 car</v>
      </c>
      <c r="E29" s="93"/>
      <c r="F29" s="113" t="str">
        <f t="shared" si="0"/>
        <v>Veh</v>
      </c>
      <c r="G29" s="181"/>
      <c r="H29" s="181"/>
      <c r="I29" s="181"/>
      <c r="J29" s="181"/>
      <c r="K29" s="181"/>
      <c r="L29" s="181"/>
      <c r="M29" s="181"/>
      <c r="N29" s="181"/>
      <c r="O29" s="181"/>
      <c r="P29" s="181"/>
      <c r="Q29" s="181"/>
      <c r="R29" s="181"/>
      <c r="S29" s="181"/>
      <c r="T29" s="181"/>
      <c r="U29" s="181"/>
      <c r="V29" s="181"/>
      <c r="W29" s="181"/>
      <c r="X29" s="181"/>
      <c r="Y29" s="181"/>
      <c r="Z29" s="181"/>
      <c r="AA29" s="181"/>
      <c r="AB29" s="182"/>
      <c r="AD29" s="226"/>
    </row>
    <row r="30" spans="3:30" ht="12.75" hidden="1" customHeight="1" outlineLevel="1">
      <c r="D30" s="112" t="str">
        <f ca="1">'Line Items'!D344</f>
        <v>Porterbrook: DMU - Class 150 - 2 car</v>
      </c>
      <c r="E30" s="93"/>
      <c r="F30" s="113" t="str">
        <f t="shared" si="0"/>
        <v>Veh</v>
      </c>
      <c r="G30" s="181"/>
      <c r="H30" s="181"/>
      <c r="I30" s="181"/>
      <c r="J30" s="181"/>
      <c r="K30" s="181"/>
      <c r="L30" s="181"/>
      <c r="M30" s="181"/>
      <c r="N30" s="181"/>
      <c r="O30" s="181"/>
      <c r="P30" s="181"/>
      <c r="Q30" s="181"/>
      <c r="R30" s="181"/>
      <c r="S30" s="181"/>
      <c r="T30" s="181"/>
      <c r="U30" s="181"/>
      <c r="V30" s="181"/>
      <c r="W30" s="181"/>
      <c r="X30" s="181"/>
      <c r="Y30" s="181"/>
      <c r="Z30" s="181"/>
      <c r="AA30" s="181"/>
      <c r="AB30" s="182"/>
      <c r="AD30" s="226"/>
    </row>
    <row r="31" spans="3:30" ht="12.75" hidden="1" customHeight="1" outlineLevel="1">
      <c r="D31" s="112" t="str">
        <f ca="1">'Line Items'!D345</f>
        <v>Porterbrook: DMU - Class 153</v>
      </c>
      <c r="E31" s="93"/>
      <c r="F31" s="113" t="str">
        <f t="shared" si="0"/>
        <v>Veh</v>
      </c>
      <c r="G31" s="181"/>
      <c r="H31" s="181"/>
      <c r="I31" s="181"/>
      <c r="J31" s="181"/>
      <c r="K31" s="181"/>
      <c r="L31" s="181"/>
      <c r="M31" s="181"/>
      <c r="N31" s="181"/>
      <c r="O31" s="181"/>
      <c r="P31" s="181"/>
      <c r="Q31" s="181"/>
      <c r="R31" s="181"/>
      <c r="S31" s="181"/>
      <c r="T31" s="181"/>
      <c r="U31" s="181"/>
      <c r="V31" s="181"/>
      <c r="W31" s="181"/>
      <c r="X31" s="181"/>
      <c r="Y31" s="181"/>
      <c r="Z31" s="181"/>
      <c r="AA31" s="181"/>
      <c r="AB31" s="182"/>
      <c r="AD31" s="226"/>
    </row>
    <row r="32" spans="3:30" ht="12.75" hidden="1" customHeight="1" outlineLevel="1">
      <c r="D32" s="112" t="str">
        <f ca="1">'Line Items'!D346</f>
        <v>Porterbrook: DMU - Class 155</v>
      </c>
      <c r="E32" s="93"/>
      <c r="F32" s="113" t="str">
        <f t="shared" si="0"/>
        <v>Veh</v>
      </c>
      <c r="G32" s="181"/>
      <c r="H32" s="181"/>
      <c r="I32" s="181"/>
      <c r="J32" s="181"/>
      <c r="K32" s="181"/>
      <c r="L32" s="181"/>
      <c r="M32" s="181"/>
      <c r="N32" s="181"/>
      <c r="O32" s="181"/>
      <c r="P32" s="181"/>
      <c r="Q32" s="181"/>
      <c r="R32" s="181"/>
      <c r="S32" s="181"/>
      <c r="T32" s="181"/>
      <c r="U32" s="181"/>
      <c r="V32" s="181"/>
      <c r="W32" s="181"/>
      <c r="X32" s="181"/>
      <c r="Y32" s="181"/>
      <c r="Z32" s="181"/>
      <c r="AA32" s="181"/>
      <c r="AB32" s="182"/>
      <c r="AD32" s="226"/>
    </row>
    <row r="33" spans="4:30" ht="12.75" hidden="1" customHeight="1" outlineLevel="1">
      <c r="D33" s="112" t="str">
        <f ca="1">'Line Items'!D347</f>
        <v>Porterbrook: DMU - Class 156</v>
      </c>
      <c r="E33" s="93"/>
      <c r="F33" s="113" t="str">
        <f t="shared" si="0"/>
        <v>Veh</v>
      </c>
      <c r="G33" s="181"/>
      <c r="H33" s="181"/>
      <c r="I33" s="181"/>
      <c r="J33" s="181"/>
      <c r="K33" s="181"/>
      <c r="L33" s="181"/>
      <c r="M33" s="181"/>
      <c r="N33" s="181"/>
      <c r="O33" s="181"/>
      <c r="P33" s="181"/>
      <c r="Q33" s="181"/>
      <c r="R33" s="181"/>
      <c r="S33" s="181"/>
      <c r="T33" s="181"/>
      <c r="U33" s="181"/>
      <c r="V33" s="181"/>
      <c r="W33" s="181"/>
      <c r="X33" s="181"/>
      <c r="Y33" s="181"/>
      <c r="Z33" s="181"/>
      <c r="AA33" s="181"/>
      <c r="AB33" s="182"/>
      <c r="AD33" s="226"/>
    </row>
    <row r="34" spans="4:30" ht="12.75" hidden="1" customHeight="1" outlineLevel="1">
      <c r="D34" s="112" t="str">
        <f ca="1">'Line Items'!D348</f>
        <v>Porterbrook: DMU - Class 158 - 3 car</v>
      </c>
      <c r="E34" s="93"/>
      <c r="F34" s="113" t="str">
        <f t="shared" si="0"/>
        <v>Veh</v>
      </c>
      <c r="G34" s="181"/>
      <c r="H34" s="181"/>
      <c r="I34" s="181"/>
      <c r="J34" s="181"/>
      <c r="K34" s="181"/>
      <c r="L34" s="181"/>
      <c r="M34" s="181"/>
      <c r="N34" s="181"/>
      <c r="O34" s="181"/>
      <c r="P34" s="181"/>
      <c r="Q34" s="181"/>
      <c r="R34" s="181"/>
      <c r="S34" s="181"/>
      <c r="T34" s="181"/>
      <c r="U34" s="181"/>
      <c r="V34" s="181"/>
      <c r="W34" s="181"/>
      <c r="X34" s="181"/>
      <c r="Y34" s="181"/>
      <c r="Z34" s="181"/>
      <c r="AA34" s="181"/>
      <c r="AB34" s="182"/>
      <c r="AD34" s="226"/>
    </row>
    <row r="35" spans="4:30" ht="12.75" hidden="1" customHeight="1" outlineLevel="1">
      <c r="D35" s="112" t="str">
        <f ca="1">'Line Items'!D349</f>
        <v>Porterbrook: EMU - Class 319</v>
      </c>
      <c r="E35" s="93"/>
      <c r="F35" s="113" t="str">
        <f t="shared" si="0"/>
        <v>Veh</v>
      </c>
      <c r="G35" s="181"/>
      <c r="H35" s="181"/>
      <c r="I35" s="181"/>
      <c r="J35" s="181"/>
      <c r="K35" s="181"/>
      <c r="L35" s="181"/>
      <c r="M35" s="181"/>
      <c r="N35" s="181"/>
      <c r="O35" s="181"/>
      <c r="P35" s="181"/>
      <c r="Q35" s="181"/>
      <c r="R35" s="181"/>
      <c r="S35" s="181"/>
      <c r="T35" s="181"/>
      <c r="U35" s="181"/>
      <c r="V35" s="181"/>
      <c r="W35" s="181"/>
      <c r="X35" s="181"/>
      <c r="Y35" s="181"/>
      <c r="Z35" s="181"/>
      <c r="AA35" s="181"/>
      <c r="AB35" s="182"/>
      <c r="AD35" s="226"/>
    </row>
    <row r="36" spans="4:30" ht="12.75" hidden="1" customHeight="1" outlineLevel="1">
      <c r="D36" s="112" t="str">
        <f ca="1">'Line Items'!D350</f>
        <v>Porterbrook: EMU - Class 323</v>
      </c>
      <c r="E36" s="93"/>
      <c r="F36" s="113" t="str">
        <f t="shared" si="0"/>
        <v>Veh</v>
      </c>
      <c r="G36" s="181"/>
      <c r="H36" s="181"/>
      <c r="I36" s="181"/>
      <c r="J36" s="181"/>
      <c r="K36" s="181"/>
      <c r="L36" s="181"/>
      <c r="M36" s="181"/>
      <c r="N36" s="181"/>
      <c r="O36" s="181"/>
      <c r="P36" s="181"/>
      <c r="Q36" s="181"/>
      <c r="R36" s="181"/>
      <c r="S36" s="181"/>
      <c r="T36" s="181"/>
      <c r="U36" s="181"/>
      <c r="V36" s="181"/>
      <c r="W36" s="181"/>
      <c r="X36" s="181"/>
      <c r="Y36" s="181"/>
      <c r="Z36" s="181"/>
      <c r="AA36" s="181"/>
      <c r="AB36" s="182"/>
      <c r="AD36" s="226"/>
    </row>
    <row r="37" spans="4:30" ht="12.75" hidden="1" customHeight="1" outlineLevel="1">
      <c r="D37" s="112" t="str">
        <f ca="1">'Line Items'!D351</f>
        <v>[Rolling Stock Line 20]</v>
      </c>
      <c r="E37" s="93"/>
      <c r="F37" s="113" t="str">
        <f t="shared" si="0"/>
        <v>Veh</v>
      </c>
      <c r="G37" s="181"/>
      <c r="H37" s="181"/>
      <c r="I37" s="181"/>
      <c r="J37" s="181"/>
      <c r="K37" s="181"/>
      <c r="L37" s="181"/>
      <c r="M37" s="181"/>
      <c r="N37" s="181"/>
      <c r="O37" s="181"/>
      <c r="P37" s="181"/>
      <c r="Q37" s="181"/>
      <c r="R37" s="181"/>
      <c r="S37" s="181"/>
      <c r="T37" s="181"/>
      <c r="U37" s="181"/>
      <c r="V37" s="181"/>
      <c r="W37" s="181"/>
      <c r="X37" s="181"/>
      <c r="Y37" s="181"/>
      <c r="Z37" s="181"/>
      <c r="AA37" s="181"/>
      <c r="AB37" s="182"/>
      <c r="AD37" s="226"/>
    </row>
    <row r="38" spans="4:30" ht="12.75" hidden="1" customHeight="1" outlineLevel="1">
      <c r="D38" s="112" t="str">
        <f ca="1">'Line Items'!D352</f>
        <v>[Rolling Stock Line 21]</v>
      </c>
      <c r="E38" s="93"/>
      <c r="F38" s="113" t="str">
        <f t="shared" si="0"/>
        <v>Veh</v>
      </c>
      <c r="G38" s="181"/>
      <c r="H38" s="181"/>
      <c r="I38" s="181"/>
      <c r="J38" s="181"/>
      <c r="K38" s="181"/>
      <c r="L38" s="181"/>
      <c r="M38" s="181"/>
      <c r="N38" s="181"/>
      <c r="O38" s="181"/>
      <c r="P38" s="181"/>
      <c r="Q38" s="181"/>
      <c r="R38" s="181"/>
      <c r="S38" s="181"/>
      <c r="T38" s="181"/>
      <c r="U38" s="181"/>
      <c r="V38" s="181"/>
      <c r="W38" s="181"/>
      <c r="X38" s="181"/>
      <c r="Y38" s="181"/>
      <c r="Z38" s="181"/>
      <c r="AA38" s="181"/>
      <c r="AB38" s="182"/>
      <c r="AD38" s="226"/>
    </row>
    <row r="39" spans="4:30" ht="12.75" hidden="1" customHeight="1" outlineLevel="1">
      <c r="D39" s="112" t="str">
        <f ca="1">'Line Items'!D353</f>
        <v>[Rolling Stock Line 22]</v>
      </c>
      <c r="E39" s="93"/>
      <c r="F39" s="113" t="str">
        <f t="shared" si="0"/>
        <v>Veh</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26"/>
    </row>
    <row r="40" spans="4:30" ht="12.75" hidden="1" customHeight="1" outlineLevel="1">
      <c r="D40" s="112" t="str">
        <f ca="1">'Line Items'!D354</f>
        <v>[Rolling Stock Line 23]</v>
      </c>
      <c r="E40" s="93"/>
      <c r="F40" s="113" t="str">
        <f t="shared" si="0"/>
        <v>Veh</v>
      </c>
      <c r="G40" s="181"/>
      <c r="H40" s="181"/>
      <c r="I40" s="181"/>
      <c r="J40" s="181"/>
      <c r="K40" s="181"/>
      <c r="L40" s="181"/>
      <c r="M40" s="181"/>
      <c r="N40" s="181"/>
      <c r="O40" s="181"/>
      <c r="P40" s="181"/>
      <c r="Q40" s="181"/>
      <c r="R40" s="181"/>
      <c r="S40" s="181"/>
      <c r="T40" s="181"/>
      <c r="U40" s="181"/>
      <c r="V40" s="181"/>
      <c r="W40" s="181"/>
      <c r="X40" s="181"/>
      <c r="Y40" s="181"/>
      <c r="Z40" s="181"/>
      <c r="AA40" s="181"/>
      <c r="AB40" s="182"/>
      <c r="AD40" s="226"/>
    </row>
    <row r="41" spans="4:30" ht="12.75" hidden="1" customHeight="1" outlineLevel="1">
      <c r="D41" s="112" t="str">
        <f ca="1">'Line Items'!D355</f>
        <v>[Rolling Stock Line 24]</v>
      </c>
      <c r="E41" s="93"/>
      <c r="F41" s="113" t="str">
        <f t="shared" si="0"/>
        <v>Veh</v>
      </c>
      <c r="G41" s="181"/>
      <c r="H41" s="181"/>
      <c r="I41" s="181"/>
      <c r="J41" s="181"/>
      <c r="K41" s="181"/>
      <c r="L41" s="181"/>
      <c r="M41" s="181"/>
      <c r="N41" s="181"/>
      <c r="O41" s="181"/>
      <c r="P41" s="181"/>
      <c r="Q41" s="181"/>
      <c r="R41" s="181"/>
      <c r="S41" s="181"/>
      <c r="T41" s="181"/>
      <c r="U41" s="181"/>
      <c r="V41" s="181"/>
      <c r="W41" s="181"/>
      <c r="X41" s="181"/>
      <c r="Y41" s="181"/>
      <c r="Z41" s="181"/>
      <c r="AA41" s="181"/>
      <c r="AB41" s="182"/>
      <c r="AD41" s="226"/>
    </row>
    <row r="42" spans="4:30" ht="12.75" hidden="1" customHeight="1" outlineLevel="1">
      <c r="D42" s="112" t="str">
        <f ca="1">'Line Items'!D356</f>
        <v>[Rolling Stock Line 25]</v>
      </c>
      <c r="E42" s="93"/>
      <c r="F42" s="113" t="str">
        <f t="shared" si="0"/>
        <v>Veh</v>
      </c>
      <c r="G42" s="181"/>
      <c r="H42" s="181"/>
      <c r="I42" s="181"/>
      <c r="J42" s="181"/>
      <c r="K42" s="181"/>
      <c r="L42" s="181"/>
      <c r="M42" s="181"/>
      <c r="N42" s="181"/>
      <c r="O42" s="181"/>
      <c r="P42" s="181"/>
      <c r="Q42" s="181"/>
      <c r="R42" s="181"/>
      <c r="S42" s="181"/>
      <c r="T42" s="181"/>
      <c r="U42" s="181"/>
      <c r="V42" s="181"/>
      <c r="W42" s="181"/>
      <c r="X42" s="181"/>
      <c r="Y42" s="181"/>
      <c r="Z42" s="181"/>
      <c r="AA42" s="181"/>
      <c r="AB42" s="182"/>
      <c r="AD42" s="226"/>
    </row>
    <row r="43" spans="4:30" ht="12.75" hidden="1" customHeight="1" outlineLevel="1">
      <c r="D43" s="112" t="str">
        <f ca="1">'Line Items'!D357</f>
        <v>[Rolling Stock Line 26]</v>
      </c>
      <c r="E43" s="93"/>
      <c r="F43" s="113" t="str">
        <f t="shared" si="0"/>
        <v>Veh</v>
      </c>
      <c r="G43" s="181"/>
      <c r="H43" s="181"/>
      <c r="I43" s="181"/>
      <c r="J43" s="181"/>
      <c r="K43" s="181"/>
      <c r="L43" s="181"/>
      <c r="M43" s="181"/>
      <c r="N43" s="181"/>
      <c r="O43" s="181"/>
      <c r="P43" s="181"/>
      <c r="Q43" s="181"/>
      <c r="R43" s="181"/>
      <c r="S43" s="181"/>
      <c r="T43" s="181"/>
      <c r="U43" s="181"/>
      <c r="V43" s="181"/>
      <c r="W43" s="181"/>
      <c r="X43" s="181"/>
      <c r="Y43" s="181"/>
      <c r="Z43" s="181"/>
      <c r="AA43" s="181"/>
      <c r="AB43" s="182"/>
      <c r="AD43" s="226"/>
    </row>
    <row r="44" spans="4:30" ht="12.75" hidden="1" customHeight="1" outlineLevel="1">
      <c r="D44" s="112" t="str">
        <f ca="1">'Line Items'!D358</f>
        <v>[Rolling Stock Line 27]</v>
      </c>
      <c r="E44" s="93"/>
      <c r="F44" s="113" t="str">
        <f t="shared" si="0"/>
        <v>Veh</v>
      </c>
      <c r="G44" s="181"/>
      <c r="H44" s="181"/>
      <c r="I44" s="181"/>
      <c r="J44" s="181"/>
      <c r="K44" s="181"/>
      <c r="L44" s="181"/>
      <c r="M44" s="181"/>
      <c r="N44" s="181"/>
      <c r="O44" s="181"/>
      <c r="P44" s="181"/>
      <c r="Q44" s="181"/>
      <c r="R44" s="181"/>
      <c r="S44" s="181"/>
      <c r="T44" s="181"/>
      <c r="U44" s="181"/>
      <c r="V44" s="181"/>
      <c r="W44" s="181"/>
      <c r="X44" s="181"/>
      <c r="Y44" s="181"/>
      <c r="Z44" s="181"/>
      <c r="AA44" s="181"/>
      <c r="AB44" s="182"/>
      <c r="AD44" s="226"/>
    </row>
    <row r="45" spans="4:30" ht="12.75" hidden="1" customHeight="1" outlineLevel="1">
      <c r="D45" s="112" t="str">
        <f ca="1">'Line Items'!D359</f>
        <v>[Rolling Stock Line 28]</v>
      </c>
      <c r="E45" s="93"/>
      <c r="F45" s="113" t="str">
        <f t="shared" si="0"/>
        <v>Veh</v>
      </c>
      <c r="G45" s="181"/>
      <c r="H45" s="181"/>
      <c r="I45" s="181"/>
      <c r="J45" s="181"/>
      <c r="K45" s="181"/>
      <c r="L45" s="181"/>
      <c r="M45" s="181"/>
      <c r="N45" s="181"/>
      <c r="O45" s="181"/>
      <c r="P45" s="181"/>
      <c r="Q45" s="181"/>
      <c r="R45" s="181"/>
      <c r="S45" s="181"/>
      <c r="T45" s="181"/>
      <c r="U45" s="181"/>
      <c r="V45" s="181"/>
      <c r="W45" s="181"/>
      <c r="X45" s="181"/>
      <c r="Y45" s="181"/>
      <c r="Z45" s="181"/>
      <c r="AA45" s="181"/>
      <c r="AB45" s="182"/>
      <c r="AD45" s="226"/>
    </row>
    <row r="46" spans="4:30" ht="12.75" hidden="1" customHeight="1" outlineLevel="1">
      <c r="D46" s="112" t="str">
        <f ca="1">'Line Items'!D360</f>
        <v>[Rolling Stock Line 29]</v>
      </c>
      <c r="E46" s="93"/>
      <c r="F46" s="113" t="str">
        <f t="shared" si="0"/>
        <v>Veh</v>
      </c>
      <c r="G46" s="181"/>
      <c r="H46" s="181"/>
      <c r="I46" s="181"/>
      <c r="J46" s="181"/>
      <c r="K46" s="181"/>
      <c r="L46" s="181"/>
      <c r="M46" s="181"/>
      <c r="N46" s="181"/>
      <c r="O46" s="181"/>
      <c r="P46" s="181"/>
      <c r="Q46" s="181"/>
      <c r="R46" s="181"/>
      <c r="S46" s="181"/>
      <c r="T46" s="181"/>
      <c r="U46" s="181"/>
      <c r="V46" s="181"/>
      <c r="W46" s="181"/>
      <c r="X46" s="181"/>
      <c r="Y46" s="181"/>
      <c r="Z46" s="181"/>
      <c r="AA46" s="181"/>
      <c r="AB46" s="182"/>
      <c r="AD46" s="226"/>
    </row>
    <row r="47" spans="4:30" ht="12.75" hidden="1" customHeight="1" outlineLevel="1">
      <c r="D47" s="112" t="str">
        <f ca="1">'Line Items'!D361</f>
        <v>[Rolling Stock Line 30]</v>
      </c>
      <c r="E47" s="93"/>
      <c r="F47" s="113" t="str">
        <f t="shared" si="0"/>
        <v>Veh</v>
      </c>
      <c r="G47" s="181"/>
      <c r="H47" s="181"/>
      <c r="I47" s="181"/>
      <c r="J47" s="181"/>
      <c r="K47" s="181"/>
      <c r="L47" s="181"/>
      <c r="M47" s="181"/>
      <c r="N47" s="181"/>
      <c r="O47" s="181"/>
      <c r="P47" s="181"/>
      <c r="Q47" s="181"/>
      <c r="R47" s="181"/>
      <c r="S47" s="181"/>
      <c r="T47" s="181"/>
      <c r="U47" s="181"/>
      <c r="V47" s="181"/>
      <c r="W47" s="181"/>
      <c r="X47" s="181"/>
      <c r="Y47" s="181"/>
      <c r="Z47" s="181"/>
      <c r="AA47" s="181"/>
      <c r="AB47" s="182"/>
      <c r="AD47" s="226"/>
    </row>
    <row r="48" spans="4:30" ht="12.75" hidden="1" customHeight="1" outlineLevel="1">
      <c r="D48" s="112" t="str">
        <f ca="1">'Line Items'!D362</f>
        <v>[Rolling Stock Line 31]</v>
      </c>
      <c r="E48" s="93"/>
      <c r="F48" s="113" t="str">
        <f t="shared" si="0"/>
        <v>Veh</v>
      </c>
      <c r="G48" s="181"/>
      <c r="H48" s="181"/>
      <c r="I48" s="181"/>
      <c r="J48" s="181"/>
      <c r="K48" s="181"/>
      <c r="L48" s="181"/>
      <c r="M48" s="181"/>
      <c r="N48" s="181"/>
      <c r="O48" s="181"/>
      <c r="P48" s="181"/>
      <c r="Q48" s="181"/>
      <c r="R48" s="181"/>
      <c r="S48" s="181"/>
      <c r="T48" s="181"/>
      <c r="U48" s="181"/>
      <c r="V48" s="181"/>
      <c r="W48" s="181"/>
      <c r="X48" s="181"/>
      <c r="Y48" s="181"/>
      <c r="Z48" s="181"/>
      <c r="AA48" s="181"/>
      <c r="AB48" s="182"/>
      <c r="AD48" s="226"/>
    </row>
    <row r="49" spans="4:30" ht="12.75" hidden="1" customHeight="1" outlineLevel="1">
      <c r="D49" s="112" t="str">
        <f ca="1">'Line Items'!D363</f>
        <v>[Rolling Stock Line 32]</v>
      </c>
      <c r="E49" s="93"/>
      <c r="F49" s="113" t="str">
        <f t="shared" si="0"/>
        <v>Veh</v>
      </c>
      <c r="G49" s="181"/>
      <c r="H49" s="181"/>
      <c r="I49" s="181"/>
      <c r="J49" s="181"/>
      <c r="K49" s="181"/>
      <c r="L49" s="181"/>
      <c r="M49" s="181"/>
      <c r="N49" s="181"/>
      <c r="O49" s="181"/>
      <c r="P49" s="181"/>
      <c r="Q49" s="181"/>
      <c r="R49" s="181"/>
      <c r="S49" s="181"/>
      <c r="T49" s="181"/>
      <c r="U49" s="181"/>
      <c r="V49" s="181"/>
      <c r="W49" s="181"/>
      <c r="X49" s="181"/>
      <c r="Y49" s="181"/>
      <c r="Z49" s="181"/>
      <c r="AA49" s="181"/>
      <c r="AB49" s="182"/>
      <c r="AD49" s="226"/>
    </row>
    <row r="50" spans="4:30" ht="12.75" hidden="1" customHeight="1" outlineLevel="1">
      <c r="D50" s="112" t="str">
        <f ca="1">'Line Items'!D364</f>
        <v>[Rolling Stock Line 33]</v>
      </c>
      <c r="E50" s="93"/>
      <c r="F50" s="113" t="str">
        <f t="shared" si="0"/>
        <v>Veh</v>
      </c>
      <c r="G50" s="181"/>
      <c r="H50" s="181"/>
      <c r="I50" s="181"/>
      <c r="J50" s="181"/>
      <c r="K50" s="181"/>
      <c r="L50" s="181"/>
      <c r="M50" s="181"/>
      <c r="N50" s="181"/>
      <c r="O50" s="181"/>
      <c r="P50" s="181"/>
      <c r="Q50" s="181"/>
      <c r="R50" s="181"/>
      <c r="S50" s="181"/>
      <c r="T50" s="181"/>
      <c r="U50" s="181"/>
      <c r="V50" s="181"/>
      <c r="W50" s="181"/>
      <c r="X50" s="181"/>
      <c r="Y50" s="181"/>
      <c r="Z50" s="181"/>
      <c r="AA50" s="181"/>
      <c r="AB50" s="182"/>
      <c r="AD50" s="226"/>
    </row>
    <row r="51" spans="4:30" ht="12.75" hidden="1" customHeight="1" outlineLevel="1">
      <c r="D51" s="112" t="str">
        <f ca="1">'Line Items'!D365</f>
        <v>[Rolling Stock Line 34]</v>
      </c>
      <c r="E51" s="93"/>
      <c r="F51" s="113" t="str">
        <f t="shared" si="0"/>
        <v>Veh</v>
      </c>
      <c r="G51" s="181"/>
      <c r="H51" s="181"/>
      <c r="I51" s="181"/>
      <c r="J51" s="181"/>
      <c r="K51" s="181"/>
      <c r="L51" s="181"/>
      <c r="M51" s="181"/>
      <c r="N51" s="181"/>
      <c r="O51" s="181"/>
      <c r="P51" s="181"/>
      <c r="Q51" s="181"/>
      <c r="R51" s="181"/>
      <c r="S51" s="181"/>
      <c r="T51" s="181"/>
      <c r="U51" s="181"/>
      <c r="V51" s="181"/>
      <c r="W51" s="181"/>
      <c r="X51" s="181"/>
      <c r="Y51" s="181"/>
      <c r="Z51" s="181"/>
      <c r="AA51" s="181"/>
      <c r="AB51" s="182"/>
      <c r="AD51" s="226"/>
    </row>
    <row r="52" spans="4:30" ht="12.75" hidden="1" customHeight="1" outlineLevel="1">
      <c r="D52" s="112" t="str">
        <f ca="1">'Line Items'!D366</f>
        <v>[Rolling Stock Line 35]</v>
      </c>
      <c r="E52" s="93"/>
      <c r="F52" s="113" t="str">
        <f t="shared" si="0"/>
        <v>Veh</v>
      </c>
      <c r="G52" s="181"/>
      <c r="H52" s="181"/>
      <c r="I52" s="181"/>
      <c r="J52" s="181"/>
      <c r="K52" s="181"/>
      <c r="L52" s="181"/>
      <c r="M52" s="181"/>
      <c r="N52" s="181"/>
      <c r="O52" s="181"/>
      <c r="P52" s="181"/>
      <c r="Q52" s="181"/>
      <c r="R52" s="181"/>
      <c r="S52" s="181"/>
      <c r="T52" s="181"/>
      <c r="U52" s="181"/>
      <c r="V52" s="181"/>
      <c r="W52" s="181"/>
      <c r="X52" s="181"/>
      <c r="Y52" s="181"/>
      <c r="Z52" s="181"/>
      <c r="AA52" s="181"/>
      <c r="AB52" s="182"/>
      <c r="AD52" s="226"/>
    </row>
    <row r="53" spans="4:30" ht="12.75" hidden="1" customHeight="1" outlineLevel="1">
      <c r="D53" s="112" t="str">
        <f ca="1">'Line Items'!D367</f>
        <v>[Rolling Stock Line 36]</v>
      </c>
      <c r="E53" s="93"/>
      <c r="F53" s="113" t="str">
        <f t="shared" si="0"/>
        <v>Veh</v>
      </c>
      <c r="G53" s="181"/>
      <c r="H53" s="181"/>
      <c r="I53" s="181"/>
      <c r="J53" s="181"/>
      <c r="K53" s="181"/>
      <c r="L53" s="181"/>
      <c r="M53" s="181"/>
      <c r="N53" s="181"/>
      <c r="O53" s="181"/>
      <c r="P53" s="181"/>
      <c r="Q53" s="181"/>
      <c r="R53" s="181"/>
      <c r="S53" s="181"/>
      <c r="T53" s="181"/>
      <c r="U53" s="181"/>
      <c r="V53" s="181"/>
      <c r="W53" s="181"/>
      <c r="X53" s="181"/>
      <c r="Y53" s="181"/>
      <c r="Z53" s="181"/>
      <c r="AA53" s="181"/>
      <c r="AB53" s="182"/>
      <c r="AD53" s="226"/>
    </row>
    <row r="54" spans="4:30" ht="12.75" hidden="1" customHeight="1" outlineLevel="1">
      <c r="D54" s="112" t="str">
        <f ca="1">'Line Items'!D368</f>
        <v>[Rolling Stock Line 37]</v>
      </c>
      <c r="E54" s="93"/>
      <c r="F54" s="113" t="str">
        <f t="shared" si="0"/>
        <v>Veh</v>
      </c>
      <c r="G54" s="181"/>
      <c r="H54" s="181"/>
      <c r="I54" s="181"/>
      <c r="J54" s="181"/>
      <c r="K54" s="181"/>
      <c r="L54" s="181"/>
      <c r="M54" s="181"/>
      <c r="N54" s="181"/>
      <c r="O54" s="181"/>
      <c r="P54" s="181"/>
      <c r="Q54" s="181"/>
      <c r="R54" s="181"/>
      <c r="S54" s="181"/>
      <c r="T54" s="181"/>
      <c r="U54" s="181"/>
      <c r="V54" s="181"/>
      <c r="W54" s="181"/>
      <c r="X54" s="181"/>
      <c r="Y54" s="181"/>
      <c r="Z54" s="181"/>
      <c r="AA54" s="181"/>
      <c r="AB54" s="182"/>
      <c r="AD54" s="226"/>
    </row>
    <row r="55" spans="4:30" ht="12.75" hidden="1" customHeight="1" outlineLevel="1">
      <c r="D55" s="112" t="str">
        <f ca="1">'Line Items'!D369</f>
        <v>[Rolling Stock Line 38]</v>
      </c>
      <c r="E55" s="93"/>
      <c r="F55" s="113" t="str">
        <f t="shared" si="0"/>
        <v>Veh</v>
      </c>
      <c r="G55" s="181"/>
      <c r="H55" s="181"/>
      <c r="I55" s="181"/>
      <c r="J55" s="181"/>
      <c r="K55" s="181"/>
      <c r="L55" s="181"/>
      <c r="M55" s="181"/>
      <c r="N55" s="181"/>
      <c r="O55" s="181"/>
      <c r="P55" s="181"/>
      <c r="Q55" s="181"/>
      <c r="R55" s="181"/>
      <c r="S55" s="181"/>
      <c r="T55" s="181"/>
      <c r="U55" s="181"/>
      <c r="V55" s="181"/>
      <c r="W55" s="181"/>
      <c r="X55" s="181"/>
      <c r="Y55" s="181"/>
      <c r="Z55" s="181"/>
      <c r="AA55" s="181"/>
      <c r="AB55" s="182"/>
      <c r="AD55" s="226"/>
    </row>
    <row r="56" spans="4:30" ht="12.75" hidden="1" customHeight="1" outlineLevel="1">
      <c r="D56" s="112" t="str">
        <f ca="1">'Line Items'!D370</f>
        <v>[Rolling Stock Line 39]</v>
      </c>
      <c r="E56" s="93"/>
      <c r="F56" s="113" t="str">
        <f t="shared" si="0"/>
        <v>Veh</v>
      </c>
      <c r="G56" s="181"/>
      <c r="H56" s="181"/>
      <c r="I56" s="181"/>
      <c r="J56" s="181"/>
      <c r="K56" s="181"/>
      <c r="L56" s="181"/>
      <c r="M56" s="181"/>
      <c r="N56" s="181"/>
      <c r="O56" s="181"/>
      <c r="P56" s="181"/>
      <c r="Q56" s="181"/>
      <c r="R56" s="181"/>
      <c r="S56" s="181"/>
      <c r="T56" s="181"/>
      <c r="U56" s="181"/>
      <c r="V56" s="181"/>
      <c r="W56" s="181"/>
      <c r="X56" s="181"/>
      <c r="Y56" s="181"/>
      <c r="Z56" s="181"/>
      <c r="AA56" s="181"/>
      <c r="AB56" s="182"/>
      <c r="AD56" s="226"/>
    </row>
    <row r="57" spans="4:30" ht="12.75" hidden="1" customHeight="1" outlineLevel="1">
      <c r="D57" s="112" t="str">
        <f ca="1">'Line Items'!D371</f>
        <v>[Rolling Stock Line 40]</v>
      </c>
      <c r="E57" s="93"/>
      <c r="F57" s="113" t="str">
        <f t="shared" si="0"/>
        <v>Veh</v>
      </c>
      <c r="G57" s="181"/>
      <c r="H57" s="181"/>
      <c r="I57" s="181"/>
      <c r="J57" s="181"/>
      <c r="K57" s="181"/>
      <c r="L57" s="181"/>
      <c r="M57" s="181"/>
      <c r="N57" s="181"/>
      <c r="O57" s="181"/>
      <c r="P57" s="181"/>
      <c r="Q57" s="181"/>
      <c r="R57" s="181"/>
      <c r="S57" s="181"/>
      <c r="T57" s="181"/>
      <c r="U57" s="181"/>
      <c r="V57" s="181"/>
      <c r="W57" s="181"/>
      <c r="X57" s="181"/>
      <c r="Y57" s="181"/>
      <c r="Z57" s="181"/>
      <c r="AA57" s="181"/>
      <c r="AB57" s="182"/>
      <c r="AD57" s="226"/>
    </row>
    <row r="58" spans="4:30" ht="12.75" hidden="1" customHeight="1" outlineLevel="1">
      <c r="D58" s="112" t="str">
        <f ca="1">'Line Items'!D372</f>
        <v>[Rolling Stock Line 41]</v>
      </c>
      <c r="E58" s="93"/>
      <c r="F58" s="113" t="str">
        <f t="shared" si="0"/>
        <v>Veh</v>
      </c>
      <c r="G58" s="181"/>
      <c r="H58" s="181"/>
      <c r="I58" s="181"/>
      <c r="J58" s="181"/>
      <c r="K58" s="181"/>
      <c r="L58" s="181"/>
      <c r="M58" s="181"/>
      <c r="N58" s="181"/>
      <c r="O58" s="181"/>
      <c r="P58" s="181"/>
      <c r="Q58" s="181"/>
      <c r="R58" s="181"/>
      <c r="S58" s="181"/>
      <c r="T58" s="181"/>
      <c r="U58" s="181"/>
      <c r="V58" s="181"/>
      <c r="W58" s="181"/>
      <c r="X58" s="181"/>
      <c r="Y58" s="181"/>
      <c r="Z58" s="181"/>
      <c r="AA58" s="181"/>
      <c r="AB58" s="182"/>
      <c r="AD58" s="226"/>
    </row>
    <row r="59" spans="4:30" ht="12.75" hidden="1" customHeight="1" outlineLevel="1">
      <c r="D59" s="112" t="str">
        <f ca="1">'Line Items'!D373</f>
        <v>[Rolling Stock Line 42]</v>
      </c>
      <c r="E59" s="93"/>
      <c r="F59" s="113" t="str">
        <f t="shared" si="0"/>
        <v>Veh</v>
      </c>
      <c r="G59" s="181"/>
      <c r="H59" s="181"/>
      <c r="I59" s="181"/>
      <c r="J59" s="181"/>
      <c r="K59" s="181"/>
      <c r="L59" s="181"/>
      <c r="M59" s="181"/>
      <c r="N59" s="181"/>
      <c r="O59" s="181"/>
      <c r="P59" s="181"/>
      <c r="Q59" s="181"/>
      <c r="R59" s="181"/>
      <c r="S59" s="181"/>
      <c r="T59" s="181"/>
      <c r="U59" s="181"/>
      <c r="V59" s="181"/>
      <c r="W59" s="181"/>
      <c r="X59" s="181"/>
      <c r="Y59" s="181"/>
      <c r="Z59" s="181"/>
      <c r="AA59" s="181"/>
      <c r="AB59" s="182"/>
      <c r="AD59" s="226"/>
    </row>
    <row r="60" spans="4:30" ht="12.75" hidden="1" customHeight="1" outlineLevel="1">
      <c r="D60" s="112" t="str">
        <f ca="1">'Line Items'!D374</f>
        <v>[Rolling Stock Line 43]</v>
      </c>
      <c r="E60" s="93"/>
      <c r="F60" s="113" t="str">
        <f t="shared" si="0"/>
        <v>Veh</v>
      </c>
      <c r="G60" s="181"/>
      <c r="H60" s="181"/>
      <c r="I60" s="181"/>
      <c r="J60" s="181"/>
      <c r="K60" s="181"/>
      <c r="L60" s="181"/>
      <c r="M60" s="181"/>
      <c r="N60" s="181"/>
      <c r="O60" s="181"/>
      <c r="P60" s="181"/>
      <c r="Q60" s="181"/>
      <c r="R60" s="181"/>
      <c r="S60" s="181"/>
      <c r="T60" s="181"/>
      <c r="U60" s="181"/>
      <c r="V60" s="181"/>
      <c r="W60" s="181"/>
      <c r="X60" s="181"/>
      <c r="Y60" s="181"/>
      <c r="Z60" s="181"/>
      <c r="AA60" s="181"/>
      <c r="AB60" s="182"/>
      <c r="AD60" s="226"/>
    </row>
    <row r="61" spans="4:30" ht="12.75" hidden="1" customHeight="1" outlineLevel="1">
      <c r="D61" s="112" t="str">
        <f ca="1">'Line Items'!D375</f>
        <v>[Rolling Stock Line 44]</v>
      </c>
      <c r="E61" s="93"/>
      <c r="F61" s="113" t="str">
        <f t="shared" si="0"/>
        <v>Veh</v>
      </c>
      <c r="G61" s="181"/>
      <c r="H61" s="181"/>
      <c r="I61" s="181"/>
      <c r="J61" s="181"/>
      <c r="K61" s="181"/>
      <c r="L61" s="181"/>
      <c r="M61" s="181"/>
      <c r="N61" s="181"/>
      <c r="O61" s="181"/>
      <c r="P61" s="181"/>
      <c r="Q61" s="181"/>
      <c r="R61" s="181"/>
      <c r="S61" s="181"/>
      <c r="T61" s="181"/>
      <c r="U61" s="181"/>
      <c r="V61" s="181"/>
      <c r="W61" s="181"/>
      <c r="X61" s="181"/>
      <c r="Y61" s="181"/>
      <c r="Z61" s="181"/>
      <c r="AA61" s="181"/>
      <c r="AB61" s="182"/>
      <c r="AD61" s="226"/>
    </row>
    <row r="62" spans="4:30" ht="12.75" hidden="1" customHeight="1" outlineLevel="1">
      <c r="D62" s="112" t="str">
        <f ca="1">'Line Items'!D376</f>
        <v>[Rolling Stock Line 45]</v>
      </c>
      <c r="E62" s="93"/>
      <c r="F62" s="113" t="str">
        <f t="shared" si="0"/>
        <v>Veh</v>
      </c>
      <c r="G62" s="181"/>
      <c r="H62" s="181"/>
      <c r="I62" s="181"/>
      <c r="J62" s="181"/>
      <c r="K62" s="181"/>
      <c r="L62" s="181"/>
      <c r="M62" s="181"/>
      <c r="N62" s="181"/>
      <c r="O62" s="181"/>
      <c r="P62" s="181"/>
      <c r="Q62" s="181"/>
      <c r="R62" s="181"/>
      <c r="S62" s="181"/>
      <c r="T62" s="181"/>
      <c r="U62" s="181"/>
      <c r="V62" s="181"/>
      <c r="W62" s="181"/>
      <c r="X62" s="181"/>
      <c r="Y62" s="181"/>
      <c r="Z62" s="181"/>
      <c r="AA62" s="181"/>
      <c r="AB62" s="182"/>
      <c r="AD62" s="226"/>
    </row>
    <row r="63" spans="4:30" ht="12.75" hidden="1" customHeight="1" outlineLevel="1">
      <c r="D63" s="112" t="str">
        <f ca="1">'Line Items'!D377</f>
        <v>[Rolling Stock Line 46]</v>
      </c>
      <c r="E63" s="93"/>
      <c r="F63" s="113" t="str">
        <f t="shared" si="0"/>
        <v>Veh</v>
      </c>
      <c r="G63" s="181"/>
      <c r="H63" s="181"/>
      <c r="I63" s="181"/>
      <c r="J63" s="181"/>
      <c r="K63" s="181"/>
      <c r="L63" s="181"/>
      <c r="M63" s="181"/>
      <c r="N63" s="181"/>
      <c r="O63" s="181"/>
      <c r="P63" s="181"/>
      <c r="Q63" s="181"/>
      <c r="R63" s="181"/>
      <c r="S63" s="181"/>
      <c r="T63" s="181"/>
      <c r="U63" s="181"/>
      <c r="V63" s="181"/>
      <c r="W63" s="181"/>
      <c r="X63" s="181"/>
      <c r="Y63" s="181"/>
      <c r="Z63" s="181"/>
      <c r="AA63" s="181"/>
      <c r="AB63" s="182"/>
      <c r="AD63" s="226"/>
    </row>
    <row r="64" spans="4:30" ht="12.75" hidden="1" customHeight="1" outlineLevel="1">
      <c r="D64" s="112" t="str">
        <f ca="1">'Line Items'!D378</f>
        <v>[Rolling Stock Line 47]</v>
      </c>
      <c r="E64" s="93"/>
      <c r="F64" s="113" t="str">
        <f t="shared" si="0"/>
        <v>Veh</v>
      </c>
      <c r="G64" s="181"/>
      <c r="H64" s="181"/>
      <c r="I64" s="181"/>
      <c r="J64" s="181"/>
      <c r="K64" s="181"/>
      <c r="L64" s="181"/>
      <c r="M64" s="181"/>
      <c r="N64" s="181"/>
      <c r="O64" s="181"/>
      <c r="P64" s="181"/>
      <c r="Q64" s="181"/>
      <c r="R64" s="181"/>
      <c r="S64" s="181"/>
      <c r="T64" s="181"/>
      <c r="U64" s="181"/>
      <c r="V64" s="181"/>
      <c r="W64" s="181"/>
      <c r="X64" s="181"/>
      <c r="Y64" s="181"/>
      <c r="Z64" s="181"/>
      <c r="AA64" s="181"/>
      <c r="AB64" s="182"/>
      <c r="AD64" s="226"/>
    </row>
    <row r="65" spans="3:30" ht="12.75" hidden="1" customHeight="1" outlineLevel="1">
      <c r="D65" s="112" t="str">
        <f ca="1">'Line Items'!D379</f>
        <v>[Rolling Stock Line 48]</v>
      </c>
      <c r="E65" s="93"/>
      <c r="F65" s="113" t="str">
        <f t="shared" si="0"/>
        <v>Veh</v>
      </c>
      <c r="G65" s="181"/>
      <c r="H65" s="181"/>
      <c r="I65" s="181"/>
      <c r="J65" s="181"/>
      <c r="K65" s="181"/>
      <c r="L65" s="181"/>
      <c r="M65" s="181"/>
      <c r="N65" s="181"/>
      <c r="O65" s="181"/>
      <c r="P65" s="181"/>
      <c r="Q65" s="181"/>
      <c r="R65" s="181"/>
      <c r="S65" s="181"/>
      <c r="T65" s="181"/>
      <c r="U65" s="181"/>
      <c r="V65" s="181"/>
      <c r="W65" s="181"/>
      <c r="X65" s="181"/>
      <c r="Y65" s="181"/>
      <c r="Z65" s="181"/>
      <c r="AA65" s="181"/>
      <c r="AB65" s="182"/>
      <c r="AD65" s="226"/>
    </row>
    <row r="66" spans="3:30" ht="12.75" hidden="1" customHeight="1" outlineLevel="1">
      <c r="D66" s="112" t="str">
        <f ca="1">'Line Items'!D380</f>
        <v>[Rolling Stock Line 49]</v>
      </c>
      <c r="E66" s="93"/>
      <c r="F66" s="113" t="str">
        <f t="shared" si="0"/>
        <v>Veh</v>
      </c>
      <c r="G66" s="181"/>
      <c r="H66" s="181"/>
      <c r="I66" s="181"/>
      <c r="J66" s="181"/>
      <c r="K66" s="181"/>
      <c r="L66" s="181"/>
      <c r="M66" s="181"/>
      <c r="N66" s="181"/>
      <c r="O66" s="181"/>
      <c r="P66" s="181"/>
      <c r="Q66" s="181"/>
      <c r="R66" s="181"/>
      <c r="S66" s="181"/>
      <c r="T66" s="181"/>
      <c r="U66" s="181"/>
      <c r="V66" s="181"/>
      <c r="W66" s="181"/>
      <c r="X66" s="181"/>
      <c r="Y66" s="181"/>
      <c r="Z66" s="181"/>
      <c r="AA66" s="181"/>
      <c r="AB66" s="182"/>
      <c r="AD66" s="226"/>
    </row>
    <row r="67" spans="3:30" ht="12.75" hidden="1" customHeight="1" outlineLevel="1">
      <c r="D67" s="123" t="str">
        <f ca="1">'Line Items'!D381</f>
        <v>[Rolling Stock Line 50]</v>
      </c>
      <c r="E67" s="183"/>
      <c r="F67" s="124" t="str">
        <f t="shared" si="0"/>
        <v>Veh</v>
      </c>
      <c r="G67" s="184"/>
      <c r="H67" s="184"/>
      <c r="I67" s="184"/>
      <c r="J67" s="184"/>
      <c r="K67" s="184"/>
      <c r="L67" s="184"/>
      <c r="M67" s="184"/>
      <c r="N67" s="184"/>
      <c r="O67" s="184"/>
      <c r="P67" s="184"/>
      <c r="Q67" s="184"/>
      <c r="R67" s="184"/>
      <c r="S67" s="184"/>
      <c r="T67" s="184"/>
      <c r="U67" s="184"/>
      <c r="V67" s="184"/>
      <c r="W67" s="184"/>
      <c r="X67" s="184"/>
      <c r="Y67" s="184"/>
      <c r="Z67" s="184"/>
      <c r="AA67" s="184"/>
      <c r="AB67" s="185"/>
      <c r="AD67" s="215"/>
    </row>
    <row r="68" spans="3:30" ht="12.75" hidden="1" customHeight="1" outlineLevel="1">
      <c r="G68" s="94"/>
      <c r="H68" s="94"/>
      <c r="I68" s="94"/>
      <c r="J68" s="94"/>
      <c r="K68" s="94"/>
      <c r="L68" s="94"/>
      <c r="M68" s="94"/>
      <c r="N68" s="94"/>
      <c r="O68" s="94"/>
      <c r="P68" s="94"/>
      <c r="Q68" s="94"/>
      <c r="R68" s="94"/>
      <c r="S68" s="94"/>
      <c r="T68" s="94"/>
      <c r="U68" s="94"/>
      <c r="V68" s="94"/>
      <c r="W68" s="94"/>
      <c r="X68" s="94"/>
      <c r="Y68" s="94"/>
      <c r="Z68" s="94"/>
      <c r="AA68" s="94"/>
      <c r="AB68" s="94"/>
    </row>
    <row r="69" spans="3:30" ht="12.75" hidden="1" customHeight="1" outlineLevel="1">
      <c r="D69" s="241" t="str">
        <f>"Total "&amp;C17</f>
        <v>Total Number of Vehicles in Fleet</v>
      </c>
      <c r="E69" s="242"/>
      <c r="F69" s="243" t="str">
        <f>F67</f>
        <v>Veh</v>
      </c>
      <c r="G69" s="244">
        <f t="shared" ref="G69:AB69" si="1">SUM(G18:G67)</f>
        <v>0</v>
      </c>
      <c r="H69" s="244">
        <f t="shared" si="1"/>
        <v>0</v>
      </c>
      <c r="I69" s="244">
        <f t="shared" si="1"/>
        <v>0</v>
      </c>
      <c r="J69" s="244">
        <f t="shared" si="1"/>
        <v>0</v>
      </c>
      <c r="K69" s="244">
        <f t="shared" si="1"/>
        <v>0</v>
      </c>
      <c r="L69" s="244">
        <f t="shared" si="1"/>
        <v>0</v>
      </c>
      <c r="M69" s="244">
        <f t="shared" si="1"/>
        <v>0</v>
      </c>
      <c r="N69" s="244">
        <f t="shared" si="1"/>
        <v>0</v>
      </c>
      <c r="O69" s="244">
        <f t="shared" si="1"/>
        <v>0</v>
      </c>
      <c r="P69" s="244">
        <f t="shared" si="1"/>
        <v>0</v>
      </c>
      <c r="Q69" s="244">
        <f t="shared" si="1"/>
        <v>0</v>
      </c>
      <c r="R69" s="244">
        <f t="shared" si="1"/>
        <v>0</v>
      </c>
      <c r="S69" s="244">
        <f t="shared" si="1"/>
        <v>0</v>
      </c>
      <c r="T69" s="244">
        <f t="shared" si="1"/>
        <v>0</v>
      </c>
      <c r="U69" s="244">
        <f t="shared" si="1"/>
        <v>0</v>
      </c>
      <c r="V69" s="244">
        <f t="shared" si="1"/>
        <v>0</v>
      </c>
      <c r="W69" s="244">
        <f t="shared" si="1"/>
        <v>0</v>
      </c>
      <c r="X69" s="244">
        <f t="shared" si="1"/>
        <v>0</v>
      </c>
      <c r="Y69" s="244">
        <f t="shared" si="1"/>
        <v>0</v>
      </c>
      <c r="Z69" s="244">
        <f t="shared" si="1"/>
        <v>0</v>
      </c>
      <c r="AA69" s="244">
        <f t="shared" si="1"/>
        <v>0</v>
      </c>
      <c r="AB69" s="245">
        <f t="shared" si="1"/>
        <v>0</v>
      </c>
      <c r="AD69" s="248"/>
    </row>
    <row r="70" spans="3:30" ht="12.75" hidden="1" customHeight="1" outlineLevel="1">
      <c r="G70" s="94"/>
      <c r="H70" s="94"/>
      <c r="I70" s="94"/>
      <c r="J70" s="94"/>
      <c r="K70" s="94"/>
      <c r="L70" s="94"/>
      <c r="M70" s="94"/>
      <c r="N70" s="94"/>
      <c r="O70" s="94"/>
      <c r="P70" s="94"/>
      <c r="Q70" s="94"/>
      <c r="R70" s="94"/>
      <c r="S70" s="94"/>
      <c r="T70" s="94"/>
      <c r="U70" s="94"/>
      <c r="V70" s="94"/>
      <c r="W70" s="94"/>
      <c r="X70" s="94"/>
      <c r="Y70" s="94"/>
      <c r="Z70" s="94"/>
      <c r="AA70" s="94"/>
      <c r="AB70" s="94"/>
    </row>
    <row r="71" spans="3:30" ht="12.75" hidden="1" customHeight="1" outlineLevel="1">
      <c r="C71" s="144" t="s">
        <v>601</v>
      </c>
      <c r="G71" s="94"/>
      <c r="H71" s="94"/>
      <c r="I71" s="94"/>
      <c r="J71" s="94"/>
      <c r="K71" s="94"/>
      <c r="L71" s="94"/>
      <c r="M71" s="94"/>
      <c r="N71" s="94"/>
      <c r="O71" s="94"/>
      <c r="P71" s="94"/>
      <c r="Q71" s="94"/>
      <c r="R71" s="94"/>
      <c r="S71" s="94"/>
      <c r="T71" s="94"/>
      <c r="U71" s="94"/>
      <c r="V71" s="94"/>
      <c r="W71" s="94"/>
      <c r="X71" s="94"/>
      <c r="Y71" s="94"/>
      <c r="Z71" s="94"/>
      <c r="AA71" s="94"/>
      <c r="AB71" s="94"/>
    </row>
    <row r="72" spans="3:30" ht="12.75" hidden="1" customHeight="1" outlineLevel="1">
      <c r="D72" s="106" t="str">
        <f ca="1">'Line Items'!D332</f>
        <v>Angel: DMU - Class 142</v>
      </c>
      <c r="E72" s="89"/>
      <c r="F72" s="107" t="s">
        <v>89</v>
      </c>
      <c r="G72" s="179"/>
      <c r="H72" s="179"/>
      <c r="I72" s="179"/>
      <c r="J72" s="179"/>
      <c r="K72" s="179"/>
      <c r="L72" s="179"/>
      <c r="M72" s="179"/>
      <c r="N72" s="179"/>
      <c r="O72" s="179"/>
      <c r="P72" s="179"/>
      <c r="Q72" s="179"/>
      <c r="R72" s="179"/>
      <c r="S72" s="179"/>
      <c r="T72" s="179"/>
      <c r="U72" s="179"/>
      <c r="V72" s="179"/>
      <c r="W72" s="179"/>
      <c r="X72" s="179"/>
      <c r="Y72" s="179"/>
      <c r="Z72" s="179"/>
      <c r="AA72" s="179"/>
      <c r="AB72" s="197"/>
      <c r="AD72" s="524" t="s">
        <v>845</v>
      </c>
    </row>
    <row r="73" spans="3:30" ht="12.75" hidden="1" customHeight="1" outlineLevel="1">
      <c r="D73" s="112" t="str">
        <f ca="1">'Line Items'!D333</f>
        <v>Angel: DMU - Class 150 - 2 car</v>
      </c>
      <c r="E73" s="93"/>
      <c r="F73" s="113" t="str">
        <f t="shared" ref="F73:F121" si="2">F72</f>
        <v>Unit</v>
      </c>
      <c r="G73" s="181"/>
      <c r="H73" s="181"/>
      <c r="I73" s="181"/>
      <c r="J73" s="181"/>
      <c r="K73" s="181"/>
      <c r="L73" s="181"/>
      <c r="M73" s="181"/>
      <c r="N73" s="181"/>
      <c r="O73" s="181"/>
      <c r="P73" s="181"/>
      <c r="Q73" s="181"/>
      <c r="R73" s="181"/>
      <c r="S73" s="181"/>
      <c r="T73" s="181"/>
      <c r="U73" s="181"/>
      <c r="V73" s="181"/>
      <c r="W73" s="181"/>
      <c r="X73" s="181"/>
      <c r="Y73" s="181"/>
      <c r="Z73" s="181"/>
      <c r="AA73" s="181"/>
      <c r="AB73" s="182"/>
      <c r="AD73" s="226"/>
    </row>
    <row r="74" spans="3:30" ht="12.75" hidden="1" customHeight="1" outlineLevel="1">
      <c r="D74" s="112" t="str">
        <f ca="1">'Line Items'!D334</f>
        <v>Angel: DMU - Class 150 - 3 car</v>
      </c>
      <c r="E74" s="93"/>
      <c r="F74" s="113" t="str">
        <f t="shared" si="2"/>
        <v>Unit</v>
      </c>
      <c r="G74" s="181"/>
      <c r="H74" s="181"/>
      <c r="I74" s="181"/>
      <c r="J74" s="181"/>
      <c r="K74" s="181"/>
      <c r="L74" s="181"/>
      <c r="M74" s="181"/>
      <c r="N74" s="181"/>
      <c r="O74" s="181"/>
      <c r="P74" s="181"/>
      <c r="Q74" s="181"/>
      <c r="R74" s="181"/>
      <c r="S74" s="181"/>
      <c r="T74" s="181"/>
      <c r="U74" s="181"/>
      <c r="V74" s="181"/>
      <c r="W74" s="181"/>
      <c r="X74" s="181"/>
      <c r="Y74" s="181"/>
      <c r="Z74" s="181"/>
      <c r="AA74" s="181"/>
      <c r="AB74" s="182"/>
      <c r="AD74" s="226"/>
    </row>
    <row r="75" spans="3:30" ht="12.75" hidden="1" customHeight="1" outlineLevel="1">
      <c r="D75" s="112" t="str">
        <f ca="1">'Line Items'!D335</f>
        <v>Angel: DMU - Class 153</v>
      </c>
      <c r="E75" s="93"/>
      <c r="F75" s="113" t="str">
        <f t="shared" si="2"/>
        <v>Unit</v>
      </c>
      <c r="G75" s="181"/>
      <c r="H75" s="181"/>
      <c r="I75" s="181"/>
      <c r="J75" s="181"/>
      <c r="K75" s="181"/>
      <c r="L75" s="181"/>
      <c r="M75" s="181"/>
      <c r="N75" s="181"/>
      <c r="O75" s="181"/>
      <c r="P75" s="181"/>
      <c r="Q75" s="181"/>
      <c r="R75" s="181"/>
      <c r="S75" s="181"/>
      <c r="T75" s="181"/>
      <c r="U75" s="181"/>
      <c r="V75" s="181"/>
      <c r="W75" s="181"/>
      <c r="X75" s="181"/>
      <c r="Y75" s="181"/>
      <c r="Z75" s="181"/>
      <c r="AA75" s="181"/>
      <c r="AB75" s="182"/>
      <c r="AD75" s="226"/>
    </row>
    <row r="76" spans="3:30" ht="12.75" hidden="1" customHeight="1" outlineLevel="1">
      <c r="D76" s="112" t="str">
        <f ca="1">'Line Items'!D336</f>
        <v>Angel: DMU - Class 156</v>
      </c>
      <c r="E76" s="93"/>
      <c r="F76" s="113" t="str">
        <f t="shared" si="2"/>
        <v>Unit</v>
      </c>
      <c r="G76" s="181"/>
      <c r="H76" s="181"/>
      <c r="I76" s="181"/>
      <c r="J76" s="181"/>
      <c r="K76" s="181"/>
      <c r="L76" s="181"/>
      <c r="M76" s="181"/>
      <c r="N76" s="181"/>
      <c r="O76" s="181"/>
      <c r="P76" s="181"/>
      <c r="Q76" s="181"/>
      <c r="R76" s="181"/>
      <c r="S76" s="181"/>
      <c r="T76" s="181"/>
      <c r="U76" s="181"/>
      <c r="V76" s="181"/>
      <c r="W76" s="181"/>
      <c r="X76" s="181"/>
      <c r="Y76" s="181"/>
      <c r="Z76" s="181"/>
      <c r="AA76" s="181"/>
      <c r="AB76" s="182"/>
      <c r="AD76" s="226"/>
    </row>
    <row r="77" spans="3:30" ht="12.75" hidden="1" customHeight="1" outlineLevel="1">
      <c r="D77" s="112" t="str">
        <f ca="1">'Line Items'!D337</f>
        <v>Angel: DMU - Class 158 - 2 car</v>
      </c>
      <c r="E77" s="93"/>
      <c r="F77" s="113" t="str">
        <f t="shared" si="2"/>
        <v>Unit</v>
      </c>
      <c r="G77" s="181"/>
      <c r="H77" s="181"/>
      <c r="I77" s="181"/>
      <c r="J77" s="181"/>
      <c r="K77" s="181"/>
      <c r="L77" s="181"/>
      <c r="M77" s="181"/>
      <c r="N77" s="181"/>
      <c r="O77" s="181"/>
      <c r="P77" s="181"/>
      <c r="Q77" s="181"/>
      <c r="R77" s="181"/>
      <c r="S77" s="181"/>
      <c r="T77" s="181"/>
      <c r="U77" s="181"/>
      <c r="V77" s="181"/>
      <c r="W77" s="181"/>
      <c r="X77" s="181"/>
      <c r="Y77" s="181"/>
      <c r="Z77" s="181"/>
      <c r="AA77" s="181"/>
      <c r="AB77" s="182"/>
      <c r="AD77" s="226"/>
    </row>
    <row r="78" spans="3:30" ht="12.75" hidden="1" customHeight="1" outlineLevel="1">
      <c r="D78" s="112" t="str">
        <f ca="1">'Line Items'!D338</f>
        <v>Angel: EMU - Class 333</v>
      </c>
      <c r="E78" s="93"/>
      <c r="F78" s="113" t="str">
        <f t="shared" si="2"/>
        <v>Unit</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26"/>
    </row>
    <row r="79" spans="3:30" ht="12.75" hidden="1" customHeight="1" outlineLevel="1">
      <c r="D79" s="112" t="str">
        <f ca="1">'Line Items'!D339</f>
        <v>Eversholt: DMU - Class 158 - 2 car</v>
      </c>
      <c r="E79" s="93"/>
      <c r="F79" s="113" t="str">
        <f t="shared" si="2"/>
        <v>Unit</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26"/>
    </row>
    <row r="80" spans="3:30" ht="12.75" hidden="1" customHeight="1" outlineLevel="1">
      <c r="D80" s="112" t="str">
        <f ca="1">'Line Items'!D340</f>
        <v>Eversholt: EMU - Class 321</v>
      </c>
      <c r="E80" s="93"/>
      <c r="F80" s="113" t="str">
        <f t="shared" si="2"/>
        <v>Unit</v>
      </c>
      <c r="G80" s="181"/>
      <c r="H80" s="181"/>
      <c r="I80" s="181"/>
      <c r="J80" s="181"/>
      <c r="K80" s="181"/>
      <c r="L80" s="181"/>
      <c r="M80" s="181"/>
      <c r="N80" s="181"/>
      <c r="O80" s="181"/>
      <c r="P80" s="181"/>
      <c r="Q80" s="181"/>
      <c r="R80" s="181"/>
      <c r="S80" s="181"/>
      <c r="T80" s="181"/>
      <c r="U80" s="181"/>
      <c r="V80" s="181"/>
      <c r="W80" s="181"/>
      <c r="X80" s="181"/>
      <c r="Y80" s="181"/>
      <c r="Z80" s="181"/>
      <c r="AA80" s="181"/>
      <c r="AB80" s="182"/>
      <c r="AD80" s="226"/>
    </row>
    <row r="81" spans="4:30" ht="12.75" hidden="1" customHeight="1" outlineLevel="1">
      <c r="D81" s="112" t="str">
        <f ca="1">'Line Items'!D341</f>
        <v>Eversholt: EMU - Class 322</v>
      </c>
      <c r="E81" s="93"/>
      <c r="F81" s="113" t="str">
        <f t="shared" si="2"/>
        <v>Unit</v>
      </c>
      <c r="G81" s="181"/>
      <c r="H81" s="181"/>
      <c r="I81" s="181"/>
      <c r="J81" s="181"/>
      <c r="K81" s="181"/>
      <c r="L81" s="181"/>
      <c r="M81" s="181"/>
      <c r="N81" s="181"/>
      <c r="O81" s="181"/>
      <c r="P81" s="181"/>
      <c r="Q81" s="181"/>
      <c r="R81" s="181"/>
      <c r="S81" s="181"/>
      <c r="T81" s="181"/>
      <c r="U81" s="181"/>
      <c r="V81" s="181"/>
      <c r="W81" s="181"/>
      <c r="X81" s="181"/>
      <c r="Y81" s="181"/>
      <c r="Z81" s="181"/>
      <c r="AA81" s="181"/>
      <c r="AB81" s="182"/>
      <c r="AD81" s="226"/>
    </row>
    <row r="82" spans="4:30" ht="12.75" hidden="1" customHeight="1" outlineLevel="1">
      <c r="D82" s="112" t="str">
        <f ca="1">'Line Items'!D342</f>
        <v>Porterbrook: DMU - Class 144 - 2 car</v>
      </c>
      <c r="E82" s="93"/>
      <c r="F82" s="113" t="str">
        <f t="shared" si="2"/>
        <v>Unit</v>
      </c>
      <c r="G82" s="181"/>
      <c r="H82" s="181"/>
      <c r="I82" s="181"/>
      <c r="J82" s="181"/>
      <c r="K82" s="181"/>
      <c r="L82" s="181"/>
      <c r="M82" s="181"/>
      <c r="N82" s="181"/>
      <c r="O82" s="181"/>
      <c r="P82" s="181"/>
      <c r="Q82" s="181"/>
      <c r="R82" s="181"/>
      <c r="S82" s="181"/>
      <c r="T82" s="181"/>
      <c r="U82" s="181"/>
      <c r="V82" s="181"/>
      <c r="W82" s="181"/>
      <c r="X82" s="181"/>
      <c r="Y82" s="181"/>
      <c r="Z82" s="181"/>
      <c r="AA82" s="181"/>
      <c r="AB82" s="182"/>
      <c r="AD82" s="226"/>
    </row>
    <row r="83" spans="4:30" ht="12.75" hidden="1" customHeight="1" outlineLevel="1">
      <c r="D83" s="112" t="str">
        <f ca="1">'Line Items'!D343</f>
        <v>Porterbrook: DMU - Class 144 - 3 car</v>
      </c>
      <c r="E83" s="93"/>
      <c r="F83" s="113" t="str">
        <f t="shared" si="2"/>
        <v>Unit</v>
      </c>
      <c r="G83" s="181"/>
      <c r="H83" s="181"/>
      <c r="I83" s="181"/>
      <c r="J83" s="181"/>
      <c r="K83" s="181"/>
      <c r="L83" s="181"/>
      <c r="M83" s="181"/>
      <c r="N83" s="181"/>
      <c r="O83" s="181"/>
      <c r="P83" s="181"/>
      <c r="Q83" s="181"/>
      <c r="R83" s="181"/>
      <c r="S83" s="181"/>
      <c r="T83" s="181"/>
      <c r="U83" s="181"/>
      <c r="V83" s="181"/>
      <c r="W83" s="181"/>
      <c r="X83" s="181"/>
      <c r="Y83" s="181"/>
      <c r="Z83" s="181"/>
      <c r="AA83" s="181"/>
      <c r="AB83" s="182"/>
      <c r="AD83" s="226"/>
    </row>
    <row r="84" spans="4:30" ht="12.75" hidden="1" customHeight="1" outlineLevel="1">
      <c r="D84" s="112" t="str">
        <f ca="1">'Line Items'!D344</f>
        <v>Porterbrook: DMU - Class 150 - 2 car</v>
      </c>
      <c r="E84" s="93"/>
      <c r="F84" s="113" t="str">
        <f t="shared" si="2"/>
        <v>Unit</v>
      </c>
      <c r="G84" s="181"/>
      <c r="H84" s="181"/>
      <c r="I84" s="181"/>
      <c r="J84" s="181"/>
      <c r="K84" s="181"/>
      <c r="L84" s="181"/>
      <c r="M84" s="181"/>
      <c r="N84" s="181"/>
      <c r="O84" s="181"/>
      <c r="P84" s="181"/>
      <c r="Q84" s="181"/>
      <c r="R84" s="181"/>
      <c r="S84" s="181"/>
      <c r="T84" s="181"/>
      <c r="U84" s="181"/>
      <c r="V84" s="181"/>
      <c r="W84" s="181"/>
      <c r="X84" s="181"/>
      <c r="Y84" s="181"/>
      <c r="Z84" s="181"/>
      <c r="AA84" s="181"/>
      <c r="AB84" s="182"/>
      <c r="AD84" s="226"/>
    </row>
    <row r="85" spans="4:30" ht="12.75" hidden="1" customHeight="1" outlineLevel="1">
      <c r="D85" s="112" t="str">
        <f ca="1">'Line Items'!D345</f>
        <v>Porterbrook: DMU - Class 153</v>
      </c>
      <c r="E85" s="93"/>
      <c r="F85" s="113" t="str">
        <f t="shared" si="2"/>
        <v>Unit</v>
      </c>
      <c r="G85" s="181"/>
      <c r="H85" s="181"/>
      <c r="I85" s="181"/>
      <c r="J85" s="181"/>
      <c r="K85" s="181"/>
      <c r="L85" s="181"/>
      <c r="M85" s="181"/>
      <c r="N85" s="181"/>
      <c r="O85" s="181"/>
      <c r="P85" s="181"/>
      <c r="Q85" s="181"/>
      <c r="R85" s="181"/>
      <c r="S85" s="181"/>
      <c r="T85" s="181"/>
      <c r="U85" s="181"/>
      <c r="V85" s="181"/>
      <c r="W85" s="181"/>
      <c r="X85" s="181"/>
      <c r="Y85" s="181"/>
      <c r="Z85" s="181"/>
      <c r="AA85" s="181"/>
      <c r="AB85" s="182"/>
      <c r="AD85" s="226"/>
    </row>
    <row r="86" spans="4:30" ht="12.75" hidden="1" customHeight="1" outlineLevel="1">
      <c r="D86" s="112" t="str">
        <f ca="1">'Line Items'!D346</f>
        <v>Porterbrook: DMU - Class 155</v>
      </c>
      <c r="E86" s="93"/>
      <c r="F86" s="113" t="str">
        <f t="shared" si="2"/>
        <v>Unit</v>
      </c>
      <c r="G86" s="181"/>
      <c r="H86" s="181"/>
      <c r="I86" s="181"/>
      <c r="J86" s="181"/>
      <c r="K86" s="181"/>
      <c r="L86" s="181"/>
      <c r="M86" s="181"/>
      <c r="N86" s="181"/>
      <c r="O86" s="181"/>
      <c r="P86" s="181"/>
      <c r="Q86" s="181"/>
      <c r="R86" s="181"/>
      <c r="S86" s="181"/>
      <c r="T86" s="181"/>
      <c r="U86" s="181"/>
      <c r="V86" s="181"/>
      <c r="W86" s="181"/>
      <c r="X86" s="181"/>
      <c r="Y86" s="181"/>
      <c r="Z86" s="181"/>
      <c r="AA86" s="181"/>
      <c r="AB86" s="182"/>
      <c r="AD86" s="226"/>
    </row>
    <row r="87" spans="4:30" ht="12.75" hidden="1" customHeight="1" outlineLevel="1">
      <c r="D87" s="112" t="str">
        <f ca="1">'Line Items'!D347</f>
        <v>Porterbrook: DMU - Class 156</v>
      </c>
      <c r="E87" s="93"/>
      <c r="F87" s="113" t="str">
        <f t="shared" si="2"/>
        <v>Unit</v>
      </c>
      <c r="G87" s="181"/>
      <c r="H87" s="181"/>
      <c r="I87" s="181"/>
      <c r="J87" s="181"/>
      <c r="K87" s="181"/>
      <c r="L87" s="181"/>
      <c r="M87" s="181"/>
      <c r="N87" s="181"/>
      <c r="O87" s="181"/>
      <c r="P87" s="181"/>
      <c r="Q87" s="181"/>
      <c r="R87" s="181"/>
      <c r="S87" s="181"/>
      <c r="T87" s="181"/>
      <c r="U87" s="181"/>
      <c r="V87" s="181"/>
      <c r="W87" s="181"/>
      <c r="X87" s="181"/>
      <c r="Y87" s="181"/>
      <c r="Z87" s="181"/>
      <c r="AA87" s="181"/>
      <c r="AB87" s="182"/>
      <c r="AD87" s="226"/>
    </row>
    <row r="88" spans="4:30" ht="12.75" hidden="1" customHeight="1" outlineLevel="1">
      <c r="D88" s="112" t="str">
        <f ca="1">'Line Items'!D348</f>
        <v>Porterbrook: DMU - Class 158 - 3 car</v>
      </c>
      <c r="E88" s="93"/>
      <c r="F88" s="113" t="str">
        <f t="shared" si="2"/>
        <v>Unit</v>
      </c>
      <c r="G88" s="181"/>
      <c r="H88" s="181"/>
      <c r="I88" s="181"/>
      <c r="J88" s="181"/>
      <c r="K88" s="181"/>
      <c r="L88" s="181"/>
      <c r="M88" s="181"/>
      <c r="N88" s="181"/>
      <c r="O88" s="181"/>
      <c r="P88" s="181"/>
      <c r="Q88" s="181"/>
      <c r="R88" s="181"/>
      <c r="S88" s="181"/>
      <c r="T88" s="181"/>
      <c r="U88" s="181"/>
      <c r="V88" s="181"/>
      <c r="W88" s="181"/>
      <c r="X88" s="181"/>
      <c r="Y88" s="181"/>
      <c r="Z88" s="181"/>
      <c r="AA88" s="181"/>
      <c r="AB88" s="182"/>
      <c r="AD88" s="226"/>
    </row>
    <row r="89" spans="4:30" ht="12.75" hidden="1" customHeight="1" outlineLevel="1">
      <c r="D89" s="112" t="str">
        <f ca="1">'Line Items'!D349</f>
        <v>Porterbrook: EMU - Class 319</v>
      </c>
      <c r="E89" s="93"/>
      <c r="F89" s="113" t="str">
        <f t="shared" si="2"/>
        <v>Unit</v>
      </c>
      <c r="G89" s="181"/>
      <c r="H89" s="181"/>
      <c r="I89" s="181"/>
      <c r="J89" s="181"/>
      <c r="K89" s="181"/>
      <c r="L89" s="181"/>
      <c r="M89" s="181"/>
      <c r="N89" s="181"/>
      <c r="O89" s="181"/>
      <c r="P89" s="181"/>
      <c r="Q89" s="181"/>
      <c r="R89" s="181"/>
      <c r="S89" s="181"/>
      <c r="T89" s="181"/>
      <c r="U89" s="181"/>
      <c r="V89" s="181"/>
      <c r="W89" s="181"/>
      <c r="X89" s="181"/>
      <c r="Y89" s="181"/>
      <c r="Z89" s="181"/>
      <c r="AA89" s="181"/>
      <c r="AB89" s="182"/>
      <c r="AD89" s="226"/>
    </row>
    <row r="90" spans="4:30" ht="12.75" hidden="1" customHeight="1" outlineLevel="1">
      <c r="D90" s="112" t="str">
        <f ca="1">'Line Items'!D350</f>
        <v>Porterbrook: EMU - Class 323</v>
      </c>
      <c r="E90" s="93"/>
      <c r="F90" s="113" t="str">
        <f t="shared" si="2"/>
        <v>Unit</v>
      </c>
      <c r="G90" s="181"/>
      <c r="H90" s="181"/>
      <c r="I90" s="181"/>
      <c r="J90" s="181"/>
      <c r="K90" s="181"/>
      <c r="L90" s="181"/>
      <c r="M90" s="181"/>
      <c r="N90" s="181"/>
      <c r="O90" s="181"/>
      <c r="P90" s="181"/>
      <c r="Q90" s="181"/>
      <c r="R90" s="181"/>
      <c r="S90" s="181"/>
      <c r="T90" s="181"/>
      <c r="U90" s="181"/>
      <c r="V90" s="181"/>
      <c r="W90" s="181"/>
      <c r="X90" s="181"/>
      <c r="Y90" s="181"/>
      <c r="Z90" s="181"/>
      <c r="AA90" s="181"/>
      <c r="AB90" s="182"/>
      <c r="AD90" s="226"/>
    </row>
    <row r="91" spans="4:30" ht="12.75" hidden="1" customHeight="1" outlineLevel="1">
      <c r="D91" s="112" t="str">
        <f ca="1">'Line Items'!D351</f>
        <v>[Rolling Stock Line 20]</v>
      </c>
      <c r="E91" s="93"/>
      <c r="F91" s="113" t="str">
        <f t="shared" si="2"/>
        <v>Unit</v>
      </c>
      <c r="G91" s="181"/>
      <c r="H91" s="181"/>
      <c r="I91" s="181"/>
      <c r="J91" s="181"/>
      <c r="K91" s="181"/>
      <c r="L91" s="181"/>
      <c r="M91" s="181"/>
      <c r="N91" s="181"/>
      <c r="O91" s="181"/>
      <c r="P91" s="181"/>
      <c r="Q91" s="181"/>
      <c r="R91" s="181"/>
      <c r="S91" s="181"/>
      <c r="T91" s="181"/>
      <c r="U91" s="181"/>
      <c r="V91" s="181"/>
      <c r="W91" s="181"/>
      <c r="X91" s="181"/>
      <c r="Y91" s="181"/>
      <c r="Z91" s="181"/>
      <c r="AA91" s="181"/>
      <c r="AB91" s="182"/>
      <c r="AD91" s="226"/>
    </row>
    <row r="92" spans="4:30" ht="12.75" hidden="1" customHeight="1" outlineLevel="1">
      <c r="D92" s="112" t="str">
        <f ca="1">'Line Items'!D352</f>
        <v>[Rolling Stock Line 21]</v>
      </c>
      <c r="E92" s="93"/>
      <c r="F92" s="113" t="str">
        <f t="shared" si="2"/>
        <v>Unit</v>
      </c>
      <c r="G92" s="181"/>
      <c r="H92" s="181"/>
      <c r="I92" s="181"/>
      <c r="J92" s="181"/>
      <c r="K92" s="181"/>
      <c r="L92" s="181"/>
      <c r="M92" s="181"/>
      <c r="N92" s="181"/>
      <c r="O92" s="181"/>
      <c r="P92" s="181"/>
      <c r="Q92" s="181"/>
      <c r="R92" s="181"/>
      <c r="S92" s="181"/>
      <c r="T92" s="181"/>
      <c r="U92" s="181"/>
      <c r="V92" s="181"/>
      <c r="W92" s="181"/>
      <c r="X92" s="181"/>
      <c r="Y92" s="181"/>
      <c r="Z92" s="181"/>
      <c r="AA92" s="181"/>
      <c r="AB92" s="182"/>
      <c r="AD92" s="226"/>
    </row>
    <row r="93" spans="4:30" ht="12.75" hidden="1" customHeight="1" outlineLevel="1">
      <c r="D93" s="112" t="str">
        <f ca="1">'Line Items'!D353</f>
        <v>[Rolling Stock Line 22]</v>
      </c>
      <c r="E93" s="93"/>
      <c r="F93" s="113" t="str">
        <f t="shared" si="2"/>
        <v>Unit</v>
      </c>
      <c r="G93" s="181"/>
      <c r="H93" s="181"/>
      <c r="I93" s="181"/>
      <c r="J93" s="181"/>
      <c r="K93" s="181"/>
      <c r="L93" s="181"/>
      <c r="M93" s="181"/>
      <c r="N93" s="181"/>
      <c r="O93" s="181"/>
      <c r="P93" s="181"/>
      <c r="Q93" s="181"/>
      <c r="R93" s="181"/>
      <c r="S93" s="181"/>
      <c r="T93" s="181"/>
      <c r="U93" s="181"/>
      <c r="V93" s="181"/>
      <c r="W93" s="181"/>
      <c r="X93" s="181"/>
      <c r="Y93" s="181"/>
      <c r="Z93" s="181"/>
      <c r="AA93" s="181"/>
      <c r="AB93" s="182"/>
      <c r="AD93" s="226"/>
    </row>
    <row r="94" spans="4:30" ht="12.75" hidden="1" customHeight="1" outlineLevel="1">
      <c r="D94" s="112" t="str">
        <f ca="1">'Line Items'!D354</f>
        <v>[Rolling Stock Line 23]</v>
      </c>
      <c r="E94" s="93"/>
      <c r="F94" s="113" t="str">
        <f t="shared" si="2"/>
        <v>Unit</v>
      </c>
      <c r="G94" s="181"/>
      <c r="H94" s="181"/>
      <c r="I94" s="181"/>
      <c r="J94" s="181"/>
      <c r="K94" s="181"/>
      <c r="L94" s="181"/>
      <c r="M94" s="181"/>
      <c r="N94" s="181"/>
      <c r="O94" s="181"/>
      <c r="P94" s="181"/>
      <c r="Q94" s="181"/>
      <c r="R94" s="181"/>
      <c r="S94" s="181"/>
      <c r="T94" s="181"/>
      <c r="U94" s="181"/>
      <c r="V94" s="181"/>
      <c r="W94" s="181"/>
      <c r="X94" s="181"/>
      <c r="Y94" s="181"/>
      <c r="Z94" s="181"/>
      <c r="AA94" s="181"/>
      <c r="AB94" s="182"/>
      <c r="AD94" s="226"/>
    </row>
    <row r="95" spans="4:30" ht="12.75" hidden="1" customHeight="1" outlineLevel="1">
      <c r="D95" s="112" t="str">
        <f ca="1">'Line Items'!D355</f>
        <v>[Rolling Stock Line 24]</v>
      </c>
      <c r="E95" s="93"/>
      <c r="F95" s="113" t="str">
        <f t="shared" si="2"/>
        <v>Unit</v>
      </c>
      <c r="G95" s="181"/>
      <c r="H95" s="181"/>
      <c r="I95" s="181"/>
      <c r="J95" s="181"/>
      <c r="K95" s="181"/>
      <c r="L95" s="181"/>
      <c r="M95" s="181"/>
      <c r="N95" s="181"/>
      <c r="O95" s="181"/>
      <c r="P95" s="181"/>
      <c r="Q95" s="181"/>
      <c r="R95" s="181"/>
      <c r="S95" s="181"/>
      <c r="T95" s="181"/>
      <c r="U95" s="181"/>
      <c r="V95" s="181"/>
      <c r="W95" s="181"/>
      <c r="X95" s="181"/>
      <c r="Y95" s="181"/>
      <c r="Z95" s="181"/>
      <c r="AA95" s="181"/>
      <c r="AB95" s="182"/>
      <c r="AD95" s="226"/>
    </row>
    <row r="96" spans="4:30" ht="12.75" hidden="1" customHeight="1" outlineLevel="1">
      <c r="D96" s="112" t="str">
        <f ca="1">'Line Items'!D356</f>
        <v>[Rolling Stock Line 25]</v>
      </c>
      <c r="E96" s="93"/>
      <c r="F96" s="113" t="str">
        <f t="shared" si="2"/>
        <v>Unit</v>
      </c>
      <c r="G96" s="181"/>
      <c r="H96" s="181"/>
      <c r="I96" s="181"/>
      <c r="J96" s="181"/>
      <c r="K96" s="181"/>
      <c r="L96" s="181"/>
      <c r="M96" s="181"/>
      <c r="N96" s="181"/>
      <c r="O96" s="181"/>
      <c r="P96" s="181"/>
      <c r="Q96" s="181"/>
      <c r="R96" s="181"/>
      <c r="S96" s="181"/>
      <c r="T96" s="181"/>
      <c r="U96" s="181"/>
      <c r="V96" s="181"/>
      <c r="W96" s="181"/>
      <c r="X96" s="181"/>
      <c r="Y96" s="181"/>
      <c r="Z96" s="181"/>
      <c r="AA96" s="181"/>
      <c r="AB96" s="182"/>
      <c r="AD96" s="226"/>
    </row>
    <row r="97" spans="4:30" ht="12.75" hidden="1" customHeight="1" outlineLevel="1">
      <c r="D97" s="112" t="str">
        <f ca="1">'Line Items'!D357</f>
        <v>[Rolling Stock Line 26]</v>
      </c>
      <c r="E97" s="93"/>
      <c r="F97" s="113" t="str">
        <f t="shared" si="2"/>
        <v>Unit</v>
      </c>
      <c r="G97" s="181"/>
      <c r="H97" s="181"/>
      <c r="I97" s="181"/>
      <c r="J97" s="181"/>
      <c r="K97" s="181"/>
      <c r="L97" s="181"/>
      <c r="M97" s="181"/>
      <c r="N97" s="181"/>
      <c r="O97" s="181"/>
      <c r="P97" s="181"/>
      <c r="Q97" s="181"/>
      <c r="R97" s="181"/>
      <c r="S97" s="181"/>
      <c r="T97" s="181"/>
      <c r="U97" s="181"/>
      <c r="V97" s="181"/>
      <c r="W97" s="181"/>
      <c r="X97" s="181"/>
      <c r="Y97" s="181"/>
      <c r="Z97" s="181"/>
      <c r="AA97" s="181"/>
      <c r="AB97" s="182"/>
      <c r="AD97" s="226"/>
    </row>
    <row r="98" spans="4:30" ht="12.75" hidden="1" customHeight="1" outlineLevel="1">
      <c r="D98" s="112" t="str">
        <f ca="1">'Line Items'!D358</f>
        <v>[Rolling Stock Line 27]</v>
      </c>
      <c r="E98" s="93"/>
      <c r="F98" s="113" t="str">
        <f t="shared" si="2"/>
        <v>Unit</v>
      </c>
      <c r="G98" s="181"/>
      <c r="H98" s="181"/>
      <c r="I98" s="181"/>
      <c r="J98" s="181"/>
      <c r="K98" s="181"/>
      <c r="L98" s="181"/>
      <c r="M98" s="181"/>
      <c r="N98" s="181"/>
      <c r="O98" s="181"/>
      <c r="P98" s="181"/>
      <c r="Q98" s="181"/>
      <c r="R98" s="181"/>
      <c r="S98" s="181"/>
      <c r="T98" s="181"/>
      <c r="U98" s="181"/>
      <c r="V98" s="181"/>
      <c r="W98" s="181"/>
      <c r="X98" s="181"/>
      <c r="Y98" s="181"/>
      <c r="Z98" s="181"/>
      <c r="AA98" s="181"/>
      <c r="AB98" s="182"/>
      <c r="AD98" s="226"/>
    </row>
    <row r="99" spans="4:30" ht="12.75" hidden="1" customHeight="1" outlineLevel="1">
      <c r="D99" s="112" t="str">
        <f ca="1">'Line Items'!D359</f>
        <v>[Rolling Stock Line 28]</v>
      </c>
      <c r="E99" s="93"/>
      <c r="F99" s="113" t="str">
        <f t="shared" si="2"/>
        <v>Unit</v>
      </c>
      <c r="G99" s="181"/>
      <c r="H99" s="181"/>
      <c r="I99" s="181"/>
      <c r="J99" s="181"/>
      <c r="K99" s="181"/>
      <c r="L99" s="181"/>
      <c r="M99" s="181"/>
      <c r="N99" s="181"/>
      <c r="O99" s="181"/>
      <c r="P99" s="181"/>
      <c r="Q99" s="181"/>
      <c r="R99" s="181"/>
      <c r="S99" s="181"/>
      <c r="T99" s="181"/>
      <c r="U99" s="181"/>
      <c r="V99" s="181"/>
      <c r="W99" s="181"/>
      <c r="X99" s="181"/>
      <c r="Y99" s="181"/>
      <c r="Z99" s="181"/>
      <c r="AA99" s="181"/>
      <c r="AB99" s="182"/>
      <c r="AD99" s="226"/>
    </row>
    <row r="100" spans="4:30" ht="12.75" hidden="1" customHeight="1" outlineLevel="1">
      <c r="D100" s="112" t="str">
        <f ca="1">'Line Items'!D360</f>
        <v>[Rolling Stock Line 29]</v>
      </c>
      <c r="E100" s="93"/>
      <c r="F100" s="113" t="str">
        <f t="shared" si="2"/>
        <v>Unit</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26"/>
    </row>
    <row r="101" spans="4:30" ht="12.75" hidden="1" customHeight="1" outlineLevel="1">
      <c r="D101" s="112" t="str">
        <f ca="1">'Line Items'!D361</f>
        <v>[Rolling Stock Line 30]</v>
      </c>
      <c r="E101" s="93"/>
      <c r="F101" s="113" t="str">
        <f t="shared" si="2"/>
        <v>Unit</v>
      </c>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2"/>
      <c r="AD101" s="226"/>
    </row>
    <row r="102" spans="4:30" ht="12.75" hidden="1" customHeight="1" outlineLevel="1">
      <c r="D102" s="112" t="str">
        <f ca="1">'Line Items'!D362</f>
        <v>[Rolling Stock Line 31]</v>
      </c>
      <c r="E102" s="93"/>
      <c r="F102" s="113" t="str">
        <f t="shared" si="2"/>
        <v>Unit</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2"/>
      <c r="AD102" s="226"/>
    </row>
    <row r="103" spans="4:30" ht="12.75" hidden="1" customHeight="1" outlineLevel="1">
      <c r="D103" s="112" t="str">
        <f ca="1">'Line Items'!D363</f>
        <v>[Rolling Stock Line 32]</v>
      </c>
      <c r="E103" s="93"/>
      <c r="F103" s="113" t="str">
        <f t="shared" si="2"/>
        <v>Unit</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D103" s="226"/>
    </row>
    <row r="104" spans="4:30" ht="12.75" hidden="1" customHeight="1" outlineLevel="1">
      <c r="D104" s="112" t="str">
        <f ca="1">'Line Items'!D364</f>
        <v>[Rolling Stock Line 33]</v>
      </c>
      <c r="E104" s="93"/>
      <c r="F104" s="113" t="str">
        <f t="shared" si="2"/>
        <v>Unit</v>
      </c>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D104" s="226"/>
    </row>
    <row r="105" spans="4:30" ht="12.75" hidden="1" customHeight="1" outlineLevel="1">
      <c r="D105" s="112" t="str">
        <f ca="1">'Line Items'!D365</f>
        <v>[Rolling Stock Line 34]</v>
      </c>
      <c r="E105" s="93"/>
      <c r="F105" s="113" t="str">
        <f t="shared" si="2"/>
        <v>Unit</v>
      </c>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2"/>
      <c r="AD105" s="226"/>
    </row>
    <row r="106" spans="4:30" ht="12.75" hidden="1" customHeight="1" outlineLevel="1">
      <c r="D106" s="112" t="str">
        <f ca="1">'Line Items'!D366</f>
        <v>[Rolling Stock Line 35]</v>
      </c>
      <c r="E106" s="93"/>
      <c r="F106" s="113" t="str">
        <f t="shared" si="2"/>
        <v>Unit</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2"/>
      <c r="AD106" s="226"/>
    </row>
    <row r="107" spans="4:30" ht="12.75" hidden="1" customHeight="1" outlineLevel="1">
      <c r="D107" s="112" t="str">
        <f ca="1">'Line Items'!D367</f>
        <v>[Rolling Stock Line 36]</v>
      </c>
      <c r="E107" s="93"/>
      <c r="F107" s="113" t="str">
        <f t="shared" si="2"/>
        <v>Unit</v>
      </c>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2"/>
      <c r="AD107" s="226"/>
    </row>
    <row r="108" spans="4:30" ht="12.75" hidden="1" customHeight="1" outlineLevel="1">
      <c r="D108" s="112" t="str">
        <f ca="1">'Line Items'!D368</f>
        <v>[Rolling Stock Line 37]</v>
      </c>
      <c r="E108" s="93"/>
      <c r="F108" s="113" t="str">
        <f t="shared" si="2"/>
        <v>Unit</v>
      </c>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D108" s="226"/>
    </row>
    <row r="109" spans="4:30" ht="12.75" hidden="1" customHeight="1" outlineLevel="1">
      <c r="D109" s="112" t="str">
        <f ca="1">'Line Items'!D369</f>
        <v>[Rolling Stock Line 38]</v>
      </c>
      <c r="E109" s="93"/>
      <c r="F109" s="113" t="str">
        <f t="shared" si="2"/>
        <v>Unit</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226"/>
    </row>
    <row r="110" spans="4:30" ht="12.75" hidden="1" customHeight="1" outlineLevel="1">
      <c r="D110" s="112" t="str">
        <f ca="1">'Line Items'!D370</f>
        <v>[Rolling Stock Line 39]</v>
      </c>
      <c r="E110" s="93"/>
      <c r="F110" s="113" t="str">
        <f t="shared" si="2"/>
        <v>Unit</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226"/>
    </row>
    <row r="111" spans="4:30" ht="12.75" hidden="1" customHeight="1" outlineLevel="1">
      <c r="D111" s="112" t="str">
        <f ca="1">'Line Items'!D371</f>
        <v>[Rolling Stock Line 40]</v>
      </c>
      <c r="E111" s="93"/>
      <c r="F111" s="113" t="str">
        <f t="shared" si="2"/>
        <v>Unit</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26"/>
    </row>
    <row r="112" spans="4:30" ht="12.75" hidden="1" customHeight="1" outlineLevel="1">
      <c r="D112" s="112" t="str">
        <f ca="1">'Line Items'!D372</f>
        <v>[Rolling Stock Line 41]</v>
      </c>
      <c r="E112" s="93"/>
      <c r="F112" s="113" t="str">
        <f t="shared" si="2"/>
        <v>Unit</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226"/>
    </row>
    <row r="113" spans="3:30" ht="12.75" hidden="1" customHeight="1" outlineLevel="1">
      <c r="D113" s="112" t="str">
        <f ca="1">'Line Items'!D373</f>
        <v>[Rolling Stock Line 42]</v>
      </c>
      <c r="E113" s="93"/>
      <c r="F113" s="113" t="str">
        <f t="shared" si="2"/>
        <v>Unit</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2"/>
      <c r="AD113" s="226"/>
    </row>
    <row r="114" spans="3:30" ht="12.75" hidden="1" customHeight="1" outlineLevel="1">
      <c r="D114" s="112" t="str">
        <f ca="1">'Line Items'!D374</f>
        <v>[Rolling Stock Line 43]</v>
      </c>
      <c r="E114" s="93"/>
      <c r="F114" s="113" t="str">
        <f t="shared" si="2"/>
        <v>Unit</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D114" s="226"/>
    </row>
    <row r="115" spans="3:30" ht="12.75" hidden="1" customHeight="1" outlineLevel="1">
      <c r="D115" s="112" t="str">
        <f ca="1">'Line Items'!D375</f>
        <v>[Rolling Stock Line 44]</v>
      </c>
      <c r="E115" s="93"/>
      <c r="F115" s="113" t="str">
        <f t="shared" si="2"/>
        <v>Unit</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D115" s="226"/>
    </row>
    <row r="116" spans="3:30" ht="12.75" hidden="1" customHeight="1" outlineLevel="1">
      <c r="D116" s="112" t="str">
        <f ca="1">'Line Items'!D376</f>
        <v>[Rolling Stock Line 45]</v>
      </c>
      <c r="E116" s="93"/>
      <c r="F116" s="113" t="str">
        <f t="shared" si="2"/>
        <v>Unit</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2"/>
      <c r="AD116" s="226"/>
    </row>
    <row r="117" spans="3:30" ht="12.75" hidden="1" customHeight="1" outlineLevel="1">
      <c r="D117" s="112" t="str">
        <f ca="1">'Line Items'!D377</f>
        <v>[Rolling Stock Line 46]</v>
      </c>
      <c r="E117" s="93"/>
      <c r="F117" s="113" t="str">
        <f t="shared" si="2"/>
        <v>Unit</v>
      </c>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2"/>
      <c r="AD117" s="226"/>
    </row>
    <row r="118" spans="3:30" ht="12.75" hidden="1" customHeight="1" outlineLevel="1">
      <c r="D118" s="112" t="str">
        <f ca="1">'Line Items'!D378</f>
        <v>[Rolling Stock Line 47]</v>
      </c>
      <c r="E118" s="93"/>
      <c r="F118" s="113" t="str">
        <f t="shared" si="2"/>
        <v>Unit</v>
      </c>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2"/>
      <c r="AD118" s="226"/>
    </row>
    <row r="119" spans="3:30" ht="12.75" hidden="1" customHeight="1" outlineLevel="1">
      <c r="D119" s="112" t="str">
        <f ca="1">'Line Items'!D379</f>
        <v>[Rolling Stock Line 48]</v>
      </c>
      <c r="E119" s="93"/>
      <c r="F119" s="113" t="str">
        <f t="shared" si="2"/>
        <v>Unit</v>
      </c>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2"/>
      <c r="AD119" s="226"/>
    </row>
    <row r="120" spans="3:30" ht="12.75" hidden="1" customHeight="1" outlineLevel="1">
      <c r="D120" s="112" t="str">
        <f ca="1">'Line Items'!D380</f>
        <v>[Rolling Stock Line 49]</v>
      </c>
      <c r="E120" s="93"/>
      <c r="F120" s="113" t="str">
        <f t="shared" si="2"/>
        <v>Unit</v>
      </c>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2"/>
      <c r="AD120" s="226"/>
    </row>
    <row r="121" spans="3:30" ht="12.75" hidden="1" customHeight="1" outlineLevel="1">
      <c r="D121" s="123" t="str">
        <f ca="1">'Line Items'!D381</f>
        <v>[Rolling Stock Line 50]</v>
      </c>
      <c r="E121" s="183"/>
      <c r="F121" s="124" t="str">
        <f t="shared" si="2"/>
        <v>Unit</v>
      </c>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5"/>
      <c r="AD121" s="215"/>
    </row>
    <row r="122" spans="3:30" ht="12.75" hidden="1" customHeight="1" outlineLevel="1">
      <c r="G122" s="94"/>
      <c r="H122" s="94"/>
      <c r="I122" s="94"/>
      <c r="J122" s="94"/>
      <c r="K122" s="94"/>
      <c r="L122" s="94"/>
      <c r="M122" s="94"/>
      <c r="N122" s="94"/>
      <c r="O122" s="94"/>
      <c r="P122" s="94"/>
      <c r="Q122" s="94"/>
      <c r="R122" s="94"/>
      <c r="S122" s="94"/>
      <c r="T122" s="94"/>
      <c r="U122" s="94"/>
      <c r="V122" s="94"/>
      <c r="W122" s="94"/>
      <c r="X122" s="94"/>
      <c r="Y122" s="94"/>
      <c r="Z122" s="94"/>
      <c r="AA122" s="94"/>
      <c r="AB122" s="94"/>
    </row>
    <row r="123" spans="3:30" ht="12.75" hidden="1" customHeight="1" outlineLevel="1">
      <c r="D123" s="241" t="str">
        <f>"Total "&amp;C71</f>
        <v>Total Number of Units in Fleet</v>
      </c>
      <c r="E123" s="242"/>
      <c r="F123" s="243" t="str">
        <f>F121</f>
        <v>Unit</v>
      </c>
      <c r="G123" s="244">
        <f t="shared" ref="G123:AB123" si="3">SUM(G72:G121)</f>
        <v>0</v>
      </c>
      <c r="H123" s="244">
        <f t="shared" si="3"/>
        <v>0</v>
      </c>
      <c r="I123" s="244">
        <f t="shared" si="3"/>
        <v>0</v>
      </c>
      <c r="J123" s="244">
        <f t="shared" si="3"/>
        <v>0</v>
      </c>
      <c r="K123" s="244">
        <f t="shared" si="3"/>
        <v>0</v>
      </c>
      <c r="L123" s="244">
        <f t="shared" si="3"/>
        <v>0</v>
      </c>
      <c r="M123" s="244">
        <f t="shared" si="3"/>
        <v>0</v>
      </c>
      <c r="N123" s="244">
        <f t="shared" si="3"/>
        <v>0</v>
      </c>
      <c r="O123" s="244">
        <f t="shared" si="3"/>
        <v>0</v>
      </c>
      <c r="P123" s="244">
        <f t="shared" si="3"/>
        <v>0</v>
      </c>
      <c r="Q123" s="244">
        <f t="shared" si="3"/>
        <v>0</v>
      </c>
      <c r="R123" s="244">
        <f t="shared" si="3"/>
        <v>0</v>
      </c>
      <c r="S123" s="244">
        <f t="shared" si="3"/>
        <v>0</v>
      </c>
      <c r="T123" s="244">
        <f t="shared" si="3"/>
        <v>0</v>
      </c>
      <c r="U123" s="244">
        <f t="shared" si="3"/>
        <v>0</v>
      </c>
      <c r="V123" s="244">
        <f t="shared" si="3"/>
        <v>0</v>
      </c>
      <c r="W123" s="244">
        <f t="shared" si="3"/>
        <v>0</v>
      </c>
      <c r="X123" s="244">
        <f t="shared" si="3"/>
        <v>0</v>
      </c>
      <c r="Y123" s="244">
        <f t="shared" si="3"/>
        <v>0</v>
      </c>
      <c r="Z123" s="244">
        <f t="shared" si="3"/>
        <v>0</v>
      </c>
      <c r="AA123" s="244">
        <f t="shared" si="3"/>
        <v>0</v>
      </c>
      <c r="AB123" s="244">
        <f t="shared" si="3"/>
        <v>0</v>
      </c>
      <c r="AD123" s="247"/>
    </row>
    <row r="124" spans="3:30" ht="12.75" hidden="1" customHeight="1" outlineLevel="1">
      <c r="G124" s="94"/>
      <c r="H124" s="94"/>
      <c r="I124" s="94"/>
      <c r="J124" s="94"/>
      <c r="K124" s="94"/>
      <c r="L124" s="94"/>
      <c r="M124" s="94"/>
      <c r="N124" s="94"/>
      <c r="O124" s="94"/>
      <c r="P124" s="94"/>
      <c r="Q124" s="94"/>
      <c r="R124" s="94"/>
      <c r="S124" s="94"/>
      <c r="T124" s="94"/>
      <c r="U124" s="94"/>
      <c r="V124" s="94"/>
      <c r="W124" s="94"/>
      <c r="X124" s="94"/>
      <c r="Y124" s="94"/>
      <c r="Z124" s="94"/>
      <c r="AA124" s="94"/>
      <c r="AB124" s="94"/>
    </row>
    <row r="125" spans="3:30" ht="12.75" hidden="1" customHeight="1" outlineLevel="1">
      <c r="C125" s="144" t="s">
        <v>602</v>
      </c>
      <c r="G125" s="94"/>
      <c r="H125" s="94"/>
      <c r="I125" s="94"/>
      <c r="J125" s="94"/>
      <c r="K125" s="94"/>
      <c r="L125" s="94"/>
      <c r="M125" s="94"/>
      <c r="N125" s="94"/>
      <c r="O125" s="94"/>
      <c r="P125" s="94"/>
      <c r="Q125" s="94"/>
      <c r="R125" s="94"/>
      <c r="S125" s="94"/>
      <c r="T125" s="94"/>
      <c r="U125" s="94"/>
      <c r="V125" s="94"/>
      <c r="W125" s="94"/>
      <c r="X125" s="94"/>
      <c r="Y125" s="94"/>
      <c r="Z125" s="94"/>
      <c r="AA125" s="94"/>
      <c r="AB125" s="94"/>
    </row>
    <row r="126" spans="3:30" ht="12.75" hidden="1" customHeight="1" outlineLevel="1">
      <c r="D126" s="106" t="str">
        <f ca="1">'Line Items'!D332</f>
        <v>Angel: DMU - Class 142</v>
      </c>
      <c r="E126" s="89"/>
      <c r="F126" s="107" t="s">
        <v>603</v>
      </c>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97"/>
      <c r="AD126" s="524" t="s">
        <v>846</v>
      </c>
    </row>
    <row r="127" spans="3:30" ht="12.75" hidden="1" customHeight="1" outlineLevel="1">
      <c r="D127" s="112" t="str">
        <f ca="1">'Line Items'!D333</f>
        <v>Angel: DMU - Class 150 - 2 car</v>
      </c>
      <c r="E127" s="93"/>
      <c r="F127" s="113" t="str">
        <f t="shared" ref="F127:F175" si="4">F126</f>
        <v>Train</v>
      </c>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2"/>
      <c r="AD127" s="226"/>
    </row>
    <row r="128" spans="3:30" ht="12.75" hidden="1" customHeight="1" outlineLevel="1">
      <c r="D128" s="112" t="str">
        <f ca="1">'Line Items'!D334</f>
        <v>Angel: DMU - Class 150 - 3 car</v>
      </c>
      <c r="E128" s="93"/>
      <c r="F128" s="113" t="str">
        <f t="shared" si="4"/>
        <v>Train</v>
      </c>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2"/>
      <c r="AD128" s="226"/>
    </row>
    <row r="129" spans="4:30" ht="12.75" hidden="1" customHeight="1" outlineLevel="1">
      <c r="D129" s="112" t="str">
        <f ca="1">'Line Items'!D335</f>
        <v>Angel: DMU - Class 153</v>
      </c>
      <c r="E129" s="93"/>
      <c r="F129" s="113" t="str">
        <f t="shared" si="4"/>
        <v>Train</v>
      </c>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2"/>
      <c r="AD129" s="226"/>
    </row>
    <row r="130" spans="4:30" ht="12.75" hidden="1" customHeight="1" outlineLevel="1">
      <c r="D130" s="112" t="str">
        <f ca="1">'Line Items'!D336</f>
        <v>Angel: DMU - Class 156</v>
      </c>
      <c r="E130" s="93"/>
      <c r="F130" s="113" t="str">
        <f t="shared" si="4"/>
        <v>Train</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2"/>
      <c r="AD130" s="226"/>
    </row>
    <row r="131" spans="4:30" ht="12.75" hidden="1" customHeight="1" outlineLevel="1">
      <c r="D131" s="112" t="str">
        <f ca="1">'Line Items'!D337</f>
        <v>Angel: DMU - Class 158 - 2 car</v>
      </c>
      <c r="E131" s="93"/>
      <c r="F131" s="113" t="str">
        <f t="shared" si="4"/>
        <v>Train</v>
      </c>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2"/>
      <c r="AD131" s="226"/>
    </row>
    <row r="132" spans="4:30" ht="12.75" hidden="1" customHeight="1" outlineLevel="1">
      <c r="D132" s="112" t="str">
        <f ca="1">'Line Items'!D338</f>
        <v>Angel: EMU - Class 333</v>
      </c>
      <c r="E132" s="93"/>
      <c r="F132" s="113" t="str">
        <f t="shared" si="4"/>
        <v>Train</v>
      </c>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2"/>
      <c r="AD132" s="226"/>
    </row>
    <row r="133" spans="4:30" ht="12.75" hidden="1" customHeight="1" outlineLevel="1">
      <c r="D133" s="112" t="str">
        <f ca="1">'Line Items'!D339</f>
        <v>Eversholt: DMU - Class 158 - 2 car</v>
      </c>
      <c r="E133" s="93"/>
      <c r="F133" s="113" t="str">
        <f t="shared" si="4"/>
        <v>Train</v>
      </c>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2"/>
      <c r="AD133" s="226"/>
    </row>
    <row r="134" spans="4:30" ht="12.75" hidden="1" customHeight="1" outlineLevel="1">
      <c r="D134" s="112" t="str">
        <f ca="1">'Line Items'!D340</f>
        <v>Eversholt: EMU - Class 321</v>
      </c>
      <c r="E134" s="93"/>
      <c r="F134" s="113" t="str">
        <f t="shared" si="4"/>
        <v>Train</v>
      </c>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D134" s="226"/>
    </row>
    <row r="135" spans="4:30" ht="12.75" hidden="1" customHeight="1" outlineLevel="1">
      <c r="D135" s="112" t="str">
        <f ca="1">'Line Items'!D341</f>
        <v>Eversholt: EMU - Class 322</v>
      </c>
      <c r="E135" s="93"/>
      <c r="F135" s="113" t="str">
        <f t="shared" si="4"/>
        <v>Train</v>
      </c>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2"/>
      <c r="AD135" s="226"/>
    </row>
    <row r="136" spans="4:30" ht="12.75" hidden="1" customHeight="1" outlineLevel="1">
      <c r="D136" s="112" t="str">
        <f ca="1">'Line Items'!D342</f>
        <v>Porterbrook: DMU - Class 144 - 2 car</v>
      </c>
      <c r="E136" s="93"/>
      <c r="F136" s="113" t="str">
        <f t="shared" si="4"/>
        <v>Train</v>
      </c>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2"/>
      <c r="AD136" s="226"/>
    </row>
    <row r="137" spans="4:30" ht="12.75" hidden="1" customHeight="1" outlineLevel="1">
      <c r="D137" s="112" t="str">
        <f ca="1">'Line Items'!D343</f>
        <v>Porterbrook: DMU - Class 144 - 3 car</v>
      </c>
      <c r="E137" s="93"/>
      <c r="F137" s="113" t="str">
        <f t="shared" si="4"/>
        <v>Train</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D137" s="226"/>
    </row>
    <row r="138" spans="4:30" ht="12.75" hidden="1" customHeight="1" outlineLevel="1">
      <c r="D138" s="112" t="str">
        <f ca="1">'Line Items'!D344</f>
        <v>Porterbrook: DMU - Class 150 - 2 car</v>
      </c>
      <c r="E138" s="93"/>
      <c r="F138" s="113" t="str">
        <f t="shared" si="4"/>
        <v>Train</v>
      </c>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2"/>
      <c r="AD138" s="226"/>
    </row>
    <row r="139" spans="4:30" ht="12.75" hidden="1" customHeight="1" outlineLevel="1">
      <c r="D139" s="112" t="str">
        <f ca="1">'Line Items'!D345</f>
        <v>Porterbrook: DMU - Class 153</v>
      </c>
      <c r="E139" s="93"/>
      <c r="F139" s="113" t="str">
        <f t="shared" si="4"/>
        <v>Train</v>
      </c>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2"/>
      <c r="AD139" s="226"/>
    </row>
    <row r="140" spans="4:30" ht="12.75" hidden="1" customHeight="1" outlineLevel="1">
      <c r="D140" s="112" t="str">
        <f ca="1">'Line Items'!D346</f>
        <v>Porterbrook: DMU - Class 155</v>
      </c>
      <c r="E140" s="93"/>
      <c r="F140" s="113" t="str">
        <f t="shared" si="4"/>
        <v>Train</v>
      </c>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2"/>
      <c r="AD140" s="226"/>
    </row>
    <row r="141" spans="4:30" ht="12.75" hidden="1" customHeight="1" outlineLevel="1">
      <c r="D141" s="112" t="str">
        <f ca="1">'Line Items'!D347</f>
        <v>Porterbrook: DMU - Class 156</v>
      </c>
      <c r="E141" s="93"/>
      <c r="F141" s="113" t="str">
        <f t="shared" si="4"/>
        <v>Train</v>
      </c>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2"/>
      <c r="AD141" s="226"/>
    </row>
    <row r="142" spans="4:30" ht="12.75" hidden="1" customHeight="1" outlineLevel="1">
      <c r="D142" s="112" t="str">
        <f ca="1">'Line Items'!D348</f>
        <v>Porterbrook: DMU - Class 158 - 3 car</v>
      </c>
      <c r="E142" s="93"/>
      <c r="F142" s="113" t="str">
        <f t="shared" si="4"/>
        <v>Train</v>
      </c>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2"/>
      <c r="AD142" s="226"/>
    </row>
    <row r="143" spans="4:30" ht="12.75" hidden="1" customHeight="1" outlineLevel="1">
      <c r="D143" s="112" t="str">
        <f ca="1">'Line Items'!D349</f>
        <v>Porterbrook: EMU - Class 319</v>
      </c>
      <c r="E143" s="93"/>
      <c r="F143" s="113" t="str">
        <f t="shared" si="4"/>
        <v>Train</v>
      </c>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2"/>
      <c r="AD143" s="226"/>
    </row>
    <row r="144" spans="4:30" ht="12.75" hidden="1" customHeight="1" outlineLevel="1">
      <c r="D144" s="112" t="str">
        <f ca="1">'Line Items'!D350</f>
        <v>Porterbrook: EMU - Class 323</v>
      </c>
      <c r="E144" s="93"/>
      <c r="F144" s="113" t="str">
        <f t="shared" si="4"/>
        <v>Train</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2"/>
      <c r="AD144" s="226"/>
    </row>
    <row r="145" spans="4:30" ht="12.75" hidden="1" customHeight="1" outlineLevel="1">
      <c r="D145" s="112" t="str">
        <f ca="1">'Line Items'!D351</f>
        <v>[Rolling Stock Line 20]</v>
      </c>
      <c r="E145" s="93"/>
      <c r="F145" s="113" t="str">
        <f t="shared" si="4"/>
        <v>Train</v>
      </c>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2"/>
      <c r="AD145" s="226"/>
    </row>
    <row r="146" spans="4:30" ht="12.75" hidden="1" customHeight="1" outlineLevel="1">
      <c r="D146" s="112" t="str">
        <f ca="1">'Line Items'!D352</f>
        <v>[Rolling Stock Line 21]</v>
      </c>
      <c r="E146" s="93"/>
      <c r="F146" s="113" t="str">
        <f t="shared" si="4"/>
        <v>Train</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2"/>
      <c r="AD146" s="226"/>
    </row>
    <row r="147" spans="4:30" ht="12.75" hidden="1" customHeight="1" outlineLevel="1">
      <c r="D147" s="112" t="str">
        <f ca="1">'Line Items'!D353</f>
        <v>[Rolling Stock Line 22]</v>
      </c>
      <c r="E147" s="93"/>
      <c r="F147" s="113" t="str">
        <f t="shared" si="4"/>
        <v>Train</v>
      </c>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D147" s="226"/>
    </row>
    <row r="148" spans="4:30" ht="12.75" hidden="1" customHeight="1" outlineLevel="1">
      <c r="D148" s="112" t="str">
        <f ca="1">'Line Items'!D354</f>
        <v>[Rolling Stock Line 23]</v>
      </c>
      <c r="E148" s="93"/>
      <c r="F148" s="113" t="str">
        <f t="shared" si="4"/>
        <v>Train</v>
      </c>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2"/>
      <c r="AD148" s="226"/>
    </row>
    <row r="149" spans="4:30" ht="12.75" hidden="1" customHeight="1" outlineLevel="1">
      <c r="D149" s="112" t="str">
        <f ca="1">'Line Items'!D355</f>
        <v>[Rolling Stock Line 24]</v>
      </c>
      <c r="E149" s="93"/>
      <c r="F149" s="113" t="str">
        <f t="shared" si="4"/>
        <v>Train</v>
      </c>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2"/>
      <c r="AD149" s="226"/>
    </row>
    <row r="150" spans="4:30" ht="12.75" hidden="1" customHeight="1" outlineLevel="1">
      <c r="D150" s="112" t="str">
        <f ca="1">'Line Items'!D356</f>
        <v>[Rolling Stock Line 25]</v>
      </c>
      <c r="E150" s="93"/>
      <c r="F150" s="113" t="str">
        <f t="shared" si="4"/>
        <v>Train</v>
      </c>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2"/>
      <c r="AD150" s="226"/>
    </row>
    <row r="151" spans="4:30" ht="12.75" hidden="1" customHeight="1" outlineLevel="1">
      <c r="D151" s="112" t="str">
        <f ca="1">'Line Items'!D357</f>
        <v>[Rolling Stock Line 26]</v>
      </c>
      <c r="E151" s="93"/>
      <c r="F151" s="113" t="str">
        <f t="shared" si="4"/>
        <v>Train</v>
      </c>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2"/>
      <c r="AD151" s="226"/>
    </row>
    <row r="152" spans="4:30" ht="12.75" hidden="1" customHeight="1" outlineLevel="1">
      <c r="D152" s="112" t="str">
        <f ca="1">'Line Items'!D358</f>
        <v>[Rolling Stock Line 27]</v>
      </c>
      <c r="E152" s="93"/>
      <c r="F152" s="113" t="str">
        <f t="shared" si="4"/>
        <v>Train</v>
      </c>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2"/>
      <c r="AD152" s="226"/>
    </row>
    <row r="153" spans="4:30" ht="12.75" hidden="1" customHeight="1" outlineLevel="1">
      <c r="D153" s="112" t="str">
        <f ca="1">'Line Items'!D359</f>
        <v>[Rolling Stock Line 28]</v>
      </c>
      <c r="E153" s="93"/>
      <c r="F153" s="113" t="str">
        <f t="shared" si="4"/>
        <v>Train</v>
      </c>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2"/>
      <c r="AD153" s="226"/>
    </row>
    <row r="154" spans="4:30" ht="12.75" hidden="1" customHeight="1" outlineLevel="1">
      <c r="D154" s="112" t="str">
        <f ca="1">'Line Items'!D360</f>
        <v>[Rolling Stock Line 29]</v>
      </c>
      <c r="E154" s="93"/>
      <c r="F154" s="113" t="str">
        <f t="shared" si="4"/>
        <v>Train</v>
      </c>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2"/>
      <c r="AD154" s="226"/>
    </row>
    <row r="155" spans="4:30" ht="12.75" hidden="1" customHeight="1" outlineLevel="1">
      <c r="D155" s="112" t="str">
        <f ca="1">'Line Items'!D361</f>
        <v>[Rolling Stock Line 30]</v>
      </c>
      <c r="E155" s="93"/>
      <c r="F155" s="113" t="str">
        <f t="shared" si="4"/>
        <v>Train</v>
      </c>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2"/>
      <c r="AD155" s="226"/>
    </row>
    <row r="156" spans="4:30" ht="12.75" hidden="1" customHeight="1" outlineLevel="1">
      <c r="D156" s="112" t="str">
        <f ca="1">'Line Items'!D362</f>
        <v>[Rolling Stock Line 31]</v>
      </c>
      <c r="E156" s="93"/>
      <c r="F156" s="113" t="str">
        <f t="shared" si="4"/>
        <v>Train</v>
      </c>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2"/>
      <c r="AD156" s="226"/>
    </row>
    <row r="157" spans="4:30" ht="12.75" hidden="1" customHeight="1" outlineLevel="1">
      <c r="D157" s="112" t="str">
        <f ca="1">'Line Items'!D363</f>
        <v>[Rolling Stock Line 32]</v>
      </c>
      <c r="E157" s="93"/>
      <c r="F157" s="113" t="str">
        <f t="shared" si="4"/>
        <v>Train</v>
      </c>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2"/>
      <c r="AD157" s="226"/>
    </row>
    <row r="158" spans="4:30" ht="12.75" hidden="1" customHeight="1" outlineLevel="1">
      <c r="D158" s="112" t="str">
        <f ca="1">'Line Items'!D364</f>
        <v>[Rolling Stock Line 33]</v>
      </c>
      <c r="E158" s="93"/>
      <c r="F158" s="113" t="str">
        <f t="shared" si="4"/>
        <v>Train</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2"/>
      <c r="AD158" s="226"/>
    </row>
    <row r="159" spans="4:30" ht="12.75" hidden="1" customHeight="1" outlineLevel="1">
      <c r="D159" s="112" t="str">
        <f ca="1">'Line Items'!D365</f>
        <v>[Rolling Stock Line 34]</v>
      </c>
      <c r="E159" s="93"/>
      <c r="F159" s="113" t="str">
        <f t="shared" si="4"/>
        <v>Train</v>
      </c>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2"/>
      <c r="AD159" s="226"/>
    </row>
    <row r="160" spans="4:30" ht="12.75" hidden="1" customHeight="1" outlineLevel="1">
      <c r="D160" s="112" t="str">
        <f ca="1">'Line Items'!D366</f>
        <v>[Rolling Stock Line 35]</v>
      </c>
      <c r="E160" s="93"/>
      <c r="F160" s="113" t="str">
        <f t="shared" si="4"/>
        <v>Train</v>
      </c>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2"/>
      <c r="AD160" s="226"/>
    </row>
    <row r="161" spans="4:30" ht="12.75" hidden="1" customHeight="1" outlineLevel="1">
      <c r="D161" s="112" t="str">
        <f ca="1">'Line Items'!D367</f>
        <v>[Rolling Stock Line 36]</v>
      </c>
      <c r="E161" s="93"/>
      <c r="F161" s="113" t="str">
        <f t="shared" si="4"/>
        <v>Train</v>
      </c>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D161" s="226"/>
    </row>
    <row r="162" spans="4:30" ht="12.75" hidden="1" customHeight="1" outlineLevel="1">
      <c r="D162" s="112" t="str">
        <f ca="1">'Line Items'!D368</f>
        <v>[Rolling Stock Line 37]</v>
      </c>
      <c r="E162" s="93"/>
      <c r="F162" s="113" t="str">
        <f t="shared" si="4"/>
        <v>Train</v>
      </c>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2"/>
      <c r="AD162" s="226"/>
    </row>
    <row r="163" spans="4:30" ht="12.75" hidden="1" customHeight="1" outlineLevel="1">
      <c r="D163" s="112" t="str">
        <f ca="1">'Line Items'!D369</f>
        <v>[Rolling Stock Line 38]</v>
      </c>
      <c r="E163" s="93"/>
      <c r="F163" s="113" t="str">
        <f t="shared" si="4"/>
        <v>Train</v>
      </c>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2"/>
      <c r="AD163" s="226"/>
    </row>
    <row r="164" spans="4:30" ht="12.75" hidden="1" customHeight="1" outlineLevel="1">
      <c r="D164" s="112" t="str">
        <f ca="1">'Line Items'!D370</f>
        <v>[Rolling Stock Line 39]</v>
      </c>
      <c r="E164" s="93"/>
      <c r="F164" s="113" t="str">
        <f t="shared" si="4"/>
        <v>Train</v>
      </c>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2"/>
      <c r="AD164" s="226"/>
    </row>
    <row r="165" spans="4:30" ht="12.75" hidden="1" customHeight="1" outlineLevel="1">
      <c r="D165" s="112" t="str">
        <f ca="1">'Line Items'!D371</f>
        <v>[Rolling Stock Line 40]</v>
      </c>
      <c r="E165" s="93"/>
      <c r="F165" s="113" t="str">
        <f t="shared" si="4"/>
        <v>Train</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2"/>
      <c r="AD165" s="226"/>
    </row>
    <row r="166" spans="4:30" ht="12.75" hidden="1" customHeight="1" outlineLevel="1">
      <c r="D166" s="112" t="str">
        <f ca="1">'Line Items'!D372</f>
        <v>[Rolling Stock Line 41]</v>
      </c>
      <c r="E166" s="93"/>
      <c r="F166" s="113" t="str">
        <f t="shared" si="4"/>
        <v>Train</v>
      </c>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2"/>
      <c r="AD166" s="226"/>
    </row>
    <row r="167" spans="4:30" ht="12.75" hidden="1" customHeight="1" outlineLevel="1">
      <c r="D167" s="112" t="str">
        <f ca="1">'Line Items'!D373</f>
        <v>[Rolling Stock Line 42]</v>
      </c>
      <c r="E167" s="93"/>
      <c r="F167" s="113" t="str">
        <f t="shared" si="4"/>
        <v>Train</v>
      </c>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2"/>
      <c r="AD167" s="226"/>
    </row>
    <row r="168" spans="4:30" ht="12.75" hidden="1" customHeight="1" outlineLevel="1">
      <c r="D168" s="112" t="str">
        <f ca="1">'Line Items'!D374</f>
        <v>[Rolling Stock Line 43]</v>
      </c>
      <c r="E168" s="93"/>
      <c r="F168" s="113" t="str">
        <f t="shared" si="4"/>
        <v>Train</v>
      </c>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2"/>
      <c r="AD168" s="226"/>
    </row>
    <row r="169" spans="4:30" ht="12.75" hidden="1" customHeight="1" outlineLevel="1">
      <c r="D169" s="112" t="str">
        <f ca="1">'Line Items'!D375</f>
        <v>[Rolling Stock Line 44]</v>
      </c>
      <c r="E169" s="93"/>
      <c r="F169" s="113" t="str">
        <f t="shared" si="4"/>
        <v>Train</v>
      </c>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2"/>
      <c r="AD169" s="226"/>
    </row>
    <row r="170" spans="4:30" ht="12.75" hidden="1" customHeight="1" outlineLevel="1">
      <c r="D170" s="112" t="str">
        <f ca="1">'Line Items'!D376</f>
        <v>[Rolling Stock Line 45]</v>
      </c>
      <c r="E170" s="93"/>
      <c r="F170" s="113" t="str">
        <f t="shared" si="4"/>
        <v>Train</v>
      </c>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2"/>
      <c r="AD170" s="226"/>
    </row>
    <row r="171" spans="4:30" ht="12.75" hidden="1" customHeight="1" outlineLevel="1">
      <c r="D171" s="112" t="str">
        <f ca="1">'Line Items'!D377</f>
        <v>[Rolling Stock Line 46]</v>
      </c>
      <c r="E171" s="93"/>
      <c r="F171" s="113" t="str">
        <f t="shared" si="4"/>
        <v>Train</v>
      </c>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2"/>
      <c r="AD171" s="226"/>
    </row>
    <row r="172" spans="4:30" ht="12.75" hidden="1" customHeight="1" outlineLevel="1">
      <c r="D172" s="112" t="str">
        <f ca="1">'Line Items'!D378</f>
        <v>[Rolling Stock Line 47]</v>
      </c>
      <c r="E172" s="93"/>
      <c r="F172" s="113" t="str">
        <f t="shared" si="4"/>
        <v>Train</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2"/>
      <c r="AD172" s="226"/>
    </row>
    <row r="173" spans="4:30" ht="12.75" hidden="1" customHeight="1" outlineLevel="1">
      <c r="D173" s="112" t="str">
        <f ca="1">'Line Items'!D379</f>
        <v>[Rolling Stock Line 48]</v>
      </c>
      <c r="E173" s="93"/>
      <c r="F173" s="113" t="str">
        <f t="shared" si="4"/>
        <v>Train</v>
      </c>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2"/>
      <c r="AD173" s="226"/>
    </row>
    <row r="174" spans="4:30" ht="12.75" hidden="1" customHeight="1" outlineLevel="1">
      <c r="D174" s="112" t="str">
        <f ca="1">'Line Items'!D380</f>
        <v>[Rolling Stock Line 49]</v>
      </c>
      <c r="E174" s="93"/>
      <c r="F174" s="113" t="str">
        <f t="shared" si="4"/>
        <v>Train</v>
      </c>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D174" s="226"/>
    </row>
    <row r="175" spans="4:30" ht="12.75" hidden="1" customHeight="1" outlineLevel="1">
      <c r="D175" s="123" t="str">
        <f ca="1">'Line Items'!D381</f>
        <v>[Rolling Stock Line 50]</v>
      </c>
      <c r="E175" s="183"/>
      <c r="F175" s="124" t="str">
        <f t="shared" si="4"/>
        <v>Train</v>
      </c>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5"/>
      <c r="AD175" s="215"/>
    </row>
    <row r="176" spans="4:30" ht="12.75" hidden="1" customHeight="1" outlineLevel="1">
      <c r="G176" s="94"/>
      <c r="H176" s="94"/>
      <c r="I176" s="94"/>
      <c r="J176" s="94"/>
      <c r="K176" s="94"/>
      <c r="L176" s="94"/>
      <c r="M176" s="94"/>
      <c r="N176" s="94"/>
      <c r="O176" s="94"/>
      <c r="P176" s="94"/>
      <c r="Q176" s="94"/>
      <c r="R176" s="94"/>
      <c r="S176" s="94"/>
      <c r="T176" s="94"/>
      <c r="U176" s="94"/>
      <c r="V176" s="94"/>
      <c r="W176" s="94"/>
      <c r="X176" s="94"/>
      <c r="Y176" s="94"/>
      <c r="Z176" s="94"/>
      <c r="AA176" s="94"/>
      <c r="AB176" s="94"/>
    </row>
    <row r="177" spans="2:30" ht="12.75" hidden="1" customHeight="1" outlineLevel="1">
      <c r="D177" s="241" t="str">
        <f>"Total "&amp;C125</f>
        <v>Total Number of Trains in Fleet</v>
      </c>
      <c r="E177" s="242"/>
      <c r="F177" s="243" t="str">
        <f>F175</f>
        <v>Train</v>
      </c>
      <c r="G177" s="244">
        <f t="shared" ref="G177:AB177" si="5">SUM(G126:G175)</f>
        <v>0</v>
      </c>
      <c r="H177" s="244">
        <f t="shared" si="5"/>
        <v>0</v>
      </c>
      <c r="I177" s="244">
        <f t="shared" si="5"/>
        <v>0</v>
      </c>
      <c r="J177" s="244">
        <f t="shared" si="5"/>
        <v>0</v>
      </c>
      <c r="K177" s="244">
        <f t="shared" si="5"/>
        <v>0</v>
      </c>
      <c r="L177" s="244">
        <f t="shared" si="5"/>
        <v>0</v>
      </c>
      <c r="M177" s="244">
        <f t="shared" si="5"/>
        <v>0</v>
      </c>
      <c r="N177" s="244">
        <f t="shared" si="5"/>
        <v>0</v>
      </c>
      <c r="O177" s="244">
        <f t="shared" si="5"/>
        <v>0</v>
      </c>
      <c r="P177" s="244">
        <f t="shared" si="5"/>
        <v>0</v>
      </c>
      <c r="Q177" s="244">
        <f t="shared" si="5"/>
        <v>0</v>
      </c>
      <c r="R177" s="244">
        <f t="shared" si="5"/>
        <v>0</v>
      </c>
      <c r="S177" s="244">
        <f t="shared" si="5"/>
        <v>0</v>
      </c>
      <c r="T177" s="244">
        <f t="shared" si="5"/>
        <v>0</v>
      </c>
      <c r="U177" s="244">
        <f t="shared" si="5"/>
        <v>0</v>
      </c>
      <c r="V177" s="244">
        <f t="shared" si="5"/>
        <v>0</v>
      </c>
      <c r="W177" s="244">
        <f t="shared" si="5"/>
        <v>0</v>
      </c>
      <c r="X177" s="244">
        <f t="shared" si="5"/>
        <v>0</v>
      </c>
      <c r="Y177" s="244">
        <f t="shared" si="5"/>
        <v>0</v>
      </c>
      <c r="Z177" s="244">
        <f t="shared" si="5"/>
        <v>0</v>
      </c>
      <c r="AA177" s="244">
        <f t="shared" si="5"/>
        <v>0</v>
      </c>
      <c r="AB177" s="245">
        <f t="shared" si="5"/>
        <v>0</v>
      </c>
      <c r="AD177" s="247"/>
    </row>
    <row r="178" spans="2:30" collapsed="1">
      <c r="G178" s="94"/>
      <c r="H178" s="94"/>
      <c r="I178" s="94"/>
      <c r="J178" s="94"/>
      <c r="K178" s="94"/>
      <c r="L178" s="94"/>
      <c r="M178" s="94"/>
      <c r="N178" s="94"/>
      <c r="O178" s="94"/>
      <c r="P178" s="94"/>
      <c r="Q178" s="94"/>
      <c r="R178" s="94"/>
      <c r="S178" s="94"/>
      <c r="T178" s="94"/>
      <c r="U178" s="94"/>
      <c r="V178" s="94"/>
      <c r="W178" s="94"/>
      <c r="X178" s="94"/>
      <c r="Y178" s="94"/>
      <c r="Z178" s="94"/>
      <c r="AA178" s="94"/>
      <c r="AB178" s="94"/>
    </row>
    <row r="179" spans="2:30">
      <c r="B179" s="15" t="s">
        <v>604</v>
      </c>
      <c r="C179" s="15"/>
      <c r="D179" s="178"/>
      <c r="E179" s="178"/>
      <c r="F179" s="15"/>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5"/>
      <c r="AD179" s="15"/>
    </row>
    <row r="180" spans="2:30" ht="12.75" hidden="1" customHeight="1" outlineLevel="1">
      <c r="G180" s="94"/>
      <c r="H180" s="94"/>
      <c r="I180" s="94"/>
      <c r="J180" s="94"/>
      <c r="K180" s="94"/>
      <c r="L180" s="94"/>
      <c r="M180" s="94"/>
      <c r="N180" s="94"/>
      <c r="O180" s="94"/>
      <c r="P180" s="94"/>
      <c r="Q180" s="94"/>
      <c r="R180" s="94"/>
      <c r="S180" s="94"/>
      <c r="T180" s="94"/>
      <c r="U180" s="94"/>
      <c r="V180" s="94"/>
      <c r="W180" s="94"/>
      <c r="X180" s="94"/>
      <c r="Y180" s="94"/>
      <c r="Z180" s="94"/>
      <c r="AA180" s="94"/>
      <c r="AB180" s="94"/>
    </row>
    <row r="181" spans="2:30" ht="12.75" hidden="1" customHeight="1" outlineLevel="1">
      <c r="C181" s="153" t="s">
        <v>605</v>
      </c>
      <c r="G181" s="94"/>
      <c r="H181" s="94"/>
      <c r="I181" s="94"/>
      <c r="J181" s="94"/>
      <c r="K181" s="94"/>
      <c r="L181" s="94"/>
      <c r="M181" s="94"/>
      <c r="N181" s="94"/>
      <c r="O181" s="94"/>
      <c r="P181" s="94"/>
      <c r="Q181" s="94"/>
      <c r="R181" s="94"/>
      <c r="S181" s="94"/>
      <c r="T181" s="94"/>
      <c r="U181" s="94"/>
      <c r="V181" s="94"/>
      <c r="W181" s="94"/>
      <c r="X181" s="94"/>
      <c r="Y181" s="94"/>
      <c r="Z181" s="94"/>
      <c r="AA181" s="94"/>
      <c r="AB181" s="94"/>
    </row>
    <row r="182" spans="2:30" ht="12.75" hidden="1" customHeight="1" outlineLevel="1">
      <c r="D182" s="106" t="str">
        <f ca="1">'Line Items'!D332</f>
        <v>Angel: DMU - Class 142</v>
      </c>
      <c r="E182" s="89"/>
      <c r="F182" s="107" t="s">
        <v>600</v>
      </c>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97"/>
      <c r="AD182" s="524" t="s">
        <v>847</v>
      </c>
    </row>
    <row r="183" spans="2:30" ht="12.75" hidden="1" customHeight="1" outlineLevel="1">
      <c r="D183" s="112" t="str">
        <f ca="1">'Line Items'!D333</f>
        <v>Angel: DMU - Class 150 - 2 car</v>
      </c>
      <c r="E183" s="93"/>
      <c r="F183" s="113" t="str">
        <f t="shared" ref="F183:F231" si="6">F182</f>
        <v>Veh</v>
      </c>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2"/>
      <c r="AD183" s="226"/>
    </row>
    <row r="184" spans="2:30" ht="12.75" hidden="1" customHeight="1" outlineLevel="1">
      <c r="D184" s="112" t="str">
        <f ca="1">'Line Items'!D334</f>
        <v>Angel: DMU - Class 150 - 3 car</v>
      </c>
      <c r="E184" s="93"/>
      <c r="F184" s="113" t="str">
        <f t="shared" si="6"/>
        <v>Veh</v>
      </c>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2"/>
      <c r="AD184" s="226"/>
    </row>
    <row r="185" spans="2:30" ht="12.75" hidden="1" customHeight="1" outlineLevel="1">
      <c r="D185" s="112" t="str">
        <f ca="1">'Line Items'!D335</f>
        <v>Angel: DMU - Class 153</v>
      </c>
      <c r="E185" s="93"/>
      <c r="F185" s="113" t="str">
        <f t="shared" si="6"/>
        <v>Veh</v>
      </c>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2"/>
      <c r="AD185" s="226"/>
    </row>
    <row r="186" spans="2:30" ht="12.75" hidden="1" customHeight="1" outlineLevel="1">
      <c r="D186" s="112" t="str">
        <f ca="1">'Line Items'!D336</f>
        <v>Angel: DMU - Class 156</v>
      </c>
      <c r="E186" s="93"/>
      <c r="F186" s="113" t="str">
        <f t="shared" si="6"/>
        <v>Veh</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2"/>
      <c r="AD186" s="226"/>
    </row>
    <row r="187" spans="2:30" ht="12.75" hidden="1" customHeight="1" outlineLevel="1">
      <c r="D187" s="112" t="str">
        <f ca="1">'Line Items'!D337</f>
        <v>Angel: DMU - Class 158 - 2 car</v>
      </c>
      <c r="E187" s="93"/>
      <c r="F187" s="113" t="str">
        <f t="shared" si="6"/>
        <v>Veh</v>
      </c>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D187" s="226"/>
    </row>
    <row r="188" spans="2:30" ht="12.75" hidden="1" customHeight="1" outlineLevel="1">
      <c r="D188" s="112" t="str">
        <f ca="1">'Line Items'!D338</f>
        <v>Angel: EMU - Class 333</v>
      </c>
      <c r="E188" s="93"/>
      <c r="F188" s="113" t="str">
        <f t="shared" si="6"/>
        <v>Veh</v>
      </c>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2"/>
      <c r="AD188" s="226"/>
    </row>
    <row r="189" spans="2:30" ht="12.75" hidden="1" customHeight="1" outlineLevel="1">
      <c r="D189" s="112" t="str">
        <f ca="1">'Line Items'!D339</f>
        <v>Eversholt: DMU - Class 158 - 2 car</v>
      </c>
      <c r="E189" s="93"/>
      <c r="F189" s="113" t="str">
        <f t="shared" si="6"/>
        <v>Veh</v>
      </c>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2"/>
      <c r="AD189" s="226"/>
    </row>
    <row r="190" spans="2:30" ht="12.75" hidden="1" customHeight="1" outlineLevel="1">
      <c r="D190" s="112" t="str">
        <f ca="1">'Line Items'!D340</f>
        <v>Eversholt: EMU - Class 321</v>
      </c>
      <c r="E190" s="93"/>
      <c r="F190" s="113" t="str">
        <f t="shared" si="6"/>
        <v>Veh</v>
      </c>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2"/>
      <c r="AD190" s="226"/>
    </row>
    <row r="191" spans="2:30" ht="12.75" hidden="1" customHeight="1" outlineLevel="1">
      <c r="D191" s="112" t="str">
        <f ca="1">'Line Items'!D341</f>
        <v>Eversholt: EMU - Class 322</v>
      </c>
      <c r="E191" s="93"/>
      <c r="F191" s="113" t="str">
        <f t="shared" si="6"/>
        <v>Veh</v>
      </c>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2"/>
      <c r="AD191" s="226"/>
    </row>
    <row r="192" spans="2:30" ht="12.75" hidden="1" customHeight="1" outlineLevel="1">
      <c r="D192" s="112" t="str">
        <f ca="1">'Line Items'!D342</f>
        <v>Porterbrook: DMU - Class 144 - 2 car</v>
      </c>
      <c r="E192" s="93"/>
      <c r="F192" s="113" t="str">
        <f t="shared" si="6"/>
        <v>Veh</v>
      </c>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2"/>
      <c r="AD192" s="226"/>
    </row>
    <row r="193" spans="4:30" ht="12.75" hidden="1" customHeight="1" outlineLevel="1">
      <c r="D193" s="112" t="str">
        <f ca="1">'Line Items'!D343</f>
        <v>Porterbrook: DMU - Class 144 - 3 car</v>
      </c>
      <c r="E193" s="93"/>
      <c r="F193" s="113" t="str">
        <f t="shared" si="6"/>
        <v>Veh</v>
      </c>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2"/>
      <c r="AD193" s="226"/>
    </row>
    <row r="194" spans="4:30" ht="12.75" hidden="1" customHeight="1" outlineLevel="1">
      <c r="D194" s="112" t="str">
        <f ca="1">'Line Items'!D344</f>
        <v>Porterbrook: DMU - Class 150 - 2 car</v>
      </c>
      <c r="E194" s="93"/>
      <c r="F194" s="113" t="str">
        <f t="shared" si="6"/>
        <v>Veh</v>
      </c>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2"/>
      <c r="AD194" s="226"/>
    </row>
    <row r="195" spans="4:30" ht="12.75" hidden="1" customHeight="1" outlineLevel="1">
      <c r="D195" s="112" t="str">
        <f ca="1">'Line Items'!D345</f>
        <v>Porterbrook: DMU - Class 153</v>
      </c>
      <c r="E195" s="93"/>
      <c r="F195" s="113" t="str">
        <f t="shared" si="6"/>
        <v>Veh</v>
      </c>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2"/>
      <c r="AD195" s="226"/>
    </row>
    <row r="196" spans="4:30" ht="12.75" hidden="1" customHeight="1" outlineLevel="1">
      <c r="D196" s="112" t="str">
        <f ca="1">'Line Items'!D346</f>
        <v>Porterbrook: DMU - Class 155</v>
      </c>
      <c r="E196" s="93"/>
      <c r="F196" s="113" t="str">
        <f t="shared" si="6"/>
        <v>Veh</v>
      </c>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2"/>
      <c r="AD196" s="226"/>
    </row>
    <row r="197" spans="4:30" ht="12.75" hidden="1" customHeight="1" outlineLevel="1">
      <c r="D197" s="112" t="str">
        <f ca="1">'Line Items'!D347</f>
        <v>Porterbrook: DMU - Class 156</v>
      </c>
      <c r="E197" s="93"/>
      <c r="F197" s="113" t="str">
        <f t="shared" si="6"/>
        <v>Veh</v>
      </c>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2"/>
      <c r="AD197" s="226"/>
    </row>
    <row r="198" spans="4:30" ht="12.75" hidden="1" customHeight="1" outlineLevel="1">
      <c r="D198" s="112" t="str">
        <f ca="1">'Line Items'!D348</f>
        <v>Porterbrook: DMU - Class 158 - 3 car</v>
      </c>
      <c r="E198" s="93"/>
      <c r="F198" s="113" t="str">
        <f t="shared" si="6"/>
        <v>Veh</v>
      </c>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2"/>
      <c r="AD198" s="226"/>
    </row>
    <row r="199" spans="4:30" ht="12.75" hidden="1" customHeight="1" outlineLevel="1">
      <c r="D199" s="112" t="str">
        <f ca="1">'Line Items'!D349</f>
        <v>Porterbrook: EMU - Class 319</v>
      </c>
      <c r="E199" s="93"/>
      <c r="F199" s="113" t="str">
        <f t="shared" si="6"/>
        <v>Veh</v>
      </c>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2"/>
      <c r="AD199" s="226"/>
    </row>
    <row r="200" spans="4:30" ht="12.75" hidden="1" customHeight="1" outlineLevel="1">
      <c r="D200" s="112" t="str">
        <f ca="1">'Line Items'!D350</f>
        <v>Porterbrook: EMU - Class 323</v>
      </c>
      <c r="E200" s="93"/>
      <c r="F200" s="113" t="str">
        <f t="shared" si="6"/>
        <v>Veh</v>
      </c>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D200" s="226"/>
    </row>
    <row r="201" spans="4:30" ht="12.75" hidden="1" customHeight="1" outlineLevel="1">
      <c r="D201" s="112" t="str">
        <f ca="1">'Line Items'!D351</f>
        <v>[Rolling Stock Line 20]</v>
      </c>
      <c r="E201" s="93"/>
      <c r="F201" s="113" t="str">
        <f t="shared" si="6"/>
        <v>Veh</v>
      </c>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2"/>
      <c r="AD201" s="226"/>
    </row>
    <row r="202" spans="4:30" ht="12.75" hidden="1" customHeight="1" outlineLevel="1">
      <c r="D202" s="112" t="str">
        <f ca="1">'Line Items'!D352</f>
        <v>[Rolling Stock Line 21]</v>
      </c>
      <c r="E202" s="93"/>
      <c r="F202" s="113" t="str">
        <f t="shared" si="6"/>
        <v>Veh</v>
      </c>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2"/>
      <c r="AD202" s="226"/>
    </row>
    <row r="203" spans="4:30" ht="12.75" hidden="1" customHeight="1" outlineLevel="1">
      <c r="D203" s="112" t="str">
        <f ca="1">'Line Items'!D353</f>
        <v>[Rolling Stock Line 22]</v>
      </c>
      <c r="E203" s="93"/>
      <c r="F203" s="113" t="str">
        <f t="shared" si="6"/>
        <v>Veh</v>
      </c>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2"/>
      <c r="AD203" s="226"/>
    </row>
    <row r="204" spans="4:30" ht="12.75" hidden="1" customHeight="1" outlineLevel="1">
      <c r="D204" s="112" t="str">
        <f ca="1">'Line Items'!D354</f>
        <v>[Rolling Stock Line 23]</v>
      </c>
      <c r="E204" s="93"/>
      <c r="F204" s="113" t="str">
        <f t="shared" si="6"/>
        <v>Veh</v>
      </c>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2"/>
      <c r="AD204" s="226"/>
    </row>
    <row r="205" spans="4:30" ht="12.75" hidden="1" customHeight="1" outlineLevel="1">
      <c r="D205" s="112" t="str">
        <f ca="1">'Line Items'!D355</f>
        <v>[Rolling Stock Line 24]</v>
      </c>
      <c r="E205" s="93"/>
      <c r="F205" s="113" t="str">
        <f t="shared" si="6"/>
        <v>Veh</v>
      </c>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2"/>
      <c r="AD205" s="226"/>
    </row>
    <row r="206" spans="4:30" ht="12.75" hidden="1" customHeight="1" outlineLevel="1">
      <c r="D206" s="112" t="str">
        <f ca="1">'Line Items'!D356</f>
        <v>[Rolling Stock Line 25]</v>
      </c>
      <c r="E206" s="93"/>
      <c r="F206" s="113" t="str">
        <f t="shared" si="6"/>
        <v>Veh</v>
      </c>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2"/>
      <c r="AD206" s="226"/>
    </row>
    <row r="207" spans="4:30" ht="12.75" hidden="1" customHeight="1" outlineLevel="1">
      <c r="D207" s="112" t="str">
        <f ca="1">'Line Items'!D357</f>
        <v>[Rolling Stock Line 26]</v>
      </c>
      <c r="E207" s="93"/>
      <c r="F207" s="113" t="str">
        <f t="shared" si="6"/>
        <v>Veh</v>
      </c>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2"/>
      <c r="AD207" s="226"/>
    </row>
    <row r="208" spans="4:30" ht="12.75" hidden="1" customHeight="1" outlineLevel="1">
      <c r="D208" s="112" t="str">
        <f ca="1">'Line Items'!D358</f>
        <v>[Rolling Stock Line 27]</v>
      </c>
      <c r="E208" s="93"/>
      <c r="F208" s="113" t="str">
        <f t="shared" si="6"/>
        <v>Veh</v>
      </c>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2"/>
      <c r="AD208" s="226"/>
    </row>
    <row r="209" spans="4:30" ht="12.75" hidden="1" customHeight="1" outlineLevel="1">
      <c r="D209" s="112" t="str">
        <f ca="1">'Line Items'!D359</f>
        <v>[Rolling Stock Line 28]</v>
      </c>
      <c r="E209" s="93"/>
      <c r="F209" s="113" t="str">
        <f t="shared" si="6"/>
        <v>Veh</v>
      </c>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2"/>
      <c r="AD209" s="226"/>
    </row>
    <row r="210" spans="4:30" ht="12.75" hidden="1" customHeight="1" outlineLevel="1">
      <c r="D210" s="112" t="str">
        <f ca="1">'Line Items'!D360</f>
        <v>[Rolling Stock Line 29]</v>
      </c>
      <c r="E210" s="93"/>
      <c r="F210" s="113" t="str">
        <f t="shared" si="6"/>
        <v>Veh</v>
      </c>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2"/>
      <c r="AD210" s="226"/>
    </row>
    <row r="211" spans="4:30" ht="12.75" hidden="1" customHeight="1" outlineLevel="1">
      <c r="D211" s="112" t="str">
        <f ca="1">'Line Items'!D361</f>
        <v>[Rolling Stock Line 30]</v>
      </c>
      <c r="E211" s="93"/>
      <c r="F211" s="113" t="str">
        <f t="shared" si="6"/>
        <v>Veh</v>
      </c>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2"/>
      <c r="AD211" s="226"/>
    </row>
    <row r="212" spans="4:30" ht="12.75" hidden="1" customHeight="1" outlineLevel="1">
      <c r="D212" s="112" t="str">
        <f ca="1">'Line Items'!D362</f>
        <v>[Rolling Stock Line 31]</v>
      </c>
      <c r="E212" s="93"/>
      <c r="F212" s="113" t="str">
        <f t="shared" si="6"/>
        <v>Veh</v>
      </c>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2"/>
      <c r="AD212" s="226"/>
    </row>
    <row r="213" spans="4:30" ht="12.75" hidden="1" customHeight="1" outlineLevel="1">
      <c r="D213" s="112" t="str">
        <f ca="1">'Line Items'!D363</f>
        <v>[Rolling Stock Line 32]</v>
      </c>
      <c r="E213" s="93"/>
      <c r="F213" s="113" t="str">
        <f t="shared" si="6"/>
        <v>Veh</v>
      </c>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2"/>
      <c r="AD213" s="226"/>
    </row>
    <row r="214" spans="4:30" ht="12.75" hidden="1" customHeight="1" outlineLevel="1">
      <c r="D214" s="112" t="str">
        <f ca="1">'Line Items'!D364</f>
        <v>[Rolling Stock Line 33]</v>
      </c>
      <c r="E214" s="93"/>
      <c r="F214" s="113" t="str">
        <f t="shared" si="6"/>
        <v>Veh</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D214" s="226"/>
    </row>
    <row r="215" spans="4:30" ht="12.75" hidden="1" customHeight="1" outlineLevel="1">
      <c r="D215" s="112" t="str">
        <f ca="1">'Line Items'!D365</f>
        <v>[Rolling Stock Line 34]</v>
      </c>
      <c r="E215" s="93"/>
      <c r="F215" s="113" t="str">
        <f t="shared" si="6"/>
        <v>Veh</v>
      </c>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2"/>
      <c r="AD215" s="226"/>
    </row>
    <row r="216" spans="4:30" ht="12.75" hidden="1" customHeight="1" outlineLevel="1">
      <c r="D216" s="112" t="str">
        <f ca="1">'Line Items'!D366</f>
        <v>[Rolling Stock Line 35]</v>
      </c>
      <c r="E216" s="93"/>
      <c r="F216" s="113" t="str">
        <f t="shared" si="6"/>
        <v>Veh</v>
      </c>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2"/>
      <c r="AD216" s="226"/>
    </row>
    <row r="217" spans="4:30" ht="12.75" hidden="1" customHeight="1" outlineLevel="1">
      <c r="D217" s="112" t="str">
        <f ca="1">'Line Items'!D367</f>
        <v>[Rolling Stock Line 36]</v>
      </c>
      <c r="E217" s="93"/>
      <c r="F217" s="113" t="str">
        <f t="shared" si="6"/>
        <v>Veh</v>
      </c>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2"/>
      <c r="AD217" s="226"/>
    </row>
    <row r="218" spans="4:30" ht="12.75" hidden="1" customHeight="1" outlineLevel="1">
      <c r="D218" s="112" t="str">
        <f ca="1">'Line Items'!D368</f>
        <v>[Rolling Stock Line 37]</v>
      </c>
      <c r="E218" s="93"/>
      <c r="F218" s="113" t="str">
        <f t="shared" si="6"/>
        <v>Veh</v>
      </c>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2"/>
      <c r="AD218" s="226"/>
    </row>
    <row r="219" spans="4:30" ht="12.75" hidden="1" customHeight="1" outlineLevel="1">
      <c r="D219" s="112" t="str">
        <f ca="1">'Line Items'!D369</f>
        <v>[Rolling Stock Line 38]</v>
      </c>
      <c r="E219" s="93"/>
      <c r="F219" s="113" t="str">
        <f t="shared" si="6"/>
        <v>Veh</v>
      </c>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2"/>
      <c r="AD219" s="226"/>
    </row>
    <row r="220" spans="4:30" ht="12.75" hidden="1" customHeight="1" outlineLevel="1">
      <c r="D220" s="112" t="str">
        <f ca="1">'Line Items'!D370</f>
        <v>[Rolling Stock Line 39]</v>
      </c>
      <c r="E220" s="93"/>
      <c r="F220" s="113" t="str">
        <f t="shared" si="6"/>
        <v>Veh</v>
      </c>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2"/>
      <c r="AD220" s="226"/>
    </row>
    <row r="221" spans="4:30" ht="12.75" hidden="1" customHeight="1" outlineLevel="1">
      <c r="D221" s="112" t="str">
        <f ca="1">'Line Items'!D371</f>
        <v>[Rolling Stock Line 40]</v>
      </c>
      <c r="E221" s="93"/>
      <c r="F221" s="113" t="str">
        <f t="shared" si="6"/>
        <v>Veh</v>
      </c>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2"/>
      <c r="AD221" s="226"/>
    </row>
    <row r="222" spans="4:30" ht="12.75" hidden="1" customHeight="1" outlineLevel="1">
      <c r="D222" s="112" t="str">
        <f ca="1">'Line Items'!D372</f>
        <v>[Rolling Stock Line 41]</v>
      </c>
      <c r="E222" s="93"/>
      <c r="F222" s="113" t="str">
        <f t="shared" si="6"/>
        <v>Veh</v>
      </c>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2"/>
      <c r="AD222" s="226"/>
    </row>
    <row r="223" spans="4:30" ht="12.75" hidden="1" customHeight="1" outlineLevel="1">
      <c r="D223" s="112" t="str">
        <f ca="1">'Line Items'!D373</f>
        <v>[Rolling Stock Line 42]</v>
      </c>
      <c r="E223" s="93"/>
      <c r="F223" s="113" t="str">
        <f t="shared" si="6"/>
        <v>Veh</v>
      </c>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2"/>
      <c r="AD223" s="226"/>
    </row>
    <row r="224" spans="4:30" ht="12.75" hidden="1" customHeight="1" outlineLevel="1">
      <c r="D224" s="112" t="str">
        <f ca="1">'Line Items'!D374</f>
        <v>[Rolling Stock Line 43]</v>
      </c>
      <c r="E224" s="93"/>
      <c r="F224" s="113" t="str">
        <f t="shared" si="6"/>
        <v>Veh</v>
      </c>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2"/>
      <c r="AD224" s="226"/>
    </row>
    <row r="225" spans="3:30" ht="12.75" hidden="1" customHeight="1" outlineLevel="1">
      <c r="D225" s="112" t="str">
        <f ca="1">'Line Items'!D375</f>
        <v>[Rolling Stock Line 44]</v>
      </c>
      <c r="E225" s="93"/>
      <c r="F225" s="113" t="str">
        <f t="shared" si="6"/>
        <v>Veh</v>
      </c>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2"/>
      <c r="AD225" s="226"/>
    </row>
    <row r="226" spans="3:30" ht="12.75" hidden="1" customHeight="1" outlineLevel="1">
      <c r="D226" s="112" t="str">
        <f ca="1">'Line Items'!D376</f>
        <v>[Rolling Stock Line 45]</v>
      </c>
      <c r="E226" s="93"/>
      <c r="F226" s="113" t="str">
        <f t="shared" si="6"/>
        <v>Veh</v>
      </c>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2"/>
      <c r="AD226" s="226"/>
    </row>
    <row r="227" spans="3:30" ht="12.75" hidden="1" customHeight="1" outlineLevel="1">
      <c r="D227" s="112" t="str">
        <f ca="1">'Line Items'!D377</f>
        <v>[Rolling Stock Line 46]</v>
      </c>
      <c r="E227" s="93"/>
      <c r="F227" s="113" t="str">
        <f t="shared" si="6"/>
        <v>Veh</v>
      </c>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D227" s="226"/>
    </row>
    <row r="228" spans="3:30" ht="12.75" hidden="1" customHeight="1" outlineLevel="1">
      <c r="D228" s="112" t="str">
        <f ca="1">'Line Items'!D378</f>
        <v>[Rolling Stock Line 47]</v>
      </c>
      <c r="E228" s="93"/>
      <c r="F228" s="113" t="str">
        <f t="shared" si="6"/>
        <v>Veh</v>
      </c>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2"/>
      <c r="AD228" s="226"/>
    </row>
    <row r="229" spans="3:30" ht="12.75" hidden="1" customHeight="1" outlineLevel="1">
      <c r="D229" s="112" t="str">
        <f ca="1">'Line Items'!D379</f>
        <v>[Rolling Stock Line 48]</v>
      </c>
      <c r="E229" s="93"/>
      <c r="F229" s="113" t="str">
        <f t="shared" si="6"/>
        <v>Veh</v>
      </c>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2"/>
      <c r="AD229" s="226"/>
    </row>
    <row r="230" spans="3:30" ht="12.75" hidden="1" customHeight="1" outlineLevel="1">
      <c r="D230" s="112" t="str">
        <f ca="1">'Line Items'!D380</f>
        <v>[Rolling Stock Line 49]</v>
      </c>
      <c r="E230" s="93"/>
      <c r="F230" s="113" t="str">
        <f t="shared" si="6"/>
        <v>Veh</v>
      </c>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2"/>
      <c r="AD230" s="226"/>
    </row>
    <row r="231" spans="3:30" ht="12.75" hidden="1" customHeight="1" outlineLevel="1">
      <c r="D231" s="123" t="str">
        <f ca="1">'Line Items'!D381</f>
        <v>[Rolling Stock Line 50]</v>
      </c>
      <c r="E231" s="183"/>
      <c r="F231" s="124" t="str">
        <f t="shared" si="6"/>
        <v>Veh</v>
      </c>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5"/>
      <c r="AD231" s="215"/>
    </row>
    <row r="232" spans="3:30" ht="12.75" hidden="1" customHeight="1" outlineLevel="1">
      <c r="G232" s="94"/>
      <c r="H232" s="94"/>
      <c r="I232" s="94"/>
      <c r="J232" s="94"/>
      <c r="K232" s="94"/>
      <c r="L232" s="94"/>
      <c r="M232" s="94"/>
      <c r="N232" s="94"/>
      <c r="O232" s="94"/>
      <c r="P232" s="94"/>
      <c r="Q232" s="94"/>
      <c r="R232" s="94"/>
      <c r="S232" s="94"/>
      <c r="T232" s="94"/>
      <c r="U232" s="94"/>
      <c r="V232" s="94"/>
      <c r="W232" s="94"/>
      <c r="X232" s="94"/>
      <c r="Y232" s="94"/>
      <c r="Z232" s="94"/>
      <c r="AA232" s="94"/>
      <c r="AB232" s="94"/>
    </row>
    <row r="233" spans="3:30" ht="12.75" hidden="1" customHeight="1" outlineLevel="1">
      <c r="D233" s="241" t="str">
        <f>"Total "&amp;C181</f>
        <v>Total Number of Vehicles Diagrammed</v>
      </c>
      <c r="E233" s="242"/>
      <c r="F233" s="243" t="str">
        <f>F231</f>
        <v>Veh</v>
      </c>
      <c r="G233" s="244">
        <f t="shared" ref="G233:AB233" si="7">SUM(G182:G231)</f>
        <v>0</v>
      </c>
      <c r="H233" s="244">
        <f t="shared" si="7"/>
        <v>0</v>
      </c>
      <c r="I233" s="244">
        <f t="shared" si="7"/>
        <v>0</v>
      </c>
      <c r="J233" s="244">
        <f t="shared" si="7"/>
        <v>0</v>
      </c>
      <c r="K233" s="244">
        <f t="shared" si="7"/>
        <v>0</v>
      </c>
      <c r="L233" s="244">
        <f t="shared" si="7"/>
        <v>0</v>
      </c>
      <c r="M233" s="244">
        <f t="shared" si="7"/>
        <v>0</v>
      </c>
      <c r="N233" s="244">
        <f t="shared" si="7"/>
        <v>0</v>
      </c>
      <c r="O233" s="244">
        <f t="shared" si="7"/>
        <v>0</v>
      </c>
      <c r="P233" s="244">
        <f t="shared" si="7"/>
        <v>0</v>
      </c>
      <c r="Q233" s="244">
        <f t="shared" si="7"/>
        <v>0</v>
      </c>
      <c r="R233" s="244">
        <f t="shared" si="7"/>
        <v>0</v>
      </c>
      <c r="S233" s="244">
        <f t="shared" si="7"/>
        <v>0</v>
      </c>
      <c r="T233" s="244">
        <f t="shared" si="7"/>
        <v>0</v>
      </c>
      <c r="U233" s="244">
        <f t="shared" si="7"/>
        <v>0</v>
      </c>
      <c r="V233" s="244">
        <f t="shared" si="7"/>
        <v>0</v>
      </c>
      <c r="W233" s="244">
        <f t="shared" si="7"/>
        <v>0</v>
      </c>
      <c r="X233" s="244">
        <f t="shared" si="7"/>
        <v>0</v>
      </c>
      <c r="Y233" s="244">
        <f t="shared" si="7"/>
        <v>0</v>
      </c>
      <c r="Z233" s="244">
        <f t="shared" si="7"/>
        <v>0</v>
      </c>
      <c r="AA233" s="244">
        <f t="shared" si="7"/>
        <v>0</v>
      </c>
      <c r="AB233" s="245">
        <f t="shared" si="7"/>
        <v>0</v>
      </c>
      <c r="AD233" s="248"/>
    </row>
    <row r="234" spans="3:30" ht="12.75" hidden="1" customHeight="1" outlineLevel="1">
      <c r="G234" s="94"/>
      <c r="H234" s="94"/>
      <c r="I234" s="94"/>
      <c r="J234" s="94"/>
      <c r="K234" s="94"/>
      <c r="L234" s="94"/>
      <c r="M234" s="94"/>
      <c r="N234" s="94"/>
      <c r="O234" s="94"/>
      <c r="P234" s="94"/>
      <c r="Q234" s="94"/>
      <c r="R234" s="94"/>
      <c r="S234" s="94"/>
      <c r="T234" s="94"/>
      <c r="U234" s="94"/>
      <c r="V234" s="94"/>
      <c r="W234" s="94"/>
      <c r="X234" s="94"/>
      <c r="Y234" s="94"/>
      <c r="Z234" s="94"/>
      <c r="AA234" s="94"/>
      <c r="AB234" s="94"/>
    </row>
    <row r="235" spans="3:30" ht="12.75" hidden="1" customHeight="1" outlineLevel="1">
      <c r="C235" s="144" t="s">
        <v>606</v>
      </c>
      <c r="G235" s="94"/>
      <c r="H235" s="94"/>
      <c r="I235" s="94"/>
      <c r="J235" s="94"/>
      <c r="K235" s="94"/>
      <c r="L235" s="94"/>
      <c r="M235" s="94"/>
      <c r="N235" s="94"/>
      <c r="O235" s="94"/>
      <c r="P235" s="94"/>
      <c r="Q235" s="94"/>
      <c r="R235" s="94"/>
      <c r="S235" s="94"/>
      <c r="T235" s="94"/>
      <c r="U235" s="94"/>
      <c r="V235" s="94"/>
      <c r="W235" s="94"/>
      <c r="X235" s="94"/>
      <c r="Y235" s="94"/>
      <c r="Z235" s="94"/>
      <c r="AA235" s="94"/>
      <c r="AB235" s="94"/>
    </row>
    <row r="236" spans="3:30" ht="12.75" hidden="1" customHeight="1" outlineLevel="1">
      <c r="D236" s="106" t="str">
        <f ca="1">'Line Items'!D332</f>
        <v>Angel: DMU - Class 142</v>
      </c>
      <c r="E236" s="89"/>
      <c r="F236" s="107" t="s">
        <v>89</v>
      </c>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97"/>
      <c r="AD236" s="524" t="s">
        <v>843</v>
      </c>
    </row>
    <row r="237" spans="3:30" ht="12.75" hidden="1" customHeight="1" outlineLevel="1">
      <c r="D237" s="112" t="str">
        <f ca="1">'Line Items'!D333</f>
        <v>Angel: DMU - Class 150 - 2 car</v>
      </c>
      <c r="E237" s="93"/>
      <c r="F237" s="113" t="str">
        <f t="shared" ref="F237:F285" si="8">F236</f>
        <v>Unit</v>
      </c>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2"/>
      <c r="AD237" s="226"/>
    </row>
    <row r="238" spans="3:30" ht="12.75" hidden="1" customHeight="1" outlineLevel="1">
      <c r="D238" s="112" t="str">
        <f ca="1">'Line Items'!D334</f>
        <v>Angel: DMU - Class 150 - 3 car</v>
      </c>
      <c r="E238" s="93"/>
      <c r="F238" s="113" t="str">
        <f t="shared" si="8"/>
        <v>Unit</v>
      </c>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2"/>
      <c r="AD238" s="226"/>
    </row>
    <row r="239" spans="3:30" ht="12.75" hidden="1" customHeight="1" outlineLevel="1">
      <c r="D239" s="112" t="str">
        <f ca="1">'Line Items'!D335</f>
        <v>Angel: DMU - Class 153</v>
      </c>
      <c r="E239" s="93"/>
      <c r="F239" s="113" t="str">
        <f t="shared" si="8"/>
        <v>Unit</v>
      </c>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2"/>
      <c r="AD239" s="226"/>
    </row>
    <row r="240" spans="3:30" ht="12.75" hidden="1" customHeight="1" outlineLevel="1">
      <c r="D240" s="112" t="str">
        <f ca="1">'Line Items'!D336</f>
        <v>Angel: DMU - Class 156</v>
      </c>
      <c r="E240" s="93"/>
      <c r="F240" s="113" t="str">
        <f t="shared" si="8"/>
        <v>Unit</v>
      </c>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D240" s="226"/>
    </row>
    <row r="241" spans="4:30" ht="12.75" hidden="1" customHeight="1" outlineLevel="1">
      <c r="D241" s="112" t="str">
        <f ca="1">'Line Items'!D337</f>
        <v>Angel: DMU - Class 158 - 2 car</v>
      </c>
      <c r="E241" s="93"/>
      <c r="F241" s="113" t="str">
        <f t="shared" si="8"/>
        <v>Unit</v>
      </c>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2"/>
      <c r="AD241" s="226"/>
    </row>
    <row r="242" spans="4:30" ht="12.75" hidden="1" customHeight="1" outlineLevel="1">
      <c r="D242" s="112" t="str">
        <f ca="1">'Line Items'!D338</f>
        <v>Angel: EMU - Class 333</v>
      </c>
      <c r="E242" s="93"/>
      <c r="F242" s="113" t="str">
        <f t="shared" si="8"/>
        <v>Unit</v>
      </c>
      <c r="G242" s="181"/>
      <c r="H242" s="181"/>
      <c r="I242" s="181"/>
      <c r="J242" s="181"/>
      <c r="K242" s="181"/>
      <c r="L242" s="181"/>
      <c r="M242" s="181"/>
      <c r="N242" s="181"/>
      <c r="O242" s="181"/>
      <c r="P242" s="181"/>
      <c r="Q242" s="181"/>
      <c r="R242" s="181"/>
      <c r="S242" s="181"/>
      <c r="T242" s="181"/>
      <c r="U242" s="181"/>
      <c r="V242" s="181"/>
      <c r="W242" s="181"/>
      <c r="X242" s="181"/>
      <c r="Y242" s="181"/>
      <c r="Z242" s="181"/>
      <c r="AA242" s="181"/>
      <c r="AB242" s="182"/>
      <c r="AD242" s="226"/>
    </row>
    <row r="243" spans="4:30" ht="12.75" hidden="1" customHeight="1" outlineLevel="1">
      <c r="D243" s="112" t="str">
        <f ca="1">'Line Items'!D339</f>
        <v>Eversholt: DMU - Class 158 - 2 car</v>
      </c>
      <c r="E243" s="93"/>
      <c r="F243" s="113" t="str">
        <f t="shared" si="8"/>
        <v>Unit</v>
      </c>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2"/>
      <c r="AD243" s="226"/>
    </row>
    <row r="244" spans="4:30" ht="12.75" hidden="1" customHeight="1" outlineLevel="1">
      <c r="D244" s="112" t="str">
        <f ca="1">'Line Items'!D340</f>
        <v>Eversholt: EMU - Class 321</v>
      </c>
      <c r="E244" s="93"/>
      <c r="F244" s="113" t="str">
        <f t="shared" si="8"/>
        <v>Unit</v>
      </c>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2"/>
      <c r="AD244" s="226"/>
    </row>
    <row r="245" spans="4:30" ht="12.75" hidden="1" customHeight="1" outlineLevel="1">
      <c r="D245" s="112" t="str">
        <f ca="1">'Line Items'!D341</f>
        <v>Eversholt: EMU - Class 322</v>
      </c>
      <c r="E245" s="93"/>
      <c r="F245" s="113" t="str">
        <f t="shared" si="8"/>
        <v>Unit</v>
      </c>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2"/>
      <c r="AD245" s="226"/>
    </row>
    <row r="246" spans="4:30" ht="12.75" hidden="1" customHeight="1" outlineLevel="1">
      <c r="D246" s="112" t="str">
        <f ca="1">'Line Items'!D342</f>
        <v>Porterbrook: DMU - Class 144 - 2 car</v>
      </c>
      <c r="E246" s="93"/>
      <c r="F246" s="113" t="str">
        <f t="shared" si="8"/>
        <v>Unit</v>
      </c>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2"/>
      <c r="AD246" s="226"/>
    </row>
    <row r="247" spans="4:30" ht="12.75" hidden="1" customHeight="1" outlineLevel="1">
      <c r="D247" s="112" t="str">
        <f ca="1">'Line Items'!D343</f>
        <v>Porterbrook: DMU - Class 144 - 3 car</v>
      </c>
      <c r="E247" s="93"/>
      <c r="F247" s="113" t="str">
        <f t="shared" si="8"/>
        <v>Unit</v>
      </c>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2"/>
      <c r="AD247" s="226"/>
    </row>
    <row r="248" spans="4:30" ht="12.75" hidden="1" customHeight="1" outlineLevel="1">
      <c r="D248" s="112" t="str">
        <f ca="1">'Line Items'!D344</f>
        <v>Porterbrook: DMU - Class 150 - 2 car</v>
      </c>
      <c r="E248" s="93"/>
      <c r="F248" s="113" t="str">
        <f t="shared" si="8"/>
        <v>Unit</v>
      </c>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2"/>
      <c r="AD248" s="226"/>
    </row>
    <row r="249" spans="4:30" ht="12.75" hidden="1" customHeight="1" outlineLevel="1">
      <c r="D249" s="112" t="str">
        <f ca="1">'Line Items'!D345</f>
        <v>Porterbrook: DMU - Class 153</v>
      </c>
      <c r="E249" s="93"/>
      <c r="F249" s="113" t="str">
        <f t="shared" si="8"/>
        <v>Unit</v>
      </c>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2"/>
      <c r="AD249" s="226"/>
    </row>
    <row r="250" spans="4:30" ht="12.75" hidden="1" customHeight="1" outlineLevel="1">
      <c r="D250" s="112" t="str">
        <f ca="1">'Line Items'!D346</f>
        <v>Porterbrook: DMU - Class 155</v>
      </c>
      <c r="E250" s="93"/>
      <c r="F250" s="113" t="str">
        <f t="shared" si="8"/>
        <v>Unit</v>
      </c>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2"/>
      <c r="AD250" s="226"/>
    </row>
    <row r="251" spans="4:30" ht="12.75" hidden="1" customHeight="1" outlineLevel="1">
      <c r="D251" s="112" t="str">
        <f ca="1">'Line Items'!D347</f>
        <v>Porterbrook: DMU - Class 156</v>
      </c>
      <c r="E251" s="93"/>
      <c r="F251" s="113" t="str">
        <f t="shared" si="8"/>
        <v>Unit</v>
      </c>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2"/>
      <c r="AD251" s="226"/>
    </row>
    <row r="252" spans="4:30" ht="12.75" hidden="1" customHeight="1" outlineLevel="1">
      <c r="D252" s="112" t="str">
        <f ca="1">'Line Items'!D348</f>
        <v>Porterbrook: DMU - Class 158 - 3 car</v>
      </c>
      <c r="E252" s="93"/>
      <c r="F252" s="113" t="str">
        <f t="shared" si="8"/>
        <v>Unit</v>
      </c>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2"/>
      <c r="AD252" s="226"/>
    </row>
    <row r="253" spans="4:30" ht="12.75" hidden="1" customHeight="1" outlineLevel="1">
      <c r="D253" s="112" t="str">
        <f ca="1">'Line Items'!D349</f>
        <v>Porterbrook: EMU - Class 319</v>
      </c>
      <c r="E253" s="93"/>
      <c r="F253" s="113" t="str">
        <f t="shared" si="8"/>
        <v>Unit</v>
      </c>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D253" s="226"/>
    </row>
    <row r="254" spans="4:30" ht="12.75" hidden="1" customHeight="1" outlineLevel="1">
      <c r="D254" s="112" t="str">
        <f ca="1">'Line Items'!D350</f>
        <v>Porterbrook: EMU - Class 323</v>
      </c>
      <c r="E254" s="93"/>
      <c r="F254" s="113" t="str">
        <f t="shared" si="8"/>
        <v>Unit</v>
      </c>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2"/>
      <c r="AD254" s="226"/>
    </row>
    <row r="255" spans="4:30" ht="12.75" hidden="1" customHeight="1" outlineLevel="1">
      <c r="D255" s="112" t="str">
        <f ca="1">'Line Items'!D351</f>
        <v>[Rolling Stock Line 20]</v>
      </c>
      <c r="E255" s="93"/>
      <c r="F255" s="113" t="str">
        <f t="shared" si="8"/>
        <v>Unit</v>
      </c>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2"/>
      <c r="AD255" s="226"/>
    </row>
    <row r="256" spans="4:30" ht="12.75" hidden="1" customHeight="1" outlineLevel="1">
      <c r="D256" s="112" t="str">
        <f ca="1">'Line Items'!D352</f>
        <v>[Rolling Stock Line 21]</v>
      </c>
      <c r="E256" s="93"/>
      <c r="F256" s="113" t="str">
        <f t="shared" si="8"/>
        <v>Unit</v>
      </c>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2"/>
      <c r="AD256" s="226"/>
    </row>
    <row r="257" spans="4:30" ht="12.75" hidden="1" customHeight="1" outlineLevel="1">
      <c r="D257" s="112" t="str">
        <f ca="1">'Line Items'!D353</f>
        <v>[Rolling Stock Line 22]</v>
      </c>
      <c r="E257" s="93"/>
      <c r="F257" s="113" t="str">
        <f t="shared" si="8"/>
        <v>Unit</v>
      </c>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2"/>
      <c r="AD257" s="226"/>
    </row>
    <row r="258" spans="4:30" ht="12.75" hidden="1" customHeight="1" outlineLevel="1">
      <c r="D258" s="112" t="str">
        <f ca="1">'Line Items'!D354</f>
        <v>[Rolling Stock Line 23]</v>
      </c>
      <c r="E258" s="93"/>
      <c r="F258" s="113" t="str">
        <f t="shared" si="8"/>
        <v>Unit</v>
      </c>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2"/>
      <c r="AD258" s="226"/>
    </row>
    <row r="259" spans="4:30" ht="12.75" hidden="1" customHeight="1" outlineLevel="1">
      <c r="D259" s="112" t="str">
        <f ca="1">'Line Items'!D355</f>
        <v>[Rolling Stock Line 24]</v>
      </c>
      <c r="E259" s="93"/>
      <c r="F259" s="113" t="str">
        <f t="shared" si="8"/>
        <v>Unit</v>
      </c>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2"/>
      <c r="AD259" s="226"/>
    </row>
    <row r="260" spans="4:30" ht="12.75" hidden="1" customHeight="1" outlineLevel="1">
      <c r="D260" s="112" t="str">
        <f ca="1">'Line Items'!D356</f>
        <v>[Rolling Stock Line 25]</v>
      </c>
      <c r="E260" s="93"/>
      <c r="F260" s="113" t="str">
        <f t="shared" si="8"/>
        <v>Unit</v>
      </c>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2"/>
      <c r="AD260" s="226"/>
    </row>
    <row r="261" spans="4:30" ht="12.75" hidden="1" customHeight="1" outlineLevel="1">
      <c r="D261" s="112" t="str">
        <f ca="1">'Line Items'!D357</f>
        <v>[Rolling Stock Line 26]</v>
      </c>
      <c r="E261" s="93"/>
      <c r="F261" s="113" t="str">
        <f t="shared" si="8"/>
        <v>Unit</v>
      </c>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2"/>
      <c r="AD261" s="226"/>
    </row>
    <row r="262" spans="4:30" ht="12.75" hidden="1" customHeight="1" outlineLevel="1">
      <c r="D262" s="112" t="str">
        <f ca="1">'Line Items'!D358</f>
        <v>[Rolling Stock Line 27]</v>
      </c>
      <c r="E262" s="93"/>
      <c r="F262" s="113" t="str">
        <f t="shared" si="8"/>
        <v>Unit</v>
      </c>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2"/>
      <c r="AD262" s="226"/>
    </row>
    <row r="263" spans="4:30" ht="12.75" hidden="1" customHeight="1" outlineLevel="1">
      <c r="D263" s="112" t="str">
        <f ca="1">'Line Items'!D359</f>
        <v>[Rolling Stock Line 28]</v>
      </c>
      <c r="E263" s="93"/>
      <c r="F263" s="113" t="str">
        <f t="shared" si="8"/>
        <v>Unit</v>
      </c>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2"/>
      <c r="AD263" s="226"/>
    </row>
    <row r="264" spans="4:30" ht="12.75" hidden="1" customHeight="1" outlineLevel="1">
      <c r="D264" s="112" t="str">
        <f ca="1">'Line Items'!D360</f>
        <v>[Rolling Stock Line 29]</v>
      </c>
      <c r="E264" s="93"/>
      <c r="F264" s="113" t="str">
        <f t="shared" si="8"/>
        <v>Unit</v>
      </c>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2"/>
      <c r="AD264" s="226"/>
    </row>
    <row r="265" spans="4:30" ht="12.75" hidden="1" customHeight="1" outlineLevel="1">
      <c r="D265" s="112" t="str">
        <f ca="1">'Line Items'!D361</f>
        <v>[Rolling Stock Line 30]</v>
      </c>
      <c r="E265" s="93"/>
      <c r="F265" s="113" t="str">
        <f t="shared" si="8"/>
        <v>Unit</v>
      </c>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2"/>
      <c r="AD265" s="226"/>
    </row>
    <row r="266" spans="4:30" ht="12.75" hidden="1" customHeight="1" outlineLevel="1">
      <c r="D266" s="112" t="str">
        <f ca="1">'Line Items'!D362</f>
        <v>[Rolling Stock Line 31]</v>
      </c>
      <c r="E266" s="93"/>
      <c r="F266" s="113" t="str">
        <f t="shared" si="8"/>
        <v>Unit</v>
      </c>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2"/>
      <c r="AD266" s="226"/>
    </row>
    <row r="267" spans="4:30" ht="12.75" hidden="1" customHeight="1" outlineLevel="1">
      <c r="D267" s="112" t="str">
        <f ca="1">'Line Items'!D363</f>
        <v>[Rolling Stock Line 32]</v>
      </c>
      <c r="E267" s="93"/>
      <c r="F267" s="113" t="str">
        <f t="shared" si="8"/>
        <v>Unit</v>
      </c>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2"/>
      <c r="AD267" s="226"/>
    </row>
    <row r="268" spans="4:30" ht="12.75" hidden="1" customHeight="1" outlineLevel="1">
      <c r="D268" s="112" t="str">
        <f ca="1">'Line Items'!D364</f>
        <v>[Rolling Stock Line 33]</v>
      </c>
      <c r="E268" s="93"/>
      <c r="F268" s="113" t="str">
        <f t="shared" si="8"/>
        <v>Unit</v>
      </c>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2"/>
      <c r="AD268" s="226"/>
    </row>
    <row r="269" spans="4:30" ht="12.75" hidden="1" customHeight="1" outlineLevel="1">
      <c r="D269" s="112" t="str">
        <f ca="1">'Line Items'!D365</f>
        <v>[Rolling Stock Line 34]</v>
      </c>
      <c r="E269" s="93"/>
      <c r="F269" s="113" t="str">
        <f t="shared" si="8"/>
        <v>Unit</v>
      </c>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2"/>
      <c r="AD269" s="226"/>
    </row>
    <row r="270" spans="4:30" ht="12.75" hidden="1" customHeight="1" outlineLevel="1">
      <c r="D270" s="112" t="str">
        <f ca="1">'Line Items'!D366</f>
        <v>[Rolling Stock Line 35]</v>
      </c>
      <c r="E270" s="93"/>
      <c r="F270" s="113" t="str">
        <f t="shared" si="8"/>
        <v>Unit</v>
      </c>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2"/>
      <c r="AD270" s="226"/>
    </row>
    <row r="271" spans="4:30" ht="12.75" hidden="1" customHeight="1" outlineLevel="1">
      <c r="D271" s="112" t="str">
        <f ca="1">'Line Items'!D367</f>
        <v>[Rolling Stock Line 36]</v>
      </c>
      <c r="E271" s="93"/>
      <c r="F271" s="113" t="str">
        <f t="shared" si="8"/>
        <v>Unit</v>
      </c>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2"/>
      <c r="AD271" s="226"/>
    </row>
    <row r="272" spans="4:30" ht="12.75" hidden="1" customHeight="1" outlineLevel="1">
      <c r="D272" s="112" t="str">
        <f ca="1">'Line Items'!D368</f>
        <v>[Rolling Stock Line 37]</v>
      </c>
      <c r="E272" s="93"/>
      <c r="F272" s="113" t="str">
        <f t="shared" si="8"/>
        <v>Unit</v>
      </c>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2"/>
      <c r="AD272" s="226"/>
    </row>
    <row r="273" spans="4:30" ht="12.75" hidden="1" customHeight="1" outlineLevel="1">
      <c r="D273" s="112" t="str">
        <f ca="1">'Line Items'!D369</f>
        <v>[Rolling Stock Line 38]</v>
      </c>
      <c r="E273" s="93"/>
      <c r="F273" s="113" t="str">
        <f t="shared" si="8"/>
        <v>Unit</v>
      </c>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2"/>
      <c r="AD273" s="226"/>
    </row>
    <row r="274" spans="4:30" ht="12.75" hidden="1" customHeight="1" outlineLevel="1">
      <c r="D274" s="112" t="str">
        <f ca="1">'Line Items'!D370</f>
        <v>[Rolling Stock Line 39]</v>
      </c>
      <c r="E274" s="93"/>
      <c r="F274" s="113" t="str">
        <f t="shared" si="8"/>
        <v>Unit</v>
      </c>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2"/>
      <c r="AD274" s="226"/>
    </row>
    <row r="275" spans="4:30" ht="12.75" hidden="1" customHeight="1" outlineLevel="1">
      <c r="D275" s="112" t="str">
        <f ca="1">'Line Items'!D371</f>
        <v>[Rolling Stock Line 40]</v>
      </c>
      <c r="E275" s="93"/>
      <c r="F275" s="113" t="str">
        <f t="shared" si="8"/>
        <v>Unit</v>
      </c>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2"/>
      <c r="AD275" s="226"/>
    </row>
    <row r="276" spans="4:30" ht="12.75" hidden="1" customHeight="1" outlineLevel="1">
      <c r="D276" s="112" t="str">
        <f ca="1">'Line Items'!D372</f>
        <v>[Rolling Stock Line 41]</v>
      </c>
      <c r="E276" s="93"/>
      <c r="F276" s="113" t="str">
        <f t="shared" si="8"/>
        <v>Unit</v>
      </c>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2"/>
      <c r="AD276" s="226"/>
    </row>
    <row r="277" spans="4:30" ht="12.75" hidden="1" customHeight="1" outlineLevel="1">
      <c r="D277" s="112" t="str">
        <f ca="1">'Line Items'!D373</f>
        <v>[Rolling Stock Line 42]</v>
      </c>
      <c r="E277" s="93"/>
      <c r="F277" s="113" t="str">
        <f t="shared" si="8"/>
        <v>Unit</v>
      </c>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2"/>
      <c r="AD277" s="226"/>
    </row>
    <row r="278" spans="4:30" ht="12.75" hidden="1" customHeight="1" outlineLevel="1">
      <c r="D278" s="112" t="str">
        <f ca="1">'Line Items'!D374</f>
        <v>[Rolling Stock Line 43]</v>
      </c>
      <c r="E278" s="93"/>
      <c r="F278" s="113" t="str">
        <f t="shared" si="8"/>
        <v>Unit</v>
      </c>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2"/>
      <c r="AD278" s="226"/>
    </row>
    <row r="279" spans="4:30" ht="12.75" hidden="1" customHeight="1" outlineLevel="1">
      <c r="D279" s="112" t="str">
        <f ca="1">'Line Items'!D375</f>
        <v>[Rolling Stock Line 44]</v>
      </c>
      <c r="E279" s="93"/>
      <c r="F279" s="113" t="str">
        <f t="shared" si="8"/>
        <v>Unit</v>
      </c>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2"/>
      <c r="AD279" s="226"/>
    </row>
    <row r="280" spans="4:30" ht="12.75" hidden="1" customHeight="1" outlineLevel="1">
      <c r="D280" s="112" t="str">
        <f ca="1">'Line Items'!D376</f>
        <v>[Rolling Stock Line 45]</v>
      </c>
      <c r="E280" s="93"/>
      <c r="F280" s="113" t="str">
        <f t="shared" si="8"/>
        <v>Unit</v>
      </c>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2"/>
      <c r="AD280" s="226"/>
    </row>
    <row r="281" spans="4:30" ht="12.75" hidden="1" customHeight="1" outlineLevel="1">
      <c r="D281" s="112" t="str">
        <f ca="1">'Line Items'!D377</f>
        <v>[Rolling Stock Line 46]</v>
      </c>
      <c r="E281" s="93"/>
      <c r="F281" s="113" t="str">
        <f t="shared" si="8"/>
        <v>Unit</v>
      </c>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2"/>
      <c r="AD281" s="226"/>
    </row>
    <row r="282" spans="4:30" ht="12.75" hidden="1" customHeight="1" outlineLevel="1">
      <c r="D282" s="112" t="str">
        <f ca="1">'Line Items'!D378</f>
        <v>[Rolling Stock Line 47]</v>
      </c>
      <c r="E282" s="93"/>
      <c r="F282" s="113" t="str">
        <f t="shared" si="8"/>
        <v>Unit</v>
      </c>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2"/>
      <c r="AD282" s="226"/>
    </row>
    <row r="283" spans="4:30" ht="12.75" hidden="1" customHeight="1" outlineLevel="1">
      <c r="D283" s="112" t="str">
        <f ca="1">'Line Items'!D379</f>
        <v>[Rolling Stock Line 48]</v>
      </c>
      <c r="E283" s="93"/>
      <c r="F283" s="113" t="str">
        <f t="shared" si="8"/>
        <v>Unit</v>
      </c>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2"/>
      <c r="AD283" s="226"/>
    </row>
    <row r="284" spans="4:30" ht="12.75" hidden="1" customHeight="1" outlineLevel="1">
      <c r="D284" s="112" t="str">
        <f ca="1">'Line Items'!D380</f>
        <v>[Rolling Stock Line 49]</v>
      </c>
      <c r="E284" s="93"/>
      <c r="F284" s="113" t="str">
        <f t="shared" si="8"/>
        <v>Unit</v>
      </c>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2"/>
      <c r="AD284" s="226"/>
    </row>
    <row r="285" spans="4:30" ht="12.75" hidden="1" customHeight="1" outlineLevel="1">
      <c r="D285" s="123" t="str">
        <f ca="1">'Line Items'!D381</f>
        <v>[Rolling Stock Line 50]</v>
      </c>
      <c r="E285" s="183"/>
      <c r="F285" s="124" t="str">
        <f t="shared" si="8"/>
        <v>Unit</v>
      </c>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5"/>
      <c r="AD285" s="215"/>
    </row>
    <row r="286" spans="4:30" ht="12.75" hidden="1" customHeight="1" outlineLevel="1">
      <c r="G286" s="94"/>
      <c r="H286" s="94"/>
      <c r="I286" s="94"/>
      <c r="J286" s="94"/>
      <c r="K286" s="94"/>
      <c r="L286" s="94"/>
      <c r="M286" s="94"/>
      <c r="N286" s="94"/>
      <c r="O286" s="94"/>
      <c r="P286" s="94"/>
      <c r="Q286" s="94"/>
      <c r="R286" s="94"/>
      <c r="S286" s="94"/>
      <c r="T286" s="94"/>
      <c r="U286" s="94"/>
      <c r="V286" s="94"/>
      <c r="W286" s="94"/>
      <c r="X286" s="94"/>
      <c r="Y286" s="94"/>
      <c r="Z286" s="94"/>
      <c r="AA286" s="94"/>
      <c r="AB286" s="94"/>
    </row>
    <row r="287" spans="4:30" ht="12.75" hidden="1" customHeight="1" outlineLevel="1">
      <c r="D287" s="241" t="str">
        <f>"Total "&amp;C235</f>
        <v>Total Number of Units Diagrammed</v>
      </c>
      <c r="E287" s="242"/>
      <c r="F287" s="243" t="str">
        <f>F285</f>
        <v>Unit</v>
      </c>
      <c r="G287" s="244">
        <f t="shared" ref="G287:AB287" si="9">SUM(G236:G285)</f>
        <v>0</v>
      </c>
      <c r="H287" s="244">
        <f t="shared" si="9"/>
        <v>0</v>
      </c>
      <c r="I287" s="244">
        <f t="shared" si="9"/>
        <v>0</v>
      </c>
      <c r="J287" s="244">
        <f t="shared" si="9"/>
        <v>0</v>
      </c>
      <c r="K287" s="244">
        <f t="shared" si="9"/>
        <v>0</v>
      </c>
      <c r="L287" s="244">
        <f t="shared" si="9"/>
        <v>0</v>
      </c>
      <c r="M287" s="244">
        <f t="shared" si="9"/>
        <v>0</v>
      </c>
      <c r="N287" s="244">
        <f t="shared" si="9"/>
        <v>0</v>
      </c>
      <c r="O287" s="244">
        <f t="shared" si="9"/>
        <v>0</v>
      </c>
      <c r="P287" s="244">
        <f t="shared" si="9"/>
        <v>0</v>
      </c>
      <c r="Q287" s="244">
        <f t="shared" si="9"/>
        <v>0</v>
      </c>
      <c r="R287" s="244">
        <f t="shared" si="9"/>
        <v>0</v>
      </c>
      <c r="S287" s="244">
        <f t="shared" si="9"/>
        <v>0</v>
      </c>
      <c r="T287" s="244">
        <f t="shared" si="9"/>
        <v>0</v>
      </c>
      <c r="U287" s="244">
        <f t="shared" si="9"/>
        <v>0</v>
      </c>
      <c r="V287" s="244">
        <f t="shared" si="9"/>
        <v>0</v>
      </c>
      <c r="W287" s="244">
        <f t="shared" si="9"/>
        <v>0</v>
      </c>
      <c r="X287" s="244">
        <f t="shared" si="9"/>
        <v>0</v>
      </c>
      <c r="Y287" s="244">
        <f t="shared" si="9"/>
        <v>0</v>
      </c>
      <c r="Z287" s="244">
        <f t="shared" si="9"/>
        <v>0</v>
      </c>
      <c r="AA287" s="244">
        <f t="shared" si="9"/>
        <v>0</v>
      </c>
      <c r="AB287" s="245">
        <f t="shared" si="9"/>
        <v>0</v>
      </c>
      <c r="AD287" s="248"/>
    </row>
    <row r="288" spans="4:30" ht="12.75" hidden="1" customHeight="1" outlineLevel="1">
      <c r="G288" s="94"/>
      <c r="H288" s="94"/>
      <c r="I288" s="94"/>
      <c r="J288" s="94"/>
      <c r="K288" s="94"/>
      <c r="L288" s="94"/>
      <c r="M288" s="94"/>
      <c r="N288" s="94"/>
      <c r="O288" s="94"/>
      <c r="P288" s="94"/>
      <c r="Q288" s="94"/>
      <c r="R288" s="94"/>
      <c r="S288" s="94"/>
      <c r="T288" s="94"/>
      <c r="U288" s="94"/>
      <c r="V288" s="94"/>
      <c r="W288" s="94"/>
      <c r="X288" s="94"/>
      <c r="Y288" s="94"/>
      <c r="Z288" s="94"/>
      <c r="AA288" s="94"/>
      <c r="AB288" s="94"/>
    </row>
    <row r="289" spans="3:30" ht="12.75" hidden="1" customHeight="1" outlineLevel="1">
      <c r="C289" s="144" t="s">
        <v>607</v>
      </c>
      <c r="G289" s="94"/>
      <c r="H289" s="94"/>
      <c r="I289" s="94"/>
      <c r="J289" s="94"/>
      <c r="K289" s="94"/>
      <c r="L289" s="94"/>
      <c r="M289" s="94"/>
      <c r="N289" s="94"/>
      <c r="O289" s="94"/>
      <c r="P289" s="94"/>
      <c r="Q289" s="94"/>
      <c r="R289" s="94"/>
      <c r="S289" s="94"/>
      <c r="T289" s="94"/>
      <c r="U289" s="94"/>
      <c r="V289" s="94"/>
      <c r="W289" s="94"/>
      <c r="X289" s="94"/>
      <c r="Y289" s="94"/>
      <c r="Z289" s="94"/>
      <c r="AA289" s="94"/>
      <c r="AB289" s="94"/>
    </row>
    <row r="290" spans="3:30" ht="12.75" hidden="1" customHeight="1" outlineLevel="1">
      <c r="D290" s="106" t="str">
        <f ca="1">'Line Items'!D332</f>
        <v>Angel: DMU - Class 142</v>
      </c>
      <c r="E290" s="89"/>
      <c r="F290" s="107" t="s">
        <v>603</v>
      </c>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97"/>
      <c r="AD290" s="524" t="s">
        <v>844</v>
      </c>
    </row>
    <row r="291" spans="3:30" ht="12.75" hidden="1" customHeight="1" outlineLevel="1">
      <c r="D291" s="112" t="str">
        <f ca="1">'Line Items'!D333</f>
        <v>Angel: DMU - Class 150 - 2 car</v>
      </c>
      <c r="E291" s="93"/>
      <c r="F291" s="113" t="str">
        <f t="shared" ref="F291:F339" si="10">F290</f>
        <v>Train</v>
      </c>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2"/>
      <c r="AD291" s="526"/>
    </row>
    <row r="292" spans="3:30" ht="12.75" hidden="1" customHeight="1" outlineLevel="1">
      <c r="D292" s="112" t="str">
        <f ca="1">'Line Items'!D334</f>
        <v>Angel: DMU - Class 150 - 3 car</v>
      </c>
      <c r="E292" s="93"/>
      <c r="F292" s="113" t="str">
        <f t="shared" si="10"/>
        <v>Train</v>
      </c>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2"/>
      <c r="AD292" s="526"/>
    </row>
    <row r="293" spans="3:30" ht="12.75" hidden="1" customHeight="1" outlineLevel="1">
      <c r="D293" s="112" t="str">
        <f ca="1">'Line Items'!D335</f>
        <v>Angel: DMU - Class 153</v>
      </c>
      <c r="E293" s="93"/>
      <c r="F293" s="113" t="str">
        <f t="shared" si="10"/>
        <v>Train</v>
      </c>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2"/>
      <c r="AD293" s="526"/>
    </row>
    <row r="294" spans="3:30" ht="12.75" hidden="1" customHeight="1" outlineLevel="1">
      <c r="D294" s="112" t="str">
        <f ca="1">'Line Items'!D336</f>
        <v>Angel: DMU - Class 156</v>
      </c>
      <c r="E294" s="93"/>
      <c r="F294" s="113" t="str">
        <f t="shared" si="10"/>
        <v>Train</v>
      </c>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2"/>
      <c r="AD294" s="526"/>
    </row>
    <row r="295" spans="3:30" ht="12.75" hidden="1" customHeight="1" outlineLevel="1">
      <c r="D295" s="112" t="str">
        <f ca="1">'Line Items'!D337</f>
        <v>Angel: DMU - Class 158 - 2 car</v>
      </c>
      <c r="E295" s="93"/>
      <c r="F295" s="113" t="str">
        <f t="shared" si="10"/>
        <v>Train</v>
      </c>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2"/>
      <c r="AD295" s="526"/>
    </row>
    <row r="296" spans="3:30" ht="12.75" hidden="1" customHeight="1" outlineLevel="1">
      <c r="D296" s="112" t="str">
        <f ca="1">'Line Items'!D338</f>
        <v>Angel: EMU - Class 333</v>
      </c>
      <c r="E296" s="93"/>
      <c r="F296" s="113" t="str">
        <f t="shared" si="10"/>
        <v>Train</v>
      </c>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2"/>
      <c r="AD296" s="526"/>
    </row>
    <row r="297" spans="3:30" ht="12.75" hidden="1" customHeight="1" outlineLevel="1">
      <c r="D297" s="112" t="str">
        <f ca="1">'Line Items'!D339</f>
        <v>Eversholt: DMU - Class 158 - 2 car</v>
      </c>
      <c r="E297" s="93"/>
      <c r="F297" s="113" t="str">
        <f t="shared" si="10"/>
        <v>Train</v>
      </c>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2"/>
      <c r="AD297" s="526"/>
    </row>
    <row r="298" spans="3:30" ht="12.75" hidden="1" customHeight="1" outlineLevel="1">
      <c r="D298" s="112" t="str">
        <f ca="1">'Line Items'!D340</f>
        <v>Eversholt: EMU - Class 321</v>
      </c>
      <c r="E298" s="93"/>
      <c r="F298" s="113" t="str">
        <f t="shared" si="10"/>
        <v>Train</v>
      </c>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2"/>
      <c r="AD298" s="526"/>
    </row>
    <row r="299" spans="3:30" ht="12.75" hidden="1" customHeight="1" outlineLevel="1">
      <c r="D299" s="112" t="str">
        <f ca="1">'Line Items'!D341</f>
        <v>Eversholt: EMU - Class 322</v>
      </c>
      <c r="E299" s="93"/>
      <c r="F299" s="113" t="str">
        <f t="shared" si="10"/>
        <v>Train</v>
      </c>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2"/>
      <c r="AD299" s="526"/>
    </row>
    <row r="300" spans="3:30" ht="12.75" hidden="1" customHeight="1" outlineLevel="1">
      <c r="D300" s="112" t="str">
        <f ca="1">'Line Items'!D342</f>
        <v>Porterbrook: DMU - Class 144 - 2 car</v>
      </c>
      <c r="E300" s="93"/>
      <c r="F300" s="113" t="str">
        <f t="shared" si="10"/>
        <v>Train</v>
      </c>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2"/>
      <c r="AD300" s="526"/>
    </row>
    <row r="301" spans="3:30" ht="12.75" hidden="1" customHeight="1" outlineLevel="1">
      <c r="D301" s="112" t="str">
        <f ca="1">'Line Items'!D343</f>
        <v>Porterbrook: DMU - Class 144 - 3 car</v>
      </c>
      <c r="E301" s="93"/>
      <c r="F301" s="113" t="str">
        <f t="shared" si="10"/>
        <v>Train</v>
      </c>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2"/>
      <c r="AD301" s="526"/>
    </row>
    <row r="302" spans="3:30" ht="12.75" hidden="1" customHeight="1" outlineLevel="1">
      <c r="D302" s="112" t="str">
        <f ca="1">'Line Items'!D344</f>
        <v>Porterbrook: DMU - Class 150 - 2 car</v>
      </c>
      <c r="E302" s="93"/>
      <c r="F302" s="113" t="str">
        <f t="shared" si="10"/>
        <v>Train</v>
      </c>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2"/>
      <c r="AD302" s="526"/>
    </row>
    <row r="303" spans="3:30" ht="12.75" hidden="1" customHeight="1" outlineLevel="1">
      <c r="D303" s="112" t="str">
        <f ca="1">'Line Items'!D345</f>
        <v>Porterbrook: DMU - Class 153</v>
      </c>
      <c r="E303" s="93"/>
      <c r="F303" s="113" t="str">
        <f t="shared" si="10"/>
        <v>Train</v>
      </c>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2"/>
      <c r="AD303" s="526"/>
    </row>
    <row r="304" spans="3:30" ht="12.75" hidden="1" customHeight="1" outlineLevel="1">
      <c r="D304" s="112" t="str">
        <f ca="1">'Line Items'!D346</f>
        <v>Porterbrook: DMU - Class 155</v>
      </c>
      <c r="E304" s="93"/>
      <c r="F304" s="113" t="str">
        <f t="shared" si="10"/>
        <v>Train</v>
      </c>
      <c r="G304" s="181"/>
      <c r="H304" s="181"/>
      <c r="I304" s="181"/>
      <c r="J304" s="181"/>
      <c r="K304" s="181"/>
      <c r="L304" s="181"/>
      <c r="M304" s="181"/>
      <c r="N304" s="181"/>
      <c r="O304" s="181"/>
      <c r="P304" s="181"/>
      <c r="Q304" s="181"/>
      <c r="R304" s="181"/>
      <c r="S304" s="181"/>
      <c r="T304" s="181"/>
      <c r="U304" s="181"/>
      <c r="V304" s="181"/>
      <c r="W304" s="181"/>
      <c r="X304" s="181"/>
      <c r="Y304" s="181"/>
      <c r="Z304" s="181"/>
      <c r="AA304" s="181"/>
      <c r="AB304" s="182"/>
      <c r="AD304" s="226"/>
    </row>
    <row r="305" spans="4:30" ht="12.75" hidden="1" customHeight="1" outlineLevel="1">
      <c r="D305" s="112" t="str">
        <f ca="1">'Line Items'!D347</f>
        <v>Porterbrook: DMU - Class 156</v>
      </c>
      <c r="E305" s="93"/>
      <c r="F305" s="113" t="str">
        <f t="shared" si="10"/>
        <v>Train</v>
      </c>
      <c r="G305" s="181"/>
      <c r="H305" s="181"/>
      <c r="I305" s="181"/>
      <c r="J305" s="181"/>
      <c r="K305" s="181"/>
      <c r="L305" s="181"/>
      <c r="M305" s="181"/>
      <c r="N305" s="181"/>
      <c r="O305" s="181"/>
      <c r="P305" s="181"/>
      <c r="Q305" s="181"/>
      <c r="R305" s="181"/>
      <c r="S305" s="181"/>
      <c r="T305" s="181"/>
      <c r="U305" s="181"/>
      <c r="V305" s="181"/>
      <c r="W305" s="181"/>
      <c r="X305" s="181"/>
      <c r="Y305" s="181"/>
      <c r="Z305" s="181"/>
      <c r="AA305" s="181"/>
      <c r="AB305" s="182"/>
      <c r="AD305" s="226"/>
    </row>
    <row r="306" spans="4:30" ht="12.75" hidden="1" customHeight="1" outlineLevel="1">
      <c r="D306" s="112" t="str">
        <f ca="1">'Line Items'!D348</f>
        <v>Porterbrook: DMU - Class 158 - 3 car</v>
      </c>
      <c r="E306" s="93"/>
      <c r="F306" s="113" t="str">
        <f t="shared" si="10"/>
        <v>Train</v>
      </c>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2"/>
      <c r="AD306" s="226"/>
    </row>
    <row r="307" spans="4:30" ht="12.75" hidden="1" customHeight="1" outlineLevel="1">
      <c r="D307" s="112" t="str">
        <f ca="1">'Line Items'!D349</f>
        <v>Porterbrook: EMU - Class 319</v>
      </c>
      <c r="E307" s="93"/>
      <c r="F307" s="113" t="str">
        <f t="shared" si="10"/>
        <v>Train</v>
      </c>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2"/>
      <c r="AD307" s="226"/>
    </row>
    <row r="308" spans="4:30" ht="12.75" hidden="1" customHeight="1" outlineLevel="1">
      <c r="D308" s="112" t="str">
        <f ca="1">'Line Items'!D350</f>
        <v>Porterbrook: EMU - Class 323</v>
      </c>
      <c r="E308" s="93"/>
      <c r="F308" s="113" t="str">
        <f t="shared" si="10"/>
        <v>Train</v>
      </c>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2"/>
      <c r="AD308" s="226"/>
    </row>
    <row r="309" spans="4:30" ht="12.75" hidden="1" customHeight="1" outlineLevel="1">
      <c r="D309" s="112" t="str">
        <f ca="1">'Line Items'!D351</f>
        <v>[Rolling Stock Line 20]</v>
      </c>
      <c r="E309" s="93"/>
      <c r="F309" s="113" t="str">
        <f t="shared" si="10"/>
        <v>Train</v>
      </c>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2"/>
      <c r="AD309" s="226"/>
    </row>
    <row r="310" spans="4:30" ht="12.75" hidden="1" customHeight="1" outlineLevel="1">
      <c r="D310" s="112" t="str">
        <f ca="1">'Line Items'!D352</f>
        <v>[Rolling Stock Line 21]</v>
      </c>
      <c r="E310" s="93"/>
      <c r="F310" s="113" t="str">
        <f t="shared" si="10"/>
        <v>Train</v>
      </c>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2"/>
      <c r="AD310" s="226"/>
    </row>
    <row r="311" spans="4:30" ht="12.75" hidden="1" customHeight="1" outlineLevel="1">
      <c r="D311" s="112" t="str">
        <f ca="1">'Line Items'!D353</f>
        <v>[Rolling Stock Line 22]</v>
      </c>
      <c r="E311" s="93"/>
      <c r="F311" s="113" t="str">
        <f t="shared" si="10"/>
        <v>Train</v>
      </c>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2"/>
      <c r="AD311" s="226"/>
    </row>
    <row r="312" spans="4:30" ht="12.75" hidden="1" customHeight="1" outlineLevel="1">
      <c r="D312" s="112" t="str">
        <f ca="1">'Line Items'!D354</f>
        <v>[Rolling Stock Line 23]</v>
      </c>
      <c r="E312" s="93"/>
      <c r="F312" s="113" t="str">
        <f t="shared" si="10"/>
        <v>Train</v>
      </c>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2"/>
      <c r="AD312" s="226"/>
    </row>
    <row r="313" spans="4:30" ht="12.75" hidden="1" customHeight="1" outlineLevel="1">
      <c r="D313" s="112" t="str">
        <f ca="1">'Line Items'!D355</f>
        <v>[Rolling Stock Line 24]</v>
      </c>
      <c r="E313" s="93"/>
      <c r="F313" s="113" t="str">
        <f t="shared" si="10"/>
        <v>Train</v>
      </c>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2"/>
      <c r="AD313" s="226"/>
    </row>
    <row r="314" spans="4:30" ht="12.75" hidden="1" customHeight="1" outlineLevel="1">
      <c r="D314" s="112" t="str">
        <f ca="1">'Line Items'!D356</f>
        <v>[Rolling Stock Line 25]</v>
      </c>
      <c r="E314" s="93"/>
      <c r="F314" s="113" t="str">
        <f t="shared" si="10"/>
        <v>Train</v>
      </c>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2"/>
      <c r="AD314" s="226"/>
    </row>
    <row r="315" spans="4:30" ht="12.75" hidden="1" customHeight="1" outlineLevel="1">
      <c r="D315" s="112" t="str">
        <f ca="1">'Line Items'!D357</f>
        <v>[Rolling Stock Line 26]</v>
      </c>
      <c r="E315" s="93"/>
      <c r="F315" s="113" t="str">
        <f t="shared" si="10"/>
        <v>Train</v>
      </c>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2"/>
      <c r="AD315" s="226"/>
    </row>
    <row r="316" spans="4:30" ht="12.75" hidden="1" customHeight="1" outlineLevel="1">
      <c r="D316" s="112" t="str">
        <f ca="1">'Line Items'!D358</f>
        <v>[Rolling Stock Line 27]</v>
      </c>
      <c r="E316" s="93"/>
      <c r="F316" s="113" t="str">
        <f t="shared" si="10"/>
        <v>Train</v>
      </c>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2"/>
      <c r="AD316" s="226"/>
    </row>
    <row r="317" spans="4:30" ht="12.75" hidden="1" customHeight="1" outlineLevel="1">
      <c r="D317" s="112" t="str">
        <f ca="1">'Line Items'!D359</f>
        <v>[Rolling Stock Line 28]</v>
      </c>
      <c r="E317" s="93"/>
      <c r="F317" s="113" t="str">
        <f t="shared" si="10"/>
        <v>Train</v>
      </c>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2"/>
      <c r="AD317" s="226"/>
    </row>
    <row r="318" spans="4:30" ht="12.75" hidden="1" customHeight="1" outlineLevel="1">
      <c r="D318" s="112" t="str">
        <f ca="1">'Line Items'!D360</f>
        <v>[Rolling Stock Line 29]</v>
      </c>
      <c r="E318" s="93"/>
      <c r="F318" s="113" t="str">
        <f t="shared" si="10"/>
        <v>Train</v>
      </c>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2"/>
      <c r="AD318" s="226"/>
    </row>
    <row r="319" spans="4:30" ht="12.75" hidden="1" customHeight="1" outlineLevel="1">
      <c r="D319" s="112" t="str">
        <f ca="1">'Line Items'!D361</f>
        <v>[Rolling Stock Line 30]</v>
      </c>
      <c r="E319" s="93"/>
      <c r="F319" s="113" t="str">
        <f t="shared" si="10"/>
        <v>Train</v>
      </c>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2"/>
      <c r="AD319" s="226"/>
    </row>
    <row r="320" spans="4:30" ht="12.75" hidden="1" customHeight="1" outlineLevel="1">
      <c r="D320" s="112" t="str">
        <f ca="1">'Line Items'!D362</f>
        <v>[Rolling Stock Line 31]</v>
      </c>
      <c r="E320" s="93"/>
      <c r="F320" s="113" t="str">
        <f t="shared" si="10"/>
        <v>Train</v>
      </c>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2"/>
      <c r="AD320" s="226"/>
    </row>
    <row r="321" spans="4:30" ht="12.75" hidden="1" customHeight="1" outlineLevel="1">
      <c r="D321" s="112" t="str">
        <f ca="1">'Line Items'!D363</f>
        <v>[Rolling Stock Line 32]</v>
      </c>
      <c r="E321" s="93"/>
      <c r="F321" s="113" t="str">
        <f t="shared" si="10"/>
        <v>Train</v>
      </c>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2"/>
      <c r="AD321" s="226"/>
    </row>
    <row r="322" spans="4:30" ht="12.75" hidden="1" customHeight="1" outlineLevel="1">
      <c r="D322" s="112" t="str">
        <f ca="1">'Line Items'!D364</f>
        <v>[Rolling Stock Line 33]</v>
      </c>
      <c r="E322" s="93"/>
      <c r="F322" s="113" t="str">
        <f t="shared" si="10"/>
        <v>Train</v>
      </c>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2"/>
      <c r="AD322" s="226"/>
    </row>
    <row r="323" spans="4:30" ht="12.75" hidden="1" customHeight="1" outlineLevel="1">
      <c r="D323" s="112" t="str">
        <f ca="1">'Line Items'!D365</f>
        <v>[Rolling Stock Line 34]</v>
      </c>
      <c r="E323" s="93"/>
      <c r="F323" s="113" t="str">
        <f t="shared" si="10"/>
        <v>Train</v>
      </c>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2"/>
      <c r="AD323" s="226"/>
    </row>
    <row r="324" spans="4:30" ht="12.75" hidden="1" customHeight="1" outlineLevel="1">
      <c r="D324" s="112" t="str">
        <f ca="1">'Line Items'!D366</f>
        <v>[Rolling Stock Line 35]</v>
      </c>
      <c r="E324" s="93"/>
      <c r="F324" s="113" t="str">
        <f t="shared" si="10"/>
        <v>Train</v>
      </c>
      <c r="G324" s="181"/>
      <c r="H324" s="181"/>
      <c r="I324" s="181"/>
      <c r="J324" s="181"/>
      <c r="K324" s="181"/>
      <c r="L324" s="181"/>
      <c r="M324" s="181"/>
      <c r="N324" s="181"/>
      <c r="O324" s="181"/>
      <c r="P324" s="181"/>
      <c r="Q324" s="181"/>
      <c r="R324" s="181"/>
      <c r="S324" s="181"/>
      <c r="T324" s="181"/>
      <c r="U324" s="181"/>
      <c r="V324" s="181"/>
      <c r="W324" s="181"/>
      <c r="X324" s="181"/>
      <c r="Y324" s="181"/>
      <c r="Z324" s="181"/>
      <c r="AA324" s="181"/>
      <c r="AB324" s="182"/>
      <c r="AD324" s="226"/>
    </row>
    <row r="325" spans="4:30" ht="12.75" hidden="1" customHeight="1" outlineLevel="1">
      <c r="D325" s="112" t="str">
        <f ca="1">'Line Items'!D367</f>
        <v>[Rolling Stock Line 36]</v>
      </c>
      <c r="E325" s="93"/>
      <c r="F325" s="113" t="str">
        <f t="shared" si="10"/>
        <v>Train</v>
      </c>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2"/>
      <c r="AD325" s="226"/>
    </row>
    <row r="326" spans="4:30" ht="12.75" hidden="1" customHeight="1" outlineLevel="1">
      <c r="D326" s="112" t="str">
        <f ca="1">'Line Items'!D368</f>
        <v>[Rolling Stock Line 37]</v>
      </c>
      <c r="E326" s="93"/>
      <c r="F326" s="113" t="str">
        <f t="shared" si="10"/>
        <v>Train</v>
      </c>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2"/>
      <c r="AD326" s="226"/>
    </row>
    <row r="327" spans="4:30" ht="12.75" hidden="1" customHeight="1" outlineLevel="1">
      <c r="D327" s="112" t="str">
        <f ca="1">'Line Items'!D369</f>
        <v>[Rolling Stock Line 38]</v>
      </c>
      <c r="E327" s="93"/>
      <c r="F327" s="113" t="str">
        <f t="shared" si="10"/>
        <v>Train</v>
      </c>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2"/>
      <c r="AD327" s="226"/>
    </row>
    <row r="328" spans="4:30" ht="12.75" hidden="1" customHeight="1" outlineLevel="1">
      <c r="D328" s="112" t="str">
        <f ca="1">'Line Items'!D370</f>
        <v>[Rolling Stock Line 39]</v>
      </c>
      <c r="E328" s="93"/>
      <c r="F328" s="113" t="str">
        <f t="shared" si="10"/>
        <v>Train</v>
      </c>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2"/>
      <c r="AD328" s="226"/>
    </row>
    <row r="329" spans="4:30" ht="12.75" hidden="1" customHeight="1" outlineLevel="1">
      <c r="D329" s="112" t="str">
        <f ca="1">'Line Items'!D371</f>
        <v>[Rolling Stock Line 40]</v>
      </c>
      <c r="E329" s="93"/>
      <c r="F329" s="113" t="str">
        <f t="shared" si="10"/>
        <v>Train</v>
      </c>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2"/>
      <c r="AD329" s="226"/>
    </row>
    <row r="330" spans="4:30" ht="12.75" hidden="1" customHeight="1" outlineLevel="1">
      <c r="D330" s="112" t="str">
        <f ca="1">'Line Items'!D372</f>
        <v>[Rolling Stock Line 41]</v>
      </c>
      <c r="E330" s="93"/>
      <c r="F330" s="113" t="str">
        <f t="shared" si="10"/>
        <v>Train</v>
      </c>
      <c r="G330" s="181"/>
      <c r="H330" s="181"/>
      <c r="I330" s="181"/>
      <c r="J330" s="181"/>
      <c r="K330" s="181"/>
      <c r="L330" s="181"/>
      <c r="M330" s="181"/>
      <c r="N330" s="181"/>
      <c r="O330" s="181"/>
      <c r="P330" s="181"/>
      <c r="Q330" s="181"/>
      <c r="R330" s="181"/>
      <c r="S330" s="181"/>
      <c r="T330" s="181"/>
      <c r="U330" s="181"/>
      <c r="V330" s="181"/>
      <c r="W330" s="181"/>
      <c r="X330" s="181"/>
      <c r="Y330" s="181"/>
      <c r="Z330" s="181"/>
      <c r="AA330" s="181"/>
      <c r="AB330" s="182"/>
      <c r="AD330" s="226"/>
    </row>
    <row r="331" spans="4:30" ht="12.75" hidden="1" customHeight="1" outlineLevel="1">
      <c r="D331" s="112" t="str">
        <f ca="1">'Line Items'!D373</f>
        <v>[Rolling Stock Line 42]</v>
      </c>
      <c r="E331" s="93"/>
      <c r="F331" s="113" t="str">
        <f t="shared" si="10"/>
        <v>Train</v>
      </c>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2"/>
      <c r="AD331" s="226"/>
    </row>
    <row r="332" spans="4:30" ht="12.75" hidden="1" customHeight="1" outlineLevel="1">
      <c r="D332" s="112" t="str">
        <f ca="1">'Line Items'!D374</f>
        <v>[Rolling Stock Line 43]</v>
      </c>
      <c r="E332" s="93"/>
      <c r="F332" s="113" t="str">
        <f t="shared" si="10"/>
        <v>Train</v>
      </c>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2"/>
      <c r="AD332" s="226"/>
    </row>
    <row r="333" spans="4:30" ht="12.75" hidden="1" customHeight="1" outlineLevel="1">
      <c r="D333" s="112" t="str">
        <f ca="1">'Line Items'!D375</f>
        <v>[Rolling Stock Line 44]</v>
      </c>
      <c r="E333" s="93"/>
      <c r="F333" s="113" t="str">
        <f t="shared" si="10"/>
        <v>Train</v>
      </c>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2"/>
      <c r="AD333" s="226"/>
    </row>
    <row r="334" spans="4:30" ht="12.75" hidden="1" customHeight="1" outlineLevel="1">
      <c r="D334" s="112" t="str">
        <f ca="1">'Line Items'!D376</f>
        <v>[Rolling Stock Line 45]</v>
      </c>
      <c r="E334" s="93"/>
      <c r="F334" s="113" t="str">
        <f t="shared" si="10"/>
        <v>Train</v>
      </c>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2"/>
      <c r="AD334" s="226"/>
    </row>
    <row r="335" spans="4:30" ht="12.75" hidden="1" customHeight="1" outlineLevel="1">
      <c r="D335" s="112" t="str">
        <f ca="1">'Line Items'!D377</f>
        <v>[Rolling Stock Line 46]</v>
      </c>
      <c r="E335" s="93"/>
      <c r="F335" s="113" t="str">
        <f t="shared" si="10"/>
        <v>Train</v>
      </c>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2"/>
      <c r="AD335" s="226"/>
    </row>
    <row r="336" spans="4:30" ht="12.75" hidden="1" customHeight="1" outlineLevel="1">
      <c r="D336" s="112" t="str">
        <f ca="1">'Line Items'!D378</f>
        <v>[Rolling Stock Line 47]</v>
      </c>
      <c r="E336" s="93"/>
      <c r="F336" s="113" t="str">
        <f t="shared" si="10"/>
        <v>Train</v>
      </c>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2"/>
      <c r="AD336" s="226"/>
    </row>
    <row r="337" spans="2:30" ht="12.75" hidden="1" customHeight="1" outlineLevel="1">
      <c r="D337" s="112" t="str">
        <f ca="1">'Line Items'!D379</f>
        <v>[Rolling Stock Line 48]</v>
      </c>
      <c r="E337" s="93"/>
      <c r="F337" s="113" t="str">
        <f t="shared" si="10"/>
        <v>Train</v>
      </c>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2"/>
      <c r="AD337" s="226"/>
    </row>
    <row r="338" spans="2:30" ht="12.75" hidden="1" customHeight="1" outlineLevel="1">
      <c r="D338" s="112" t="str">
        <f ca="1">'Line Items'!D380</f>
        <v>[Rolling Stock Line 49]</v>
      </c>
      <c r="E338" s="93"/>
      <c r="F338" s="113" t="str">
        <f t="shared" si="10"/>
        <v>Train</v>
      </c>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2"/>
      <c r="AD338" s="226"/>
    </row>
    <row r="339" spans="2:30" ht="12.75" hidden="1" customHeight="1" outlineLevel="1">
      <c r="D339" s="123" t="str">
        <f ca="1">'Line Items'!D381</f>
        <v>[Rolling Stock Line 50]</v>
      </c>
      <c r="E339" s="183"/>
      <c r="F339" s="124" t="str">
        <f t="shared" si="10"/>
        <v>Train</v>
      </c>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5"/>
      <c r="AD339" s="215"/>
    </row>
    <row r="340" spans="2:30" ht="12.75" hidden="1" customHeight="1" outlineLevel="1">
      <c r="G340" s="94"/>
      <c r="H340" s="94"/>
      <c r="I340" s="94"/>
      <c r="J340" s="94"/>
      <c r="K340" s="94"/>
      <c r="L340" s="94"/>
      <c r="M340" s="94"/>
      <c r="N340" s="94"/>
      <c r="O340" s="94"/>
      <c r="P340" s="94"/>
      <c r="Q340" s="94"/>
      <c r="R340" s="94"/>
      <c r="S340" s="94"/>
      <c r="T340" s="94"/>
      <c r="U340" s="94"/>
      <c r="V340" s="94"/>
      <c r="W340" s="94"/>
      <c r="X340" s="94"/>
      <c r="Y340" s="94"/>
      <c r="Z340" s="94"/>
      <c r="AA340" s="94"/>
      <c r="AB340" s="94"/>
    </row>
    <row r="341" spans="2:30" ht="12.75" hidden="1" customHeight="1" outlineLevel="1">
      <c r="D341" s="241" t="str">
        <f>"Total "&amp;C289</f>
        <v>Total Number of Trains Diagrammed</v>
      </c>
      <c r="E341" s="242"/>
      <c r="F341" s="243" t="str">
        <f>F339</f>
        <v>Train</v>
      </c>
      <c r="G341" s="244">
        <f t="shared" ref="G341:AB341" si="11">SUM(G290:G339)</f>
        <v>0</v>
      </c>
      <c r="H341" s="244">
        <f t="shared" si="11"/>
        <v>0</v>
      </c>
      <c r="I341" s="244">
        <f t="shared" si="11"/>
        <v>0</v>
      </c>
      <c r="J341" s="244">
        <f t="shared" si="11"/>
        <v>0</v>
      </c>
      <c r="K341" s="244">
        <f t="shared" si="11"/>
        <v>0</v>
      </c>
      <c r="L341" s="244">
        <f t="shared" si="11"/>
        <v>0</v>
      </c>
      <c r="M341" s="244">
        <f t="shared" si="11"/>
        <v>0</v>
      </c>
      <c r="N341" s="244">
        <f t="shared" si="11"/>
        <v>0</v>
      </c>
      <c r="O341" s="244">
        <f t="shared" si="11"/>
        <v>0</v>
      </c>
      <c r="P341" s="244">
        <f t="shared" si="11"/>
        <v>0</v>
      </c>
      <c r="Q341" s="244">
        <f t="shared" si="11"/>
        <v>0</v>
      </c>
      <c r="R341" s="244">
        <f t="shared" si="11"/>
        <v>0</v>
      </c>
      <c r="S341" s="244">
        <f t="shared" si="11"/>
        <v>0</v>
      </c>
      <c r="T341" s="244">
        <f t="shared" si="11"/>
        <v>0</v>
      </c>
      <c r="U341" s="244">
        <f t="shared" si="11"/>
        <v>0</v>
      </c>
      <c r="V341" s="244">
        <f t="shared" si="11"/>
        <v>0</v>
      </c>
      <c r="W341" s="244">
        <f t="shared" si="11"/>
        <v>0</v>
      </c>
      <c r="X341" s="244">
        <f t="shared" si="11"/>
        <v>0</v>
      </c>
      <c r="Y341" s="244">
        <f t="shared" si="11"/>
        <v>0</v>
      </c>
      <c r="Z341" s="244">
        <f t="shared" si="11"/>
        <v>0</v>
      </c>
      <c r="AA341" s="244">
        <f t="shared" si="11"/>
        <v>0</v>
      </c>
      <c r="AB341" s="245">
        <f t="shared" si="11"/>
        <v>0</v>
      </c>
      <c r="AD341" s="248"/>
    </row>
    <row r="342" spans="2:30" collapsed="1">
      <c r="G342" s="94"/>
      <c r="H342" s="94"/>
      <c r="I342" s="94"/>
      <c r="J342" s="94"/>
      <c r="K342" s="94"/>
      <c r="L342" s="94"/>
      <c r="M342" s="94"/>
      <c r="N342" s="94"/>
      <c r="O342" s="94"/>
      <c r="P342" s="94"/>
      <c r="Q342" s="94"/>
      <c r="R342" s="94"/>
      <c r="S342" s="94"/>
      <c r="T342" s="94"/>
      <c r="U342" s="94"/>
      <c r="V342" s="94"/>
      <c r="W342" s="94"/>
      <c r="X342" s="94"/>
      <c r="Y342" s="94"/>
      <c r="Z342" s="94"/>
      <c r="AA342" s="94"/>
      <c r="AB342" s="94"/>
    </row>
    <row r="343" spans="2:30">
      <c r="B343" s="15" t="s">
        <v>608</v>
      </c>
      <c r="C343" s="15"/>
      <c r="D343" s="178"/>
      <c r="E343" s="178"/>
      <c r="F343" s="15"/>
      <c r="G343" s="196"/>
      <c r="H343" s="196"/>
      <c r="I343" s="196"/>
      <c r="J343" s="196"/>
      <c r="K343" s="196"/>
      <c r="L343" s="196"/>
      <c r="M343" s="196"/>
      <c r="N343" s="196"/>
      <c r="O343" s="196"/>
      <c r="P343" s="196"/>
      <c r="Q343" s="196"/>
      <c r="R343" s="196"/>
      <c r="S343" s="196"/>
      <c r="T343" s="196"/>
      <c r="U343" s="196"/>
      <c r="V343" s="196"/>
      <c r="W343" s="196"/>
      <c r="X343" s="196"/>
      <c r="Y343" s="196"/>
      <c r="Z343" s="196"/>
      <c r="AA343" s="196"/>
      <c r="AB343" s="196"/>
      <c r="AC343" s="15"/>
      <c r="AD343" s="15"/>
    </row>
    <row r="344" spans="2:30" ht="12.75" hidden="1" customHeight="1" outlineLevel="1">
      <c r="G344" s="94"/>
      <c r="H344" s="94"/>
      <c r="I344" s="94"/>
      <c r="J344" s="94"/>
      <c r="K344" s="94"/>
      <c r="L344" s="94"/>
      <c r="M344" s="94"/>
      <c r="N344" s="94"/>
      <c r="O344" s="94"/>
      <c r="P344" s="94"/>
      <c r="Q344" s="94"/>
      <c r="R344" s="94"/>
      <c r="S344" s="94"/>
      <c r="T344" s="94"/>
      <c r="U344" s="94"/>
      <c r="V344" s="94"/>
      <c r="W344" s="94"/>
      <c r="X344" s="94"/>
      <c r="Y344" s="94"/>
      <c r="Z344" s="94"/>
      <c r="AA344" s="94"/>
      <c r="AB344" s="94"/>
    </row>
    <row r="345" spans="2:30" ht="12.75" hidden="1" customHeight="1" outlineLevel="1">
      <c r="C345" s="153"/>
      <c r="G345" s="94"/>
      <c r="H345" s="94"/>
      <c r="I345" s="94"/>
      <c r="J345" s="94"/>
      <c r="K345" s="94"/>
      <c r="L345" s="94"/>
      <c r="M345" s="94"/>
      <c r="N345" s="94"/>
      <c r="O345" s="94"/>
      <c r="P345" s="94"/>
      <c r="Q345" s="94"/>
      <c r="R345" s="94"/>
      <c r="S345" s="94"/>
      <c r="T345" s="94"/>
      <c r="U345" s="94"/>
      <c r="V345" s="94"/>
      <c r="W345" s="94"/>
      <c r="X345" s="94"/>
      <c r="Y345" s="94"/>
      <c r="Z345" s="94"/>
      <c r="AA345" s="94"/>
      <c r="AB345" s="94"/>
    </row>
    <row r="346" spans="2:30" ht="12.75" hidden="1" customHeight="1" outlineLevel="1">
      <c r="D346" s="106" t="str">
        <f ca="1">'Line Items'!D332</f>
        <v>Angel: DMU - Class 142</v>
      </c>
      <c r="E346" s="89"/>
      <c r="F346" s="107" t="s">
        <v>92</v>
      </c>
      <c r="G346" s="218">
        <f t="shared" ref="G346:AB357" si="12">IF(G18=0,0,G182/G18)</f>
        <v>0</v>
      </c>
      <c r="H346" s="218">
        <f t="shared" si="12"/>
        <v>0</v>
      </c>
      <c r="I346" s="218">
        <f t="shared" si="12"/>
        <v>0</v>
      </c>
      <c r="J346" s="218">
        <f t="shared" si="12"/>
        <v>0</v>
      </c>
      <c r="K346" s="218">
        <f t="shared" si="12"/>
        <v>0</v>
      </c>
      <c r="L346" s="218">
        <f t="shared" si="12"/>
        <v>0</v>
      </c>
      <c r="M346" s="218">
        <f t="shared" si="12"/>
        <v>0</v>
      </c>
      <c r="N346" s="218">
        <f t="shared" si="12"/>
        <v>0</v>
      </c>
      <c r="O346" s="218">
        <f t="shared" si="12"/>
        <v>0</v>
      </c>
      <c r="P346" s="218">
        <f t="shared" si="12"/>
        <v>0</v>
      </c>
      <c r="Q346" s="218">
        <f t="shared" si="12"/>
        <v>0</v>
      </c>
      <c r="R346" s="218">
        <f t="shared" si="12"/>
        <v>0</v>
      </c>
      <c r="S346" s="218">
        <f t="shared" si="12"/>
        <v>0</v>
      </c>
      <c r="T346" s="218">
        <f t="shared" si="12"/>
        <v>0</v>
      </c>
      <c r="U346" s="218">
        <f t="shared" si="12"/>
        <v>0</v>
      </c>
      <c r="V346" s="218">
        <f t="shared" si="12"/>
        <v>0</v>
      </c>
      <c r="W346" s="218">
        <f t="shared" si="12"/>
        <v>0</v>
      </c>
      <c r="X346" s="218">
        <f t="shared" si="12"/>
        <v>0</v>
      </c>
      <c r="Y346" s="218">
        <f t="shared" si="12"/>
        <v>0</v>
      </c>
      <c r="Z346" s="218">
        <f t="shared" si="12"/>
        <v>0</v>
      </c>
      <c r="AA346" s="218">
        <f t="shared" si="12"/>
        <v>0</v>
      </c>
      <c r="AB346" s="219">
        <f t="shared" si="12"/>
        <v>0</v>
      </c>
      <c r="AD346" s="249"/>
    </row>
    <row r="347" spans="2:30" ht="12.75" hidden="1" customHeight="1" outlineLevel="1">
      <c r="D347" s="112" t="str">
        <f ca="1">'Line Items'!D333</f>
        <v>Angel: DMU - Class 150 - 2 car</v>
      </c>
      <c r="E347" s="93"/>
      <c r="F347" s="113" t="str">
        <f t="shared" ref="F347:F395" si="13">F346</f>
        <v>%</v>
      </c>
      <c r="G347" s="250">
        <f t="shared" si="12"/>
        <v>0</v>
      </c>
      <c r="H347" s="250">
        <f t="shared" si="12"/>
        <v>0</v>
      </c>
      <c r="I347" s="250">
        <f t="shared" si="12"/>
        <v>0</v>
      </c>
      <c r="J347" s="250">
        <f t="shared" si="12"/>
        <v>0</v>
      </c>
      <c r="K347" s="250">
        <f t="shared" si="12"/>
        <v>0</v>
      </c>
      <c r="L347" s="250">
        <f t="shared" si="12"/>
        <v>0</v>
      </c>
      <c r="M347" s="250">
        <f t="shared" si="12"/>
        <v>0</v>
      </c>
      <c r="N347" s="250">
        <f t="shared" si="12"/>
        <v>0</v>
      </c>
      <c r="O347" s="250">
        <f t="shared" si="12"/>
        <v>0</v>
      </c>
      <c r="P347" s="250">
        <f t="shared" si="12"/>
        <v>0</v>
      </c>
      <c r="Q347" s="250">
        <f t="shared" si="12"/>
        <v>0</v>
      </c>
      <c r="R347" s="250">
        <f t="shared" si="12"/>
        <v>0</v>
      </c>
      <c r="S347" s="250">
        <f t="shared" si="12"/>
        <v>0</v>
      </c>
      <c r="T347" s="250">
        <f t="shared" si="12"/>
        <v>0</v>
      </c>
      <c r="U347" s="250">
        <f t="shared" si="12"/>
        <v>0</v>
      </c>
      <c r="V347" s="250">
        <f t="shared" si="12"/>
        <v>0</v>
      </c>
      <c r="W347" s="250">
        <f t="shared" si="12"/>
        <v>0</v>
      </c>
      <c r="X347" s="250">
        <f t="shared" si="12"/>
        <v>0</v>
      </c>
      <c r="Y347" s="250">
        <f t="shared" si="12"/>
        <v>0</v>
      </c>
      <c r="Z347" s="250">
        <f t="shared" si="12"/>
        <v>0</v>
      </c>
      <c r="AA347" s="250">
        <f t="shared" si="12"/>
        <v>0</v>
      </c>
      <c r="AB347" s="251">
        <f t="shared" si="12"/>
        <v>0</v>
      </c>
      <c r="AD347" s="252"/>
    </row>
    <row r="348" spans="2:30" ht="12.75" hidden="1" customHeight="1" outlineLevel="1">
      <c r="D348" s="112" t="str">
        <f ca="1">'Line Items'!D334</f>
        <v>Angel: DMU - Class 150 - 3 car</v>
      </c>
      <c r="E348" s="93"/>
      <c r="F348" s="113" t="str">
        <f t="shared" si="13"/>
        <v>%</v>
      </c>
      <c r="G348" s="250">
        <f t="shared" si="12"/>
        <v>0</v>
      </c>
      <c r="H348" s="250">
        <f t="shared" si="12"/>
        <v>0</v>
      </c>
      <c r="I348" s="250">
        <f t="shared" si="12"/>
        <v>0</v>
      </c>
      <c r="J348" s="250">
        <f t="shared" si="12"/>
        <v>0</v>
      </c>
      <c r="K348" s="250">
        <f t="shared" si="12"/>
        <v>0</v>
      </c>
      <c r="L348" s="250">
        <f t="shared" si="12"/>
        <v>0</v>
      </c>
      <c r="M348" s="250">
        <f t="shared" si="12"/>
        <v>0</v>
      </c>
      <c r="N348" s="250">
        <f t="shared" si="12"/>
        <v>0</v>
      </c>
      <c r="O348" s="250">
        <f t="shared" si="12"/>
        <v>0</v>
      </c>
      <c r="P348" s="250">
        <f t="shared" si="12"/>
        <v>0</v>
      </c>
      <c r="Q348" s="250">
        <f t="shared" si="12"/>
        <v>0</v>
      </c>
      <c r="R348" s="250">
        <f t="shared" si="12"/>
        <v>0</v>
      </c>
      <c r="S348" s="250">
        <f t="shared" si="12"/>
        <v>0</v>
      </c>
      <c r="T348" s="250">
        <f t="shared" si="12"/>
        <v>0</v>
      </c>
      <c r="U348" s="250">
        <f t="shared" si="12"/>
        <v>0</v>
      </c>
      <c r="V348" s="250">
        <f t="shared" si="12"/>
        <v>0</v>
      </c>
      <c r="W348" s="250">
        <f t="shared" si="12"/>
        <v>0</v>
      </c>
      <c r="X348" s="250">
        <f t="shared" si="12"/>
        <v>0</v>
      </c>
      <c r="Y348" s="250">
        <f t="shared" si="12"/>
        <v>0</v>
      </c>
      <c r="Z348" s="250">
        <f t="shared" si="12"/>
        <v>0</v>
      </c>
      <c r="AA348" s="250">
        <f t="shared" si="12"/>
        <v>0</v>
      </c>
      <c r="AB348" s="251">
        <f t="shared" si="12"/>
        <v>0</v>
      </c>
      <c r="AD348" s="252"/>
    </row>
    <row r="349" spans="2:30" ht="12.75" hidden="1" customHeight="1" outlineLevel="1">
      <c r="D349" s="112" t="str">
        <f ca="1">'Line Items'!D335</f>
        <v>Angel: DMU - Class 153</v>
      </c>
      <c r="E349" s="93"/>
      <c r="F349" s="113" t="str">
        <f t="shared" si="13"/>
        <v>%</v>
      </c>
      <c r="G349" s="250">
        <f t="shared" si="12"/>
        <v>0</v>
      </c>
      <c r="H349" s="250">
        <f t="shared" si="12"/>
        <v>0</v>
      </c>
      <c r="I349" s="250">
        <f t="shared" si="12"/>
        <v>0</v>
      </c>
      <c r="J349" s="250">
        <f t="shared" si="12"/>
        <v>0</v>
      </c>
      <c r="K349" s="250">
        <f t="shared" si="12"/>
        <v>0</v>
      </c>
      <c r="L349" s="250">
        <f t="shared" si="12"/>
        <v>0</v>
      </c>
      <c r="M349" s="250">
        <f t="shared" si="12"/>
        <v>0</v>
      </c>
      <c r="N349" s="250">
        <f t="shared" si="12"/>
        <v>0</v>
      </c>
      <c r="O349" s="250">
        <f t="shared" si="12"/>
        <v>0</v>
      </c>
      <c r="P349" s="250">
        <f t="shared" si="12"/>
        <v>0</v>
      </c>
      <c r="Q349" s="250">
        <f t="shared" si="12"/>
        <v>0</v>
      </c>
      <c r="R349" s="250">
        <f t="shared" si="12"/>
        <v>0</v>
      </c>
      <c r="S349" s="250">
        <f t="shared" si="12"/>
        <v>0</v>
      </c>
      <c r="T349" s="250">
        <f t="shared" si="12"/>
        <v>0</v>
      </c>
      <c r="U349" s="250">
        <f t="shared" si="12"/>
        <v>0</v>
      </c>
      <c r="V349" s="250">
        <f t="shared" si="12"/>
        <v>0</v>
      </c>
      <c r="W349" s="250">
        <f t="shared" si="12"/>
        <v>0</v>
      </c>
      <c r="X349" s="250">
        <f t="shared" si="12"/>
        <v>0</v>
      </c>
      <c r="Y349" s="250">
        <f t="shared" si="12"/>
        <v>0</v>
      </c>
      <c r="Z349" s="250">
        <f t="shared" si="12"/>
        <v>0</v>
      </c>
      <c r="AA349" s="250">
        <f t="shared" si="12"/>
        <v>0</v>
      </c>
      <c r="AB349" s="251">
        <f t="shared" si="12"/>
        <v>0</v>
      </c>
      <c r="AD349" s="252"/>
    </row>
    <row r="350" spans="2:30" ht="12.75" hidden="1" customHeight="1" outlineLevel="1">
      <c r="D350" s="112" t="str">
        <f ca="1">'Line Items'!D336</f>
        <v>Angel: DMU - Class 156</v>
      </c>
      <c r="E350" s="93"/>
      <c r="F350" s="113" t="str">
        <f t="shared" si="13"/>
        <v>%</v>
      </c>
      <c r="G350" s="250">
        <f t="shared" si="12"/>
        <v>0</v>
      </c>
      <c r="H350" s="250">
        <f t="shared" si="12"/>
        <v>0</v>
      </c>
      <c r="I350" s="250">
        <f t="shared" si="12"/>
        <v>0</v>
      </c>
      <c r="J350" s="250">
        <f t="shared" si="12"/>
        <v>0</v>
      </c>
      <c r="K350" s="250">
        <f t="shared" si="12"/>
        <v>0</v>
      </c>
      <c r="L350" s="250">
        <f t="shared" si="12"/>
        <v>0</v>
      </c>
      <c r="M350" s="250">
        <f t="shared" si="12"/>
        <v>0</v>
      </c>
      <c r="N350" s="250">
        <f t="shared" si="12"/>
        <v>0</v>
      </c>
      <c r="O350" s="250">
        <f t="shared" si="12"/>
        <v>0</v>
      </c>
      <c r="P350" s="250">
        <f t="shared" si="12"/>
        <v>0</v>
      </c>
      <c r="Q350" s="250">
        <f t="shared" si="12"/>
        <v>0</v>
      </c>
      <c r="R350" s="250">
        <f t="shared" si="12"/>
        <v>0</v>
      </c>
      <c r="S350" s="250">
        <f t="shared" si="12"/>
        <v>0</v>
      </c>
      <c r="T350" s="250">
        <f t="shared" si="12"/>
        <v>0</v>
      </c>
      <c r="U350" s="250">
        <f t="shared" si="12"/>
        <v>0</v>
      </c>
      <c r="V350" s="250">
        <f t="shared" si="12"/>
        <v>0</v>
      </c>
      <c r="W350" s="250">
        <f t="shared" si="12"/>
        <v>0</v>
      </c>
      <c r="X350" s="250">
        <f t="shared" si="12"/>
        <v>0</v>
      </c>
      <c r="Y350" s="250">
        <f t="shared" si="12"/>
        <v>0</v>
      </c>
      <c r="Z350" s="250">
        <f t="shared" si="12"/>
        <v>0</v>
      </c>
      <c r="AA350" s="250">
        <f t="shared" si="12"/>
        <v>0</v>
      </c>
      <c r="AB350" s="251">
        <f t="shared" si="12"/>
        <v>0</v>
      </c>
      <c r="AD350" s="252"/>
    </row>
    <row r="351" spans="2:30" ht="12.75" hidden="1" customHeight="1" outlineLevel="1">
      <c r="D351" s="112" t="str">
        <f ca="1">'Line Items'!D337</f>
        <v>Angel: DMU - Class 158 - 2 car</v>
      </c>
      <c r="E351" s="93"/>
      <c r="F351" s="113" t="str">
        <f t="shared" si="13"/>
        <v>%</v>
      </c>
      <c r="G351" s="250">
        <f t="shared" si="12"/>
        <v>0</v>
      </c>
      <c r="H351" s="250">
        <f t="shared" si="12"/>
        <v>0</v>
      </c>
      <c r="I351" s="250">
        <f t="shared" si="12"/>
        <v>0</v>
      </c>
      <c r="J351" s="250">
        <f t="shared" si="12"/>
        <v>0</v>
      </c>
      <c r="K351" s="250">
        <f t="shared" si="12"/>
        <v>0</v>
      </c>
      <c r="L351" s="250">
        <f t="shared" si="12"/>
        <v>0</v>
      </c>
      <c r="M351" s="250">
        <f t="shared" si="12"/>
        <v>0</v>
      </c>
      <c r="N351" s="250">
        <f t="shared" si="12"/>
        <v>0</v>
      </c>
      <c r="O351" s="250">
        <f t="shared" si="12"/>
        <v>0</v>
      </c>
      <c r="P351" s="250">
        <f t="shared" si="12"/>
        <v>0</v>
      </c>
      <c r="Q351" s="250">
        <f t="shared" si="12"/>
        <v>0</v>
      </c>
      <c r="R351" s="250">
        <f t="shared" si="12"/>
        <v>0</v>
      </c>
      <c r="S351" s="250">
        <f t="shared" si="12"/>
        <v>0</v>
      </c>
      <c r="T351" s="250">
        <f t="shared" si="12"/>
        <v>0</v>
      </c>
      <c r="U351" s="250">
        <f t="shared" si="12"/>
        <v>0</v>
      </c>
      <c r="V351" s="250">
        <f t="shared" si="12"/>
        <v>0</v>
      </c>
      <c r="W351" s="250">
        <f t="shared" si="12"/>
        <v>0</v>
      </c>
      <c r="X351" s="250">
        <f t="shared" si="12"/>
        <v>0</v>
      </c>
      <c r="Y351" s="250">
        <f t="shared" si="12"/>
        <v>0</v>
      </c>
      <c r="Z351" s="250">
        <f t="shared" si="12"/>
        <v>0</v>
      </c>
      <c r="AA351" s="250">
        <f t="shared" si="12"/>
        <v>0</v>
      </c>
      <c r="AB351" s="251">
        <f t="shared" si="12"/>
        <v>0</v>
      </c>
      <c r="AD351" s="252"/>
    </row>
    <row r="352" spans="2:30" ht="12.75" hidden="1" customHeight="1" outlineLevel="1">
      <c r="D352" s="112" t="str">
        <f ca="1">'Line Items'!D338</f>
        <v>Angel: EMU - Class 333</v>
      </c>
      <c r="E352" s="93"/>
      <c r="F352" s="113" t="str">
        <f t="shared" si="13"/>
        <v>%</v>
      </c>
      <c r="G352" s="250">
        <f t="shared" si="12"/>
        <v>0</v>
      </c>
      <c r="H352" s="250">
        <f t="shared" si="12"/>
        <v>0</v>
      </c>
      <c r="I352" s="250">
        <f t="shared" si="12"/>
        <v>0</v>
      </c>
      <c r="J352" s="250">
        <f t="shared" si="12"/>
        <v>0</v>
      </c>
      <c r="K352" s="250">
        <f t="shared" si="12"/>
        <v>0</v>
      </c>
      <c r="L352" s="250">
        <f t="shared" si="12"/>
        <v>0</v>
      </c>
      <c r="M352" s="250">
        <f t="shared" si="12"/>
        <v>0</v>
      </c>
      <c r="N352" s="250">
        <f t="shared" si="12"/>
        <v>0</v>
      </c>
      <c r="O352" s="250">
        <f t="shared" si="12"/>
        <v>0</v>
      </c>
      <c r="P352" s="250">
        <f t="shared" si="12"/>
        <v>0</v>
      </c>
      <c r="Q352" s="250">
        <f t="shared" si="12"/>
        <v>0</v>
      </c>
      <c r="R352" s="250">
        <f t="shared" si="12"/>
        <v>0</v>
      </c>
      <c r="S352" s="250">
        <f t="shared" si="12"/>
        <v>0</v>
      </c>
      <c r="T352" s="250">
        <f t="shared" si="12"/>
        <v>0</v>
      </c>
      <c r="U352" s="250">
        <f t="shared" si="12"/>
        <v>0</v>
      </c>
      <c r="V352" s="250">
        <f t="shared" si="12"/>
        <v>0</v>
      </c>
      <c r="W352" s="250">
        <f t="shared" si="12"/>
        <v>0</v>
      </c>
      <c r="X352" s="250">
        <f t="shared" si="12"/>
        <v>0</v>
      </c>
      <c r="Y352" s="250">
        <f t="shared" si="12"/>
        <v>0</v>
      </c>
      <c r="Z352" s="250">
        <f t="shared" si="12"/>
        <v>0</v>
      </c>
      <c r="AA352" s="250">
        <f t="shared" si="12"/>
        <v>0</v>
      </c>
      <c r="AB352" s="251">
        <f t="shared" si="12"/>
        <v>0</v>
      </c>
      <c r="AD352" s="252"/>
    </row>
    <row r="353" spans="4:30" ht="12.75" hidden="1" customHeight="1" outlineLevel="1">
      <c r="D353" s="112" t="str">
        <f ca="1">'Line Items'!D339</f>
        <v>Eversholt: DMU - Class 158 - 2 car</v>
      </c>
      <c r="E353" s="93"/>
      <c r="F353" s="113" t="str">
        <f t="shared" si="13"/>
        <v>%</v>
      </c>
      <c r="G353" s="250">
        <f t="shared" si="12"/>
        <v>0</v>
      </c>
      <c r="H353" s="250">
        <f t="shared" si="12"/>
        <v>0</v>
      </c>
      <c r="I353" s="250">
        <f t="shared" si="12"/>
        <v>0</v>
      </c>
      <c r="J353" s="250">
        <f t="shared" si="12"/>
        <v>0</v>
      </c>
      <c r="K353" s="250">
        <f t="shared" si="12"/>
        <v>0</v>
      </c>
      <c r="L353" s="250">
        <f t="shared" si="12"/>
        <v>0</v>
      </c>
      <c r="M353" s="250">
        <f t="shared" si="12"/>
        <v>0</v>
      </c>
      <c r="N353" s="250">
        <f t="shared" si="12"/>
        <v>0</v>
      </c>
      <c r="O353" s="250">
        <f t="shared" si="12"/>
        <v>0</v>
      </c>
      <c r="P353" s="250">
        <f t="shared" si="12"/>
        <v>0</v>
      </c>
      <c r="Q353" s="250">
        <f t="shared" si="12"/>
        <v>0</v>
      </c>
      <c r="R353" s="250">
        <f t="shared" si="12"/>
        <v>0</v>
      </c>
      <c r="S353" s="250">
        <f t="shared" si="12"/>
        <v>0</v>
      </c>
      <c r="T353" s="250">
        <f t="shared" si="12"/>
        <v>0</v>
      </c>
      <c r="U353" s="250">
        <f t="shared" si="12"/>
        <v>0</v>
      </c>
      <c r="V353" s="250">
        <f t="shared" si="12"/>
        <v>0</v>
      </c>
      <c r="W353" s="250">
        <f t="shared" si="12"/>
        <v>0</v>
      </c>
      <c r="X353" s="250">
        <f t="shared" si="12"/>
        <v>0</v>
      </c>
      <c r="Y353" s="250">
        <f t="shared" si="12"/>
        <v>0</v>
      </c>
      <c r="Z353" s="250">
        <f t="shared" si="12"/>
        <v>0</v>
      </c>
      <c r="AA353" s="250">
        <f t="shared" si="12"/>
        <v>0</v>
      </c>
      <c r="AB353" s="251">
        <f t="shared" si="12"/>
        <v>0</v>
      </c>
      <c r="AD353" s="252"/>
    </row>
    <row r="354" spans="4:30" ht="12.75" hidden="1" customHeight="1" outlineLevel="1">
      <c r="D354" s="112" t="str">
        <f ca="1">'Line Items'!D340</f>
        <v>Eversholt: EMU - Class 321</v>
      </c>
      <c r="E354" s="93"/>
      <c r="F354" s="113" t="str">
        <f t="shared" si="13"/>
        <v>%</v>
      </c>
      <c r="G354" s="250">
        <f t="shared" si="12"/>
        <v>0</v>
      </c>
      <c r="H354" s="250">
        <f t="shared" si="12"/>
        <v>0</v>
      </c>
      <c r="I354" s="250">
        <f t="shared" si="12"/>
        <v>0</v>
      </c>
      <c r="J354" s="250">
        <f t="shared" si="12"/>
        <v>0</v>
      </c>
      <c r="K354" s="250">
        <f t="shared" si="12"/>
        <v>0</v>
      </c>
      <c r="L354" s="250">
        <f t="shared" si="12"/>
        <v>0</v>
      </c>
      <c r="M354" s="250">
        <f t="shared" si="12"/>
        <v>0</v>
      </c>
      <c r="N354" s="250">
        <f t="shared" si="12"/>
        <v>0</v>
      </c>
      <c r="O354" s="250">
        <f t="shared" si="12"/>
        <v>0</v>
      </c>
      <c r="P354" s="250">
        <f t="shared" si="12"/>
        <v>0</v>
      </c>
      <c r="Q354" s="250">
        <f t="shared" si="12"/>
        <v>0</v>
      </c>
      <c r="R354" s="250">
        <f t="shared" si="12"/>
        <v>0</v>
      </c>
      <c r="S354" s="250">
        <f t="shared" si="12"/>
        <v>0</v>
      </c>
      <c r="T354" s="250">
        <f t="shared" si="12"/>
        <v>0</v>
      </c>
      <c r="U354" s="250">
        <f t="shared" si="12"/>
        <v>0</v>
      </c>
      <c r="V354" s="250">
        <f t="shared" si="12"/>
        <v>0</v>
      </c>
      <c r="W354" s="250">
        <f t="shared" si="12"/>
        <v>0</v>
      </c>
      <c r="X354" s="250">
        <f t="shared" si="12"/>
        <v>0</v>
      </c>
      <c r="Y354" s="250">
        <f t="shared" si="12"/>
        <v>0</v>
      </c>
      <c r="Z354" s="250">
        <f t="shared" si="12"/>
        <v>0</v>
      </c>
      <c r="AA354" s="250">
        <f t="shared" si="12"/>
        <v>0</v>
      </c>
      <c r="AB354" s="251">
        <f t="shared" si="12"/>
        <v>0</v>
      </c>
      <c r="AD354" s="252"/>
    </row>
    <row r="355" spans="4:30" ht="12.75" hidden="1" customHeight="1" outlineLevel="1">
      <c r="D355" s="112" t="str">
        <f ca="1">'Line Items'!D341</f>
        <v>Eversholt: EMU - Class 322</v>
      </c>
      <c r="E355" s="93"/>
      <c r="F355" s="113" t="str">
        <f t="shared" si="13"/>
        <v>%</v>
      </c>
      <c r="G355" s="250">
        <f t="shared" si="12"/>
        <v>0</v>
      </c>
      <c r="H355" s="250">
        <f t="shared" si="12"/>
        <v>0</v>
      </c>
      <c r="I355" s="250">
        <f t="shared" si="12"/>
        <v>0</v>
      </c>
      <c r="J355" s="250">
        <f t="shared" si="12"/>
        <v>0</v>
      </c>
      <c r="K355" s="250">
        <f t="shared" si="12"/>
        <v>0</v>
      </c>
      <c r="L355" s="250">
        <f t="shared" si="12"/>
        <v>0</v>
      </c>
      <c r="M355" s="250">
        <f t="shared" si="12"/>
        <v>0</v>
      </c>
      <c r="N355" s="250">
        <f t="shared" si="12"/>
        <v>0</v>
      </c>
      <c r="O355" s="250">
        <f t="shared" si="12"/>
        <v>0</v>
      </c>
      <c r="P355" s="250">
        <f t="shared" si="12"/>
        <v>0</v>
      </c>
      <c r="Q355" s="250">
        <f t="shared" si="12"/>
        <v>0</v>
      </c>
      <c r="R355" s="250">
        <f t="shared" si="12"/>
        <v>0</v>
      </c>
      <c r="S355" s="250">
        <f t="shared" si="12"/>
        <v>0</v>
      </c>
      <c r="T355" s="250">
        <f t="shared" si="12"/>
        <v>0</v>
      </c>
      <c r="U355" s="250">
        <f t="shared" si="12"/>
        <v>0</v>
      </c>
      <c r="V355" s="250">
        <f t="shared" si="12"/>
        <v>0</v>
      </c>
      <c r="W355" s="250">
        <f t="shared" si="12"/>
        <v>0</v>
      </c>
      <c r="X355" s="250">
        <f t="shared" si="12"/>
        <v>0</v>
      </c>
      <c r="Y355" s="250">
        <f t="shared" si="12"/>
        <v>0</v>
      </c>
      <c r="Z355" s="250">
        <f t="shared" si="12"/>
        <v>0</v>
      </c>
      <c r="AA355" s="250">
        <f t="shared" si="12"/>
        <v>0</v>
      </c>
      <c r="AB355" s="251">
        <f t="shared" si="12"/>
        <v>0</v>
      </c>
      <c r="AD355" s="252"/>
    </row>
    <row r="356" spans="4:30" ht="12.75" hidden="1" customHeight="1" outlineLevel="1">
      <c r="D356" s="112" t="str">
        <f ca="1">'Line Items'!D342</f>
        <v>Porterbrook: DMU - Class 144 - 2 car</v>
      </c>
      <c r="E356" s="93"/>
      <c r="F356" s="113" t="str">
        <f t="shared" si="13"/>
        <v>%</v>
      </c>
      <c r="G356" s="250">
        <f t="shared" si="12"/>
        <v>0</v>
      </c>
      <c r="H356" s="250">
        <f t="shared" si="12"/>
        <v>0</v>
      </c>
      <c r="I356" s="250">
        <f t="shared" si="12"/>
        <v>0</v>
      </c>
      <c r="J356" s="250">
        <f t="shared" si="12"/>
        <v>0</v>
      </c>
      <c r="K356" s="250">
        <f t="shared" si="12"/>
        <v>0</v>
      </c>
      <c r="L356" s="250">
        <f t="shared" si="12"/>
        <v>0</v>
      </c>
      <c r="M356" s="250">
        <f t="shared" si="12"/>
        <v>0</v>
      </c>
      <c r="N356" s="250">
        <f t="shared" si="12"/>
        <v>0</v>
      </c>
      <c r="O356" s="250">
        <f t="shared" si="12"/>
        <v>0</v>
      </c>
      <c r="P356" s="250">
        <f t="shared" si="12"/>
        <v>0</v>
      </c>
      <c r="Q356" s="250">
        <f t="shared" si="12"/>
        <v>0</v>
      </c>
      <c r="R356" s="250">
        <f t="shared" si="12"/>
        <v>0</v>
      </c>
      <c r="S356" s="250">
        <f t="shared" si="12"/>
        <v>0</v>
      </c>
      <c r="T356" s="250">
        <f t="shared" si="12"/>
        <v>0</v>
      </c>
      <c r="U356" s="250">
        <f t="shared" si="12"/>
        <v>0</v>
      </c>
      <c r="V356" s="250">
        <f t="shared" si="12"/>
        <v>0</v>
      </c>
      <c r="W356" s="250">
        <f t="shared" si="12"/>
        <v>0</v>
      </c>
      <c r="X356" s="250">
        <f t="shared" si="12"/>
        <v>0</v>
      </c>
      <c r="Y356" s="250">
        <f t="shared" si="12"/>
        <v>0</v>
      </c>
      <c r="Z356" s="250">
        <f t="shared" si="12"/>
        <v>0</v>
      </c>
      <c r="AA356" s="250">
        <f t="shared" si="12"/>
        <v>0</v>
      </c>
      <c r="AB356" s="251">
        <f t="shared" si="12"/>
        <v>0</v>
      </c>
      <c r="AD356" s="252"/>
    </row>
    <row r="357" spans="4:30" ht="12.75" hidden="1" customHeight="1" outlineLevel="1">
      <c r="D357" s="112" t="str">
        <f ca="1">'Line Items'!D343</f>
        <v>Porterbrook: DMU - Class 144 - 3 car</v>
      </c>
      <c r="E357" s="93"/>
      <c r="F357" s="113" t="str">
        <f t="shared" si="13"/>
        <v>%</v>
      </c>
      <c r="G357" s="250">
        <f t="shared" si="12"/>
        <v>0</v>
      </c>
      <c r="H357" s="250">
        <f t="shared" si="12"/>
        <v>0</v>
      </c>
      <c r="I357" s="250">
        <f t="shared" si="12"/>
        <v>0</v>
      </c>
      <c r="J357" s="250">
        <f t="shared" si="12"/>
        <v>0</v>
      </c>
      <c r="K357" s="250">
        <f t="shared" si="12"/>
        <v>0</v>
      </c>
      <c r="L357" s="250">
        <f t="shared" si="12"/>
        <v>0</v>
      </c>
      <c r="M357" s="250">
        <f t="shared" si="12"/>
        <v>0</v>
      </c>
      <c r="N357" s="250">
        <f t="shared" si="12"/>
        <v>0</v>
      </c>
      <c r="O357" s="250">
        <f t="shared" si="12"/>
        <v>0</v>
      </c>
      <c r="P357" s="250">
        <f t="shared" si="12"/>
        <v>0</v>
      </c>
      <c r="Q357" s="250">
        <f t="shared" si="12"/>
        <v>0</v>
      </c>
      <c r="R357" s="250">
        <f t="shared" si="12"/>
        <v>0</v>
      </c>
      <c r="S357" s="250">
        <f t="shared" si="12"/>
        <v>0</v>
      </c>
      <c r="T357" s="250">
        <f t="shared" ref="T357:AB357" si="14">IF(T29=0,0,T193/T29)</f>
        <v>0</v>
      </c>
      <c r="U357" s="250">
        <f t="shared" si="14"/>
        <v>0</v>
      </c>
      <c r="V357" s="250">
        <f t="shared" si="14"/>
        <v>0</v>
      </c>
      <c r="W357" s="250">
        <f t="shared" si="14"/>
        <v>0</v>
      </c>
      <c r="X357" s="250">
        <f t="shared" si="14"/>
        <v>0</v>
      </c>
      <c r="Y357" s="250">
        <f t="shared" si="14"/>
        <v>0</v>
      </c>
      <c r="Z357" s="250">
        <f t="shared" si="14"/>
        <v>0</v>
      </c>
      <c r="AA357" s="250">
        <f t="shared" si="14"/>
        <v>0</v>
      </c>
      <c r="AB357" s="251">
        <f t="shared" si="14"/>
        <v>0</v>
      </c>
      <c r="AD357" s="252"/>
    </row>
    <row r="358" spans="4:30" ht="12.75" hidden="1" customHeight="1" outlineLevel="1">
      <c r="D358" s="112" t="str">
        <f ca="1">'Line Items'!D344</f>
        <v>Porterbrook: DMU - Class 150 - 2 car</v>
      </c>
      <c r="E358" s="93"/>
      <c r="F358" s="113" t="str">
        <f t="shared" si="13"/>
        <v>%</v>
      </c>
      <c r="G358" s="250">
        <f t="shared" ref="G358:AB369" si="15">IF(G30=0,0,G194/G30)</f>
        <v>0</v>
      </c>
      <c r="H358" s="250">
        <f t="shared" si="15"/>
        <v>0</v>
      </c>
      <c r="I358" s="250">
        <f t="shared" si="15"/>
        <v>0</v>
      </c>
      <c r="J358" s="250">
        <f t="shared" si="15"/>
        <v>0</v>
      </c>
      <c r="K358" s="250">
        <f t="shared" si="15"/>
        <v>0</v>
      </c>
      <c r="L358" s="250">
        <f t="shared" si="15"/>
        <v>0</v>
      </c>
      <c r="M358" s="250">
        <f t="shared" si="15"/>
        <v>0</v>
      </c>
      <c r="N358" s="250">
        <f t="shared" si="15"/>
        <v>0</v>
      </c>
      <c r="O358" s="250">
        <f t="shared" si="15"/>
        <v>0</v>
      </c>
      <c r="P358" s="250">
        <f t="shared" si="15"/>
        <v>0</v>
      </c>
      <c r="Q358" s="250">
        <f t="shared" si="15"/>
        <v>0</v>
      </c>
      <c r="R358" s="250">
        <f t="shared" si="15"/>
        <v>0</v>
      </c>
      <c r="S358" s="250">
        <f t="shared" si="15"/>
        <v>0</v>
      </c>
      <c r="T358" s="250">
        <f t="shared" si="15"/>
        <v>0</v>
      </c>
      <c r="U358" s="250">
        <f t="shared" si="15"/>
        <v>0</v>
      </c>
      <c r="V358" s="250">
        <f t="shared" si="15"/>
        <v>0</v>
      </c>
      <c r="W358" s="250">
        <f t="shared" si="15"/>
        <v>0</v>
      </c>
      <c r="X358" s="250">
        <f t="shared" si="15"/>
        <v>0</v>
      </c>
      <c r="Y358" s="250">
        <f t="shared" si="15"/>
        <v>0</v>
      </c>
      <c r="Z358" s="250">
        <f t="shared" si="15"/>
        <v>0</v>
      </c>
      <c r="AA358" s="250">
        <f t="shared" si="15"/>
        <v>0</v>
      </c>
      <c r="AB358" s="251">
        <f t="shared" si="15"/>
        <v>0</v>
      </c>
      <c r="AD358" s="252"/>
    </row>
    <row r="359" spans="4:30" ht="12.75" hidden="1" customHeight="1" outlineLevel="1">
      <c r="D359" s="112" t="str">
        <f ca="1">'Line Items'!D345</f>
        <v>Porterbrook: DMU - Class 153</v>
      </c>
      <c r="E359" s="93"/>
      <c r="F359" s="113" t="str">
        <f t="shared" si="13"/>
        <v>%</v>
      </c>
      <c r="G359" s="250">
        <f t="shared" si="15"/>
        <v>0</v>
      </c>
      <c r="H359" s="250">
        <f t="shared" si="15"/>
        <v>0</v>
      </c>
      <c r="I359" s="250">
        <f t="shared" si="15"/>
        <v>0</v>
      </c>
      <c r="J359" s="250">
        <f t="shared" si="15"/>
        <v>0</v>
      </c>
      <c r="K359" s="250">
        <f t="shared" si="15"/>
        <v>0</v>
      </c>
      <c r="L359" s="250">
        <f t="shared" si="15"/>
        <v>0</v>
      </c>
      <c r="M359" s="250">
        <f t="shared" si="15"/>
        <v>0</v>
      </c>
      <c r="N359" s="250">
        <f t="shared" si="15"/>
        <v>0</v>
      </c>
      <c r="O359" s="250">
        <f t="shared" si="15"/>
        <v>0</v>
      </c>
      <c r="P359" s="250">
        <f t="shared" si="15"/>
        <v>0</v>
      </c>
      <c r="Q359" s="250">
        <f t="shared" si="15"/>
        <v>0</v>
      </c>
      <c r="R359" s="250">
        <f t="shared" si="15"/>
        <v>0</v>
      </c>
      <c r="S359" s="250">
        <f t="shared" si="15"/>
        <v>0</v>
      </c>
      <c r="T359" s="250">
        <f t="shared" si="15"/>
        <v>0</v>
      </c>
      <c r="U359" s="250">
        <f t="shared" si="15"/>
        <v>0</v>
      </c>
      <c r="V359" s="250">
        <f t="shared" si="15"/>
        <v>0</v>
      </c>
      <c r="W359" s="250">
        <f t="shared" si="15"/>
        <v>0</v>
      </c>
      <c r="X359" s="250">
        <f t="shared" si="15"/>
        <v>0</v>
      </c>
      <c r="Y359" s="250">
        <f t="shared" si="15"/>
        <v>0</v>
      </c>
      <c r="Z359" s="250">
        <f t="shared" si="15"/>
        <v>0</v>
      </c>
      <c r="AA359" s="250">
        <f t="shared" si="15"/>
        <v>0</v>
      </c>
      <c r="AB359" s="251">
        <f t="shared" si="15"/>
        <v>0</v>
      </c>
      <c r="AD359" s="252"/>
    </row>
    <row r="360" spans="4:30" ht="12.75" hidden="1" customHeight="1" outlineLevel="1">
      <c r="D360" s="112" t="str">
        <f ca="1">'Line Items'!D346</f>
        <v>Porterbrook: DMU - Class 155</v>
      </c>
      <c r="E360" s="93"/>
      <c r="F360" s="113" t="str">
        <f t="shared" si="13"/>
        <v>%</v>
      </c>
      <c r="G360" s="250">
        <f t="shared" si="15"/>
        <v>0</v>
      </c>
      <c r="H360" s="250">
        <f t="shared" si="15"/>
        <v>0</v>
      </c>
      <c r="I360" s="250">
        <f t="shared" si="15"/>
        <v>0</v>
      </c>
      <c r="J360" s="250">
        <f t="shared" si="15"/>
        <v>0</v>
      </c>
      <c r="K360" s="250">
        <f t="shared" si="15"/>
        <v>0</v>
      </c>
      <c r="L360" s="250">
        <f t="shared" si="15"/>
        <v>0</v>
      </c>
      <c r="M360" s="250">
        <f t="shared" si="15"/>
        <v>0</v>
      </c>
      <c r="N360" s="250">
        <f t="shared" si="15"/>
        <v>0</v>
      </c>
      <c r="O360" s="250">
        <f t="shared" si="15"/>
        <v>0</v>
      </c>
      <c r="P360" s="250">
        <f t="shared" si="15"/>
        <v>0</v>
      </c>
      <c r="Q360" s="250">
        <f t="shared" si="15"/>
        <v>0</v>
      </c>
      <c r="R360" s="250">
        <f t="shared" si="15"/>
        <v>0</v>
      </c>
      <c r="S360" s="250">
        <f t="shared" si="15"/>
        <v>0</v>
      </c>
      <c r="T360" s="250">
        <f t="shared" si="15"/>
        <v>0</v>
      </c>
      <c r="U360" s="250">
        <f t="shared" si="15"/>
        <v>0</v>
      </c>
      <c r="V360" s="250">
        <f t="shared" si="15"/>
        <v>0</v>
      </c>
      <c r="W360" s="250">
        <f t="shared" si="15"/>
        <v>0</v>
      </c>
      <c r="X360" s="250">
        <f t="shared" si="15"/>
        <v>0</v>
      </c>
      <c r="Y360" s="250">
        <f t="shared" si="15"/>
        <v>0</v>
      </c>
      <c r="Z360" s="250">
        <f t="shared" si="15"/>
        <v>0</v>
      </c>
      <c r="AA360" s="250">
        <f t="shared" si="15"/>
        <v>0</v>
      </c>
      <c r="AB360" s="251">
        <f t="shared" si="15"/>
        <v>0</v>
      </c>
      <c r="AD360" s="252"/>
    </row>
    <row r="361" spans="4:30" ht="12.75" hidden="1" customHeight="1" outlineLevel="1">
      <c r="D361" s="112" t="str">
        <f ca="1">'Line Items'!D347</f>
        <v>Porterbrook: DMU - Class 156</v>
      </c>
      <c r="E361" s="93"/>
      <c r="F361" s="113" t="str">
        <f t="shared" si="13"/>
        <v>%</v>
      </c>
      <c r="G361" s="250">
        <f t="shared" si="15"/>
        <v>0</v>
      </c>
      <c r="H361" s="250">
        <f t="shared" si="15"/>
        <v>0</v>
      </c>
      <c r="I361" s="250">
        <f t="shared" si="15"/>
        <v>0</v>
      </c>
      <c r="J361" s="250">
        <f t="shared" si="15"/>
        <v>0</v>
      </c>
      <c r="K361" s="250">
        <f t="shared" si="15"/>
        <v>0</v>
      </c>
      <c r="L361" s="250">
        <f t="shared" si="15"/>
        <v>0</v>
      </c>
      <c r="M361" s="250">
        <f t="shared" si="15"/>
        <v>0</v>
      </c>
      <c r="N361" s="250">
        <f t="shared" si="15"/>
        <v>0</v>
      </c>
      <c r="O361" s="250">
        <f t="shared" si="15"/>
        <v>0</v>
      </c>
      <c r="P361" s="250">
        <f t="shared" si="15"/>
        <v>0</v>
      </c>
      <c r="Q361" s="250">
        <f t="shared" si="15"/>
        <v>0</v>
      </c>
      <c r="R361" s="250">
        <f t="shared" si="15"/>
        <v>0</v>
      </c>
      <c r="S361" s="250">
        <f t="shared" si="15"/>
        <v>0</v>
      </c>
      <c r="T361" s="250">
        <f t="shared" si="15"/>
        <v>0</v>
      </c>
      <c r="U361" s="250">
        <f t="shared" si="15"/>
        <v>0</v>
      </c>
      <c r="V361" s="250">
        <f t="shared" si="15"/>
        <v>0</v>
      </c>
      <c r="W361" s="250">
        <f t="shared" si="15"/>
        <v>0</v>
      </c>
      <c r="X361" s="250">
        <f t="shared" si="15"/>
        <v>0</v>
      </c>
      <c r="Y361" s="250">
        <f t="shared" si="15"/>
        <v>0</v>
      </c>
      <c r="Z361" s="250">
        <f t="shared" si="15"/>
        <v>0</v>
      </c>
      <c r="AA361" s="250">
        <f t="shared" si="15"/>
        <v>0</v>
      </c>
      <c r="AB361" s="251">
        <f t="shared" si="15"/>
        <v>0</v>
      </c>
      <c r="AD361" s="252"/>
    </row>
    <row r="362" spans="4:30" ht="12.75" hidden="1" customHeight="1" outlineLevel="1">
      <c r="D362" s="112" t="str">
        <f ca="1">'Line Items'!D348</f>
        <v>Porterbrook: DMU - Class 158 - 3 car</v>
      </c>
      <c r="E362" s="93"/>
      <c r="F362" s="113" t="str">
        <f t="shared" si="13"/>
        <v>%</v>
      </c>
      <c r="G362" s="250">
        <f t="shared" si="15"/>
        <v>0</v>
      </c>
      <c r="H362" s="250">
        <f t="shared" si="15"/>
        <v>0</v>
      </c>
      <c r="I362" s="250">
        <f t="shared" si="15"/>
        <v>0</v>
      </c>
      <c r="J362" s="250">
        <f t="shared" si="15"/>
        <v>0</v>
      </c>
      <c r="K362" s="250">
        <f t="shared" si="15"/>
        <v>0</v>
      </c>
      <c r="L362" s="250">
        <f t="shared" si="15"/>
        <v>0</v>
      </c>
      <c r="M362" s="250">
        <f t="shared" si="15"/>
        <v>0</v>
      </c>
      <c r="N362" s="250">
        <f t="shared" si="15"/>
        <v>0</v>
      </c>
      <c r="O362" s="250">
        <f t="shared" si="15"/>
        <v>0</v>
      </c>
      <c r="P362" s="250">
        <f t="shared" si="15"/>
        <v>0</v>
      </c>
      <c r="Q362" s="250">
        <f t="shared" si="15"/>
        <v>0</v>
      </c>
      <c r="R362" s="250">
        <f t="shared" si="15"/>
        <v>0</v>
      </c>
      <c r="S362" s="250">
        <f t="shared" si="15"/>
        <v>0</v>
      </c>
      <c r="T362" s="250">
        <f t="shared" si="15"/>
        <v>0</v>
      </c>
      <c r="U362" s="250">
        <f t="shared" si="15"/>
        <v>0</v>
      </c>
      <c r="V362" s="250">
        <f t="shared" si="15"/>
        <v>0</v>
      </c>
      <c r="W362" s="250">
        <f t="shared" si="15"/>
        <v>0</v>
      </c>
      <c r="X362" s="250">
        <f t="shared" si="15"/>
        <v>0</v>
      </c>
      <c r="Y362" s="250">
        <f t="shared" si="15"/>
        <v>0</v>
      </c>
      <c r="Z362" s="250">
        <f t="shared" si="15"/>
        <v>0</v>
      </c>
      <c r="AA362" s="250">
        <f t="shared" si="15"/>
        <v>0</v>
      </c>
      <c r="AB362" s="251">
        <f t="shared" si="15"/>
        <v>0</v>
      </c>
      <c r="AD362" s="252"/>
    </row>
    <row r="363" spans="4:30" ht="13.5" hidden="1" customHeight="1" outlineLevel="1">
      <c r="D363" s="112" t="str">
        <f ca="1">'Line Items'!D349</f>
        <v>Porterbrook: EMU - Class 319</v>
      </c>
      <c r="E363" s="93"/>
      <c r="F363" s="113" t="str">
        <f t="shared" si="13"/>
        <v>%</v>
      </c>
      <c r="G363" s="250">
        <f t="shared" si="15"/>
        <v>0</v>
      </c>
      <c r="H363" s="250">
        <f t="shared" si="15"/>
        <v>0</v>
      </c>
      <c r="I363" s="250">
        <f t="shared" si="15"/>
        <v>0</v>
      </c>
      <c r="J363" s="250">
        <f t="shared" si="15"/>
        <v>0</v>
      </c>
      <c r="K363" s="250">
        <f t="shared" si="15"/>
        <v>0</v>
      </c>
      <c r="L363" s="250">
        <f t="shared" si="15"/>
        <v>0</v>
      </c>
      <c r="M363" s="250">
        <f t="shared" si="15"/>
        <v>0</v>
      </c>
      <c r="N363" s="250">
        <f t="shared" si="15"/>
        <v>0</v>
      </c>
      <c r="O363" s="250">
        <f t="shared" si="15"/>
        <v>0</v>
      </c>
      <c r="P363" s="250">
        <f t="shared" si="15"/>
        <v>0</v>
      </c>
      <c r="Q363" s="250">
        <f t="shared" si="15"/>
        <v>0</v>
      </c>
      <c r="R363" s="250">
        <f t="shared" si="15"/>
        <v>0</v>
      </c>
      <c r="S363" s="250">
        <f t="shared" si="15"/>
        <v>0</v>
      </c>
      <c r="T363" s="250">
        <f t="shared" si="15"/>
        <v>0</v>
      </c>
      <c r="U363" s="250">
        <f t="shared" si="15"/>
        <v>0</v>
      </c>
      <c r="V363" s="250">
        <f t="shared" si="15"/>
        <v>0</v>
      </c>
      <c r="W363" s="250">
        <f t="shared" si="15"/>
        <v>0</v>
      </c>
      <c r="X363" s="250">
        <f t="shared" si="15"/>
        <v>0</v>
      </c>
      <c r="Y363" s="250">
        <f t="shared" si="15"/>
        <v>0</v>
      </c>
      <c r="Z363" s="250">
        <f t="shared" si="15"/>
        <v>0</v>
      </c>
      <c r="AA363" s="250">
        <f t="shared" si="15"/>
        <v>0</v>
      </c>
      <c r="AB363" s="251">
        <f t="shared" si="15"/>
        <v>0</v>
      </c>
      <c r="AD363" s="252"/>
    </row>
    <row r="364" spans="4:30" ht="12.75" hidden="1" customHeight="1" outlineLevel="1">
      <c r="D364" s="112" t="str">
        <f ca="1">'Line Items'!D350</f>
        <v>Porterbrook: EMU - Class 323</v>
      </c>
      <c r="E364" s="93"/>
      <c r="F364" s="113" t="str">
        <f t="shared" si="13"/>
        <v>%</v>
      </c>
      <c r="G364" s="250">
        <f t="shared" si="15"/>
        <v>0</v>
      </c>
      <c r="H364" s="250">
        <f t="shared" si="15"/>
        <v>0</v>
      </c>
      <c r="I364" s="250">
        <f t="shared" si="15"/>
        <v>0</v>
      </c>
      <c r="J364" s="250">
        <f t="shared" si="15"/>
        <v>0</v>
      </c>
      <c r="K364" s="250">
        <f t="shared" si="15"/>
        <v>0</v>
      </c>
      <c r="L364" s="250">
        <f t="shared" si="15"/>
        <v>0</v>
      </c>
      <c r="M364" s="250">
        <f t="shared" si="15"/>
        <v>0</v>
      </c>
      <c r="N364" s="250">
        <f t="shared" si="15"/>
        <v>0</v>
      </c>
      <c r="O364" s="250">
        <f t="shared" si="15"/>
        <v>0</v>
      </c>
      <c r="P364" s="250">
        <f t="shared" si="15"/>
        <v>0</v>
      </c>
      <c r="Q364" s="250">
        <f t="shared" si="15"/>
        <v>0</v>
      </c>
      <c r="R364" s="250">
        <f t="shared" si="15"/>
        <v>0</v>
      </c>
      <c r="S364" s="250">
        <f t="shared" si="15"/>
        <v>0</v>
      </c>
      <c r="T364" s="250">
        <f t="shared" si="15"/>
        <v>0</v>
      </c>
      <c r="U364" s="250">
        <f t="shared" si="15"/>
        <v>0</v>
      </c>
      <c r="V364" s="250">
        <f t="shared" si="15"/>
        <v>0</v>
      </c>
      <c r="W364" s="250">
        <f t="shared" si="15"/>
        <v>0</v>
      </c>
      <c r="X364" s="250">
        <f t="shared" si="15"/>
        <v>0</v>
      </c>
      <c r="Y364" s="250">
        <f t="shared" si="15"/>
        <v>0</v>
      </c>
      <c r="Z364" s="250">
        <f t="shared" si="15"/>
        <v>0</v>
      </c>
      <c r="AA364" s="250">
        <f t="shared" si="15"/>
        <v>0</v>
      </c>
      <c r="AB364" s="251">
        <f t="shared" si="15"/>
        <v>0</v>
      </c>
      <c r="AD364" s="252"/>
    </row>
    <row r="365" spans="4:30" ht="12.75" hidden="1" customHeight="1" outlineLevel="1">
      <c r="D365" s="112" t="str">
        <f ca="1">'Line Items'!D351</f>
        <v>[Rolling Stock Line 20]</v>
      </c>
      <c r="E365" s="93"/>
      <c r="F365" s="113" t="str">
        <f t="shared" si="13"/>
        <v>%</v>
      </c>
      <c r="G365" s="250">
        <f t="shared" si="15"/>
        <v>0</v>
      </c>
      <c r="H365" s="250">
        <f t="shared" si="15"/>
        <v>0</v>
      </c>
      <c r="I365" s="250">
        <f t="shared" si="15"/>
        <v>0</v>
      </c>
      <c r="J365" s="250">
        <f t="shared" si="15"/>
        <v>0</v>
      </c>
      <c r="K365" s="250">
        <f t="shared" si="15"/>
        <v>0</v>
      </c>
      <c r="L365" s="250">
        <f t="shared" si="15"/>
        <v>0</v>
      </c>
      <c r="M365" s="250">
        <f t="shared" si="15"/>
        <v>0</v>
      </c>
      <c r="N365" s="250">
        <f t="shared" si="15"/>
        <v>0</v>
      </c>
      <c r="O365" s="250">
        <f t="shared" si="15"/>
        <v>0</v>
      </c>
      <c r="P365" s="250">
        <f t="shared" si="15"/>
        <v>0</v>
      </c>
      <c r="Q365" s="250">
        <f t="shared" si="15"/>
        <v>0</v>
      </c>
      <c r="R365" s="250">
        <f t="shared" si="15"/>
        <v>0</v>
      </c>
      <c r="S365" s="250">
        <f t="shared" si="15"/>
        <v>0</v>
      </c>
      <c r="T365" s="250">
        <f t="shared" si="15"/>
        <v>0</v>
      </c>
      <c r="U365" s="250">
        <f t="shared" si="15"/>
        <v>0</v>
      </c>
      <c r="V365" s="250">
        <f t="shared" si="15"/>
        <v>0</v>
      </c>
      <c r="W365" s="250">
        <f t="shared" si="15"/>
        <v>0</v>
      </c>
      <c r="X365" s="250">
        <f t="shared" si="15"/>
        <v>0</v>
      </c>
      <c r="Y365" s="250">
        <f t="shared" si="15"/>
        <v>0</v>
      </c>
      <c r="Z365" s="250">
        <f t="shared" si="15"/>
        <v>0</v>
      </c>
      <c r="AA365" s="250">
        <f t="shared" si="15"/>
        <v>0</v>
      </c>
      <c r="AB365" s="251">
        <f t="shared" si="15"/>
        <v>0</v>
      </c>
      <c r="AD365" s="252"/>
    </row>
    <row r="366" spans="4:30" ht="12.75" hidden="1" customHeight="1" outlineLevel="1">
      <c r="D366" s="112" t="str">
        <f ca="1">'Line Items'!D352</f>
        <v>[Rolling Stock Line 21]</v>
      </c>
      <c r="E366" s="93"/>
      <c r="F366" s="113" t="str">
        <f t="shared" si="13"/>
        <v>%</v>
      </c>
      <c r="G366" s="250">
        <f t="shared" si="15"/>
        <v>0</v>
      </c>
      <c r="H366" s="250">
        <f t="shared" si="15"/>
        <v>0</v>
      </c>
      <c r="I366" s="250">
        <f t="shared" si="15"/>
        <v>0</v>
      </c>
      <c r="J366" s="250">
        <f t="shared" si="15"/>
        <v>0</v>
      </c>
      <c r="K366" s="250">
        <f t="shared" si="15"/>
        <v>0</v>
      </c>
      <c r="L366" s="250">
        <f t="shared" si="15"/>
        <v>0</v>
      </c>
      <c r="M366" s="250">
        <f t="shared" si="15"/>
        <v>0</v>
      </c>
      <c r="N366" s="250">
        <f t="shared" si="15"/>
        <v>0</v>
      </c>
      <c r="O366" s="250">
        <f t="shared" si="15"/>
        <v>0</v>
      </c>
      <c r="P366" s="250">
        <f t="shared" si="15"/>
        <v>0</v>
      </c>
      <c r="Q366" s="250">
        <f t="shared" si="15"/>
        <v>0</v>
      </c>
      <c r="R366" s="250">
        <f t="shared" si="15"/>
        <v>0</v>
      </c>
      <c r="S366" s="250">
        <f t="shared" si="15"/>
        <v>0</v>
      </c>
      <c r="T366" s="250">
        <f t="shared" si="15"/>
        <v>0</v>
      </c>
      <c r="U366" s="250">
        <f t="shared" si="15"/>
        <v>0</v>
      </c>
      <c r="V366" s="250">
        <f t="shared" si="15"/>
        <v>0</v>
      </c>
      <c r="W366" s="250">
        <f t="shared" si="15"/>
        <v>0</v>
      </c>
      <c r="X366" s="250">
        <f t="shared" si="15"/>
        <v>0</v>
      </c>
      <c r="Y366" s="250">
        <f t="shared" si="15"/>
        <v>0</v>
      </c>
      <c r="Z366" s="250">
        <f t="shared" si="15"/>
        <v>0</v>
      </c>
      <c r="AA366" s="250">
        <f t="shared" si="15"/>
        <v>0</v>
      </c>
      <c r="AB366" s="251">
        <f t="shared" si="15"/>
        <v>0</v>
      </c>
      <c r="AD366" s="252"/>
    </row>
    <row r="367" spans="4:30" ht="12.75" hidden="1" customHeight="1" outlineLevel="1">
      <c r="D367" s="112" t="str">
        <f ca="1">'Line Items'!D353</f>
        <v>[Rolling Stock Line 22]</v>
      </c>
      <c r="E367" s="93"/>
      <c r="F367" s="113" t="str">
        <f t="shared" si="13"/>
        <v>%</v>
      </c>
      <c r="G367" s="250">
        <f t="shared" si="15"/>
        <v>0</v>
      </c>
      <c r="H367" s="250">
        <f t="shared" si="15"/>
        <v>0</v>
      </c>
      <c r="I367" s="250">
        <f t="shared" si="15"/>
        <v>0</v>
      </c>
      <c r="J367" s="250">
        <f t="shared" si="15"/>
        <v>0</v>
      </c>
      <c r="K367" s="250">
        <f t="shared" si="15"/>
        <v>0</v>
      </c>
      <c r="L367" s="250">
        <f t="shared" si="15"/>
        <v>0</v>
      </c>
      <c r="M367" s="250">
        <f t="shared" si="15"/>
        <v>0</v>
      </c>
      <c r="N367" s="250">
        <f t="shared" si="15"/>
        <v>0</v>
      </c>
      <c r="O367" s="250">
        <f t="shared" si="15"/>
        <v>0</v>
      </c>
      <c r="P367" s="250">
        <f t="shared" si="15"/>
        <v>0</v>
      </c>
      <c r="Q367" s="250">
        <f t="shared" si="15"/>
        <v>0</v>
      </c>
      <c r="R367" s="250">
        <f t="shared" si="15"/>
        <v>0</v>
      </c>
      <c r="S367" s="250">
        <f t="shared" si="15"/>
        <v>0</v>
      </c>
      <c r="T367" s="250">
        <f t="shared" si="15"/>
        <v>0</v>
      </c>
      <c r="U367" s="250">
        <f t="shared" si="15"/>
        <v>0</v>
      </c>
      <c r="V367" s="250">
        <f t="shared" si="15"/>
        <v>0</v>
      </c>
      <c r="W367" s="250">
        <f t="shared" si="15"/>
        <v>0</v>
      </c>
      <c r="X367" s="250">
        <f t="shared" si="15"/>
        <v>0</v>
      </c>
      <c r="Y367" s="250">
        <f t="shared" si="15"/>
        <v>0</v>
      </c>
      <c r="Z367" s="250">
        <f t="shared" si="15"/>
        <v>0</v>
      </c>
      <c r="AA367" s="250">
        <f t="shared" si="15"/>
        <v>0</v>
      </c>
      <c r="AB367" s="251">
        <f t="shared" si="15"/>
        <v>0</v>
      </c>
      <c r="AD367" s="252"/>
    </row>
    <row r="368" spans="4:30" ht="12.75" hidden="1" customHeight="1" outlineLevel="1">
      <c r="D368" s="112" t="str">
        <f ca="1">'Line Items'!D354</f>
        <v>[Rolling Stock Line 23]</v>
      </c>
      <c r="E368" s="93"/>
      <c r="F368" s="113" t="str">
        <f t="shared" si="13"/>
        <v>%</v>
      </c>
      <c r="G368" s="250">
        <f t="shared" si="15"/>
        <v>0</v>
      </c>
      <c r="H368" s="250">
        <f t="shared" si="15"/>
        <v>0</v>
      </c>
      <c r="I368" s="250">
        <f t="shared" si="15"/>
        <v>0</v>
      </c>
      <c r="J368" s="250">
        <f t="shared" si="15"/>
        <v>0</v>
      </c>
      <c r="K368" s="250">
        <f t="shared" si="15"/>
        <v>0</v>
      </c>
      <c r="L368" s="250">
        <f t="shared" si="15"/>
        <v>0</v>
      </c>
      <c r="M368" s="250">
        <f t="shared" si="15"/>
        <v>0</v>
      </c>
      <c r="N368" s="250">
        <f t="shared" si="15"/>
        <v>0</v>
      </c>
      <c r="O368" s="250">
        <f t="shared" si="15"/>
        <v>0</v>
      </c>
      <c r="P368" s="250">
        <f t="shared" si="15"/>
        <v>0</v>
      </c>
      <c r="Q368" s="250">
        <f t="shared" si="15"/>
        <v>0</v>
      </c>
      <c r="R368" s="250">
        <f t="shared" si="15"/>
        <v>0</v>
      </c>
      <c r="S368" s="250">
        <f t="shared" si="15"/>
        <v>0</v>
      </c>
      <c r="T368" s="250">
        <f t="shared" si="15"/>
        <v>0</v>
      </c>
      <c r="U368" s="250">
        <f t="shared" si="15"/>
        <v>0</v>
      </c>
      <c r="V368" s="250">
        <f t="shared" si="15"/>
        <v>0</v>
      </c>
      <c r="W368" s="250">
        <f t="shared" si="15"/>
        <v>0</v>
      </c>
      <c r="X368" s="250">
        <f t="shared" si="15"/>
        <v>0</v>
      </c>
      <c r="Y368" s="250">
        <f t="shared" si="15"/>
        <v>0</v>
      </c>
      <c r="Z368" s="250">
        <f t="shared" si="15"/>
        <v>0</v>
      </c>
      <c r="AA368" s="250">
        <f t="shared" si="15"/>
        <v>0</v>
      </c>
      <c r="AB368" s="251">
        <f t="shared" si="15"/>
        <v>0</v>
      </c>
      <c r="AD368" s="252"/>
    </row>
    <row r="369" spans="4:30" ht="12.75" hidden="1" customHeight="1" outlineLevel="1">
      <c r="D369" s="112" t="str">
        <f ca="1">'Line Items'!D355</f>
        <v>[Rolling Stock Line 24]</v>
      </c>
      <c r="E369" s="93"/>
      <c r="F369" s="113" t="str">
        <f t="shared" si="13"/>
        <v>%</v>
      </c>
      <c r="G369" s="250">
        <f t="shared" si="15"/>
        <v>0</v>
      </c>
      <c r="H369" s="250">
        <f t="shared" si="15"/>
        <v>0</v>
      </c>
      <c r="I369" s="250">
        <f t="shared" si="15"/>
        <v>0</v>
      </c>
      <c r="J369" s="250">
        <f t="shared" si="15"/>
        <v>0</v>
      </c>
      <c r="K369" s="250">
        <f t="shared" si="15"/>
        <v>0</v>
      </c>
      <c r="L369" s="250">
        <f t="shared" si="15"/>
        <v>0</v>
      </c>
      <c r="M369" s="250">
        <f t="shared" si="15"/>
        <v>0</v>
      </c>
      <c r="N369" s="250">
        <f t="shared" si="15"/>
        <v>0</v>
      </c>
      <c r="O369" s="250">
        <f t="shared" si="15"/>
        <v>0</v>
      </c>
      <c r="P369" s="250">
        <f t="shared" si="15"/>
        <v>0</v>
      </c>
      <c r="Q369" s="250">
        <f t="shared" si="15"/>
        <v>0</v>
      </c>
      <c r="R369" s="250">
        <f t="shared" si="15"/>
        <v>0</v>
      </c>
      <c r="S369" s="250">
        <f t="shared" si="15"/>
        <v>0</v>
      </c>
      <c r="T369" s="250">
        <f t="shared" ref="T369:AB369" si="16">IF(T41=0,0,T205/T41)</f>
        <v>0</v>
      </c>
      <c r="U369" s="250">
        <f t="shared" si="16"/>
        <v>0</v>
      </c>
      <c r="V369" s="250">
        <f t="shared" si="16"/>
        <v>0</v>
      </c>
      <c r="W369" s="250">
        <f t="shared" si="16"/>
        <v>0</v>
      </c>
      <c r="X369" s="250">
        <f t="shared" si="16"/>
        <v>0</v>
      </c>
      <c r="Y369" s="250">
        <f t="shared" si="16"/>
        <v>0</v>
      </c>
      <c r="Z369" s="250">
        <f t="shared" si="16"/>
        <v>0</v>
      </c>
      <c r="AA369" s="250">
        <f t="shared" si="16"/>
        <v>0</v>
      </c>
      <c r="AB369" s="251">
        <f t="shared" si="16"/>
        <v>0</v>
      </c>
      <c r="AD369" s="252"/>
    </row>
    <row r="370" spans="4:30" ht="12.75" hidden="1" customHeight="1" outlineLevel="1">
      <c r="D370" s="112" t="str">
        <f ca="1">'Line Items'!D356</f>
        <v>[Rolling Stock Line 25]</v>
      </c>
      <c r="E370" s="93"/>
      <c r="F370" s="113" t="str">
        <f t="shared" si="13"/>
        <v>%</v>
      </c>
      <c r="G370" s="250">
        <f t="shared" ref="G370:AB381" si="17">IF(G42=0,0,G206/G42)</f>
        <v>0</v>
      </c>
      <c r="H370" s="250">
        <f t="shared" si="17"/>
        <v>0</v>
      </c>
      <c r="I370" s="250">
        <f t="shared" si="17"/>
        <v>0</v>
      </c>
      <c r="J370" s="250">
        <f t="shared" si="17"/>
        <v>0</v>
      </c>
      <c r="K370" s="250">
        <f t="shared" si="17"/>
        <v>0</v>
      </c>
      <c r="L370" s="250">
        <f t="shared" si="17"/>
        <v>0</v>
      </c>
      <c r="M370" s="250">
        <f t="shared" si="17"/>
        <v>0</v>
      </c>
      <c r="N370" s="250">
        <f t="shared" si="17"/>
        <v>0</v>
      </c>
      <c r="O370" s="250">
        <f t="shared" si="17"/>
        <v>0</v>
      </c>
      <c r="P370" s="250">
        <f t="shared" si="17"/>
        <v>0</v>
      </c>
      <c r="Q370" s="250">
        <f t="shared" si="17"/>
        <v>0</v>
      </c>
      <c r="R370" s="250">
        <f t="shared" si="17"/>
        <v>0</v>
      </c>
      <c r="S370" s="250">
        <f t="shared" si="17"/>
        <v>0</v>
      </c>
      <c r="T370" s="250">
        <f t="shared" si="17"/>
        <v>0</v>
      </c>
      <c r="U370" s="250">
        <f t="shared" si="17"/>
        <v>0</v>
      </c>
      <c r="V370" s="250">
        <f t="shared" si="17"/>
        <v>0</v>
      </c>
      <c r="W370" s="250">
        <f t="shared" si="17"/>
        <v>0</v>
      </c>
      <c r="X370" s="250">
        <f t="shared" si="17"/>
        <v>0</v>
      </c>
      <c r="Y370" s="250">
        <f t="shared" si="17"/>
        <v>0</v>
      </c>
      <c r="Z370" s="250">
        <f t="shared" si="17"/>
        <v>0</v>
      </c>
      <c r="AA370" s="250">
        <f t="shared" si="17"/>
        <v>0</v>
      </c>
      <c r="AB370" s="251">
        <f t="shared" si="17"/>
        <v>0</v>
      </c>
      <c r="AD370" s="252"/>
    </row>
    <row r="371" spans="4:30" ht="12.75" hidden="1" customHeight="1" outlineLevel="1">
      <c r="D371" s="112" t="str">
        <f ca="1">'Line Items'!D357</f>
        <v>[Rolling Stock Line 26]</v>
      </c>
      <c r="E371" s="93"/>
      <c r="F371" s="113" t="str">
        <f t="shared" si="13"/>
        <v>%</v>
      </c>
      <c r="G371" s="250">
        <f t="shared" si="17"/>
        <v>0</v>
      </c>
      <c r="H371" s="250">
        <f t="shared" si="17"/>
        <v>0</v>
      </c>
      <c r="I371" s="250">
        <f t="shared" si="17"/>
        <v>0</v>
      </c>
      <c r="J371" s="250">
        <f t="shared" si="17"/>
        <v>0</v>
      </c>
      <c r="K371" s="250">
        <f t="shared" si="17"/>
        <v>0</v>
      </c>
      <c r="L371" s="250">
        <f t="shared" si="17"/>
        <v>0</v>
      </c>
      <c r="M371" s="250">
        <f t="shared" si="17"/>
        <v>0</v>
      </c>
      <c r="N371" s="250">
        <f t="shared" si="17"/>
        <v>0</v>
      </c>
      <c r="O371" s="250">
        <f t="shared" si="17"/>
        <v>0</v>
      </c>
      <c r="P371" s="250">
        <f t="shared" si="17"/>
        <v>0</v>
      </c>
      <c r="Q371" s="250">
        <f t="shared" si="17"/>
        <v>0</v>
      </c>
      <c r="R371" s="250">
        <f t="shared" si="17"/>
        <v>0</v>
      </c>
      <c r="S371" s="250">
        <f t="shared" si="17"/>
        <v>0</v>
      </c>
      <c r="T371" s="250">
        <f t="shared" si="17"/>
        <v>0</v>
      </c>
      <c r="U371" s="250">
        <f t="shared" si="17"/>
        <v>0</v>
      </c>
      <c r="V371" s="250">
        <f t="shared" si="17"/>
        <v>0</v>
      </c>
      <c r="W371" s="250">
        <f t="shared" si="17"/>
        <v>0</v>
      </c>
      <c r="X371" s="250">
        <f t="shared" si="17"/>
        <v>0</v>
      </c>
      <c r="Y371" s="250">
        <f t="shared" si="17"/>
        <v>0</v>
      </c>
      <c r="Z371" s="250">
        <f t="shared" si="17"/>
        <v>0</v>
      </c>
      <c r="AA371" s="250">
        <f t="shared" si="17"/>
        <v>0</v>
      </c>
      <c r="AB371" s="251">
        <f t="shared" si="17"/>
        <v>0</v>
      </c>
      <c r="AD371" s="252"/>
    </row>
    <row r="372" spans="4:30" ht="12.75" hidden="1" customHeight="1" outlineLevel="1">
      <c r="D372" s="112" t="str">
        <f ca="1">'Line Items'!D358</f>
        <v>[Rolling Stock Line 27]</v>
      </c>
      <c r="E372" s="93"/>
      <c r="F372" s="113" t="str">
        <f t="shared" si="13"/>
        <v>%</v>
      </c>
      <c r="G372" s="250">
        <f t="shared" si="17"/>
        <v>0</v>
      </c>
      <c r="H372" s="250">
        <f t="shared" si="17"/>
        <v>0</v>
      </c>
      <c r="I372" s="250">
        <f t="shared" si="17"/>
        <v>0</v>
      </c>
      <c r="J372" s="250">
        <f t="shared" si="17"/>
        <v>0</v>
      </c>
      <c r="K372" s="250">
        <f t="shared" si="17"/>
        <v>0</v>
      </c>
      <c r="L372" s="250">
        <f t="shared" si="17"/>
        <v>0</v>
      </c>
      <c r="M372" s="250">
        <f t="shared" si="17"/>
        <v>0</v>
      </c>
      <c r="N372" s="250">
        <f t="shared" si="17"/>
        <v>0</v>
      </c>
      <c r="O372" s="250">
        <f t="shared" si="17"/>
        <v>0</v>
      </c>
      <c r="P372" s="250">
        <f t="shared" si="17"/>
        <v>0</v>
      </c>
      <c r="Q372" s="250">
        <f t="shared" si="17"/>
        <v>0</v>
      </c>
      <c r="R372" s="250">
        <f t="shared" si="17"/>
        <v>0</v>
      </c>
      <c r="S372" s="250">
        <f t="shared" si="17"/>
        <v>0</v>
      </c>
      <c r="T372" s="250">
        <f t="shared" si="17"/>
        <v>0</v>
      </c>
      <c r="U372" s="250">
        <f t="shared" si="17"/>
        <v>0</v>
      </c>
      <c r="V372" s="250">
        <f t="shared" si="17"/>
        <v>0</v>
      </c>
      <c r="W372" s="250">
        <f t="shared" si="17"/>
        <v>0</v>
      </c>
      <c r="X372" s="250">
        <f t="shared" si="17"/>
        <v>0</v>
      </c>
      <c r="Y372" s="250">
        <f t="shared" si="17"/>
        <v>0</v>
      </c>
      <c r="Z372" s="250">
        <f t="shared" si="17"/>
        <v>0</v>
      </c>
      <c r="AA372" s="250">
        <f t="shared" si="17"/>
        <v>0</v>
      </c>
      <c r="AB372" s="251">
        <f t="shared" si="17"/>
        <v>0</v>
      </c>
      <c r="AD372" s="252"/>
    </row>
    <row r="373" spans="4:30" ht="12.75" hidden="1" customHeight="1" outlineLevel="1">
      <c r="D373" s="112" t="str">
        <f ca="1">'Line Items'!D359</f>
        <v>[Rolling Stock Line 28]</v>
      </c>
      <c r="E373" s="93"/>
      <c r="F373" s="113" t="str">
        <f t="shared" si="13"/>
        <v>%</v>
      </c>
      <c r="G373" s="250">
        <f t="shared" si="17"/>
        <v>0</v>
      </c>
      <c r="H373" s="250">
        <f t="shared" si="17"/>
        <v>0</v>
      </c>
      <c r="I373" s="250">
        <f t="shared" si="17"/>
        <v>0</v>
      </c>
      <c r="J373" s="250">
        <f t="shared" si="17"/>
        <v>0</v>
      </c>
      <c r="K373" s="250">
        <f t="shared" si="17"/>
        <v>0</v>
      </c>
      <c r="L373" s="250">
        <f t="shared" si="17"/>
        <v>0</v>
      </c>
      <c r="M373" s="250">
        <f t="shared" si="17"/>
        <v>0</v>
      </c>
      <c r="N373" s="250">
        <f t="shared" si="17"/>
        <v>0</v>
      </c>
      <c r="O373" s="250">
        <f t="shared" si="17"/>
        <v>0</v>
      </c>
      <c r="P373" s="250">
        <f t="shared" si="17"/>
        <v>0</v>
      </c>
      <c r="Q373" s="250">
        <f t="shared" si="17"/>
        <v>0</v>
      </c>
      <c r="R373" s="250">
        <f t="shared" si="17"/>
        <v>0</v>
      </c>
      <c r="S373" s="250">
        <f t="shared" si="17"/>
        <v>0</v>
      </c>
      <c r="T373" s="250">
        <f t="shared" si="17"/>
        <v>0</v>
      </c>
      <c r="U373" s="250">
        <f t="shared" si="17"/>
        <v>0</v>
      </c>
      <c r="V373" s="250">
        <f t="shared" si="17"/>
        <v>0</v>
      </c>
      <c r="W373" s="250">
        <f t="shared" si="17"/>
        <v>0</v>
      </c>
      <c r="X373" s="250">
        <f t="shared" si="17"/>
        <v>0</v>
      </c>
      <c r="Y373" s="250">
        <f t="shared" si="17"/>
        <v>0</v>
      </c>
      <c r="Z373" s="250">
        <f t="shared" si="17"/>
        <v>0</v>
      </c>
      <c r="AA373" s="250">
        <f t="shared" si="17"/>
        <v>0</v>
      </c>
      <c r="AB373" s="251">
        <f t="shared" si="17"/>
        <v>0</v>
      </c>
      <c r="AD373" s="252"/>
    </row>
    <row r="374" spans="4:30" ht="12.75" hidden="1" customHeight="1" outlineLevel="1">
      <c r="D374" s="112" t="str">
        <f ca="1">'Line Items'!D360</f>
        <v>[Rolling Stock Line 29]</v>
      </c>
      <c r="E374" s="93"/>
      <c r="F374" s="113" t="str">
        <f t="shared" si="13"/>
        <v>%</v>
      </c>
      <c r="G374" s="250">
        <f t="shared" si="17"/>
        <v>0</v>
      </c>
      <c r="H374" s="250">
        <f t="shared" si="17"/>
        <v>0</v>
      </c>
      <c r="I374" s="250">
        <f t="shared" si="17"/>
        <v>0</v>
      </c>
      <c r="J374" s="250">
        <f t="shared" si="17"/>
        <v>0</v>
      </c>
      <c r="K374" s="250">
        <f t="shared" si="17"/>
        <v>0</v>
      </c>
      <c r="L374" s="250">
        <f t="shared" si="17"/>
        <v>0</v>
      </c>
      <c r="M374" s="250">
        <f t="shared" si="17"/>
        <v>0</v>
      </c>
      <c r="N374" s="250">
        <f t="shared" si="17"/>
        <v>0</v>
      </c>
      <c r="O374" s="250">
        <f t="shared" si="17"/>
        <v>0</v>
      </c>
      <c r="P374" s="250">
        <f t="shared" si="17"/>
        <v>0</v>
      </c>
      <c r="Q374" s="250">
        <f t="shared" si="17"/>
        <v>0</v>
      </c>
      <c r="R374" s="250">
        <f t="shared" si="17"/>
        <v>0</v>
      </c>
      <c r="S374" s="250">
        <f t="shared" si="17"/>
        <v>0</v>
      </c>
      <c r="T374" s="250">
        <f t="shared" si="17"/>
        <v>0</v>
      </c>
      <c r="U374" s="250">
        <f t="shared" si="17"/>
        <v>0</v>
      </c>
      <c r="V374" s="250">
        <f t="shared" si="17"/>
        <v>0</v>
      </c>
      <c r="W374" s="250">
        <f t="shared" si="17"/>
        <v>0</v>
      </c>
      <c r="X374" s="250">
        <f t="shared" si="17"/>
        <v>0</v>
      </c>
      <c r="Y374" s="250">
        <f t="shared" si="17"/>
        <v>0</v>
      </c>
      <c r="Z374" s="250">
        <f t="shared" si="17"/>
        <v>0</v>
      </c>
      <c r="AA374" s="250">
        <f t="shared" si="17"/>
        <v>0</v>
      </c>
      <c r="AB374" s="251">
        <f t="shared" si="17"/>
        <v>0</v>
      </c>
      <c r="AD374" s="252"/>
    </row>
    <row r="375" spans="4:30" ht="12.75" hidden="1" customHeight="1" outlineLevel="1">
      <c r="D375" s="112" t="str">
        <f ca="1">'Line Items'!D361</f>
        <v>[Rolling Stock Line 30]</v>
      </c>
      <c r="E375" s="93"/>
      <c r="F375" s="113" t="str">
        <f t="shared" si="13"/>
        <v>%</v>
      </c>
      <c r="G375" s="250">
        <f t="shared" si="17"/>
        <v>0</v>
      </c>
      <c r="H375" s="250">
        <f t="shared" si="17"/>
        <v>0</v>
      </c>
      <c r="I375" s="250">
        <f t="shared" si="17"/>
        <v>0</v>
      </c>
      <c r="J375" s="250">
        <f t="shared" si="17"/>
        <v>0</v>
      </c>
      <c r="K375" s="250">
        <f t="shared" si="17"/>
        <v>0</v>
      </c>
      <c r="L375" s="250">
        <f t="shared" si="17"/>
        <v>0</v>
      </c>
      <c r="M375" s="250">
        <f t="shared" si="17"/>
        <v>0</v>
      </c>
      <c r="N375" s="250">
        <f t="shared" si="17"/>
        <v>0</v>
      </c>
      <c r="O375" s="250">
        <f t="shared" si="17"/>
        <v>0</v>
      </c>
      <c r="P375" s="250">
        <f t="shared" si="17"/>
        <v>0</v>
      </c>
      <c r="Q375" s="250">
        <f t="shared" si="17"/>
        <v>0</v>
      </c>
      <c r="R375" s="250">
        <f t="shared" si="17"/>
        <v>0</v>
      </c>
      <c r="S375" s="250">
        <f t="shared" si="17"/>
        <v>0</v>
      </c>
      <c r="T375" s="250">
        <f t="shared" si="17"/>
        <v>0</v>
      </c>
      <c r="U375" s="250">
        <f t="shared" si="17"/>
        <v>0</v>
      </c>
      <c r="V375" s="250">
        <f t="shared" si="17"/>
        <v>0</v>
      </c>
      <c r="W375" s="250">
        <f t="shared" si="17"/>
        <v>0</v>
      </c>
      <c r="X375" s="250">
        <f t="shared" si="17"/>
        <v>0</v>
      </c>
      <c r="Y375" s="250">
        <f t="shared" si="17"/>
        <v>0</v>
      </c>
      <c r="Z375" s="250">
        <f t="shared" si="17"/>
        <v>0</v>
      </c>
      <c r="AA375" s="250">
        <f t="shared" si="17"/>
        <v>0</v>
      </c>
      <c r="AB375" s="251">
        <f t="shared" si="17"/>
        <v>0</v>
      </c>
      <c r="AD375" s="252"/>
    </row>
    <row r="376" spans="4:30" ht="12.75" hidden="1" customHeight="1" outlineLevel="1">
      <c r="D376" s="112" t="str">
        <f ca="1">'Line Items'!D362</f>
        <v>[Rolling Stock Line 31]</v>
      </c>
      <c r="E376" s="93"/>
      <c r="F376" s="113" t="str">
        <f t="shared" si="13"/>
        <v>%</v>
      </c>
      <c r="G376" s="250">
        <f t="shared" si="17"/>
        <v>0</v>
      </c>
      <c r="H376" s="250">
        <f t="shared" si="17"/>
        <v>0</v>
      </c>
      <c r="I376" s="250">
        <f t="shared" si="17"/>
        <v>0</v>
      </c>
      <c r="J376" s="250">
        <f t="shared" si="17"/>
        <v>0</v>
      </c>
      <c r="K376" s="250">
        <f t="shared" si="17"/>
        <v>0</v>
      </c>
      <c r="L376" s="250">
        <f t="shared" si="17"/>
        <v>0</v>
      </c>
      <c r="M376" s="250">
        <f t="shared" si="17"/>
        <v>0</v>
      </c>
      <c r="N376" s="250">
        <f t="shared" si="17"/>
        <v>0</v>
      </c>
      <c r="O376" s="250">
        <f t="shared" si="17"/>
        <v>0</v>
      </c>
      <c r="P376" s="250">
        <f t="shared" si="17"/>
        <v>0</v>
      </c>
      <c r="Q376" s="250">
        <f t="shared" si="17"/>
        <v>0</v>
      </c>
      <c r="R376" s="250">
        <f t="shared" si="17"/>
        <v>0</v>
      </c>
      <c r="S376" s="250">
        <f t="shared" si="17"/>
        <v>0</v>
      </c>
      <c r="T376" s="250">
        <f t="shared" si="17"/>
        <v>0</v>
      </c>
      <c r="U376" s="250">
        <f t="shared" si="17"/>
        <v>0</v>
      </c>
      <c r="V376" s="250">
        <f t="shared" si="17"/>
        <v>0</v>
      </c>
      <c r="W376" s="250">
        <f t="shared" si="17"/>
        <v>0</v>
      </c>
      <c r="X376" s="250">
        <f t="shared" si="17"/>
        <v>0</v>
      </c>
      <c r="Y376" s="250">
        <f t="shared" si="17"/>
        <v>0</v>
      </c>
      <c r="Z376" s="250">
        <f t="shared" si="17"/>
        <v>0</v>
      </c>
      <c r="AA376" s="250">
        <f t="shared" si="17"/>
        <v>0</v>
      </c>
      <c r="AB376" s="251">
        <f t="shared" si="17"/>
        <v>0</v>
      </c>
      <c r="AD376" s="252"/>
    </row>
    <row r="377" spans="4:30" ht="12.75" hidden="1" customHeight="1" outlineLevel="1">
      <c r="D377" s="112" t="str">
        <f ca="1">'Line Items'!D363</f>
        <v>[Rolling Stock Line 32]</v>
      </c>
      <c r="E377" s="93"/>
      <c r="F377" s="113" t="str">
        <f t="shared" si="13"/>
        <v>%</v>
      </c>
      <c r="G377" s="250">
        <f t="shared" si="17"/>
        <v>0</v>
      </c>
      <c r="H377" s="250">
        <f t="shared" si="17"/>
        <v>0</v>
      </c>
      <c r="I377" s="250">
        <f t="shared" si="17"/>
        <v>0</v>
      </c>
      <c r="J377" s="250">
        <f t="shared" si="17"/>
        <v>0</v>
      </c>
      <c r="K377" s="250">
        <f t="shared" si="17"/>
        <v>0</v>
      </c>
      <c r="L377" s="250">
        <f t="shared" si="17"/>
        <v>0</v>
      </c>
      <c r="M377" s="250">
        <f t="shared" si="17"/>
        <v>0</v>
      </c>
      <c r="N377" s="250">
        <f t="shared" si="17"/>
        <v>0</v>
      </c>
      <c r="O377" s="250">
        <f t="shared" si="17"/>
        <v>0</v>
      </c>
      <c r="P377" s="250">
        <f t="shared" si="17"/>
        <v>0</v>
      </c>
      <c r="Q377" s="250">
        <f t="shared" si="17"/>
        <v>0</v>
      </c>
      <c r="R377" s="250">
        <f t="shared" si="17"/>
        <v>0</v>
      </c>
      <c r="S377" s="250">
        <f t="shared" si="17"/>
        <v>0</v>
      </c>
      <c r="T377" s="250">
        <f t="shared" si="17"/>
        <v>0</v>
      </c>
      <c r="U377" s="250">
        <f t="shared" si="17"/>
        <v>0</v>
      </c>
      <c r="V377" s="250">
        <f t="shared" si="17"/>
        <v>0</v>
      </c>
      <c r="W377" s="250">
        <f t="shared" si="17"/>
        <v>0</v>
      </c>
      <c r="X377" s="250">
        <f t="shared" si="17"/>
        <v>0</v>
      </c>
      <c r="Y377" s="250">
        <f t="shared" si="17"/>
        <v>0</v>
      </c>
      <c r="Z377" s="250">
        <f t="shared" si="17"/>
        <v>0</v>
      </c>
      <c r="AA377" s="250">
        <f t="shared" si="17"/>
        <v>0</v>
      </c>
      <c r="AB377" s="251">
        <f t="shared" si="17"/>
        <v>0</v>
      </c>
      <c r="AD377" s="252"/>
    </row>
    <row r="378" spans="4:30" ht="12.75" hidden="1" customHeight="1" outlineLevel="1">
      <c r="D378" s="112" t="str">
        <f ca="1">'Line Items'!D364</f>
        <v>[Rolling Stock Line 33]</v>
      </c>
      <c r="E378" s="93"/>
      <c r="F378" s="113" t="str">
        <f t="shared" si="13"/>
        <v>%</v>
      </c>
      <c r="G378" s="250">
        <f t="shared" si="17"/>
        <v>0</v>
      </c>
      <c r="H378" s="250">
        <f t="shared" si="17"/>
        <v>0</v>
      </c>
      <c r="I378" s="250">
        <f t="shared" si="17"/>
        <v>0</v>
      </c>
      <c r="J378" s="250">
        <f t="shared" si="17"/>
        <v>0</v>
      </c>
      <c r="K378" s="250">
        <f t="shared" si="17"/>
        <v>0</v>
      </c>
      <c r="L378" s="250">
        <f t="shared" si="17"/>
        <v>0</v>
      </c>
      <c r="M378" s="250">
        <f t="shared" si="17"/>
        <v>0</v>
      </c>
      <c r="N378" s="250">
        <f t="shared" si="17"/>
        <v>0</v>
      </c>
      <c r="O378" s="250">
        <f t="shared" si="17"/>
        <v>0</v>
      </c>
      <c r="P378" s="250">
        <f t="shared" si="17"/>
        <v>0</v>
      </c>
      <c r="Q378" s="250">
        <f t="shared" si="17"/>
        <v>0</v>
      </c>
      <c r="R378" s="250">
        <f t="shared" si="17"/>
        <v>0</v>
      </c>
      <c r="S378" s="250">
        <f t="shared" si="17"/>
        <v>0</v>
      </c>
      <c r="T378" s="250">
        <f t="shared" si="17"/>
        <v>0</v>
      </c>
      <c r="U378" s="250">
        <f t="shared" si="17"/>
        <v>0</v>
      </c>
      <c r="V378" s="250">
        <f t="shared" si="17"/>
        <v>0</v>
      </c>
      <c r="W378" s="250">
        <f t="shared" si="17"/>
        <v>0</v>
      </c>
      <c r="X378" s="250">
        <f t="shared" si="17"/>
        <v>0</v>
      </c>
      <c r="Y378" s="250">
        <f t="shared" si="17"/>
        <v>0</v>
      </c>
      <c r="Z378" s="250">
        <f t="shared" si="17"/>
        <v>0</v>
      </c>
      <c r="AA378" s="250">
        <f t="shared" si="17"/>
        <v>0</v>
      </c>
      <c r="AB378" s="251">
        <f t="shared" si="17"/>
        <v>0</v>
      </c>
      <c r="AD378" s="252"/>
    </row>
    <row r="379" spans="4:30" ht="12.75" hidden="1" customHeight="1" outlineLevel="1">
      <c r="D379" s="112" t="str">
        <f ca="1">'Line Items'!D365</f>
        <v>[Rolling Stock Line 34]</v>
      </c>
      <c r="E379" s="93"/>
      <c r="F379" s="113" t="str">
        <f t="shared" si="13"/>
        <v>%</v>
      </c>
      <c r="G379" s="250">
        <f t="shared" si="17"/>
        <v>0</v>
      </c>
      <c r="H379" s="250">
        <f t="shared" si="17"/>
        <v>0</v>
      </c>
      <c r="I379" s="250">
        <f t="shared" si="17"/>
        <v>0</v>
      </c>
      <c r="J379" s="250">
        <f t="shared" si="17"/>
        <v>0</v>
      </c>
      <c r="K379" s="250">
        <f t="shared" si="17"/>
        <v>0</v>
      </c>
      <c r="L379" s="250">
        <f t="shared" si="17"/>
        <v>0</v>
      </c>
      <c r="M379" s="250">
        <f t="shared" si="17"/>
        <v>0</v>
      </c>
      <c r="N379" s="250">
        <f t="shared" si="17"/>
        <v>0</v>
      </c>
      <c r="O379" s="250">
        <f t="shared" si="17"/>
        <v>0</v>
      </c>
      <c r="P379" s="250">
        <f t="shared" si="17"/>
        <v>0</v>
      </c>
      <c r="Q379" s="250">
        <f t="shared" si="17"/>
        <v>0</v>
      </c>
      <c r="R379" s="250">
        <f t="shared" si="17"/>
        <v>0</v>
      </c>
      <c r="S379" s="250">
        <f t="shared" si="17"/>
        <v>0</v>
      </c>
      <c r="T379" s="250">
        <f t="shared" si="17"/>
        <v>0</v>
      </c>
      <c r="U379" s="250">
        <f t="shared" si="17"/>
        <v>0</v>
      </c>
      <c r="V379" s="250">
        <f t="shared" si="17"/>
        <v>0</v>
      </c>
      <c r="W379" s="250">
        <f t="shared" si="17"/>
        <v>0</v>
      </c>
      <c r="X379" s="250">
        <f t="shared" si="17"/>
        <v>0</v>
      </c>
      <c r="Y379" s="250">
        <f t="shared" si="17"/>
        <v>0</v>
      </c>
      <c r="Z379" s="250">
        <f t="shared" si="17"/>
        <v>0</v>
      </c>
      <c r="AA379" s="250">
        <f t="shared" si="17"/>
        <v>0</v>
      </c>
      <c r="AB379" s="251">
        <f t="shared" si="17"/>
        <v>0</v>
      </c>
      <c r="AD379" s="252"/>
    </row>
    <row r="380" spans="4:30" ht="12.75" hidden="1" customHeight="1" outlineLevel="1">
      <c r="D380" s="112" t="str">
        <f ca="1">'Line Items'!D366</f>
        <v>[Rolling Stock Line 35]</v>
      </c>
      <c r="E380" s="93"/>
      <c r="F380" s="113" t="str">
        <f t="shared" si="13"/>
        <v>%</v>
      </c>
      <c r="G380" s="250">
        <f t="shared" si="17"/>
        <v>0</v>
      </c>
      <c r="H380" s="250">
        <f t="shared" si="17"/>
        <v>0</v>
      </c>
      <c r="I380" s="250">
        <f t="shared" si="17"/>
        <v>0</v>
      </c>
      <c r="J380" s="250">
        <f t="shared" si="17"/>
        <v>0</v>
      </c>
      <c r="K380" s="250">
        <f t="shared" si="17"/>
        <v>0</v>
      </c>
      <c r="L380" s="250">
        <f t="shared" si="17"/>
        <v>0</v>
      </c>
      <c r="M380" s="250">
        <f t="shared" si="17"/>
        <v>0</v>
      </c>
      <c r="N380" s="250">
        <f t="shared" si="17"/>
        <v>0</v>
      </c>
      <c r="O380" s="250">
        <f t="shared" si="17"/>
        <v>0</v>
      </c>
      <c r="P380" s="250">
        <f t="shared" si="17"/>
        <v>0</v>
      </c>
      <c r="Q380" s="250">
        <f t="shared" si="17"/>
        <v>0</v>
      </c>
      <c r="R380" s="250">
        <f t="shared" si="17"/>
        <v>0</v>
      </c>
      <c r="S380" s="250">
        <f t="shared" si="17"/>
        <v>0</v>
      </c>
      <c r="T380" s="250">
        <f t="shared" si="17"/>
        <v>0</v>
      </c>
      <c r="U380" s="250">
        <f t="shared" si="17"/>
        <v>0</v>
      </c>
      <c r="V380" s="250">
        <f t="shared" si="17"/>
        <v>0</v>
      </c>
      <c r="W380" s="250">
        <f t="shared" si="17"/>
        <v>0</v>
      </c>
      <c r="X380" s="250">
        <f t="shared" si="17"/>
        <v>0</v>
      </c>
      <c r="Y380" s="250">
        <f t="shared" si="17"/>
        <v>0</v>
      </c>
      <c r="Z380" s="250">
        <f t="shared" si="17"/>
        <v>0</v>
      </c>
      <c r="AA380" s="250">
        <f t="shared" si="17"/>
        <v>0</v>
      </c>
      <c r="AB380" s="251">
        <f t="shared" si="17"/>
        <v>0</v>
      </c>
      <c r="AD380" s="252"/>
    </row>
    <row r="381" spans="4:30" ht="12.75" hidden="1" customHeight="1" outlineLevel="1">
      <c r="D381" s="112" t="str">
        <f ca="1">'Line Items'!D367</f>
        <v>[Rolling Stock Line 36]</v>
      </c>
      <c r="E381" s="93"/>
      <c r="F381" s="113" t="str">
        <f t="shared" si="13"/>
        <v>%</v>
      </c>
      <c r="G381" s="250">
        <f t="shared" si="17"/>
        <v>0</v>
      </c>
      <c r="H381" s="250">
        <f t="shared" si="17"/>
        <v>0</v>
      </c>
      <c r="I381" s="250">
        <f t="shared" si="17"/>
        <v>0</v>
      </c>
      <c r="J381" s="250">
        <f t="shared" si="17"/>
        <v>0</v>
      </c>
      <c r="K381" s="250">
        <f t="shared" si="17"/>
        <v>0</v>
      </c>
      <c r="L381" s="250">
        <f t="shared" si="17"/>
        <v>0</v>
      </c>
      <c r="M381" s="250">
        <f t="shared" si="17"/>
        <v>0</v>
      </c>
      <c r="N381" s="250">
        <f t="shared" si="17"/>
        <v>0</v>
      </c>
      <c r="O381" s="250">
        <f t="shared" si="17"/>
        <v>0</v>
      </c>
      <c r="P381" s="250">
        <f t="shared" si="17"/>
        <v>0</v>
      </c>
      <c r="Q381" s="250">
        <f t="shared" si="17"/>
        <v>0</v>
      </c>
      <c r="R381" s="250">
        <f t="shared" si="17"/>
        <v>0</v>
      </c>
      <c r="S381" s="250">
        <f t="shared" si="17"/>
        <v>0</v>
      </c>
      <c r="T381" s="250">
        <f t="shared" ref="T381:AB381" si="18">IF(T53=0,0,T217/T53)</f>
        <v>0</v>
      </c>
      <c r="U381" s="250">
        <f t="shared" si="18"/>
        <v>0</v>
      </c>
      <c r="V381" s="250">
        <f t="shared" si="18"/>
        <v>0</v>
      </c>
      <c r="W381" s="250">
        <f t="shared" si="18"/>
        <v>0</v>
      </c>
      <c r="X381" s="250">
        <f t="shared" si="18"/>
        <v>0</v>
      </c>
      <c r="Y381" s="250">
        <f t="shared" si="18"/>
        <v>0</v>
      </c>
      <c r="Z381" s="250">
        <f t="shared" si="18"/>
        <v>0</v>
      </c>
      <c r="AA381" s="250">
        <f t="shared" si="18"/>
        <v>0</v>
      </c>
      <c r="AB381" s="251">
        <f t="shared" si="18"/>
        <v>0</v>
      </c>
      <c r="AD381" s="252"/>
    </row>
    <row r="382" spans="4:30" ht="12.75" hidden="1" customHeight="1" outlineLevel="1">
      <c r="D382" s="112" t="str">
        <f ca="1">'Line Items'!D368</f>
        <v>[Rolling Stock Line 37]</v>
      </c>
      <c r="E382" s="93"/>
      <c r="F382" s="113" t="str">
        <f t="shared" si="13"/>
        <v>%</v>
      </c>
      <c r="G382" s="250">
        <f t="shared" ref="G382:AB393" si="19">IF(G54=0,0,G218/G54)</f>
        <v>0</v>
      </c>
      <c r="H382" s="250">
        <f t="shared" si="19"/>
        <v>0</v>
      </c>
      <c r="I382" s="250">
        <f t="shared" si="19"/>
        <v>0</v>
      </c>
      <c r="J382" s="250">
        <f t="shared" si="19"/>
        <v>0</v>
      </c>
      <c r="K382" s="250">
        <f t="shared" si="19"/>
        <v>0</v>
      </c>
      <c r="L382" s="250">
        <f t="shared" si="19"/>
        <v>0</v>
      </c>
      <c r="M382" s="250">
        <f t="shared" si="19"/>
        <v>0</v>
      </c>
      <c r="N382" s="250">
        <f t="shared" si="19"/>
        <v>0</v>
      </c>
      <c r="O382" s="250">
        <f t="shared" si="19"/>
        <v>0</v>
      </c>
      <c r="P382" s="250">
        <f t="shared" si="19"/>
        <v>0</v>
      </c>
      <c r="Q382" s="250">
        <f t="shared" si="19"/>
        <v>0</v>
      </c>
      <c r="R382" s="250">
        <f t="shared" si="19"/>
        <v>0</v>
      </c>
      <c r="S382" s="250">
        <f t="shared" si="19"/>
        <v>0</v>
      </c>
      <c r="T382" s="250">
        <f t="shared" si="19"/>
        <v>0</v>
      </c>
      <c r="U382" s="250">
        <f t="shared" si="19"/>
        <v>0</v>
      </c>
      <c r="V382" s="250">
        <f t="shared" si="19"/>
        <v>0</v>
      </c>
      <c r="W382" s="250">
        <f t="shared" si="19"/>
        <v>0</v>
      </c>
      <c r="X382" s="250">
        <f t="shared" si="19"/>
        <v>0</v>
      </c>
      <c r="Y382" s="250">
        <f t="shared" si="19"/>
        <v>0</v>
      </c>
      <c r="Z382" s="250">
        <f t="shared" si="19"/>
        <v>0</v>
      </c>
      <c r="AA382" s="250">
        <f t="shared" si="19"/>
        <v>0</v>
      </c>
      <c r="AB382" s="251">
        <f t="shared" si="19"/>
        <v>0</v>
      </c>
      <c r="AD382" s="252"/>
    </row>
    <row r="383" spans="4:30" ht="12.75" hidden="1" customHeight="1" outlineLevel="1">
      <c r="D383" s="112" t="str">
        <f ca="1">'Line Items'!D369</f>
        <v>[Rolling Stock Line 38]</v>
      </c>
      <c r="E383" s="93"/>
      <c r="F383" s="113" t="str">
        <f t="shared" si="13"/>
        <v>%</v>
      </c>
      <c r="G383" s="250">
        <f t="shared" si="19"/>
        <v>0</v>
      </c>
      <c r="H383" s="250">
        <f t="shared" si="19"/>
        <v>0</v>
      </c>
      <c r="I383" s="250">
        <f t="shared" si="19"/>
        <v>0</v>
      </c>
      <c r="J383" s="250">
        <f t="shared" si="19"/>
        <v>0</v>
      </c>
      <c r="K383" s="250">
        <f t="shared" si="19"/>
        <v>0</v>
      </c>
      <c r="L383" s="250">
        <f t="shared" si="19"/>
        <v>0</v>
      </c>
      <c r="M383" s="250">
        <f t="shared" si="19"/>
        <v>0</v>
      </c>
      <c r="N383" s="250">
        <f t="shared" si="19"/>
        <v>0</v>
      </c>
      <c r="O383" s="250">
        <f t="shared" si="19"/>
        <v>0</v>
      </c>
      <c r="P383" s="250">
        <f t="shared" si="19"/>
        <v>0</v>
      </c>
      <c r="Q383" s="250">
        <f t="shared" si="19"/>
        <v>0</v>
      </c>
      <c r="R383" s="250">
        <f t="shared" si="19"/>
        <v>0</v>
      </c>
      <c r="S383" s="250">
        <f t="shared" si="19"/>
        <v>0</v>
      </c>
      <c r="T383" s="250">
        <f t="shared" si="19"/>
        <v>0</v>
      </c>
      <c r="U383" s="250">
        <f t="shared" si="19"/>
        <v>0</v>
      </c>
      <c r="V383" s="250">
        <f t="shared" si="19"/>
        <v>0</v>
      </c>
      <c r="W383" s="250">
        <f t="shared" si="19"/>
        <v>0</v>
      </c>
      <c r="X383" s="250">
        <f t="shared" si="19"/>
        <v>0</v>
      </c>
      <c r="Y383" s="250">
        <f t="shared" si="19"/>
        <v>0</v>
      </c>
      <c r="Z383" s="250">
        <f t="shared" si="19"/>
        <v>0</v>
      </c>
      <c r="AA383" s="250">
        <f t="shared" si="19"/>
        <v>0</v>
      </c>
      <c r="AB383" s="251">
        <f t="shared" si="19"/>
        <v>0</v>
      </c>
      <c r="AD383" s="252"/>
    </row>
    <row r="384" spans="4:30" ht="12.75" hidden="1" customHeight="1" outlineLevel="1">
      <c r="D384" s="112" t="str">
        <f ca="1">'Line Items'!D370</f>
        <v>[Rolling Stock Line 39]</v>
      </c>
      <c r="E384" s="93"/>
      <c r="F384" s="113" t="str">
        <f t="shared" si="13"/>
        <v>%</v>
      </c>
      <c r="G384" s="250">
        <f t="shared" si="19"/>
        <v>0</v>
      </c>
      <c r="H384" s="250">
        <f t="shared" si="19"/>
        <v>0</v>
      </c>
      <c r="I384" s="250">
        <f t="shared" si="19"/>
        <v>0</v>
      </c>
      <c r="J384" s="250">
        <f t="shared" si="19"/>
        <v>0</v>
      </c>
      <c r="K384" s="250">
        <f t="shared" si="19"/>
        <v>0</v>
      </c>
      <c r="L384" s="250">
        <f t="shared" si="19"/>
        <v>0</v>
      </c>
      <c r="M384" s="250">
        <f t="shared" si="19"/>
        <v>0</v>
      </c>
      <c r="N384" s="250">
        <f t="shared" si="19"/>
        <v>0</v>
      </c>
      <c r="O384" s="250">
        <f t="shared" si="19"/>
        <v>0</v>
      </c>
      <c r="P384" s="250">
        <f t="shared" si="19"/>
        <v>0</v>
      </c>
      <c r="Q384" s="250">
        <f t="shared" si="19"/>
        <v>0</v>
      </c>
      <c r="R384" s="250">
        <f t="shared" si="19"/>
        <v>0</v>
      </c>
      <c r="S384" s="250">
        <f t="shared" si="19"/>
        <v>0</v>
      </c>
      <c r="T384" s="250">
        <f t="shared" si="19"/>
        <v>0</v>
      </c>
      <c r="U384" s="250">
        <f t="shared" si="19"/>
        <v>0</v>
      </c>
      <c r="V384" s="250">
        <f t="shared" si="19"/>
        <v>0</v>
      </c>
      <c r="W384" s="250">
        <f t="shared" si="19"/>
        <v>0</v>
      </c>
      <c r="X384" s="250">
        <f t="shared" si="19"/>
        <v>0</v>
      </c>
      <c r="Y384" s="250">
        <f t="shared" si="19"/>
        <v>0</v>
      </c>
      <c r="Z384" s="250">
        <f t="shared" si="19"/>
        <v>0</v>
      </c>
      <c r="AA384" s="250">
        <f t="shared" si="19"/>
        <v>0</v>
      </c>
      <c r="AB384" s="251">
        <f t="shared" si="19"/>
        <v>0</v>
      </c>
      <c r="AD384" s="252"/>
    </row>
    <row r="385" spans="2:30" ht="12.75" hidden="1" customHeight="1" outlineLevel="1">
      <c r="D385" s="112" t="str">
        <f ca="1">'Line Items'!D371</f>
        <v>[Rolling Stock Line 40]</v>
      </c>
      <c r="E385" s="93"/>
      <c r="F385" s="113" t="str">
        <f t="shared" si="13"/>
        <v>%</v>
      </c>
      <c r="G385" s="250">
        <f t="shared" si="19"/>
        <v>0</v>
      </c>
      <c r="H385" s="250">
        <f t="shared" si="19"/>
        <v>0</v>
      </c>
      <c r="I385" s="250">
        <f t="shared" si="19"/>
        <v>0</v>
      </c>
      <c r="J385" s="250">
        <f t="shared" si="19"/>
        <v>0</v>
      </c>
      <c r="K385" s="250">
        <f t="shared" si="19"/>
        <v>0</v>
      </c>
      <c r="L385" s="250">
        <f t="shared" si="19"/>
        <v>0</v>
      </c>
      <c r="M385" s="250">
        <f t="shared" si="19"/>
        <v>0</v>
      </c>
      <c r="N385" s="250">
        <f t="shared" si="19"/>
        <v>0</v>
      </c>
      <c r="O385" s="250">
        <f t="shared" si="19"/>
        <v>0</v>
      </c>
      <c r="P385" s="250">
        <f t="shared" si="19"/>
        <v>0</v>
      </c>
      <c r="Q385" s="250">
        <f t="shared" si="19"/>
        <v>0</v>
      </c>
      <c r="R385" s="250">
        <f t="shared" si="19"/>
        <v>0</v>
      </c>
      <c r="S385" s="250">
        <f t="shared" si="19"/>
        <v>0</v>
      </c>
      <c r="T385" s="250">
        <f t="shared" si="19"/>
        <v>0</v>
      </c>
      <c r="U385" s="250">
        <f t="shared" si="19"/>
        <v>0</v>
      </c>
      <c r="V385" s="250">
        <f t="shared" si="19"/>
        <v>0</v>
      </c>
      <c r="W385" s="250">
        <f t="shared" si="19"/>
        <v>0</v>
      </c>
      <c r="X385" s="250">
        <f t="shared" si="19"/>
        <v>0</v>
      </c>
      <c r="Y385" s="250">
        <f t="shared" si="19"/>
        <v>0</v>
      </c>
      <c r="Z385" s="250">
        <f t="shared" si="19"/>
        <v>0</v>
      </c>
      <c r="AA385" s="250">
        <f t="shared" si="19"/>
        <v>0</v>
      </c>
      <c r="AB385" s="251">
        <f t="shared" si="19"/>
        <v>0</v>
      </c>
      <c r="AD385" s="252"/>
    </row>
    <row r="386" spans="2:30" ht="12.75" hidden="1" customHeight="1" outlineLevel="1">
      <c r="D386" s="112" t="str">
        <f ca="1">'Line Items'!D372</f>
        <v>[Rolling Stock Line 41]</v>
      </c>
      <c r="E386" s="93"/>
      <c r="F386" s="113" t="str">
        <f t="shared" si="13"/>
        <v>%</v>
      </c>
      <c r="G386" s="250">
        <f t="shared" si="19"/>
        <v>0</v>
      </c>
      <c r="H386" s="250">
        <f t="shared" si="19"/>
        <v>0</v>
      </c>
      <c r="I386" s="250">
        <f t="shared" si="19"/>
        <v>0</v>
      </c>
      <c r="J386" s="250">
        <f t="shared" si="19"/>
        <v>0</v>
      </c>
      <c r="K386" s="250">
        <f t="shared" si="19"/>
        <v>0</v>
      </c>
      <c r="L386" s="250">
        <f t="shared" si="19"/>
        <v>0</v>
      </c>
      <c r="M386" s="250">
        <f t="shared" si="19"/>
        <v>0</v>
      </c>
      <c r="N386" s="250">
        <f t="shared" si="19"/>
        <v>0</v>
      </c>
      <c r="O386" s="250">
        <f t="shared" si="19"/>
        <v>0</v>
      </c>
      <c r="P386" s="250">
        <f t="shared" si="19"/>
        <v>0</v>
      </c>
      <c r="Q386" s="250">
        <f t="shared" si="19"/>
        <v>0</v>
      </c>
      <c r="R386" s="250">
        <f t="shared" si="19"/>
        <v>0</v>
      </c>
      <c r="S386" s="250">
        <f t="shared" si="19"/>
        <v>0</v>
      </c>
      <c r="T386" s="250">
        <f t="shared" si="19"/>
        <v>0</v>
      </c>
      <c r="U386" s="250">
        <f t="shared" si="19"/>
        <v>0</v>
      </c>
      <c r="V386" s="250">
        <f t="shared" si="19"/>
        <v>0</v>
      </c>
      <c r="W386" s="250">
        <f t="shared" si="19"/>
        <v>0</v>
      </c>
      <c r="X386" s="250">
        <f t="shared" si="19"/>
        <v>0</v>
      </c>
      <c r="Y386" s="250">
        <f t="shared" si="19"/>
        <v>0</v>
      </c>
      <c r="Z386" s="250">
        <f t="shared" si="19"/>
        <v>0</v>
      </c>
      <c r="AA386" s="250">
        <f t="shared" si="19"/>
        <v>0</v>
      </c>
      <c r="AB386" s="251">
        <f t="shared" si="19"/>
        <v>0</v>
      </c>
      <c r="AD386" s="252"/>
    </row>
    <row r="387" spans="2:30" ht="12.75" hidden="1" customHeight="1" outlineLevel="1">
      <c r="D387" s="112" t="str">
        <f ca="1">'Line Items'!D373</f>
        <v>[Rolling Stock Line 42]</v>
      </c>
      <c r="E387" s="93"/>
      <c r="F387" s="113" t="str">
        <f t="shared" si="13"/>
        <v>%</v>
      </c>
      <c r="G387" s="250">
        <f t="shared" si="19"/>
        <v>0</v>
      </c>
      <c r="H387" s="250">
        <f t="shared" si="19"/>
        <v>0</v>
      </c>
      <c r="I387" s="250">
        <f t="shared" si="19"/>
        <v>0</v>
      </c>
      <c r="J387" s="250">
        <f t="shared" si="19"/>
        <v>0</v>
      </c>
      <c r="K387" s="250">
        <f t="shared" si="19"/>
        <v>0</v>
      </c>
      <c r="L387" s="250">
        <f t="shared" si="19"/>
        <v>0</v>
      </c>
      <c r="M387" s="250">
        <f t="shared" si="19"/>
        <v>0</v>
      </c>
      <c r="N387" s="250">
        <f t="shared" si="19"/>
        <v>0</v>
      </c>
      <c r="O387" s="250">
        <f t="shared" si="19"/>
        <v>0</v>
      </c>
      <c r="P387" s="250">
        <f t="shared" si="19"/>
        <v>0</v>
      </c>
      <c r="Q387" s="250">
        <f t="shared" si="19"/>
        <v>0</v>
      </c>
      <c r="R387" s="250">
        <f t="shared" si="19"/>
        <v>0</v>
      </c>
      <c r="S387" s="250">
        <f t="shared" si="19"/>
        <v>0</v>
      </c>
      <c r="T387" s="250">
        <f t="shared" si="19"/>
        <v>0</v>
      </c>
      <c r="U387" s="250">
        <f t="shared" si="19"/>
        <v>0</v>
      </c>
      <c r="V387" s="250">
        <f t="shared" si="19"/>
        <v>0</v>
      </c>
      <c r="W387" s="250">
        <f t="shared" si="19"/>
        <v>0</v>
      </c>
      <c r="X387" s="250">
        <f t="shared" si="19"/>
        <v>0</v>
      </c>
      <c r="Y387" s="250">
        <f t="shared" si="19"/>
        <v>0</v>
      </c>
      <c r="Z387" s="250">
        <f t="shared" si="19"/>
        <v>0</v>
      </c>
      <c r="AA387" s="250">
        <f t="shared" si="19"/>
        <v>0</v>
      </c>
      <c r="AB387" s="251">
        <f t="shared" si="19"/>
        <v>0</v>
      </c>
      <c r="AD387" s="252"/>
    </row>
    <row r="388" spans="2:30" ht="12.75" hidden="1" customHeight="1" outlineLevel="1">
      <c r="D388" s="112" t="str">
        <f ca="1">'Line Items'!D374</f>
        <v>[Rolling Stock Line 43]</v>
      </c>
      <c r="E388" s="93"/>
      <c r="F388" s="113" t="str">
        <f t="shared" si="13"/>
        <v>%</v>
      </c>
      <c r="G388" s="250">
        <f t="shared" si="19"/>
        <v>0</v>
      </c>
      <c r="H388" s="250">
        <f t="shared" si="19"/>
        <v>0</v>
      </c>
      <c r="I388" s="250">
        <f t="shared" si="19"/>
        <v>0</v>
      </c>
      <c r="J388" s="250">
        <f t="shared" si="19"/>
        <v>0</v>
      </c>
      <c r="K388" s="250">
        <f t="shared" si="19"/>
        <v>0</v>
      </c>
      <c r="L388" s="250">
        <f t="shared" si="19"/>
        <v>0</v>
      </c>
      <c r="M388" s="250">
        <f t="shared" si="19"/>
        <v>0</v>
      </c>
      <c r="N388" s="250">
        <f t="shared" si="19"/>
        <v>0</v>
      </c>
      <c r="O388" s="250">
        <f t="shared" si="19"/>
        <v>0</v>
      </c>
      <c r="P388" s="250">
        <f t="shared" si="19"/>
        <v>0</v>
      </c>
      <c r="Q388" s="250">
        <f t="shared" si="19"/>
        <v>0</v>
      </c>
      <c r="R388" s="250">
        <f t="shared" si="19"/>
        <v>0</v>
      </c>
      <c r="S388" s="250">
        <f t="shared" si="19"/>
        <v>0</v>
      </c>
      <c r="T388" s="250">
        <f t="shared" si="19"/>
        <v>0</v>
      </c>
      <c r="U388" s="250">
        <f t="shared" si="19"/>
        <v>0</v>
      </c>
      <c r="V388" s="250">
        <f t="shared" si="19"/>
        <v>0</v>
      </c>
      <c r="W388" s="250">
        <f t="shared" si="19"/>
        <v>0</v>
      </c>
      <c r="X388" s="250">
        <f t="shared" si="19"/>
        <v>0</v>
      </c>
      <c r="Y388" s="250">
        <f t="shared" si="19"/>
        <v>0</v>
      </c>
      <c r="Z388" s="250">
        <f t="shared" si="19"/>
        <v>0</v>
      </c>
      <c r="AA388" s="250">
        <f t="shared" si="19"/>
        <v>0</v>
      </c>
      <c r="AB388" s="251">
        <f t="shared" si="19"/>
        <v>0</v>
      </c>
      <c r="AD388" s="252"/>
    </row>
    <row r="389" spans="2:30" ht="12.75" hidden="1" customHeight="1" outlineLevel="1">
      <c r="D389" s="112" t="str">
        <f ca="1">'Line Items'!D375</f>
        <v>[Rolling Stock Line 44]</v>
      </c>
      <c r="E389" s="93"/>
      <c r="F389" s="113" t="str">
        <f t="shared" si="13"/>
        <v>%</v>
      </c>
      <c r="G389" s="250">
        <f t="shared" si="19"/>
        <v>0</v>
      </c>
      <c r="H389" s="250">
        <f t="shared" si="19"/>
        <v>0</v>
      </c>
      <c r="I389" s="250">
        <f t="shared" si="19"/>
        <v>0</v>
      </c>
      <c r="J389" s="250">
        <f t="shared" si="19"/>
        <v>0</v>
      </c>
      <c r="K389" s="250">
        <f t="shared" si="19"/>
        <v>0</v>
      </c>
      <c r="L389" s="250">
        <f t="shared" si="19"/>
        <v>0</v>
      </c>
      <c r="M389" s="250">
        <f t="shared" si="19"/>
        <v>0</v>
      </c>
      <c r="N389" s="250">
        <f t="shared" si="19"/>
        <v>0</v>
      </c>
      <c r="O389" s="250">
        <f t="shared" si="19"/>
        <v>0</v>
      </c>
      <c r="P389" s="250">
        <f t="shared" si="19"/>
        <v>0</v>
      </c>
      <c r="Q389" s="250">
        <f t="shared" si="19"/>
        <v>0</v>
      </c>
      <c r="R389" s="250">
        <f t="shared" si="19"/>
        <v>0</v>
      </c>
      <c r="S389" s="250">
        <f t="shared" si="19"/>
        <v>0</v>
      </c>
      <c r="T389" s="250">
        <f t="shared" si="19"/>
        <v>0</v>
      </c>
      <c r="U389" s="250">
        <f t="shared" si="19"/>
        <v>0</v>
      </c>
      <c r="V389" s="250">
        <f t="shared" si="19"/>
        <v>0</v>
      </c>
      <c r="W389" s="250">
        <f t="shared" si="19"/>
        <v>0</v>
      </c>
      <c r="X389" s="250">
        <f t="shared" si="19"/>
        <v>0</v>
      </c>
      <c r="Y389" s="250">
        <f t="shared" si="19"/>
        <v>0</v>
      </c>
      <c r="Z389" s="250">
        <f t="shared" si="19"/>
        <v>0</v>
      </c>
      <c r="AA389" s="250">
        <f t="shared" si="19"/>
        <v>0</v>
      </c>
      <c r="AB389" s="251">
        <f t="shared" si="19"/>
        <v>0</v>
      </c>
      <c r="AD389" s="252"/>
    </row>
    <row r="390" spans="2:30" ht="12.75" hidden="1" customHeight="1" outlineLevel="1">
      <c r="D390" s="112" t="str">
        <f ca="1">'Line Items'!D376</f>
        <v>[Rolling Stock Line 45]</v>
      </c>
      <c r="E390" s="93"/>
      <c r="F390" s="113" t="str">
        <f t="shared" si="13"/>
        <v>%</v>
      </c>
      <c r="G390" s="250">
        <f t="shared" si="19"/>
        <v>0</v>
      </c>
      <c r="H390" s="250">
        <f t="shared" si="19"/>
        <v>0</v>
      </c>
      <c r="I390" s="250">
        <f t="shared" si="19"/>
        <v>0</v>
      </c>
      <c r="J390" s="250">
        <f t="shared" si="19"/>
        <v>0</v>
      </c>
      <c r="K390" s="250">
        <f t="shared" si="19"/>
        <v>0</v>
      </c>
      <c r="L390" s="250">
        <f t="shared" si="19"/>
        <v>0</v>
      </c>
      <c r="M390" s="250">
        <f t="shared" si="19"/>
        <v>0</v>
      </c>
      <c r="N390" s="250">
        <f t="shared" si="19"/>
        <v>0</v>
      </c>
      <c r="O390" s="250">
        <f t="shared" si="19"/>
        <v>0</v>
      </c>
      <c r="P390" s="250">
        <f t="shared" si="19"/>
        <v>0</v>
      </c>
      <c r="Q390" s="250">
        <f t="shared" si="19"/>
        <v>0</v>
      </c>
      <c r="R390" s="250">
        <f t="shared" si="19"/>
        <v>0</v>
      </c>
      <c r="S390" s="250">
        <f t="shared" si="19"/>
        <v>0</v>
      </c>
      <c r="T390" s="250">
        <f t="shared" si="19"/>
        <v>0</v>
      </c>
      <c r="U390" s="250">
        <f t="shared" si="19"/>
        <v>0</v>
      </c>
      <c r="V390" s="250">
        <f t="shared" si="19"/>
        <v>0</v>
      </c>
      <c r="W390" s="250">
        <f t="shared" si="19"/>
        <v>0</v>
      </c>
      <c r="X390" s="250">
        <f t="shared" si="19"/>
        <v>0</v>
      </c>
      <c r="Y390" s="250">
        <f t="shared" si="19"/>
        <v>0</v>
      </c>
      <c r="Z390" s="250">
        <f t="shared" si="19"/>
        <v>0</v>
      </c>
      <c r="AA390" s="250">
        <f t="shared" si="19"/>
        <v>0</v>
      </c>
      <c r="AB390" s="251">
        <f t="shared" si="19"/>
        <v>0</v>
      </c>
      <c r="AD390" s="252"/>
    </row>
    <row r="391" spans="2:30" ht="12.75" hidden="1" customHeight="1" outlineLevel="1">
      <c r="D391" s="112" t="str">
        <f ca="1">'Line Items'!D377</f>
        <v>[Rolling Stock Line 46]</v>
      </c>
      <c r="E391" s="93"/>
      <c r="F391" s="113" t="str">
        <f t="shared" si="13"/>
        <v>%</v>
      </c>
      <c r="G391" s="250">
        <f t="shared" si="19"/>
        <v>0</v>
      </c>
      <c r="H391" s="250">
        <f t="shared" si="19"/>
        <v>0</v>
      </c>
      <c r="I391" s="250">
        <f t="shared" si="19"/>
        <v>0</v>
      </c>
      <c r="J391" s="250">
        <f t="shared" si="19"/>
        <v>0</v>
      </c>
      <c r="K391" s="250">
        <f t="shared" si="19"/>
        <v>0</v>
      </c>
      <c r="L391" s="250">
        <f t="shared" si="19"/>
        <v>0</v>
      </c>
      <c r="M391" s="250">
        <f t="shared" si="19"/>
        <v>0</v>
      </c>
      <c r="N391" s="250">
        <f t="shared" si="19"/>
        <v>0</v>
      </c>
      <c r="O391" s="250">
        <f t="shared" si="19"/>
        <v>0</v>
      </c>
      <c r="P391" s="250">
        <f t="shared" si="19"/>
        <v>0</v>
      </c>
      <c r="Q391" s="250">
        <f t="shared" si="19"/>
        <v>0</v>
      </c>
      <c r="R391" s="250">
        <f t="shared" si="19"/>
        <v>0</v>
      </c>
      <c r="S391" s="250">
        <f t="shared" si="19"/>
        <v>0</v>
      </c>
      <c r="T391" s="250">
        <f t="shared" si="19"/>
        <v>0</v>
      </c>
      <c r="U391" s="250">
        <f t="shared" si="19"/>
        <v>0</v>
      </c>
      <c r="V391" s="250">
        <f t="shared" si="19"/>
        <v>0</v>
      </c>
      <c r="W391" s="250">
        <f t="shared" si="19"/>
        <v>0</v>
      </c>
      <c r="X391" s="250">
        <f t="shared" si="19"/>
        <v>0</v>
      </c>
      <c r="Y391" s="250">
        <f t="shared" si="19"/>
        <v>0</v>
      </c>
      <c r="Z391" s="250">
        <f t="shared" si="19"/>
        <v>0</v>
      </c>
      <c r="AA391" s="250">
        <f t="shared" si="19"/>
        <v>0</v>
      </c>
      <c r="AB391" s="251">
        <f t="shared" si="19"/>
        <v>0</v>
      </c>
      <c r="AD391" s="252"/>
    </row>
    <row r="392" spans="2:30" ht="12.75" hidden="1" customHeight="1" outlineLevel="1">
      <c r="D392" s="112" t="str">
        <f ca="1">'Line Items'!D378</f>
        <v>[Rolling Stock Line 47]</v>
      </c>
      <c r="E392" s="93"/>
      <c r="F392" s="113" t="str">
        <f t="shared" si="13"/>
        <v>%</v>
      </c>
      <c r="G392" s="250">
        <f t="shared" si="19"/>
        <v>0</v>
      </c>
      <c r="H392" s="250">
        <f t="shared" si="19"/>
        <v>0</v>
      </c>
      <c r="I392" s="250">
        <f t="shared" si="19"/>
        <v>0</v>
      </c>
      <c r="J392" s="250">
        <f t="shared" si="19"/>
        <v>0</v>
      </c>
      <c r="K392" s="250">
        <f t="shared" si="19"/>
        <v>0</v>
      </c>
      <c r="L392" s="250">
        <f t="shared" si="19"/>
        <v>0</v>
      </c>
      <c r="M392" s="250">
        <f t="shared" si="19"/>
        <v>0</v>
      </c>
      <c r="N392" s="250">
        <f t="shared" si="19"/>
        <v>0</v>
      </c>
      <c r="O392" s="250">
        <f t="shared" si="19"/>
        <v>0</v>
      </c>
      <c r="P392" s="250">
        <f t="shared" si="19"/>
        <v>0</v>
      </c>
      <c r="Q392" s="250">
        <f t="shared" si="19"/>
        <v>0</v>
      </c>
      <c r="R392" s="250">
        <f t="shared" si="19"/>
        <v>0</v>
      </c>
      <c r="S392" s="250">
        <f t="shared" si="19"/>
        <v>0</v>
      </c>
      <c r="T392" s="250">
        <f t="shared" si="19"/>
        <v>0</v>
      </c>
      <c r="U392" s="250">
        <f t="shared" si="19"/>
        <v>0</v>
      </c>
      <c r="V392" s="250">
        <f t="shared" si="19"/>
        <v>0</v>
      </c>
      <c r="W392" s="250">
        <f t="shared" si="19"/>
        <v>0</v>
      </c>
      <c r="X392" s="250">
        <f t="shared" si="19"/>
        <v>0</v>
      </c>
      <c r="Y392" s="250">
        <f t="shared" si="19"/>
        <v>0</v>
      </c>
      <c r="Z392" s="250">
        <f t="shared" si="19"/>
        <v>0</v>
      </c>
      <c r="AA392" s="250">
        <f t="shared" si="19"/>
        <v>0</v>
      </c>
      <c r="AB392" s="251">
        <f t="shared" si="19"/>
        <v>0</v>
      </c>
      <c r="AD392" s="252"/>
    </row>
    <row r="393" spans="2:30" ht="12.75" hidden="1" customHeight="1" outlineLevel="1">
      <c r="D393" s="112" t="str">
        <f ca="1">'Line Items'!D379</f>
        <v>[Rolling Stock Line 48]</v>
      </c>
      <c r="E393" s="93"/>
      <c r="F393" s="113" t="str">
        <f t="shared" si="13"/>
        <v>%</v>
      </c>
      <c r="G393" s="250">
        <f t="shared" si="19"/>
        <v>0</v>
      </c>
      <c r="H393" s="250">
        <f t="shared" si="19"/>
        <v>0</v>
      </c>
      <c r="I393" s="250">
        <f t="shared" si="19"/>
        <v>0</v>
      </c>
      <c r="J393" s="250">
        <f t="shared" si="19"/>
        <v>0</v>
      </c>
      <c r="K393" s="250">
        <f t="shared" si="19"/>
        <v>0</v>
      </c>
      <c r="L393" s="250">
        <f t="shared" si="19"/>
        <v>0</v>
      </c>
      <c r="M393" s="250">
        <f t="shared" si="19"/>
        <v>0</v>
      </c>
      <c r="N393" s="250">
        <f t="shared" si="19"/>
        <v>0</v>
      </c>
      <c r="O393" s="250">
        <f t="shared" si="19"/>
        <v>0</v>
      </c>
      <c r="P393" s="250">
        <f t="shared" si="19"/>
        <v>0</v>
      </c>
      <c r="Q393" s="250">
        <f t="shared" si="19"/>
        <v>0</v>
      </c>
      <c r="R393" s="250">
        <f t="shared" si="19"/>
        <v>0</v>
      </c>
      <c r="S393" s="250">
        <f t="shared" si="19"/>
        <v>0</v>
      </c>
      <c r="T393" s="250">
        <f t="shared" ref="T393:AB393" si="20">IF(T65=0,0,T229/T65)</f>
        <v>0</v>
      </c>
      <c r="U393" s="250">
        <f t="shared" si="20"/>
        <v>0</v>
      </c>
      <c r="V393" s="250">
        <f t="shared" si="20"/>
        <v>0</v>
      </c>
      <c r="W393" s="250">
        <f t="shared" si="20"/>
        <v>0</v>
      </c>
      <c r="X393" s="250">
        <f t="shared" si="20"/>
        <v>0</v>
      </c>
      <c r="Y393" s="250">
        <f t="shared" si="20"/>
        <v>0</v>
      </c>
      <c r="Z393" s="250">
        <f t="shared" si="20"/>
        <v>0</v>
      </c>
      <c r="AA393" s="250">
        <f t="shared" si="20"/>
        <v>0</v>
      </c>
      <c r="AB393" s="251">
        <f t="shared" si="20"/>
        <v>0</v>
      </c>
      <c r="AD393" s="252"/>
    </row>
    <row r="394" spans="2:30" ht="12.75" hidden="1" customHeight="1" outlineLevel="1">
      <c r="D394" s="112" t="str">
        <f ca="1">'Line Items'!D380</f>
        <v>[Rolling Stock Line 49]</v>
      </c>
      <c r="E394" s="93"/>
      <c r="F394" s="113" t="str">
        <f t="shared" si="13"/>
        <v>%</v>
      </c>
      <c r="G394" s="250">
        <f t="shared" ref="G394:AB395" si="21">IF(G66=0,0,G230/G66)</f>
        <v>0</v>
      </c>
      <c r="H394" s="250">
        <f t="shared" si="21"/>
        <v>0</v>
      </c>
      <c r="I394" s="250">
        <f t="shared" si="21"/>
        <v>0</v>
      </c>
      <c r="J394" s="250">
        <f t="shared" si="21"/>
        <v>0</v>
      </c>
      <c r="K394" s="250">
        <f t="shared" si="21"/>
        <v>0</v>
      </c>
      <c r="L394" s="250">
        <f t="shared" si="21"/>
        <v>0</v>
      </c>
      <c r="M394" s="250">
        <f t="shared" si="21"/>
        <v>0</v>
      </c>
      <c r="N394" s="250">
        <f t="shared" si="21"/>
        <v>0</v>
      </c>
      <c r="O394" s="250">
        <f t="shared" si="21"/>
        <v>0</v>
      </c>
      <c r="P394" s="250">
        <f t="shared" si="21"/>
        <v>0</v>
      </c>
      <c r="Q394" s="250">
        <f t="shared" si="21"/>
        <v>0</v>
      </c>
      <c r="R394" s="250">
        <f t="shared" si="21"/>
        <v>0</v>
      </c>
      <c r="S394" s="250">
        <f t="shared" si="21"/>
        <v>0</v>
      </c>
      <c r="T394" s="250">
        <f t="shared" si="21"/>
        <v>0</v>
      </c>
      <c r="U394" s="250">
        <f t="shared" si="21"/>
        <v>0</v>
      </c>
      <c r="V394" s="250">
        <f t="shared" si="21"/>
        <v>0</v>
      </c>
      <c r="W394" s="250">
        <f t="shared" si="21"/>
        <v>0</v>
      </c>
      <c r="X394" s="250">
        <f t="shared" si="21"/>
        <v>0</v>
      </c>
      <c r="Y394" s="250">
        <f t="shared" si="21"/>
        <v>0</v>
      </c>
      <c r="Z394" s="250">
        <f t="shared" si="21"/>
        <v>0</v>
      </c>
      <c r="AA394" s="250">
        <f t="shared" si="21"/>
        <v>0</v>
      </c>
      <c r="AB394" s="251">
        <f t="shared" si="21"/>
        <v>0</v>
      </c>
      <c r="AD394" s="252"/>
    </row>
    <row r="395" spans="2:30" ht="12.75" hidden="1" customHeight="1" outlineLevel="1">
      <c r="D395" s="123" t="str">
        <f ca="1">'Line Items'!D381</f>
        <v>[Rolling Stock Line 50]</v>
      </c>
      <c r="E395" s="183"/>
      <c r="F395" s="124" t="str">
        <f t="shared" si="13"/>
        <v>%</v>
      </c>
      <c r="G395" s="98">
        <f t="shared" si="21"/>
        <v>0</v>
      </c>
      <c r="H395" s="98">
        <f t="shared" si="21"/>
        <v>0</v>
      </c>
      <c r="I395" s="98">
        <f t="shared" si="21"/>
        <v>0</v>
      </c>
      <c r="J395" s="98">
        <f t="shared" si="21"/>
        <v>0</v>
      </c>
      <c r="K395" s="98">
        <f t="shared" si="21"/>
        <v>0</v>
      </c>
      <c r="L395" s="98">
        <f t="shared" si="21"/>
        <v>0</v>
      </c>
      <c r="M395" s="98">
        <f t="shared" si="21"/>
        <v>0</v>
      </c>
      <c r="N395" s="98">
        <f t="shared" si="21"/>
        <v>0</v>
      </c>
      <c r="O395" s="98">
        <f t="shared" si="21"/>
        <v>0</v>
      </c>
      <c r="P395" s="98">
        <f t="shared" si="21"/>
        <v>0</v>
      </c>
      <c r="Q395" s="98">
        <f t="shared" si="21"/>
        <v>0</v>
      </c>
      <c r="R395" s="98">
        <f t="shared" si="21"/>
        <v>0</v>
      </c>
      <c r="S395" s="98">
        <f t="shared" si="21"/>
        <v>0</v>
      </c>
      <c r="T395" s="98">
        <f t="shared" si="21"/>
        <v>0</v>
      </c>
      <c r="U395" s="98">
        <f t="shared" si="21"/>
        <v>0</v>
      </c>
      <c r="V395" s="98">
        <f t="shared" si="21"/>
        <v>0</v>
      </c>
      <c r="W395" s="98">
        <f t="shared" si="21"/>
        <v>0</v>
      </c>
      <c r="X395" s="98">
        <f t="shared" si="21"/>
        <v>0</v>
      </c>
      <c r="Y395" s="98">
        <f t="shared" si="21"/>
        <v>0</v>
      </c>
      <c r="Z395" s="98">
        <f t="shared" si="21"/>
        <v>0</v>
      </c>
      <c r="AA395" s="98">
        <f t="shared" si="21"/>
        <v>0</v>
      </c>
      <c r="AB395" s="99">
        <f t="shared" si="21"/>
        <v>0</v>
      </c>
      <c r="AD395" s="215"/>
    </row>
    <row r="396" spans="2:30" ht="12.75" hidden="1" customHeight="1" outlineLevel="1">
      <c r="G396" s="94"/>
      <c r="H396" s="94"/>
      <c r="I396" s="94"/>
      <c r="J396" s="94"/>
      <c r="K396" s="94"/>
      <c r="L396" s="94"/>
      <c r="M396" s="94"/>
      <c r="N396" s="94"/>
      <c r="O396" s="94"/>
      <c r="P396" s="94"/>
      <c r="Q396" s="94"/>
      <c r="R396" s="94"/>
      <c r="S396" s="94"/>
      <c r="T396" s="94"/>
      <c r="U396" s="94"/>
      <c r="V396" s="94"/>
      <c r="W396" s="94"/>
      <c r="X396" s="94"/>
      <c r="Y396" s="94"/>
      <c r="Z396" s="94"/>
      <c r="AA396" s="94"/>
      <c r="AB396" s="94"/>
    </row>
    <row r="397" spans="2:30" ht="12.75" hidden="1" customHeight="1" outlineLevel="1">
      <c r="D397" s="241" t="str">
        <f>"Average "&amp;B343</f>
        <v>Average Implied Vehicle Availability Percentage</v>
      </c>
      <c r="E397" s="242"/>
      <c r="F397" s="243" t="str">
        <f>F395</f>
        <v>%</v>
      </c>
      <c r="G397" s="253">
        <f t="shared" ref="G397:AB397" si="22">IF(G$69=0,0,SUMPRODUCT(G$18:G$67,G346:G395)/G$69)</f>
        <v>0</v>
      </c>
      <c r="H397" s="253">
        <f t="shared" si="22"/>
        <v>0</v>
      </c>
      <c r="I397" s="253">
        <f t="shared" si="22"/>
        <v>0</v>
      </c>
      <c r="J397" s="253">
        <f t="shared" si="22"/>
        <v>0</v>
      </c>
      <c r="K397" s="253">
        <f t="shared" si="22"/>
        <v>0</v>
      </c>
      <c r="L397" s="253">
        <f t="shared" si="22"/>
        <v>0</v>
      </c>
      <c r="M397" s="253">
        <f t="shared" si="22"/>
        <v>0</v>
      </c>
      <c r="N397" s="253">
        <f t="shared" si="22"/>
        <v>0</v>
      </c>
      <c r="O397" s="253">
        <f t="shared" si="22"/>
        <v>0</v>
      </c>
      <c r="P397" s="253">
        <f t="shared" si="22"/>
        <v>0</v>
      </c>
      <c r="Q397" s="253">
        <f t="shared" si="22"/>
        <v>0</v>
      </c>
      <c r="R397" s="253">
        <f t="shared" si="22"/>
        <v>0</v>
      </c>
      <c r="S397" s="253">
        <f t="shared" si="22"/>
        <v>0</v>
      </c>
      <c r="T397" s="253">
        <f t="shared" si="22"/>
        <v>0</v>
      </c>
      <c r="U397" s="253">
        <f t="shared" si="22"/>
        <v>0</v>
      </c>
      <c r="V397" s="253">
        <f t="shared" si="22"/>
        <v>0</v>
      </c>
      <c r="W397" s="253">
        <f t="shared" si="22"/>
        <v>0</v>
      </c>
      <c r="X397" s="253">
        <f t="shared" si="22"/>
        <v>0</v>
      </c>
      <c r="Y397" s="253">
        <f t="shared" si="22"/>
        <v>0</v>
      </c>
      <c r="Z397" s="253">
        <f t="shared" si="22"/>
        <v>0</v>
      </c>
      <c r="AA397" s="253">
        <f t="shared" si="22"/>
        <v>0</v>
      </c>
      <c r="AB397" s="254">
        <f t="shared" si="22"/>
        <v>0</v>
      </c>
      <c r="AD397" s="248"/>
    </row>
    <row r="398" spans="2:30" collapsed="1">
      <c r="G398" s="94"/>
      <c r="H398" s="94"/>
      <c r="I398" s="94"/>
      <c r="J398" s="94"/>
      <c r="K398" s="94"/>
      <c r="L398" s="94"/>
      <c r="M398" s="94"/>
      <c r="N398" s="94"/>
      <c r="O398" s="94"/>
      <c r="P398" s="94"/>
      <c r="Q398" s="94"/>
      <c r="R398" s="94"/>
      <c r="S398" s="94"/>
      <c r="T398" s="94"/>
      <c r="U398" s="94"/>
      <c r="V398" s="94"/>
      <c r="W398" s="94"/>
      <c r="X398" s="94"/>
      <c r="Y398" s="94"/>
      <c r="Z398" s="94"/>
      <c r="AA398" s="94"/>
      <c r="AB398" s="94"/>
    </row>
    <row r="399" spans="2:30">
      <c r="G399" s="94"/>
      <c r="H399" s="94"/>
      <c r="I399" s="94"/>
      <c r="J399" s="94"/>
      <c r="K399" s="94"/>
      <c r="L399" s="94"/>
      <c r="M399" s="94"/>
      <c r="N399" s="94"/>
      <c r="O399" s="94"/>
      <c r="P399" s="94"/>
      <c r="Q399" s="94"/>
      <c r="R399" s="94"/>
      <c r="S399" s="94"/>
      <c r="T399" s="94"/>
      <c r="U399" s="94"/>
      <c r="V399" s="94"/>
      <c r="W399" s="94"/>
      <c r="X399" s="94"/>
      <c r="Y399" s="94"/>
      <c r="Z399" s="94"/>
      <c r="AA399" s="94"/>
      <c r="AB399" s="94"/>
    </row>
    <row r="400" spans="2:30" ht="16.5">
      <c r="B400" s="5" t="s">
        <v>609</v>
      </c>
      <c r="C400" s="5"/>
      <c r="D400" s="5"/>
      <c r="E400" s="5"/>
      <c r="F400" s="5"/>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5"/>
      <c r="AD400" s="5"/>
    </row>
    <row r="401" spans="2:30">
      <c r="G401" s="94"/>
      <c r="H401" s="94"/>
      <c r="I401" s="94"/>
      <c r="J401" s="94"/>
      <c r="K401" s="94"/>
      <c r="L401" s="94"/>
      <c r="M401" s="94"/>
      <c r="N401" s="94"/>
      <c r="O401" s="94"/>
      <c r="P401" s="94"/>
      <c r="Q401" s="94"/>
      <c r="R401" s="94"/>
      <c r="S401" s="94"/>
      <c r="T401" s="94"/>
      <c r="U401" s="94"/>
      <c r="V401" s="94"/>
      <c r="W401" s="94"/>
      <c r="X401" s="94"/>
      <c r="Y401" s="94"/>
      <c r="Z401" s="94"/>
      <c r="AA401" s="94"/>
      <c r="AB401" s="94"/>
    </row>
    <row r="402" spans="2:30">
      <c r="B402" s="15" t="s">
        <v>610</v>
      </c>
      <c r="C402" s="15"/>
      <c r="D402" s="178"/>
      <c r="E402" s="178"/>
      <c r="F402" s="15"/>
      <c r="G402" s="196"/>
      <c r="H402" s="196"/>
      <c r="I402" s="196"/>
      <c r="J402" s="196"/>
      <c r="K402" s="196"/>
      <c r="L402" s="196"/>
      <c r="M402" s="196"/>
      <c r="N402" s="196"/>
      <c r="O402" s="196"/>
      <c r="P402" s="196"/>
      <c r="Q402" s="196"/>
      <c r="R402" s="196"/>
      <c r="S402" s="196"/>
      <c r="T402" s="196"/>
      <c r="U402" s="196"/>
      <c r="V402" s="196"/>
      <c r="W402" s="196"/>
      <c r="X402" s="196"/>
      <c r="Y402" s="196"/>
      <c r="Z402" s="196"/>
      <c r="AA402" s="196"/>
      <c r="AB402" s="196"/>
      <c r="AC402" s="15"/>
      <c r="AD402" s="15"/>
    </row>
    <row r="403" spans="2:30" ht="12.75" hidden="1" customHeight="1" outlineLevel="1">
      <c r="G403" s="94"/>
      <c r="H403" s="94"/>
      <c r="I403" s="94"/>
      <c r="J403" s="94"/>
      <c r="K403" s="94"/>
      <c r="L403" s="94"/>
      <c r="M403" s="94"/>
      <c r="N403" s="94"/>
      <c r="O403" s="94"/>
      <c r="P403" s="94"/>
      <c r="Q403" s="94"/>
      <c r="R403" s="94"/>
      <c r="S403" s="94"/>
      <c r="T403" s="94"/>
      <c r="U403" s="94"/>
      <c r="V403" s="94"/>
      <c r="W403" s="94"/>
      <c r="X403" s="94"/>
      <c r="Y403" s="94"/>
      <c r="Z403" s="94"/>
      <c r="AA403" s="94"/>
      <c r="AB403" s="94"/>
    </row>
    <row r="404" spans="2:30" ht="12.75" hidden="1" customHeight="1" outlineLevel="1">
      <c r="C404" s="153" t="s">
        <v>611</v>
      </c>
      <c r="G404" s="94"/>
      <c r="H404" s="94"/>
      <c r="I404" s="94"/>
      <c r="J404" s="94"/>
      <c r="K404" s="94"/>
      <c r="L404" s="94"/>
      <c r="M404" s="94"/>
      <c r="N404" s="94"/>
      <c r="O404" s="94"/>
      <c r="P404" s="94"/>
      <c r="Q404" s="94"/>
      <c r="R404" s="94"/>
      <c r="S404" s="94"/>
      <c r="T404" s="94"/>
      <c r="U404" s="94"/>
      <c r="V404" s="94"/>
      <c r="W404" s="94"/>
      <c r="X404" s="94"/>
      <c r="Y404" s="94"/>
      <c r="Z404" s="94"/>
      <c r="AA404" s="94"/>
      <c r="AB404" s="94"/>
    </row>
    <row r="405" spans="2:30" ht="12.75" hidden="1" customHeight="1" outlineLevel="1">
      <c r="D405" s="106" t="str">
        <f ca="1">'Line Items'!D332</f>
        <v>Angel: DMU - Class 142</v>
      </c>
      <c r="E405" s="89"/>
      <c r="F405" s="107" t="s">
        <v>612</v>
      </c>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97"/>
      <c r="AD405" s="524" t="s">
        <v>848</v>
      </c>
    </row>
    <row r="406" spans="2:30" ht="12.75" hidden="1" customHeight="1" outlineLevel="1">
      <c r="D406" s="112" t="str">
        <f ca="1">'Line Items'!D333</f>
        <v>Angel: DMU - Class 150 - 2 car</v>
      </c>
      <c r="E406" s="93"/>
      <c r="F406" s="113" t="str">
        <f t="shared" ref="F406:F454" si="23">F405</f>
        <v>000 Veh Miles</v>
      </c>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2"/>
      <c r="AD406" s="226"/>
    </row>
    <row r="407" spans="2:30" ht="12.75" hidden="1" customHeight="1" outlineLevel="1">
      <c r="D407" s="112" t="str">
        <f ca="1">'Line Items'!D334</f>
        <v>Angel: DMU - Class 150 - 3 car</v>
      </c>
      <c r="E407" s="93"/>
      <c r="F407" s="113" t="str">
        <f t="shared" si="23"/>
        <v>000 Veh Miles</v>
      </c>
      <c r="G407" s="181"/>
      <c r="H407" s="181"/>
      <c r="I407" s="181"/>
      <c r="J407" s="181"/>
      <c r="K407" s="181"/>
      <c r="L407" s="181"/>
      <c r="M407" s="181"/>
      <c r="N407" s="181"/>
      <c r="O407" s="181"/>
      <c r="P407" s="181"/>
      <c r="Q407" s="181"/>
      <c r="R407" s="181"/>
      <c r="S407" s="181"/>
      <c r="T407" s="181"/>
      <c r="U407" s="181"/>
      <c r="V407" s="181"/>
      <c r="W407" s="181"/>
      <c r="X407" s="181"/>
      <c r="Y407" s="181"/>
      <c r="Z407" s="181"/>
      <c r="AA407" s="181"/>
      <c r="AB407" s="182"/>
      <c r="AD407" s="226"/>
    </row>
    <row r="408" spans="2:30" ht="12.75" hidden="1" customHeight="1" outlineLevel="1">
      <c r="D408" s="112" t="str">
        <f ca="1">'Line Items'!D335</f>
        <v>Angel: DMU - Class 153</v>
      </c>
      <c r="E408" s="93"/>
      <c r="F408" s="113" t="str">
        <f t="shared" si="23"/>
        <v>000 Veh Miles</v>
      </c>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2"/>
      <c r="AD408" s="226"/>
    </row>
    <row r="409" spans="2:30" ht="12.75" hidden="1" customHeight="1" outlineLevel="1">
      <c r="D409" s="112" t="str">
        <f ca="1">'Line Items'!D336</f>
        <v>Angel: DMU - Class 156</v>
      </c>
      <c r="E409" s="93"/>
      <c r="F409" s="113" t="str">
        <f t="shared" si="23"/>
        <v>000 Veh Miles</v>
      </c>
      <c r="G409" s="181"/>
      <c r="H409" s="181"/>
      <c r="I409" s="181"/>
      <c r="J409" s="181"/>
      <c r="K409" s="181"/>
      <c r="L409" s="181"/>
      <c r="M409" s="181"/>
      <c r="N409" s="181"/>
      <c r="O409" s="181"/>
      <c r="P409" s="181"/>
      <c r="Q409" s="181"/>
      <c r="R409" s="181"/>
      <c r="S409" s="181"/>
      <c r="T409" s="181"/>
      <c r="U409" s="181"/>
      <c r="V409" s="181"/>
      <c r="W409" s="181"/>
      <c r="X409" s="181"/>
      <c r="Y409" s="181"/>
      <c r="Z409" s="181"/>
      <c r="AA409" s="181"/>
      <c r="AB409" s="182"/>
      <c r="AD409" s="226"/>
    </row>
    <row r="410" spans="2:30" ht="12.75" hidden="1" customHeight="1" outlineLevel="1">
      <c r="D410" s="112" t="str">
        <f ca="1">'Line Items'!D337</f>
        <v>Angel: DMU - Class 158 - 2 car</v>
      </c>
      <c r="E410" s="93"/>
      <c r="F410" s="113" t="str">
        <f t="shared" si="23"/>
        <v>000 Veh Miles</v>
      </c>
      <c r="G410" s="181"/>
      <c r="H410" s="181"/>
      <c r="I410" s="181"/>
      <c r="J410" s="181"/>
      <c r="K410" s="181"/>
      <c r="L410" s="181"/>
      <c r="M410" s="181"/>
      <c r="N410" s="181"/>
      <c r="O410" s="181"/>
      <c r="P410" s="181"/>
      <c r="Q410" s="181"/>
      <c r="R410" s="181"/>
      <c r="S410" s="181"/>
      <c r="T410" s="181"/>
      <c r="U410" s="181"/>
      <c r="V410" s="181"/>
      <c r="W410" s="181"/>
      <c r="X410" s="181"/>
      <c r="Y410" s="181"/>
      <c r="Z410" s="181"/>
      <c r="AA410" s="181"/>
      <c r="AB410" s="182"/>
      <c r="AD410" s="226"/>
    </row>
    <row r="411" spans="2:30" ht="12.75" hidden="1" customHeight="1" outlineLevel="1">
      <c r="D411" s="112" t="str">
        <f ca="1">'Line Items'!D338</f>
        <v>Angel: EMU - Class 333</v>
      </c>
      <c r="E411" s="93"/>
      <c r="F411" s="113" t="str">
        <f t="shared" si="23"/>
        <v>000 Veh Miles</v>
      </c>
      <c r="G411" s="181"/>
      <c r="H411" s="181"/>
      <c r="I411" s="181"/>
      <c r="J411" s="181"/>
      <c r="K411" s="181"/>
      <c r="L411" s="181"/>
      <c r="M411" s="181"/>
      <c r="N411" s="181"/>
      <c r="O411" s="181"/>
      <c r="P411" s="181"/>
      <c r="Q411" s="181"/>
      <c r="R411" s="181"/>
      <c r="S411" s="181"/>
      <c r="T411" s="181"/>
      <c r="U411" s="181"/>
      <c r="V411" s="181"/>
      <c r="W411" s="181"/>
      <c r="X411" s="181"/>
      <c r="Y411" s="181"/>
      <c r="Z411" s="181"/>
      <c r="AA411" s="181"/>
      <c r="AB411" s="182"/>
      <c r="AD411" s="226"/>
    </row>
    <row r="412" spans="2:30" ht="12.75" hidden="1" customHeight="1" outlineLevel="1">
      <c r="D412" s="112" t="str">
        <f ca="1">'Line Items'!D339</f>
        <v>Eversholt: DMU - Class 158 - 2 car</v>
      </c>
      <c r="E412" s="93"/>
      <c r="F412" s="113" t="str">
        <f t="shared" si="23"/>
        <v>000 Veh Miles</v>
      </c>
      <c r="G412" s="181"/>
      <c r="H412" s="181"/>
      <c r="I412" s="181"/>
      <c r="J412" s="181"/>
      <c r="K412" s="181"/>
      <c r="L412" s="181"/>
      <c r="M412" s="181"/>
      <c r="N412" s="181"/>
      <c r="O412" s="181"/>
      <c r="P412" s="181"/>
      <c r="Q412" s="181"/>
      <c r="R412" s="181"/>
      <c r="S412" s="181"/>
      <c r="T412" s="181"/>
      <c r="U412" s="181"/>
      <c r="V412" s="181"/>
      <c r="W412" s="181"/>
      <c r="X412" s="181"/>
      <c r="Y412" s="181"/>
      <c r="Z412" s="181"/>
      <c r="AA412" s="181"/>
      <c r="AB412" s="182"/>
      <c r="AD412" s="226"/>
    </row>
    <row r="413" spans="2:30" ht="12.75" hidden="1" customHeight="1" outlineLevel="1">
      <c r="D413" s="112" t="str">
        <f ca="1">'Line Items'!D340</f>
        <v>Eversholt: EMU - Class 321</v>
      </c>
      <c r="E413" s="93"/>
      <c r="F413" s="113" t="str">
        <f t="shared" si="23"/>
        <v>000 Veh Miles</v>
      </c>
      <c r="G413" s="181"/>
      <c r="H413" s="181"/>
      <c r="I413" s="181"/>
      <c r="J413" s="181"/>
      <c r="K413" s="181"/>
      <c r="L413" s="181"/>
      <c r="M413" s="181"/>
      <c r="N413" s="181"/>
      <c r="O413" s="181"/>
      <c r="P413" s="181"/>
      <c r="Q413" s="181"/>
      <c r="R413" s="181"/>
      <c r="S413" s="181"/>
      <c r="T413" s="181"/>
      <c r="U413" s="181"/>
      <c r="V413" s="181"/>
      <c r="W413" s="181"/>
      <c r="X413" s="181"/>
      <c r="Y413" s="181"/>
      <c r="Z413" s="181"/>
      <c r="AA413" s="181"/>
      <c r="AB413" s="182"/>
      <c r="AD413" s="226"/>
    </row>
    <row r="414" spans="2:30" ht="12.75" hidden="1" customHeight="1" outlineLevel="1">
      <c r="D414" s="112" t="str">
        <f ca="1">'Line Items'!D341</f>
        <v>Eversholt: EMU - Class 322</v>
      </c>
      <c r="E414" s="93"/>
      <c r="F414" s="113" t="str">
        <f t="shared" si="23"/>
        <v>000 Veh Miles</v>
      </c>
      <c r="G414" s="181"/>
      <c r="H414" s="181"/>
      <c r="I414" s="181"/>
      <c r="J414" s="181"/>
      <c r="K414" s="181"/>
      <c r="L414" s="181"/>
      <c r="M414" s="181"/>
      <c r="N414" s="181"/>
      <c r="O414" s="181"/>
      <c r="P414" s="181"/>
      <c r="Q414" s="181"/>
      <c r="R414" s="181"/>
      <c r="S414" s="181"/>
      <c r="T414" s="181"/>
      <c r="U414" s="181"/>
      <c r="V414" s="181"/>
      <c r="W414" s="181"/>
      <c r="X414" s="181"/>
      <c r="Y414" s="181"/>
      <c r="Z414" s="181"/>
      <c r="AA414" s="181"/>
      <c r="AB414" s="182"/>
      <c r="AD414" s="226"/>
    </row>
    <row r="415" spans="2:30" ht="12.75" hidden="1" customHeight="1" outlineLevel="1">
      <c r="D415" s="112" t="str">
        <f ca="1">'Line Items'!D342</f>
        <v>Porterbrook: DMU - Class 144 - 2 car</v>
      </c>
      <c r="E415" s="93"/>
      <c r="F415" s="113" t="str">
        <f t="shared" si="23"/>
        <v>000 Veh Miles</v>
      </c>
      <c r="G415" s="181"/>
      <c r="H415" s="181"/>
      <c r="I415" s="181"/>
      <c r="J415" s="181"/>
      <c r="K415" s="181"/>
      <c r="L415" s="181"/>
      <c r="M415" s="181"/>
      <c r="N415" s="181"/>
      <c r="O415" s="181"/>
      <c r="P415" s="181"/>
      <c r="Q415" s="181"/>
      <c r="R415" s="181"/>
      <c r="S415" s="181"/>
      <c r="T415" s="181"/>
      <c r="U415" s="181"/>
      <c r="V415" s="181"/>
      <c r="W415" s="181"/>
      <c r="X415" s="181"/>
      <c r="Y415" s="181"/>
      <c r="Z415" s="181"/>
      <c r="AA415" s="181"/>
      <c r="AB415" s="182"/>
      <c r="AD415" s="226"/>
    </row>
    <row r="416" spans="2:30" ht="12.75" hidden="1" customHeight="1" outlineLevel="1">
      <c r="D416" s="112" t="str">
        <f ca="1">'Line Items'!D343</f>
        <v>Porterbrook: DMU - Class 144 - 3 car</v>
      </c>
      <c r="E416" s="93"/>
      <c r="F416" s="113" t="str">
        <f t="shared" si="23"/>
        <v>000 Veh Miles</v>
      </c>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2"/>
      <c r="AD416" s="226"/>
    </row>
    <row r="417" spans="4:30" ht="12.75" hidden="1" customHeight="1" outlineLevel="1">
      <c r="D417" s="112" t="str">
        <f ca="1">'Line Items'!D344</f>
        <v>Porterbrook: DMU - Class 150 - 2 car</v>
      </c>
      <c r="E417" s="93"/>
      <c r="F417" s="113" t="str">
        <f t="shared" si="23"/>
        <v>000 Veh Miles</v>
      </c>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2"/>
      <c r="AD417" s="226"/>
    </row>
    <row r="418" spans="4:30" ht="12.75" hidden="1" customHeight="1" outlineLevel="1">
      <c r="D418" s="112" t="str">
        <f ca="1">'Line Items'!D345</f>
        <v>Porterbrook: DMU - Class 153</v>
      </c>
      <c r="E418" s="93"/>
      <c r="F418" s="113" t="str">
        <f t="shared" si="23"/>
        <v>000 Veh Miles</v>
      </c>
      <c r="G418" s="181"/>
      <c r="H418" s="181"/>
      <c r="I418" s="181"/>
      <c r="J418" s="181"/>
      <c r="K418" s="181"/>
      <c r="L418" s="181"/>
      <c r="M418" s="181"/>
      <c r="N418" s="181"/>
      <c r="O418" s="181"/>
      <c r="P418" s="181"/>
      <c r="Q418" s="181"/>
      <c r="R418" s="181"/>
      <c r="S418" s="181"/>
      <c r="T418" s="181"/>
      <c r="U418" s="181"/>
      <c r="V418" s="181"/>
      <c r="W418" s="181"/>
      <c r="X418" s="181"/>
      <c r="Y418" s="181"/>
      <c r="Z418" s="181"/>
      <c r="AA418" s="181"/>
      <c r="AB418" s="182"/>
      <c r="AD418" s="226"/>
    </row>
    <row r="419" spans="4:30" ht="12.75" hidden="1" customHeight="1" outlineLevel="1">
      <c r="D419" s="112" t="str">
        <f ca="1">'Line Items'!D346</f>
        <v>Porterbrook: DMU - Class 155</v>
      </c>
      <c r="E419" s="93"/>
      <c r="F419" s="113" t="str">
        <f t="shared" si="23"/>
        <v>000 Veh Miles</v>
      </c>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2"/>
      <c r="AD419" s="226"/>
    </row>
    <row r="420" spans="4:30" ht="12.75" hidden="1" customHeight="1" outlineLevel="1">
      <c r="D420" s="112" t="str">
        <f ca="1">'Line Items'!D347</f>
        <v>Porterbrook: DMU - Class 156</v>
      </c>
      <c r="E420" s="93"/>
      <c r="F420" s="113" t="str">
        <f t="shared" si="23"/>
        <v>000 Veh Miles</v>
      </c>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2"/>
      <c r="AD420" s="226"/>
    </row>
    <row r="421" spans="4:30" ht="12.75" hidden="1" customHeight="1" outlineLevel="1">
      <c r="D421" s="112" t="str">
        <f ca="1">'Line Items'!D348</f>
        <v>Porterbrook: DMU - Class 158 - 3 car</v>
      </c>
      <c r="E421" s="93"/>
      <c r="F421" s="113" t="str">
        <f t="shared" si="23"/>
        <v>000 Veh Miles</v>
      </c>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2"/>
      <c r="AD421" s="226"/>
    </row>
    <row r="422" spans="4:30" ht="12.75" hidden="1" customHeight="1" outlineLevel="1">
      <c r="D422" s="112" t="str">
        <f ca="1">'Line Items'!D349</f>
        <v>Porterbrook: EMU - Class 319</v>
      </c>
      <c r="E422" s="93"/>
      <c r="F422" s="113" t="str">
        <f t="shared" si="23"/>
        <v>000 Veh Miles</v>
      </c>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2"/>
      <c r="AD422" s="226"/>
    </row>
    <row r="423" spans="4:30" ht="12.75" hidden="1" customHeight="1" outlineLevel="1">
      <c r="D423" s="112" t="str">
        <f ca="1">'Line Items'!D350</f>
        <v>Porterbrook: EMU - Class 323</v>
      </c>
      <c r="E423" s="93"/>
      <c r="F423" s="113" t="str">
        <f t="shared" si="23"/>
        <v>000 Veh Miles</v>
      </c>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2"/>
      <c r="AD423" s="226"/>
    </row>
    <row r="424" spans="4:30" ht="12.75" hidden="1" customHeight="1" outlineLevel="1">
      <c r="D424" s="112" t="str">
        <f ca="1">'Line Items'!D351</f>
        <v>[Rolling Stock Line 20]</v>
      </c>
      <c r="E424" s="93"/>
      <c r="F424" s="113" t="str">
        <f t="shared" si="23"/>
        <v>000 Veh Miles</v>
      </c>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2"/>
      <c r="AD424" s="226"/>
    </row>
    <row r="425" spans="4:30" ht="12.75" hidden="1" customHeight="1" outlineLevel="1">
      <c r="D425" s="112" t="str">
        <f ca="1">'Line Items'!D352</f>
        <v>[Rolling Stock Line 21]</v>
      </c>
      <c r="E425" s="93"/>
      <c r="F425" s="113" t="str">
        <f t="shared" si="23"/>
        <v>000 Veh Miles</v>
      </c>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2"/>
      <c r="AD425" s="226"/>
    </row>
    <row r="426" spans="4:30" ht="12.75" hidden="1" customHeight="1" outlineLevel="1">
      <c r="D426" s="112" t="str">
        <f ca="1">'Line Items'!D353</f>
        <v>[Rolling Stock Line 22]</v>
      </c>
      <c r="E426" s="93"/>
      <c r="F426" s="113" t="str">
        <f t="shared" si="23"/>
        <v>000 Veh Miles</v>
      </c>
      <c r="G426" s="181"/>
      <c r="H426" s="181"/>
      <c r="I426" s="181"/>
      <c r="J426" s="181"/>
      <c r="K426" s="181"/>
      <c r="L426" s="181"/>
      <c r="M426" s="181"/>
      <c r="N426" s="181"/>
      <c r="O426" s="181"/>
      <c r="P426" s="181"/>
      <c r="Q426" s="181"/>
      <c r="R426" s="181"/>
      <c r="S426" s="181"/>
      <c r="T426" s="181"/>
      <c r="U426" s="181"/>
      <c r="V426" s="181"/>
      <c r="W426" s="181"/>
      <c r="X426" s="181"/>
      <c r="Y426" s="181"/>
      <c r="Z426" s="181"/>
      <c r="AA426" s="181"/>
      <c r="AB426" s="182"/>
      <c r="AD426" s="226"/>
    </row>
    <row r="427" spans="4:30" ht="12.75" hidden="1" customHeight="1" outlineLevel="1">
      <c r="D427" s="112" t="str">
        <f ca="1">'Line Items'!D354</f>
        <v>[Rolling Stock Line 23]</v>
      </c>
      <c r="E427" s="93"/>
      <c r="F427" s="113" t="str">
        <f t="shared" si="23"/>
        <v>000 Veh Miles</v>
      </c>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2"/>
      <c r="AD427" s="226"/>
    </row>
    <row r="428" spans="4:30" ht="12.75" hidden="1" customHeight="1" outlineLevel="1">
      <c r="D428" s="112" t="str">
        <f ca="1">'Line Items'!D355</f>
        <v>[Rolling Stock Line 24]</v>
      </c>
      <c r="E428" s="93"/>
      <c r="F428" s="113" t="str">
        <f t="shared" si="23"/>
        <v>000 Veh Miles</v>
      </c>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2"/>
      <c r="AD428" s="226"/>
    </row>
    <row r="429" spans="4:30" ht="12.75" hidden="1" customHeight="1" outlineLevel="1">
      <c r="D429" s="112" t="str">
        <f ca="1">'Line Items'!D356</f>
        <v>[Rolling Stock Line 25]</v>
      </c>
      <c r="E429" s="93"/>
      <c r="F429" s="113" t="str">
        <f t="shared" si="23"/>
        <v>000 Veh Miles</v>
      </c>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2"/>
      <c r="AD429" s="226"/>
    </row>
    <row r="430" spans="4:30" ht="12.75" hidden="1" customHeight="1" outlineLevel="1">
      <c r="D430" s="112" t="str">
        <f ca="1">'Line Items'!D357</f>
        <v>[Rolling Stock Line 26]</v>
      </c>
      <c r="E430" s="93"/>
      <c r="F430" s="113" t="str">
        <f t="shared" si="23"/>
        <v>000 Veh Miles</v>
      </c>
      <c r="G430" s="181"/>
      <c r="H430" s="181"/>
      <c r="I430" s="181"/>
      <c r="J430" s="181"/>
      <c r="K430" s="181"/>
      <c r="L430" s="181"/>
      <c r="M430" s="181"/>
      <c r="N430" s="181"/>
      <c r="O430" s="181"/>
      <c r="P430" s="181"/>
      <c r="Q430" s="181"/>
      <c r="R430" s="181"/>
      <c r="S430" s="181"/>
      <c r="T430" s="181"/>
      <c r="U430" s="181"/>
      <c r="V430" s="181"/>
      <c r="W430" s="181"/>
      <c r="X430" s="181"/>
      <c r="Y430" s="181"/>
      <c r="Z430" s="181"/>
      <c r="AA430" s="181"/>
      <c r="AB430" s="182"/>
      <c r="AD430" s="226"/>
    </row>
    <row r="431" spans="4:30" ht="12.75" hidden="1" customHeight="1" outlineLevel="1">
      <c r="D431" s="112" t="str">
        <f ca="1">'Line Items'!D358</f>
        <v>[Rolling Stock Line 27]</v>
      </c>
      <c r="E431" s="93"/>
      <c r="F431" s="113" t="str">
        <f t="shared" si="23"/>
        <v>000 Veh Miles</v>
      </c>
      <c r="G431" s="181"/>
      <c r="H431" s="181"/>
      <c r="I431" s="181"/>
      <c r="J431" s="181"/>
      <c r="K431" s="181"/>
      <c r="L431" s="181"/>
      <c r="M431" s="181"/>
      <c r="N431" s="181"/>
      <c r="O431" s="181"/>
      <c r="P431" s="181"/>
      <c r="Q431" s="181"/>
      <c r="R431" s="181"/>
      <c r="S431" s="181"/>
      <c r="T431" s="181"/>
      <c r="U431" s="181"/>
      <c r="V431" s="181"/>
      <c r="W431" s="181"/>
      <c r="X431" s="181"/>
      <c r="Y431" s="181"/>
      <c r="Z431" s="181"/>
      <c r="AA431" s="181"/>
      <c r="AB431" s="182"/>
      <c r="AD431" s="226"/>
    </row>
    <row r="432" spans="4:30" ht="12.75" hidden="1" customHeight="1" outlineLevel="1">
      <c r="D432" s="112" t="str">
        <f ca="1">'Line Items'!D359</f>
        <v>[Rolling Stock Line 28]</v>
      </c>
      <c r="E432" s="93"/>
      <c r="F432" s="113" t="str">
        <f t="shared" si="23"/>
        <v>000 Veh Miles</v>
      </c>
      <c r="G432" s="181"/>
      <c r="H432" s="181"/>
      <c r="I432" s="181"/>
      <c r="J432" s="181"/>
      <c r="K432" s="181"/>
      <c r="L432" s="181"/>
      <c r="M432" s="181"/>
      <c r="N432" s="181"/>
      <c r="O432" s="181"/>
      <c r="P432" s="181"/>
      <c r="Q432" s="181"/>
      <c r="R432" s="181"/>
      <c r="S432" s="181"/>
      <c r="T432" s="181"/>
      <c r="U432" s="181"/>
      <c r="V432" s="181"/>
      <c r="W432" s="181"/>
      <c r="X432" s="181"/>
      <c r="Y432" s="181"/>
      <c r="Z432" s="181"/>
      <c r="AA432" s="181"/>
      <c r="AB432" s="182"/>
      <c r="AD432" s="226"/>
    </row>
    <row r="433" spans="4:30" ht="12.75" hidden="1" customHeight="1" outlineLevel="1">
      <c r="D433" s="112" t="str">
        <f ca="1">'Line Items'!D360</f>
        <v>[Rolling Stock Line 29]</v>
      </c>
      <c r="E433" s="93"/>
      <c r="F433" s="113" t="str">
        <f t="shared" si="23"/>
        <v>000 Veh Miles</v>
      </c>
      <c r="G433" s="181"/>
      <c r="H433" s="181"/>
      <c r="I433" s="181"/>
      <c r="J433" s="181"/>
      <c r="K433" s="181"/>
      <c r="L433" s="181"/>
      <c r="M433" s="181"/>
      <c r="N433" s="181"/>
      <c r="O433" s="181"/>
      <c r="P433" s="181"/>
      <c r="Q433" s="181"/>
      <c r="R433" s="181"/>
      <c r="S433" s="181"/>
      <c r="T433" s="181"/>
      <c r="U433" s="181"/>
      <c r="V433" s="181"/>
      <c r="W433" s="181"/>
      <c r="X433" s="181"/>
      <c r="Y433" s="181"/>
      <c r="Z433" s="181"/>
      <c r="AA433" s="181"/>
      <c r="AB433" s="182"/>
      <c r="AD433" s="226"/>
    </row>
    <row r="434" spans="4:30" ht="12.75" hidden="1" customHeight="1" outlineLevel="1">
      <c r="D434" s="112" t="str">
        <f ca="1">'Line Items'!D361</f>
        <v>[Rolling Stock Line 30]</v>
      </c>
      <c r="E434" s="93"/>
      <c r="F434" s="113" t="str">
        <f t="shared" si="23"/>
        <v>000 Veh Miles</v>
      </c>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2"/>
      <c r="AD434" s="226"/>
    </row>
    <row r="435" spans="4:30" ht="12.75" hidden="1" customHeight="1" outlineLevel="1">
      <c r="D435" s="112" t="str">
        <f ca="1">'Line Items'!D362</f>
        <v>[Rolling Stock Line 31]</v>
      </c>
      <c r="E435" s="93"/>
      <c r="F435" s="113" t="str">
        <f t="shared" si="23"/>
        <v>000 Veh Miles</v>
      </c>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2"/>
      <c r="AD435" s="226"/>
    </row>
    <row r="436" spans="4:30" ht="12.75" hidden="1" customHeight="1" outlineLevel="1">
      <c r="D436" s="112" t="str">
        <f ca="1">'Line Items'!D363</f>
        <v>[Rolling Stock Line 32]</v>
      </c>
      <c r="E436" s="93"/>
      <c r="F436" s="113" t="str">
        <f t="shared" si="23"/>
        <v>000 Veh Miles</v>
      </c>
      <c r="G436" s="181"/>
      <c r="H436" s="181"/>
      <c r="I436" s="181"/>
      <c r="J436" s="181"/>
      <c r="K436" s="181"/>
      <c r="L436" s="181"/>
      <c r="M436" s="181"/>
      <c r="N436" s="181"/>
      <c r="O436" s="181"/>
      <c r="P436" s="181"/>
      <c r="Q436" s="181"/>
      <c r="R436" s="181"/>
      <c r="S436" s="181"/>
      <c r="T436" s="181"/>
      <c r="U436" s="181"/>
      <c r="V436" s="181"/>
      <c r="W436" s="181"/>
      <c r="X436" s="181"/>
      <c r="Y436" s="181"/>
      <c r="Z436" s="181"/>
      <c r="AA436" s="181"/>
      <c r="AB436" s="182"/>
      <c r="AD436" s="226"/>
    </row>
    <row r="437" spans="4:30" ht="12.75" hidden="1" customHeight="1" outlineLevel="1">
      <c r="D437" s="112" t="str">
        <f ca="1">'Line Items'!D364</f>
        <v>[Rolling Stock Line 33]</v>
      </c>
      <c r="E437" s="93"/>
      <c r="F437" s="113" t="str">
        <f t="shared" si="23"/>
        <v>000 Veh Miles</v>
      </c>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2"/>
      <c r="AD437" s="226"/>
    </row>
    <row r="438" spans="4:30" ht="12.75" hidden="1" customHeight="1" outlineLevel="1">
      <c r="D438" s="112" t="str">
        <f ca="1">'Line Items'!D365</f>
        <v>[Rolling Stock Line 34]</v>
      </c>
      <c r="E438" s="93"/>
      <c r="F438" s="113" t="str">
        <f t="shared" si="23"/>
        <v>000 Veh Miles</v>
      </c>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2"/>
      <c r="AD438" s="226"/>
    </row>
    <row r="439" spans="4:30" ht="12.75" hidden="1" customHeight="1" outlineLevel="1">
      <c r="D439" s="112" t="str">
        <f ca="1">'Line Items'!D366</f>
        <v>[Rolling Stock Line 35]</v>
      </c>
      <c r="E439" s="93"/>
      <c r="F439" s="113" t="str">
        <f t="shared" si="23"/>
        <v>000 Veh Miles</v>
      </c>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2"/>
      <c r="AD439" s="226"/>
    </row>
    <row r="440" spans="4:30" ht="12.75" hidden="1" customHeight="1" outlineLevel="1">
      <c r="D440" s="112" t="str">
        <f ca="1">'Line Items'!D367</f>
        <v>[Rolling Stock Line 36]</v>
      </c>
      <c r="E440" s="93"/>
      <c r="F440" s="113" t="str">
        <f t="shared" si="23"/>
        <v>000 Veh Miles</v>
      </c>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2"/>
      <c r="AD440" s="226"/>
    </row>
    <row r="441" spans="4:30" ht="12.75" hidden="1" customHeight="1" outlineLevel="1">
      <c r="D441" s="112" t="str">
        <f ca="1">'Line Items'!D368</f>
        <v>[Rolling Stock Line 37]</v>
      </c>
      <c r="E441" s="93"/>
      <c r="F441" s="113" t="str">
        <f t="shared" si="23"/>
        <v>000 Veh Miles</v>
      </c>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2"/>
      <c r="AD441" s="226"/>
    </row>
    <row r="442" spans="4:30" ht="12.75" hidden="1" customHeight="1" outlineLevel="1">
      <c r="D442" s="112" t="str">
        <f ca="1">'Line Items'!D369</f>
        <v>[Rolling Stock Line 38]</v>
      </c>
      <c r="E442" s="93"/>
      <c r="F442" s="113" t="str">
        <f t="shared" si="23"/>
        <v>000 Veh Miles</v>
      </c>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2"/>
      <c r="AD442" s="226"/>
    </row>
    <row r="443" spans="4:30" ht="12.75" hidden="1" customHeight="1" outlineLevel="1">
      <c r="D443" s="112" t="str">
        <f ca="1">'Line Items'!D370</f>
        <v>[Rolling Stock Line 39]</v>
      </c>
      <c r="E443" s="93"/>
      <c r="F443" s="113" t="str">
        <f t="shared" si="23"/>
        <v>000 Veh Miles</v>
      </c>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2"/>
      <c r="AD443" s="226"/>
    </row>
    <row r="444" spans="4:30" ht="12.75" hidden="1" customHeight="1" outlineLevel="1">
      <c r="D444" s="112" t="str">
        <f ca="1">'Line Items'!D371</f>
        <v>[Rolling Stock Line 40]</v>
      </c>
      <c r="E444" s="93"/>
      <c r="F444" s="113" t="str">
        <f t="shared" si="23"/>
        <v>000 Veh Miles</v>
      </c>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2"/>
      <c r="AD444" s="226"/>
    </row>
    <row r="445" spans="4:30" ht="12.75" hidden="1" customHeight="1" outlineLevel="1">
      <c r="D445" s="112" t="str">
        <f ca="1">'Line Items'!D372</f>
        <v>[Rolling Stock Line 41]</v>
      </c>
      <c r="E445" s="93"/>
      <c r="F445" s="113" t="str">
        <f t="shared" si="23"/>
        <v>000 Veh Miles</v>
      </c>
      <c r="G445" s="181"/>
      <c r="H445" s="181"/>
      <c r="I445" s="181"/>
      <c r="J445" s="181"/>
      <c r="K445" s="181"/>
      <c r="L445" s="181"/>
      <c r="M445" s="181"/>
      <c r="N445" s="181"/>
      <c r="O445" s="181"/>
      <c r="P445" s="181"/>
      <c r="Q445" s="181"/>
      <c r="R445" s="181"/>
      <c r="S445" s="181"/>
      <c r="T445" s="181"/>
      <c r="U445" s="181"/>
      <c r="V445" s="181"/>
      <c r="W445" s="181"/>
      <c r="X445" s="181"/>
      <c r="Y445" s="181"/>
      <c r="Z445" s="181"/>
      <c r="AA445" s="181"/>
      <c r="AB445" s="182"/>
      <c r="AD445" s="226"/>
    </row>
    <row r="446" spans="4:30" ht="12.75" hidden="1" customHeight="1" outlineLevel="1">
      <c r="D446" s="112" t="str">
        <f ca="1">'Line Items'!D373</f>
        <v>[Rolling Stock Line 42]</v>
      </c>
      <c r="E446" s="93"/>
      <c r="F446" s="113" t="str">
        <f t="shared" si="23"/>
        <v>000 Veh Miles</v>
      </c>
      <c r="G446" s="181"/>
      <c r="H446" s="181"/>
      <c r="I446" s="181"/>
      <c r="J446" s="181"/>
      <c r="K446" s="181"/>
      <c r="L446" s="181"/>
      <c r="M446" s="181"/>
      <c r="N446" s="181"/>
      <c r="O446" s="181"/>
      <c r="P446" s="181"/>
      <c r="Q446" s="181"/>
      <c r="R446" s="181"/>
      <c r="S446" s="181"/>
      <c r="T446" s="181"/>
      <c r="U446" s="181"/>
      <c r="V446" s="181"/>
      <c r="W446" s="181"/>
      <c r="X446" s="181"/>
      <c r="Y446" s="181"/>
      <c r="Z446" s="181"/>
      <c r="AA446" s="181"/>
      <c r="AB446" s="182"/>
      <c r="AD446" s="226"/>
    </row>
    <row r="447" spans="4:30" ht="12.75" hidden="1" customHeight="1" outlineLevel="1">
      <c r="D447" s="112" t="str">
        <f ca="1">'Line Items'!D374</f>
        <v>[Rolling Stock Line 43]</v>
      </c>
      <c r="E447" s="93"/>
      <c r="F447" s="113" t="str">
        <f t="shared" si="23"/>
        <v>000 Veh Miles</v>
      </c>
      <c r="G447" s="181"/>
      <c r="H447" s="181"/>
      <c r="I447" s="181"/>
      <c r="J447" s="181"/>
      <c r="K447" s="181"/>
      <c r="L447" s="181"/>
      <c r="M447" s="181"/>
      <c r="N447" s="181"/>
      <c r="O447" s="181"/>
      <c r="P447" s="181"/>
      <c r="Q447" s="181"/>
      <c r="R447" s="181"/>
      <c r="S447" s="181"/>
      <c r="T447" s="181"/>
      <c r="U447" s="181"/>
      <c r="V447" s="181"/>
      <c r="W447" s="181"/>
      <c r="X447" s="181"/>
      <c r="Y447" s="181"/>
      <c r="Z447" s="181"/>
      <c r="AA447" s="181"/>
      <c r="AB447" s="182"/>
      <c r="AD447" s="226"/>
    </row>
    <row r="448" spans="4:30" ht="12.75" hidden="1" customHeight="1" outlineLevel="1">
      <c r="D448" s="112" t="str">
        <f ca="1">'Line Items'!D375</f>
        <v>[Rolling Stock Line 44]</v>
      </c>
      <c r="E448" s="93"/>
      <c r="F448" s="113" t="str">
        <f t="shared" si="23"/>
        <v>000 Veh Miles</v>
      </c>
      <c r="G448" s="181"/>
      <c r="H448" s="181"/>
      <c r="I448" s="181"/>
      <c r="J448" s="181"/>
      <c r="K448" s="181"/>
      <c r="L448" s="181"/>
      <c r="M448" s="181"/>
      <c r="N448" s="181"/>
      <c r="O448" s="181"/>
      <c r="P448" s="181"/>
      <c r="Q448" s="181"/>
      <c r="R448" s="181"/>
      <c r="S448" s="181"/>
      <c r="T448" s="181"/>
      <c r="U448" s="181"/>
      <c r="V448" s="181"/>
      <c r="W448" s="181"/>
      <c r="X448" s="181"/>
      <c r="Y448" s="181"/>
      <c r="Z448" s="181"/>
      <c r="AA448" s="181"/>
      <c r="AB448" s="182"/>
      <c r="AD448" s="226"/>
    </row>
    <row r="449" spans="3:30" ht="12.75" hidden="1" customHeight="1" outlineLevel="1">
      <c r="D449" s="112" t="str">
        <f ca="1">'Line Items'!D376</f>
        <v>[Rolling Stock Line 45]</v>
      </c>
      <c r="E449" s="93"/>
      <c r="F449" s="113" t="str">
        <f t="shared" si="23"/>
        <v>000 Veh Miles</v>
      </c>
      <c r="G449" s="181"/>
      <c r="H449" s="181"/>
      <c r="I449" s="181"/>
      <c r="J449" s="181"/>
      <c r="K449" s="181"/>
      <c r="L449" s="181"/>
      <c r="M449" s="181"/>
      <c r="N449" s="181"/>
      <c r="O449" s="181"/>
      <c r="P449" s="181"/>
      <c r="Q449" s="181"/>
      <c r="R449" s="181"/>
      <c r="S449" s="181"/>
      <c r="T449" s="181"/>
      <c r="U449" s="181"/>
      <c r="V449" s="181"/>
      <c r="W449" s="181"/>
      <c r="X449" s="181"/>
      <c r="Y449" s="181"/>
      <c r="Z449" s="181"/>
      <c r="AA449" s="181"/>
      <c r="AB449" s="182"/>
      <c r="AD449" s="226"/>
    </row>
    <row r="450" spans="3:30" ht="12.75" hidden="1" customHeight="1" outlineLevel="1">
      <c r="D450" s="112" t="str">
        <f ca="1">'Line Items'!D377</f>
        <v>[Rolling Stock Line 46]</v>
      </c>
      <c r="E450" s="93"/>
      <c r="F450" s="113" t="str">
        <f t="shared" si="23"/>
        <v>000 Veh Miles</v>
      </c>
      <c r="G450" s="181"/>
      <c r="H450" s="181"/>
      <c r="I450" s="181"/>
      <c r="J450" s="181"/>
      <c r="K450" s="181"/>
      <c r="L450" s="181"/>
      <c r="M450" s="181"/>
      <c r="N450" s="181"/>
      <c r="O450" s="181"/>
      <c r="P450" s="181"/>
      <c r="Q450" s="181"/>
      <c r="R450" s="181"/>
      <c r="S450" s="181"/>
      <c r="T450" s="181"/>
      <c r="U450" s="181"/>
      <c r="V450" s="181"/>
      <c r="W450" s="181"/>
      <c r="X450" s="181"/>
      <c r="Y450" s="181"/>
      <c r="Z450" s="181"/>
      <c r="AA450" s="181"/>
      <c r="AB450" s="182"/>
      <c r="AD450" s="226"/>
    </row>
    <row r="451" spans="3:30" ht="12.75" hidden="1" customHeight="1" outlineLevel="1">
      <c r="D451" s="112" t="str">
        <f ca="1">'Line Items'!D378</f>
        <v>[Rolling Stock Line 47]</v>
      </c>
      <c r="E451" s="93"/>
      <c r="F451" s="113" t="str">
        <f t="shared" si="23"/>
        <v>000 Veh Miles</v>
      </c>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2"/>
      <c r="AD451" s="226"/>
    </row>
    <row r="452" spans="3:30" ht="12.75" hidden="1" customHeight="1" outlineLevel="1">
      <c r="D452" s="112" t="str">
        <f ca="1">'Line Items'!D379</f>
        <v>[Rolling Stock Line 48]</v>
      </c>
      <c r="E452" s="93"/>
      <c r="F452" s="113" t="str">
        <f t="shared" si="23"/>
        <v>000 Veh Miles</v>
      </c>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2"/>
      <c r="AD452" s="226"/>
    </row>
    <row r="453" spans="3:30" ht="12.75" hidden="1" customHeight="1" outlineLevel="1">
      <c r="D453" s="112" t="str">
        <f ca="1">'Line Items'!D380</f>
        <v>[Rolling Stock Line 49]</v>
      </c>
      <c r="E453" s="93"/>
      <c r="F453" s="113" t="str">
        <f t="shared" si="23"/>
        <v>000 Veh Miles</v>
      </c>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2"/>
      <c r="AD453" s="226"/>
    </row>
    <row r="454" spans="3:30" ht="12.75" hidden="1" customHeight="1" outlineLevel="1">
      <c r="D454" s="123" t="str">
        <f ca="1">'Line Items'!D381</f>
        <v>[Rolling Stock Line 50]</v>
      </c>
      <c r="E454" s="183"/>
      <c r="F454" s="124" t="str">
        <f t="shared" si="23"/>
        <v>000 Veh Miles</v>
      </c>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5"/>
      <c r="AD454" s="215"/>
    </row>
    <row r="455" spans="3:30" ht="12.75" hidden="1" customHeight="1" outlineLevel="1">
      <c r="G455" s="94"/>
      <c r="H455" s="94"/>
      <c r="I455" s="94"/>
      <c r="J455" s="94"/>
      <c r="K455" s="94"/>
      <c r="L455" s="94"/>
      <c r="M455" s="94"/>
      <c r="N455" s="94"/>
      <c r="O455" s="94"/>
      <c r="P455" s="94"/>
      <c r="Q455" s="94"/>
      <c r="R455" s="94"/>
      <c r="S455" s="94"/>
      <c r="T455" s="94"/>
      <c r="U455" s="94"/>
      <c r="V455" s="94"/>
      <c r="W455" s="94"/>
      <c r="X455" s="94"/>
      <c r="Y455" s="94"/>
      <c r="Z455" s="94"/>
      <c r="AA455" s="94"/>
      <c r="AB455" s="94"/>
    </row>
    <row r="456" spans="3:30" ht="12.75" hidden="1" customHeight="1" outlineLevel="1">
      <c r="D456" s="241" t="str">
        <f>"Total "&amp;C404</f>
        <v>Total Loaded Vehicle Mileage</v>
      </c>
      <c r="E456" s="242"/>
      <c r="F456" s="243" t="str">
        <f>F454</f>
        <v>000 Veh Miles</v>
      </c>
      <c r="G456" s="244">
        <f t="shared" ref="G456:AB456" si="24">SUM(G405:G454)</f>
        <v>0</v>
      </c>
      <c r="H456" s="244">
        <f t="shared" si="24"/>
        <v>0</v>
      </c>
      <c r="I456" s="244">
        <f t="shared" si="24"/>
        <v>0</v>
      </c>
      <c r="J456" s="244">
        <f t="shared" si="24"/>
        <v>0</v>
      </c>
      <c r="K456" s="244">
        <f t="shared" si="24"/>
        <v>0</v>
      </c>
      <c r="L456" s="244">
        <f t="shared" si="24"/>
        <v>0</v>
      </c>
      <c r="M456" s="244">
        <f t="shared" si="24"/>
        <v>0</v>
      </c>
      <c r="N456" s="244">
        <f t="shared" si="24"/>
        <v>0</v>
      </c>
      <c r="O456" s="244">
        <f t="shared" si="24"/>
        <v>0</v>
      </c>
      <c r="P456" s="244">
        <f t="shared" si="24"/>
        <v>0</v>
      </c>
      <c r="Q456" s="244">
        <f t="shared" si="24"/>
        <v>0</v>
      </c>
      <c r="R456" s="244">
        <f t="shared" si="24"/>
        <v>0</v>
      </c>
      <c r="S456" s="244">
        <f t="shared" si="24"/>
        <v>0</v>
      </c>
      <c r="T456" s="244">
        <f t="shared" si="24"/>
        <v>0</v>
      </c>
      <c r="U456" s="244">
        <f t="shared" si="24"/>
        <v>0</v>
      </c>
      <c r="V456" s="244">
        <f t="shared" si="24"/>
        <v>0</v>
      </c>
      <c r="W456" s="244">
        <f t="shared" si="24"/>
        <v>0</v>
      </c>
      <c r="X456" s="244">
        <f t="shared" si="24"/>
        <v>0</v>
      </c>
      <c r="Y456" s="244">
        <f t="shared" si="24"/>
        <v>0</v>
      </c>
      <c r="Z456" s="244">
        <f t="shared" si="24"/>
        <v>0</v>
      </c>
      <c r="AA456" s="244">
        <f t="shared" si="24"/>
        <v>0</v>
      </c>
      <c r="AB456" s="245">
        <f t="shared" si="24"/>
        <v>0</v>
      </c>
      <c r="AD456" s="248"/>
    </row>
    <row r="457" spans="3:30" ht="12.75" hidden="1" customHeight="1" outlineLevel="1">
      <c r="G457" s="94"/>
      <c r="H457" s="94"/>
      <c r="I457" s="94"/>
      <c r="J457" s="94"/>
      <c r="K457" s="94"/>
      <c r="L457" s="94"/>
      <c r="M457" s="94"/>
      <c r="N457" s="94"/>
      <c r="O457" s="94"/>
      <c r="P457" s="94"/>
      <c r="Q457" s="94"/>
      <c r="R457" s="94"/>
      <c r="S457" s="94"/>
      <c r="T457" s="94"/>
      <c r="U457" s="94"/>
      <c r="V457" s="94"/>
      <c r="W457" s="94"/>
      <c r="X457" s="94"/>
      <c r="Y457" s="94"/>
      <c r="Z457" s="94"/>
      <c r="AA457" s="94"/>
      <c r="AB457" s="94"/>
    </row>
    <row r="458" spans="3:30" ht="12.75" hidden="1" customHeight="1" outlineLevel="1">
      <c r="C458" s="144" t="s">
        <v>613</v>
      </c>
      <c r="G458" s="94"/>
      <c r="H458" s="94"/>
      <c r="I458" s="94"/>
      <c r="J458" s="94"/>
      <c r="K458" s="94"/>
      <c r="L458" s="94"/>
      <c r="M458" s="94"/>
      <c r="N458" s="94"/>
      <c r="O458" s="94"/>
      <c r="P458" s="94"/>
      <c r="Q458" s="94"/>
      <c r="R458" s="94"/>
      <c r="S458" s="94"/>
      <c r="T458" s="94"/>
      <c r="U458" s="94"/>
      <c r="V458" s="94"/>
      <c r="W458" s="94"/>
      <c r="X458" s="94"/>
      <c r="Y458" s="94"/>
      <c r="Z458" s="94"/>
      <c r="AA458" s="94"/>
      <c r="AB458" s="94"/>
    </row>
    <row r="459" spans="3:30" ht="12.75" hidden="1" customHeight="1" outlineLevel="1">
      <c r="D459" s="106" t="str">
        <f ca="1">'Line Items'!D332</f>
        <v>Angel: DMU - Class 142</v>
      </c>
      <c r="E459" s="89"/>
      <c r="F459" s="107" t="s">
        <v>614</v>
      </c>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97"/>
      <c r="AD459" s="524" t="s">
        <v>849</v>
      </c>
    </row>
    <row r="460" spans="3:30" ht="12.75" hidden="1" customHeight="1" outlineLevel="1">
      <c r="D460" s="112" t="str">
        <f ca="1">'Line Items'!D333</f>
        <v>Angel: DMU - Class 150 - 2 car</v>
      </c>
      <c r="E460" s="93"/>
      <c r="F460" s="113" t="str">
        <f t="shared" ref="F460:F507" si="25">F459</f>
        <v>000 Unit Miles</v>
      </c>
      <c r="G460" s="181"/>
      <c r="H460" s="181"/>
      <c r="I460" s="181"/>
      <c r="J460" s="181"/>
      <c r="K460" s="181"/>
      <c r="L460" s="181"/>
      <c r="M460" s="181"/>
      <c r="N460" s="181"/>
      <c r="O460" s="181"/>
      <c r="P460" s="181"/>
      <c r="Q460" s="181"/>
      <c r="R460" s="181"/>
      <c r="S460" s="181"/>
      <c r="T460" s="181"/>
      <c r="U460" s="181"/>
      <c r="V460" s="181"/>
      <c r="W460" s="181"/>
      <c r="X460" s="181"/>
      <c r="Y460" s="181"/>
      <c r="Z460" s="181"/>
      <c r="AA460" s="181"/>
      <c r="AB460" s="182"/>
      <c r="AD460" s="226"/>
    </row>
    <row r="461" spans="3:30" ht="12.75" hidden="1" customHeight="1" outlineLevel="1">
      <c r="D461" s="112" t="str">
        <f ca="1">'Line Items'!D334</f>
        <v>Angel: DMU - Class 150 - 3 car</v>
      </c>
      <c r="E461" s="93"/>
      <c r="F461" s="113" t="str">
        <f t="shared" si="25"/>
        <v>000 Unit Miles</v>
      </c>
      <c r="G461" s="181"/>
      <c r="H461" s="181"/>
      <c r="I461" s="181"/>
      <c r="J461" s="181"/>
      <c r="K461" s="181"/>
      <c r="L461" s="181"/>
      <c r="M461" s="181"/>
      <c r="N461" s="181"/>
      <c r="O461" s="181"/>
      <c r="P461" s="181"/>
      <c r="Q461" s="181"/>
      <c r="R461" s="181"/>
      <c r="S461" s="181"/>
      <c r="T461" s="181"/>
      <c r="U461" s="181"/>
      <c r="V461" s="181"/>
      <c r="W461" s="181"/>
      <c r="X461" s="181"/>
      <c r="Y461" s="181"/>
      <c r="Z461" s="181"/>
      <c r="AA461" s="181"/>
      <c r="AB461" s="182"/>
      <c r="AD461" s="226"/>
    </row>
    <row r="462" spans="3:30" ht="12.75" hidden="1" customHeight="1" outlineLevel="1">
      <c r="D462" s="112" t="str">
        <f ca="1">'Line Items'!D335</f>
        <v>Angel: DMU - Class 153</v>
      </c>
      <c r="E462" s="93"/>
      <c r="F462" s="113" t="str">
        <f t="shared" si="25"/>
        <v>000 Unit Miles</v>
      </c>
      <c r="G462" s="181"/>
      <c r="H462" s="181"/>
      <c r="I462" s="181"/>
      <c r="J462" s="181"/>
      <c r="K462" s="181"/>
      <c r="L462" s="181"/>
      <c r="M462" s="181"/>
      <c r="N462" s="181"/>
      <c r="O462" s="181"/>
      <c r="P462" s="181"/>
      <c r="Q462" s="181"/>
      <c r="R462" s="181"/>
      <c r="S462" s="181"/>
      <c r="T462" s="181"/>
      <c r="U462" s="181"/>
      <c r="V462" s="181"/>
      <c r="W462" s="181"/>
      <c r="X462" s="181"/>
      <c r="Y462" s="181"/>
      <c r="Z462" s="181"/>
      <c r="AA462" s="181"/>
      <c r="AB462" s="182"/>
      <c r="AD462" s="226"/>
    </row>
    <row r="463" spans="3:30" ht="12.75" hidden="1" customHeight="1" outlineLevel="1">
      <c r="D463" s="112" t="str">
        <f ca="1">'Line Items'!D336</f>
        <v>Angel: DMU - Class 156</v>
      </c>
      <c r="E463" s="93"/>
      <c r="F463" s="113" t="str">
        <f t="shared" si="25"/>
        <v>000 Unit Miles</v>
      </c>
      <c r="G463" s="181"/>
      <c r="H463" s="181"/>
      <c r="I463" s="181"/>
      <c r="J463" s="181"/>
      <c r="K463" s="181"/>
      <c r="L463" s="181"/>
      <c r="M463" s="181"/>
      <c r="N463" s="181"/>
      <c r="O463" s="181"/>
      <c r="P463" s="181"/>
      <c r="Q463" s="181"/>
      <c r="R463" s="181"/>
      <c r="S463" s="181"/>
      <c r="T463" s="181"/>
      <c r="U463" s="181"/>
      <c r="V463" s="181"/>
      <c r="W463" s="181"/>
      <c r="X463" s="181"/>
      <c r="Y463" s="181"/>
      <c r="Z463" s="181"/>
      <c r="AA463" s="181"/>
      <c r="AB463" s="182"/>
      <c r="AD463" s="226"/>
    </row>
    <row r="464" spans="3:30" ht="12.75" hidden="1" customHeight="1" outlineLevel="1">
      <c r="D464" s="112" t="str">
        <f ca="1">'Line Items'!D337</f>
        <v>Angel: DMU - Class 158 - 2 car</v>
      </c>
      <c r="E464" s="93"/>
      <c r="F464" s="113" t="str">
        <f t="shared" si="25"/>
        <v>000 Unit Miles</v>
      </c>
      <c r="G464" s="181"/>
      <c r="H464" s="181"/>
      <c r="I464" s="181"/>
      <c r="J464" s="181"/>
      <c r="K464" s="181"/>
      <c r="L464" s="181"/>
      <c r="M464" s="181"/>
      <c r="N464" s="181"/>
      <c r="O464" s="181"/>
      <c r="P464" s="181"/>
      <c r="Q464" s="181"/>
      <c r="R464" s="181"/>
      <c r="S464" s="181"/>
      <c r="T464" s="181"/>
      <c r="U464" s="181"/>
      <c r="V464" s="181"/>
      <c r="W464" s="181"/>
      <c r="X464" s="181"/>
      <c r="Y464" s="181"/>
      <c r="Z464" s="181"/>
      <c r="AA464" s="181"/>
      <c r="AB464" s="182"/>
      <c r="AD464" s="226"/>
    </row>
    <row r="465" spans="4:30" ht="12.75" hidden="1" customHeight="1" outlineLevel="1">
      <c r="D465" s="112" t="str">
        <f ca="1">'Line Items'!D338</f>
        <v>Angel: EMU - Class 333</v>
      </c>
      <c r="E465" s="93"/>
      <c r="F465" s="113" t="str">
        <f t="shared" si="25"/>
        <v>000 Unit Miles</v>
      </c>
      <c r="G465" s="181"/>
      <c r="H465" s="181"/>
      <c r="I465" s="181"/>
      <c r="J465" s="181"/>
      <c r="K465" s="181"/>
      <c r="L465" s="181"/>
      <c r="M465" s="181"/>
      <c r="N465" s="181"/>
      <c r="O465" s="181"/>
      <c r="P465" s="181"/>
      <c r="Q465" s="181"/>
      <c r="R465" s="181"/>
      <c r="S465" s="181"/>
      <c r="T465" s="181"/>
      <c r="U465" s="181"/>
      <c r="V465" s="181"/>
      <c r="W465" s="181"/>
      <c r="X465" s="181"/>
      <c r="Y465" s="181"/>
      <c r="Z465" s="181"/>
      <c r="AA465" s="181"/>
      <c r="AB465" s="182"/>
      <c r="AD465" s="226"/>
    </row>
    <row r="466" spans="4:30" ht="12.75" hidden="1" customHeight="1" outlineLevel="1">
      <c r="D466" s="112" t="str">
        <f ca="1">'Line Items'!D339</f>
        <v>Eversholt: DMU - Class 158 - 2 car</v>
      </c>
      <c r="E466" s="93"/>
      <c r="F466" s="113" t="str">
        <f t="shared" si="25"/>
        <v>000 Unit Miles</v>
      </c>
      <c r="G466" s="181"/>
      <c r="H466" s="181"/>
      <c r="I466" s="181"/>
      <c r="J466" s="181"/>
      <c r="K466" s="181"/>
      <c r="L466" s="181"/>
      <c r="M466" s="181"/>
      <c r="N466" s="181"/>
      <c r="O466" s="181"/>
      <c r="P466" s="181"/>
      <c r="Q466" s="181"/>
      <c r="R466" s="181"/>
      <c r="S466" s="181"/>
      <c r="T466" s="181"/>
      <c r="U466" s="181"/>
      <c r="V466" s="181"/>
      <c r="W466" s="181"/>
      <c r="X466" s="181"/>
      <c r="Y466" s="181"/>
      <c r="Z466" s="181"/>
      <c r="AA466" s="181"/>
      <c r="AB466" s="182"/>
      <c r="AD466" s="226"/>
    </row>
    <row r="467" spans="4:30" ht="12.75" hidden="1" customHeight="1" outlineLevel="1">
      <c r="D467" s="112" t="str">
        <f ca="1">'Line Items'!D340</f>
        <v>Eversholt: EMU - Class 321</v>
      </c>
      <c r="E467" s="93"/>
      <c r="F467" s="113" t="str">
        <f t="shared" si="25"/>
        <v>000 Unit Miles</v>
      </c>
      <c r="G467" s="181"/>
      <c r="H467" s="181"/>
      <c r="I467" s="181"/>
      <c r="J467" s="181"/>
      <c r="K467" s="181"/>
      <c r="L467" s="181"/>
      <c r="M467" s="181"/>
      <c r="N467" s="181"/>
      <c r="O467" s="181"/>
      <c r="P467" s="181"/>
      <c r="Q467" s="181"/>
      <c r="R467" s="181"/>
      <c r="S467" s="181"/>
      <c r="T467" s="181"/>
      <c r="U467" s="181"/>
      <c r="V467" s="181"/>
      <c r="W467" s="181"/>
      <c r="X467" s="181"/>
      <c r="Y467" s="181"/>
      <c r="Z467" s="181"/>
      <c r="AA467" s="181"/>
      <c r="AB467" s="182"/>
      <c r="AD467" s="226"/>
    </row>
    <row r="468" spans="4:30" ht="12.75" hidden="1" customHeight="1" outlineLevel="1">
      <c r="D468" s="112" t="str">
        <f ca="1">'Line Items'!D341</f>
        <v>Eversholt: EMU - Class 322</v>
      </c>
      <c r="E468" s="93"/>
      <c r="F468" s="113" t="str">
        <f t="shared" si="25"/>
        <v>000 Unit Miles</v>
      </c>
      <c r="G468" s="181"/>
      <c r="H468" s="181"/>
      <c r="I468" s="181"/>
      <c r="J468" s="181"/>
      <c r="K468" s="181"/>
      <c r="L468" s="181"/>
      <c r="M468" s="181"/>
      <c r="N468" s="181"/>
      <c r="O468" s="181"/>
      <c r="P468" s="181"/>
      <c r="Q468" s="181"/>
      <c r="R468" s="181"/>
      <c r="S468" s="181"/>
      <c r="T468" s="181"/>
      <c r="U468" s="181"/>
      <c r="V468" s="181"/>
      <c r="W468" s="181"/>
      <c r="X468" s="181"/>
      <c r="Y468" s="181"/>
      <c r="Z468" s="181"/>
      <c r="AA468" s="181"/>
      <c r="AB468" s="182"/>
      <c r="AD468" s="226"/>
    </row>
    <row r="469" spans="4:30" ht="12.75" hidden="1" customHeight="1" outlineLevel="1">
      <c r="D469" s="112" t="str">
        <f ca="1">'Line Items'!D342</f>
        <v>Porterbrook: DMU - Class 144 - 2 car</v>
      </c>
      <c r="E469" s="93"/>
      <c r="F469" s="113" t="str">
        <f t="shared" si="25"/>
        <v>000 Unit Miles</v>
      </c>
      <c r="G469" s="181"/>
      <c r="H469" s="181"/>
      <c r="I469" s="181"/>
      <c r="J469" s="181"/>
      <c r="K469" s="181"/>
      <c r="L469" s="181"/>
      <c r="M469" s="181"/>
      <c r="N469" s="181"/>
      <c r="O469" s="181"/>
      <c r="P469" s="181"/>
      <c r="Q469" s="181"/>
      <c r="R469" s="181"/>
      <c r="S469" s="181"/>
      <c r="T469" s="181"/>
      <c r="U469" s="181"/>
      <c r="V469" s="181"/>
      <c r="W469" s="181"/>
      <c r="X469" s="181"/>
      <c r="Y469" s="181"/>
      <c r="Z469" s="181"/>
      <c r="AA469" s="181"/>
      <c r="AB469" s="182"/>
      <c r="AD469" s="226"/>
    </row>
    <row r="470" spans="4:30" ht="12.75" hidden="1" customHeight="1" outlineLevel="1">
      <c r="D470" s="112" t="str">
        <f ca="1">'Line Items'!D343</f>
        <v>Porterbrook: DMU - Class 144 - 3 car</v>
      </c>
      <c r="E470" s="93"/>
      <c r="F470" s="113" t="str">
        <f t="shared" si="25"/>
        <v>000 Unit Miles</v>
      </c>
      <c r="G470" s="181"/>
      <c r="H470" s="181"/>
      <c r="I470" s="181"/>
      <c r="J470" s="181"/>
      <c r="K470" s="181"/>
      <c r="L470" s="181"/>
      <c r="M470" s="181"/>
      <c r="N470" s="181"/>
      <c r="O470" s="181"/>
      <c r="P470" s="181"/>
      <c r="Q470" s="181"/>
      <c r="R470" s="181"/>
      <c r="S470" s="181"/>
      <c r="T470" s="181"/>
      <c r="U470" s="181"/>
      <c r="V470" s="181"/>
      <c r="W470" s="181"/>
      <c r="X470" s="181"/>
      <c r="Y470" s="181"/>
      <c r="Z470" s="181"/>
      <c r="AA470" s="181"/>
      <c r="AB470" s="182"/>
      <c r="AD470" s="226"/>
    </row>
    <row r="471" spans="4:30" ht="12.75" hidden="1" customHeight="1" outlineLevel="1">
      <c r="D471" s="112" t="str">
        <f ca="1">'Line Items'!D344</f>
        <v>Porterbrook: DMU - Class 150 - 2 car</v>
      </c>
      <c r="E471" s="93"/>
      <c r="F471" s="113" t="str">
        <f t="shared" si="25"/>
        <v>000 Unit Miles</v>
      </c>
      <c r="G471" s="181"/>
      <c r="H471" s="181"/>
      <c r="I471" s="181"/>
      <c r="J471" s="181"/>
      <c r="K471" s="181"/>
      <c r="L471" s="181"/>
      <c r="M471" s="181"/>
      <c r="N471" s="181"/>
      <c r="O471" s="181"/>
      <c r="P471" s="181"/>
      <c r="Q471" s="181"/>
      <c r="R471" s="181"/>
      <c r="S471" s="181"/>
      <c r="T471" s="181"/>
      <c r="U471" s="181"/>
      <c r="V471" s="181"/>
      <c r="W471" s="181"/>
      <c r="X471" s="181"/>
      <c r="Y471" s="181"/>
      <c r="Z471" s="181"/>
      <c r="AA471" s="181"/>
      <c r="AB471" s="182"/>
      <c r="AD471" s="226"/>
    </row>
    <row r="472" spans="4:30" ht="12.75" hidden="1" customHeight="1" outlineLevel="1">
      <c r="D472" s="112" t="str">
        <f ca="1">'Line Items'!D345</f>
        <v>Porterbrook: DMU - Class 153</v>
      </c>
      <c r="E472" s="93"/>
      <c r="F472" s="113" t="str">
        <f t="shared" si="25"/>
        <v>000 Unit Miles</v>
      </c>
      <c r="G472" s="181"/>
      <c r="H472" s="181"/>
      <c r="I472" s="181"/>
      <c r="J472" s="181"/>
      <c r="K472" s="181"/>
      <c r="L472" s="181"/>
      <c r="M472" s="181"/>
      <c r="N472" s="181"/>
      <c r="O472" s="181"/>
      <c r="P472" s="181"/>
      <c r="Q472" s="181"/>
      <c r="R472" s="181"/>
      <c r="S472" s="181"/>
      <c r="T472" s="181"/>
      <c r="U472" s="181"/>
      <c r="V472" s="181"/>
      <c r="W472" s="181"/>
      <c r="X472" s="181"/>
      <c r="Y472" s="181"/>
      <c r="Z472" s="181"/>
      <c r="AA472" s="181"/>
      <c r="AB472" s="182"/>
      <c r="AD472" s="226"/>
    </row>
    <row r="473" spans="4:30" ht="12.75" hidden="1" customHeight="1" outlineLevel="1">
      <c r="D473" s="112" t="str">
        <f ca="1">'Line Items'!D346</f>
        <v>Porterbrook: DMU - Class 155</v>
      </c>
      <c r="E473" s="93"/>
      <c r="F473" s="113" t="str">
        <f t="shared" si="25"/>
        <v>000 Unit Miles</v>
      </c>
      <c r="G473" s="181"/>
      <c r="H473" s="181"/>
      <c r="I473" s="181"/>
      <c r="J473" s="181"/>
      <c r="K473" s="181"/>
      <c r="L473" s="181"/>
      <c r="M473" s="181"/>
      <c r="N473" s="181"/>
      <c r="O473" s="181"/>
      <c r="P473" s="181"/>
      <c r="Q473" s="181"/>
      <c r="R473" s="181"/>
      <c r="S473" s="181"/>
      <c r="T473" s="181"/>
      <c r="U473" s="181"/>
      <c r="V473" s="181"/>
      <c r="W473" s="181"/>
      <c r="X473" s="181"/>
      <c r="Y473" s="181"/>
      <c r="Z473" s="181"/>
      <c r="AA473" s="181"/>
      <c r="AB473" s="182"/>
      <c r="AD473" s="226"/>
    </row>
    <row r="474" spans="4:30" ht="12.75" hidden="1" customHeight="1" outlineLevel="1">
      <c r="D474" s="112" t="str">
        <f ca="1">'Line Items'!D347</f>
        <v>Porterbrook: DMU - Class 156</v>
      </c>
      <c r="E474" s="93"/>
      <c r="F474" s="113" t="str">
        <f t="shared" si="25"/>
        <v>000 Unit Miles</v>
      </c>
      <c r="G474" s="181"/>
      <c r="H474" s="181"/>
      <c r="I474" s="181"/>
      <c r="J474" s="181"/>
      <c r="K474" s="181"/>
      <c r="L474" s="181"/>
      <c r="M474" s="181"/>
      <c r="N474" s="181"/>
      <c r="O474" s="181"/>
      <c r="P474" s="181"/>
      <c r="Q474" s="181"/>
      <c r="R474" s="181"/>
      <c r="S474" s="181"/>
      <c r="T474" s="181"/>
      <c r="U474" s="181"/>
      <c r="V474" s="181"/>
      <c r="W474" s="181"/>
      <c r="X474" s="181"/>
      <c r="Y474" s="181"/>
      <c r="Z474" s="181"/>
      <c r="AA474" s="181"/>
      <c r="AB474" s="182"/>
      <c r="AD474" s="226"/>
    </row>
    <row r="475" spans="4:30" ht="12.75" hidden="1" customHeight="1" outlineLevel="1">
      <c r="D475" s="112" t="str">
        <f ca="1">'Line Items'!D348</f>
        <v>Porterbrook: DMU - Class 158 - 3 car</v>
      </c>
      <c r="E475" s="93"/>
      <c r="F475" s="113" t="str">
        <f t="shared" si="25"/>
        <v>000 Unit Miles</v>
      </c>
      <c r="G475" s="181"/>
      <c r="H475" s="181"/>
      <c r="I475" s="181"/>
      <c r="J475" s="181"/>
      <c r="K475" s="181"/>
      <c r="L475" s="181"/>
      <c r="M475" s="181"/>
      <c r="N475" s="181"/>
      <c r="O475" s="181"/>
      <c r="P475" s="181"/>
      <c r="Q475" s="181"/>
      <c r="R475" s="181"/>
      <c r="S475" s="181"/>
      <c r="T475" s="181"/>
      <c r="U475" s="181"/>
      <c r="V475" s="181"/>
      <c r="W475" s="181"/>
      <c r="X475" s="181"/>
      <c r="Y475" s="181"/>
      <c r="Z475" s="181"/>
      <c r="AA475" s="181"/>
      <c r="AB475" s="182"/>
      <c r="AD475" s="226"/>
    </row>
    <row r="476" spans="4:30" ht="12.75" hidden="1" customHeight="1" outlineLevel="1">
      <c r="D476" s="112" t="str">
        <f ca="1">'Line Items'!D349</f>
        <v>Porterbrook: EMU - Class 319</v>
      </c>
      <c r="E476" s="93"/>
      <c r="F476" s="113" t="str">
        <f t="shared" si="25"/>
        <v>000 Unit Miles</v>
      </c>
      <c r="G476" s="181"/>
      <c r="H476" s="181"/>
      <c r="I476" s="181"/>
      <c r="J476" s="181"/>
      <c r="K476" s="181"/>
      <c r="L476" s="181"/>
      <c r="M476" s="181"/>
      <c r="N476" s="181"/>
      <c r="O476" s="181"/>
      <c r="P476" s="181"/>
      <c r="Q476" s="181"/>
      <c r="R476" s="181"/>
      <c r="S476" s="181"/>
      <c r="T476" s="181"/>
      <c r="U476" s="181"/>
      <c r="V476" s="181"/>
      <c r="W476" s="181"/>
      <c r="X476" s="181"/>
      <c r="Y476" s="181"/>
      <c r="Z476" s="181"/>
      <c r="AA476" s="181"/>
      <c r="AB476" s="182"/>
      <c r="AD476" s="226"/>
    </row>
    <row r="477" spans="4:30" ht="12.75" hidden="1" customHeight="1" outlineLevel="1">
      <c r="D477" s="112" t="str">
        <f ca="1">'Line Items'!D350</f>
        <v>Porterbrook: EMU - Class 323</v>
      </c>
      <c r="E477" s="93"/>
      <c r="F477" s="113" t="str">
        <f t="shared" si="25"/>
        <v>000 Unit Miles</v>
      </c>
      <c r="G477" s="181"/>
      <c r="H477" s="181"/>
      <c r="I477" s="181"/>
      <c r="J477" s="181"/>
      <c r="K477" s="181"/>
      <c r="L477" s="181"/>
      <c r="M477" s="181"/>
      <c r="N477" s="181"/>
      <c r="O477" s="181"/>
      <c r="P477" s="181"/>
      <c r="Q477" s="181"/>
      <c r="R477" s="181"/>
      <c r="S477" s="181"/>
      <c r="T477" s="181"/>
      <c r="U477" s="181"/>
      <c r="V477" s="181"/>
      <c r="W477" s="181"/>
      <c r="X477" s="181"/>
      <c r="Y477" s="181"/>
      <c r="Z477" s="181"/>
      <c r="AA477" s="181"/>
      <c r="AB477" s="182"/>
      <c r="AD477" s="226"/>
    </row>
    <row r="478" spans="4:30" ht="12.75" hidden="1" customHeight="1" outlineLevel="1">
      <c r="D478" s="112" t="str">
        <f ca="1">'Line Items'!D351</f>
        <v>[Rolling Stock Line 20]</v>
      </c>
      <c r="E478" s="93"/>
      <c r="F478" s="113" t="str">
        <f t="shared" si="25"/>
        <v>000 Unit Miles</v>
      </c>
      <c r="G478" s="181"/>
      <c r="H478" s="181"/>
      <c r="I478" s="181"/>
      <c r="J478" s="181"/>
      <c r="K478" s="181"/>
      <c r="L478" s="181"/>
      <c r="M478" s="181"/>
      <c r="N478" s="181"/>
      <c r="O478" s="181"/>
      <c r="P478" s="181"/>
      <c r="Q478" s="181"/>
      <c r="R478" s="181"/>
      <c r="S478" s="181"/>
      <c r="T478" s="181"/>
      <c r="U478" s="181"/>
      <c r="V478" s="181"/>
      <c r="W478" s="181"/>
      <c r="X478" s="181"/>
      <c r="Y478" s="181"/>
      <c r="Z478" s="181"/>
      <c r="AA478" s="181"/>
      <c r="AB478" s="182"/>
      <c r="AD478" s="226"/>
    </row>
    <row r="479" spans="4:30" ht="12.75" hidden="1" customHeight="1" outlineLevel="1">
      <c r="D479" s="112" t="str">
        <f ca="1">'Line Items'!D352</f>
        <v>[Rolling Stock Line 21]</v>
      </c>
      <c r="E479" s="93"/>
      <c r="F479" s="113" t="str">
        <f t="shared" si="25"/>
        <v>000 Unit Miles</v>
      </c>
      <c r="G479" s="181"/>
      <c r="H479" s="181"/>
      <c r="I479" s="181"/>
      <c r="J479" s="181"/>
      <c r="K479" s="181"/>
      <c r="L479" s="181"/>
      <c r="M479" s="181"/>
      <c r="N479" s="181"/>
      <c r="O479" s="181"/>
      <c r="P479" s="181"/>
      <c r="Q479" s="181"/>
      <c r="R479" s="181"/>
      <c r="S479" s="181"/>
      <c r="T479" s="181"/>
      <c r="U479" s="181"/>
      <c r="V479" s="181"/>
      <c r="W479" s="181"/>
      <c r="X479" s="181"/>
      <c r="Y479" s="181"/>
      <c r="Z479" s="181"/>
      <c r="AA479" s="181"/>
      <c r="AB479" s="182"/>
      <c r="AD479" s="226"/>
    </row>
    <row r="480" spans="4:30" ht="12.75" hidden="1" customHeight="1" outlineLevel="1">
      <c r="D480" s="112" t="str">
        <f ca="1">'Line Items'!D353</f>
        <v>[Rolling Stock Line 22]</v>
      </c>
      <c r="E480" s="93"/>
      <c r="F480" s="113" t="str">
        <f t="shared" si="25"/>
        <v>000 Unit Miles</v>
      </c>
      <c r="G480" s="181"/>
      <c r="H480" s="181"/>
      <c r="I480" s="181"/>
      <c r="J480" s="181"/>
      <c r="K480" s="181"/>
      <c r="L480" s="181"/>
      <c r="M480" s="181"/>
      <c r="N480" s="181"/>
      <c r="O480" s="181"/>
      <c r="P480" s="181"/>
      <c r="Q480" s="181"/>
      <c r="R480" s="181"/>
      <c r="S480" s="181"/>
      <c r="T480" s="181"/>
      <c r="U480" s="181"/>
      <c r="V480" s="181"/>
      <c r="W480" s="181"/>
      <c r="X480" s="181"/>
      <c r="Y480" s="181"/>
      <c r="Z480" s="181"/>
      <c r="AA480" s="181"/>
      <c r="AB480" s="182"/>
      <c r="AD480" s="226"/>
    </row>
    <row r="481" spans="4:30" ht="12.75" hidden="1" customHeight="1" outlineLevel="1">
      <c r="D481" s="112" t="str">
        <f ca="1">'Line Items'!D354</f>
        <v>[Rolling Stock Line 23]</v>
      </c>
      <c r="E481" s="93"/>
      <c r="F481" s="113" t="str">
        <f t="shared" si="25"/>
        <v>000 Unit Miles</v>
      </c>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2"/>
      <c r="AD481" s="226"/>
    </row>
    <row r="482" spans="4:30" ht="12.75" hidden="1" customHeight="1" outlineLevel="1">
      <c r="D482" s="112" t="str">
        <f ca="1">'Line Items'!D355</f>
        <v>[Rolling Stock Line 24]</v>
      </c>
      <c r="E482" s="93"/>
      <c r="F482" s="113" t="str">
        <f t="shared" si="25"/>
        <v>000 Unit Miles</v>
      </c>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2"/>
      <c r="AD482" s="226"/>
    </row>
    <row r="483" spans="4:30" ht="12.75" hidden="1" customHeight="1" outlineLevel="1">
      <c r="D483" s="112" t="str">
        <f ca="1">'Line Items'!D356</f>
        <v>[Rolling Stock Line 25]</v>
      </c>
      <c r="E483" s="93"/>
      <c r="F483" s="113" t="str">
        <f t="shared" si="25"/>
        <v>000 Unit Miles</v>
      </c>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2"/>
      <c r="AD483" s="226"/>
    </row>
    <row r="484" spans="4:30" ht="12.75" hidden="1" customHeight="1" outlineLevel="1">
      <c r="D484" s="112" t="str">
        <f ca="1">'Line Items'!D357</f>
        <v>[Rolling Stock Line 26]</v>
      </c>
      <c r="E484" s="93"/>
      <c r="F484" s="113" t="str">
        <f t="shared" si="25"/>
        <v>000 Unit Miles</v>
      </c>
      <c r="G484" s="181"/>
      <c r="H484" s="181"/>
      <c r="I484" s="181"/>
      <c r="J484" s="181"/>
      <c r="K484" s="181"/>
      <c r="L484" s="181"/>
      <c r="M484" s="181"/>
      <c r="N484" s="181"/>
      <c r="O484" s="181"/>
      <c r="P484" s="181"/>
      <c r="Q484" s="181"/>
      <c r="R484" s="181"/>
      <c r="S484" s="181"/>
      <c r="T484" s="181"/>
      <c r="U484" s="181"/>
      <c r="V484" s="181"/>
      <c r="W484" s="181"/>
      <c r="X484" s="181"/>
      <c r="Y484" s="181"/>
      <c r="Z484" s="181"/>
      <c r="AA484" s="181"/>
      <c r="AB484" s="182"/>
      <c r="AD484" s="226"/>
    </row>
    <row r="485" spans="4:30" ht="12.75" hidden="1" customHeight="1" outlineLevel="1">
      <c r="D485" s="112" t="str">
        <f ca="1">'Line Items'!D358</f>
        <v>[Rolling Stock Line 27]</v>
      </c>
      <c r="E485" s="93"/>
      <c r="F485" s="113" t="str">
        <f t="shared" si="25"/>
        <v>000 Unit Miles</v>
      </c>
      <c r="G485" s="181"/>
      <c r="H485" s="181"/>
      <c r="I485" s="181"/>
      <c r="J485" s="181"/>
      <c r="K485" s="181"/>
      <c r="L485" s="181"/>
      <c r="M485" s="181"/>
      <c r="N485" s="181"/>
      <c r="O485" s="181"/>
      <c r="P485" s="181"/>
      <c r="Q485" s="181"/>
      <c r="R485" s="181"/>
      <c r="S485" s="181"/>
      <c r="T485" s="181"/>
      <c r="U485" s="181"/>
      <c r="V485" s="181"/>
      <c r="W485" s="181"/>
      <c r="X485" s="181"/>
      <c r="Y485" s="181"/>
      <c r="Z485" s="181"/>
      <c r="AA485" s="181"/>
      <c r="AB485" s="182"/>
      <c r="AD485" s="226"/>
    </row>
    <row r="486" spans="4:30" ht="12.75" hidden="1" customHeight="1" outlineLevel="1">
      <c r="D486" s="112" t="str">
        <f ca="1">'Line Items'!D359</f>
        <v>[Rolling Stock Line 28]</v>
      </c>
      <c r="E486" s="93"/>
      <c r="F486" s="113" t="str">
        <f t="shared" si="25"/>
        <v>000 Unit Miles</v>
      </c>
      <c r="G486" s="181"/>
      <c r="H486" s="181"/>
      <c r="I486" s="181"/>
      <c r="J486" s="181"/>
      <c r="K486" s="181"/>
      <c r="L486" s="181"/>
      <c r="M486" s="181"/>
      <c r="N486" s="181"/>
      <c r="O486" s="181"/>
      <c r="P486" s="181"/>
      <c r="Q486" s="181"/>
      <c r="R486" s="181"/>
      <c r="S486" s="181"/>
      <c r="T486" s="181"/>
      <c r="U486" s="181"/>
      <c r="V486" s="181"/>
      <c r="W486" s="181"/>
      <c r="X486" s="181"/>
      <c r="Y486" s="181"/>
      <c r="Z486" s="181"/>
      <c r="AA486" s="181"/>
      <c r="AB486" s="182"/>
      <c r="AD486" s="226"/>
    </row>
    <row r="487" spans="4:30" ht="12.75" hidden="1" customHeight="1" outlineLevel="1">
      <c r="D487" s="112" t="str">
        <f ca="1">'Line Items'!D360</f>
        <v>[Rolling Stock Line 29]</v>
      </c>
      <c r="E487" s="93"/>
      <c r="F487" s="113" t="str">
        <f t="shared" si="25"/>
        <v>000 Unit Miles</v>
      </c>
      <c r="G487" s="181"/>
      <c r="H487" s="181"/>
      <c r="I487" s="181"/>
      <c r="J487" s="181"/>
      <c r="K487" s="181"/>
      <c r="L487" s="181"/>
      <c r="M487" s="181"/>
      <c r="N487" s="181"/>
      <c r="O487" s="181"/>
      <c r="P487" s="181"/>
      <c r="Q487" s="181"/>
      <c r="R487" s="181"/>
      <c r="S487" s="181"/>
      <c r="T487" s="181"/>
      <c r="U487" s="181"/>
      <c r="V487" s="181"/>
      <c r="W487" s="181"/>
      <c r="X487" s="181"/>
      <c r="Y487" s="181"/>
      <c r="Z487" s="181"/>
      <c r="AA487" s="181"/>
      <c r="AB487" s="182"/>
      <c r="AD487" s="226"/>
    </row>
    <row r="488" spans="4:30" ht="12.75" hidden="1" customHeight="1" outlineLevel="1">
      <c r="D488" s="112" t="str">
        <f ca="1">'Line Items'!D361</f>
        <v>[Rolling Stock Line 30]</v>
      </c>
      <c r="E488" s="93"/>
      <c r="F488" s="113" t="str">
        <f t="shared" si="25"/>
        <v>000 Unit Miles</v>
      </c>
      <c r="G488" s="181"/>
      <c r="H488" s="181"/>
      <c r="I488" s="181"/>
      <c r="J488" s="181"/>
      <c r="K488" s="181"/>
      <c r="L488" s="181"/>
      <c r="M488" s="181"/>
      <c r="N488" s="181"/>
      <c r="O488" s="181"/>
      <c r="P488" s="181"/>
      <c r="Q488" s="181"/>
      <c r="R488" s="181"/>
      <c r="S488" s="181"/>
      <c r="T488" s="181"/>
      <c r="U488" s="181"/>
      <c r="V488" s="181"/>
      <c r="W488" s="181"/>
      <c r="X488" s="181"/>
      <c r="Y488" s="181"/>
      <c r="Z488" s="181"/>
      <c r="AA488" s="181"/>
      <c r="AB488" s="182"/>
      <c r="AD488" s="226"/>
    </row>
    <row r="489" spans="4:30" ht="12.75" hidden="1" customHeight="1" outlineLevel="1">
      <c r="D489" s="112" t="str">
        <f ca="1">'Line Items'!D362</f>
        <v>[Rolling Stock Line 31]</v>
      </c>
      <c r="E489" s="93"/>
      <c r="F489" s="113" t="str">
        <f t="shared" si="25"/>
        <v>000 Unit Miles</v>
      </c>
      <c r="G489" s="181"/>
      <c r="H489" s="181"/>
      <c r="I489" s="181"/>
      <c r="J489" s="181"/>
      <c r="K489" s="181"/>
      <c r="L489" s="181"/>
      <c r="M489" s="181"/>
      <c r="N489" s="181"/>
      <c r="O489" s="181"/>
      <c r="P489" s="181"/>
      <c r="Q489" s="181"/>
      <c r="R489" s="181"/>
      <c r="S489" s="181"/>
      <c r="T489" s="181"/>
      <c r="U489" s="181"/>
      <c r="V489" s="181"/>
      <c r="W489" s="181"/>
      <c r="X489" s="181"/>
      <c r="Y489" s="181"/>
      <c r="Z489" s="181"/>
      <c r="AA489" s="181"/>
      <c r="AB489" s="182"/>
      <c r="AD489" s="226"/>
    </row>
    <row r="490" spans="4:30" ht="12.75" hidden="1" customHeight="1" outlineLevel="1">
      <c r="D490" s="112" t="str">
        <f ca="1">'Line Items'!D363</f>
        <v>[Rolling Stock Line 32]</v>
      </c>
      <c r="E490" s="93"/>
      <c r="F490" s="113" t="str">
        <f t="shared" si="25"/>
        <v>000 Unit Miles</v>
      </c>
      <c r="G490" s="181"/>
      <c r="H490" s="181"/>
      <c r="I490" s="181"/>
      <c r="J490" s="181"/>
      <c r="K490" s="181"/>
      <c r="L490" s="181"/>
      <c r="M490" s="181"/>
      <c r="N490" s="181"/>
      <c r="O490" s="181"/>
      <c r="P490" s="181"/>
      <c r="Q490" s="181"/>
      <c r="R490" s="181"/>
      <c r="S490" s="181"/>
      <c r="T490" s="181"/>
      <c r="U490" s="181"/>
      <c r="V490" s="181"/>
      <c r="W490" s="181"/>
      <c r="X490" s="181"/>
      <c r="Y490" s="181"/>
      <c r="Z490" s="181"/>
      <c r="AA490" s="181"/>
      <c r="AB490" s="182"/>
      <c r="AD490" s="226"/>
    </row>
    <row r="491" spans="4:30" ht="12.75" hidden="1" customHeight="1" outlineLevel="1">
      <c r="D491" s="112" t="str">
        <f ca="1">'Line Items'!D364</f>
        <v>[Rolling Stock Line 33]</v>
      </c>
      <c r="E491" s="93"/>
      <c r="F491" s="113" t="str">
        <f t="shared" si="25"/>
        <v>000 Unit Miles</v>
      </c>
      <c r="G491" s="181"/>
      <c r="H491" s="181"/>
      <c r="I491" s="181"/>
      <c r="J491" s="181"/>
      <c r="K491" s="181"/>
      <c r="L491" s="181"/>
      <c r="M491" s="181"/>
      <c r="N491" s="181"/>
      <c r="O491" s="181"/>
      <c r="P491" s="181"/>
      <c r="Q491" s="181"/>
      <c r="R491" s="181"/>
      <c r="S491" s="181"/>
      <c r="T491" s="181"/>
      <c r="U491" s="181"/>
      <c r="V491" s="181"/>
      <c r="W491" s="181"/>
      <c r="X491" s="181"/>
      <c r="Y491" s="181"/>
      <c r="Z491" s="181"/>
      <c r="AA491" s="181"/>
      <c r="AB491" s="182"/>
      <c r="AD491" s="226"/>
    </row>
    <row r="492" spans="4:30" ht="12.75" hidden="1" customHeight="1" outlineLevel="1">
      <c r="D492" s="112" t="str">
        <f ca="1">'Line Items'!D365</f>
        <v>[Rolling Stock Line 34]</v>
      </c>
      <c r="E492" s="93"/>
      <c r="F492" s="113" t="str">
        <f t="shared" si="25"/>
        <v>000 Unit Miles</v>
      </c>
      <c r="G492" s="181"/>
      <c r="H492" s="181"/>
      <c r="I492" s="181"/>
      <c r="J492" s="181"/>
      <c r="K492" s="181"/>
      <c r="L492" s="181"/>
      <c r="M492" s="181"/>
      <c r="N492" s="181"/>
      <c r="O492" s="181"/>
      <c r="P492" s="181"/>
      <c r="Q492" s="181"/>
      <c r="R492" s="181"/>
      <c r="S492" s="181"/>
      <c r="T492" s="181"/>
      <c r="U492" s="181"/>
      <c r="V492" s="181"/>
      <c r="W492" s="181"/>
      <c r="X492" s="181"/>
      <c r="Y492" s="181"/>
      <c r="Z492" s="181"/>
      <c r="AA492" s="181"/>
      <c r="AB492" s="182"/>
      <c r="AD492" s="226"/>
    </row>
    <row r="493" spans="4:30" ht="12.75" hidden="1" customHeight="1" outlineLevel="1">
      <c r="D493" s="112" t="str">
        <f ca="1">'Line Items'!D366</f>
        <v>[Rolling Stock Line 35]</v>
      </c>
      <c r="E493" s="93"/>
      <c r="F493" s="113" t="str">
        <f t="shared" si="25"/>
        <v>000 Unit Miles</v>
      </c>
      <c r="G493" s="181"/>
      <c r="H493" s="181"/>
      <c r="I493" s="181"/>
      <c r="J493" s="181"/>
      <c r="K493" s="181"/>
      <c r="L493" s="181"/>
      <c r="M493" s="181"/>
      <c r="N493" s="181"/>
      <c r="O493" s="181"/>
      <c r="P493" s="181"/>
      <c r="Q493" s="181"/>
      <c r="R493" s="181"/>
      <c r="S493" s="181"/>
      <c r="T493" s="181"/>
      <c r="U493" s="181"/>
      <c r="V493" s="181"/>
      <c r="W493" s="181"/>
      <c r="X493" s="181"/>
      <c r="Y493" s="181"/>
      <c r="Z493" s="181"/>
      <c r="AA493" s="181"/>
      <c r="AB493" s="182"/>
      <c r="AD493" s="226"/>
    </row>
    <row r="494" spans="4:30" ht="12.75" hidden="1" customHeight="1" outlineLevel="1">
      <c r="D494" s="112" t="str">
        <f ca="1">'Line Items'!D367</f>
        <v>[Rolling Stock Line 36]</v>
      </c>
      <c r="E494" s="93"/>
      <c r="F494" s="113" t="str">
        <f t="shared" si="25"/>
        <v>000 Unit Miles</v>
      </c>
      <c r="G494" s="181"/>
      <c r="H494" s="181"/>
      <c r="I494" s="181"/>
      <c r="J494" s="181"/>
      <c r="K494" s="181"/>
      <c r="L494" s="181"/>
      <c r="M494" s="181"/>
      <c r="N494" s="181"/>
      <c r="O494" s="181"/>
      <c r="P494" s="181"/>
      <c r="Q494" s="181"/>
      <c r="R494" s="181"/>
      <c r="S494" s="181"/>
      <c r="T494" s="181"/>
      <c r="U494" s="181"/>
      <c r="V494" s="181"/>
      <c r="W494" s="181"/>
      <c r="X494" s="181"/>
      <c r="Y494" s="181"/>
      <c r="Z494" s="181"/>
      <c r="AA494" s="181"/>
      <c r="AB494" s="182"/>
      <c r="AD494" s="226"/>
    </row>
    <row r="495" spans="4:30" ht="12.75" hidden="1" customHeight="1" outlineLevel="1">
      <c r="D495" s="112" t="str">
        <f ca="1">'Line Items'!D368</f>
        <v>[Rolling Stock Line 37]</v>
      </c>
      <c r="E495" s="93"/>
      <c r="F495" s="113" t="str">
        <f t="shared" si="25"/>
        <v>000 Unit Miles</v>
      </c>
      <c r="G495" s="181"/>
      <c r="H495" s="181"/>
      <c r="I495" s="181"/>
      <c r="J495" s="181"/>
      <c r="K495" s="181"/>
      <c r="L495" s="181"/>
      <c r="M495" s="181"/>
      <c r="N495" s="181"/>
      <c r="O495" s="181"/>
      <c r="P495" s="181"/>
      <c r="Q495" s="181"/>
      <c r="R495" s="181"/>
      <c r="S495" s="181"/>
      <c r="T495" s="181"/>
      <c r="U495" s="181"/>
      <c r="V495" s="181"/>
      <c r="W495" s="181"/>
      <c r="X495" s="181"/>
      <c r="Y495" s="181"/>
      <c r="Z495" s="181"/>
      <c r="AA495" s="181"/>
      <c r="AB495" s="182"/>
      <c r="AD495" s="226"/>
    </row>
    <row r="496" spans="4:30" ht="12.75" hidden="1" customHeight="1" outlineLevel="1">
      <c r="D496" s="112" t="str">
        <f ca="1">'Line Items'!D369</f>
        <v>[Rolling Stock Line 38]</v>
      </c>
      <c r="E496" s="93"/>
      <c r="F496" s="113" t="str">
        <f t="shared" si="25"/>
        <v>000 Unit Miles</v>
      </c>
      <c r="G496" s="181"/>
      <c r="H496" s="181"/>
      <c r="I496" s="181"/>
      <c r="J496" s="181"/>
      <c r="K496" s="181"/>
      <c r="L496" s="181"/>
      <c r="M496" s="181"/>
      <c r="N496" s="181"/>
      <c r="O496" s="181"/>
      <c r="P496" s="181"/>
      <c r="Q496" s="181"/>
      <c r="R496" s="181"/>
      <c r="S496" s="181"/>
      <c r="T496" s="181"/>
      <c r="U496" s="181"/>
      <c r="V496" s="181"/>
      <c r="W496" s="181"/>
      <c r="X496" s="181"/>
      <c r="Y496" s="181"/>
      <c r="Z496" s="181"/>
      <c r="AA496" s="181"/>
      <c r="AB496" s="182"/>
      <c r="AD496" s="226"/>
    </row>
    <row r="497" spans="3:30" ht="12.75" hidden="1" customHeight="1" outlineLevel="1">
      <c r="D497" s="112" t="str">
        <f ca="1">'Line Items'!D370</f>
        <v>[Rolling Stock Line 39]</v>
      </c>
      <c r="E497" s="93"/>
      <c r="F497" s="113" t="str">
        <f t="shared" si="25"/>
        <v>000 Unit Miles</v>
      </c>
      <c r="G497" s="181"/>
      <c r="H497" s="181"/>
      <c r="I497" s="181"/>
      <c r="J497" s="181"/>
      <c r="K497" s="181"/>
      <c r="L497" s="181"/>
      <c r="M497" s="181"/>
      <c r="N497" s="181"/>
      <c r="O497" s="181"/>
      <c r="P497" s="181"/>
      <c r="Q497" s="181"/>
      <c r="R497" s="181"/>
      <c r="S497" s="181"/>
      <c r="T497" s="181"/>
      <c r="U497" s="181"/>
      <c r="V497" s="181"/>
      <c r="W497" s="181"/>
      <c r="X497" s="181"/>
      <c r="Y497" s="181"/>
      <c r="Z497" s="181"/>
      <c r="AA497" s="181"/>
      <c r="AB497" s="182"/>
      <c r="AD497" s="226"/>
    </row>
    <row r="498" spans="3:30" ht="12.75" hidden="1" customHeight="1" outlineLevel="1">
      <c r="D498" s="112" t="str">
        <f ca="1">'Line Items'!D371</f>
        <v>[Rolling Stock Line 40]</v>
      </c>
      <c r="E498" s="93"/>
      <c r="F498" s="113" t="str">
        <f t="shared" si="25"/>
        <v>000 Unit Miles</v>
      </c>
      <c r="G498" s="181"/>
      <c r="H498" s="181"/>
      <c r="I498" s="181"/>
      <c r="J498" s="181"/>
      <c r="K498" s="181"/>
      <c r="L498" s="181"/>
      <c r="M498" s="181"/>
      <c r="N498" s="181"/>
      <c r="O498" s="181"/>
      <c r="P498" s="181"/>
      <c r="Q498" s="181"/>
      <c r="R498" s="181"/>
      <c r="S498" s="181"/>
      <c r="T498" s="181"/>
      <c r="U498" s="181"/>
      <c r="V498" s="181"/>
      <c r="W498" s="181"/>
      <c r="X498" s="181"/>
      <c r="Y498" s="181"/>
      <c r="Z498" s="181"/>
      <c r="AA498" s="181"/>
      <c r="AB498" s="182"/>
      <c r="AD498" s="226"/>
    </row>
    <row r="499" spans="3:30" ht="12.75" hidden="1" customHeight="1" outlineLevel="1">
      <c r="D499" s="112" t="str">
        <f ca="1">'Line Items'!D372</f>
        <v>[Rolling Stock Line 41]</v>
      </c>
      <c r="E499" s="93"/>
      <c r="F499" s="113" t="str">
        <f t="shared" si="25"/>
        <v>000 Unit Miles</v>
      </c>
      <c r="G499" s="181"/>
      <c r="H499" s="181"/>
      <c r="I499" s="181"/>
      <c r="J499" s="181"/>
      <c r="K499" s="181"/>
      <c r="L499" s="181"/>
      <c r="M499" s="181"/>
      <c r="N499" s="181"/>
      <c r="O499" s="181"/>
      <c r="P499" s="181"/>
      <c r="Q499" s="181"/>
      <c r="R499" s="181"/>
      <c r="S499" s="181"/>
      <c r="T499" s="181"/>
      <c r="U499" s="181"/>
      <c r="V499" s="181"/>
      <c r="W499" s="181"/>
      <c r="X499" s="181"/>
      <c r="Y499" s="181"/>
      <c r="Z499" s="181"/>
      <c r="AA499" s="181"/>
      <c r="AB499" s="182"/>
      <c r="AD499" s="226"/>
    </row>
    <row r="500" spans="3:30" ht="12.75" hidden="1" customHeight="1" outlineLevel="1">
      <c r="D500" s="112" t="str">
        <f ca="1">'Line Items'!D373</f>
        <v>[Rolling Stock Line 42]</v>
      </c>
      <c r="E500" s="93"/>
      <c r="F500" s="113" t="str">
        <f t="shared" si="25"/>
        <v>000 Unit Miles</v>
      </c>
      <c r="G500" s="181"/>
      <c r="H500" s="181"/>
      <c r="I500" s="181"/>
      <c r="J500" s="181"/>
      <c r="K500" s="181"/>
      <c r="L500" s="181"/>
      <c r="M500" s="181"/>
      <c r="N500" s="181"/>
      <c r="O500" s="181"/>
      <c r="P500" s="181"/>
      <c r="Q500" s="181"/>
      <c r="R500" s="181"/>
      <c r="S500" s="181"/>
      <c r="T500" s="181"/>
      <c r="U500" s="181"/>
      <c r="V500" s="181"/>
      <c r="W500" s="181"/>
      <c r="X500" s="181"/>
      <c r="Y500" s="181"/>
      <c r="Z500" s="181"/>
      <c r="AA500" s="181"/>
      <c r="AB500" s="182"/>
      <c r="AD500" s="226"/>
    </row>
    <row r="501" spans="3:30" ht="12.75" hidden="1" customHeight="1" outlineLevel="1">
      <c r="D501" s="112" t="str">
        <f ca="1">'Line Items'!D374</f>
        <v>[Rolling Stock Line 43]</v>
      </c>
      <c r="E501" s="93"/>
      <c r="F501" s="113" t="str">
        <f t="shared" si="25"/>
        <v>000 Unit Miles</v>
      </c>
      <c r="G501" s="181"/>
      <c r="H501" s="181"/>
      <c r="I501" s="181"/>
      <c r="J501" s="181"/>
      <c r="K501" s="181"/>
      <c r="L501" s="181"/>
      <c r="M501" s="181"/>
      <c r="N501" s="181"/>
      <c r="O501" s="181"/>
      <c r="P501" s="181"/>
      <c r="Q501" s="181"/>
      <c r="R501" s="181"/>
      <c r="S501" s="181"/>
      <c r="T501" s="181"/>
      <c r="U501" s="181"/>
      <c r="V501" s="181"/>
      <c r="W501" s="181"/>
      <c r="X501" s="181"/>
      <c r="Y501" s="181"/>
      <c r="Z501" s="181"/>
      <c r="AA501" s="181"/>
      <c r="AB501" s="182"/>
      <c r="AD501" s="226"/>
    </row>
    <row r="502" spans="3:30" ht="12.75" hidden="1" customHeight="1" outlineLevel="1">
      <c r="D502" s="112" t="str">
        <f ca="1">'Line Items'!D375</f>
        <v>[Rolling Stock Line 44]</v>
      </c>
      <c r="E502" s="93"/>
      <c r="F502" s="113" t="str">
        <f t="shared" si="25"/>
        <v>000 Unit Miles</v>
      </c>
      <c r="G502" s="181"/>
      <c r="H502" s="181"/>
      <c r="I502" s="181"/>
      <c r="J502" s="181"/>
      <c r="K502" s="181"/>
      <c r="L502" s="181"/>
      <c r="M502" s="181"/>
      <c r="N502" s="181"/>
      <c r="O502" s="181"/>
      <c r="P502" s="181"/>
      <c r="Q502" s="181"/>
      <c r="R502" s="181"/>
      <c r="S502" s="181"/>
      <c r="T502" s="181"/>
      <c r="U502" s="181"/>
      <c r="V502" s="181"/>
      <c r="W502" s="181"/>
      <c r="X502" s="181"/>
      <c r="Y502" s="181"/>
      <c r="Z502" s="181"/>
      <c r="AA502" s="181"/>
      <c r="AB502" s="182"/>
      <c r="AD502" s="226"/>
    </row>
    <row r="503" spans="3:30" ht="12.75" hidden="1" customHeight="1" outlineLevel="1">
      <c r="D503" s="112" t="str">
        <f ca="1">'Line Items'!D376</f>
        <v>[Rolling Stock Line 45]</v>
      </c>
      <c r="E503" s="93"/>
      <c r="F503" s="113" t="str">
        <f t="shared" si="25"/>
        <v>000 Unit Miles</v>
      </c>
      <c r="G503" s="181"/>
      <c r="H503" s="181"/>
      <c r="I503" s="181"/>
      <c r="J503" s="181"/>
      <c r="K503" s="181"/>
      <c r="L503" s="181"/>
      <c r="M503" s="181"/>
      <c r="N503" s="181"/>
      <c r="O503" s="181"/>
      <c r="P503" s="181"/>
      <c r="Q503" s="181"/>
      <c r="R503" s="181"/>
      <c r="S503" s="181"/>
      <c r="T503" s="181"/>
      <c r="U503" s="181"/>
      <c r="V503" s="181"/>
      <c r="W503" s="181"/>
      <c r="X503" s="181"/>
      <c r="Y503" s="181"/>
      <c r="Z503" s="181"/>
      <c r="AA503" s="181"/>
      <c r="AB503" s="182"/>
      <c r="AD503" s="226"/>
    </row>
    <row r="504" spans="3:30" ht="12.75" hidden="1" customHeight="1" outlineLevel="1">
      <c r="D504" s="112" t="str">
        <f ca="1">'Line Items'!D377</f>
        <v>[Rolling Stock Line 46]</v>
      </c>
      <c r="E504" s="93"/>
      <c r="F504" s="113" t="str">
        <f t="shared" si="25"/>
        <v>000 Unit Miles</v>
      </c>
      <c r="G504" s="181"/>
      <c r="H504" s="181"/>
      <c r="I504" s="181"/>
      <c r="J504" s="181"/>
      <c r="K504" s="181"/>
      <c r="L504" s="181"/>
      <c r="M504" s="181"/>
      <c r="N504" s="181"/>
      <c r="O504" s="181"/>
      <c r="P504" s="181"/>
      <c r="Q504" s="181"/>
      <c r="R504" s="181"/>
      <c r="S504" s="181"/>
      <c r="T504" s="181"/>
      <c r="U504" s="181"/>
      <c r="V504" s="181"/>
      <c r="W504" s="181"/>
      <c r="X504" s="181"/>
      <c r="Y504" s="181"/>
      <c r="Z504" s="181"/>
      <c r="AA504" s="181"/>
      <c r="AB504" s="182"/>
      <c r="AD504" s="226"/>
    </row>
    <row r="505" spans="3:30" ht="12.75" hidden="1" customHeight="1" outlineLevel="1">
      <c r="D505" s="112" t="str">
        <f ca="1">'Line Items'!D378</f>
        <v>[Rolling Stock Line 47]</v>
      </c>
      <c r="E505" s="93"/>
      <c r="F505" s="113" t="str">
        <f t="shared" si="25"/>
        <v>000 Unit Miles</v>
      </c>
      <c r="G505" s="181"/>
      <c r="H505" s="181"/>
      <c r="I505" s="181"/>
      <c r="J505" s="181"/>
      <c r="K505" s="181"/>
      <c r="L505" s="181"/>
      <c r="M505" s="181"/>
      <c r="N505" s="181"/>
      <c r="O505" s="181"/>
      <c r="P505" s="181"/>
      <c r="Q505" s="181"/>
      <c r="R505" s="181"/>
      <c r="S505" s="181"/>
      <c r="T505" s="181"/>
      <c r="U505" s="181"/>
      <c r="V505" s="181"/>
      <c r="W505" s="181"/>
      <c r="X505" s="181"/>
      <c r="Y505" s="181"/>
      <c r="Z505" s="181"/>
      <c r="AA505" s="181"/>
      <c r="AB505" s="182"/>
      <c r="AD505" s="226"/>
    </row>
    <row r="506" spans="3:30" ht="12.75" hidden="1" customHeight="1" outlineLevel="1">
      <c r="D506" s="112" t="str">
        <f ca="1">'Line Items'!D379</f>
        <v>[Rolling Stock Line 48]</v>
      </c>
      <c r="E506" s="93"/>
      <c r="F506" s="113" t="str">
        <f t="shared" si="25"/>
        <v>000 Unit Miles</v>
      </c>
      <c r="G506" s="181"/>
      <c r="H506" s="181"/>
      <c r="I506" s="181"/>
      <c r="J506" s="181"/>
      <c r="K506" s="181"/>
      <c r="L506" s="181"/>
      <c r="M506" s="181"/>
      <c r="N506" s="181"/>
      <c r="O506" s="181"/>
      <c r="P506" s="181"/>
      <c r="Q506" s="181"/>
      <c r="R506" s="181"/>
      <c r="S506" s="181"/>
      <c r="T506" s="181"/>
      <c r="U506" s="181"/>
      <c r="V506" s="181"/>
      <c r="W506" s="181"/>
      <c r="X506" s="181"/>
      <c r="Y506" s="181"/>
      <c r="Z506" s="181"/>
      <c r="AA506" s="181"/>
      <c r="AB506" s="182"/>
      <c r="AD506" s="226"/>
    </row>
    <row r="507" spans="3:30" ht="12.75" hidden="1" customHeight="1" outlineLevel="1">
      <c r="D507" s="112" t="str">
        <f ca="1">'Line Items'!D380</f>
        <v>[Rolling Stock Line 49]</v>
      </c>
      <c r="E507" s="93"/>
      <c r="F507" s="113" t="str">
        <f t="shared" si="25"/>
        <v>000 Unit Miles</v>
      </c>
      <c r="G507" s="181"/>
      <c r="H507" s="181"/>
      <c r="I507" s="181"/>
      <c r="J507" s="181"/>
      <c r="K507" s="181"/>
      <c r="L507" s="181"/>
      <c r="M507" s="181"/>
      <c r="N507" s="181"/>
      <c r="O507" s="181"/>
      <c r="P507" s="181"/>
      <c r="Q507" s="181"/>
      <c r="R507" s="181"/>
      <c r="S507" s="181"/>
      <c r="T507" s="181"/>
      <c r="U507" s="181"/>
      <c r="V507" s="181"/>
      <c r="W507" s="181"/>
      <c r="X507" s="181"/>
      <c r="Y507" s="181"/>
      <c r="Z507" s="181"/>
      <c r="AA507" s="181"/>
      <c r="AB507" s="182"/>
      <c r="AD507" s="226"/>
    </row>
    <row r="508" spans="3:30" ht="12.75" hidden="1" customHeight="1" outlineLevel="1">
      <c r="D508" s="123" t="str">
        <f ca="1">'Line Items'!D381</f>
        <v>[Rolling Stock Line 50]</v>
      </c>
      <c r="E508" s="183"/>
      <c r="F508" s="124" t="str">
        <f>F477</f>
        <v>000 Unit Miles</v>
      </c>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5"/>
      <c r="AD508" s="215"/>
    </row>
    <row r="509" spans="3:30" ht="12.75" hidden="1" customHeight="1" outlineLevel="1">
      <c r="G509" s="94"/>
      <c r="H509" s="94"/>
      <c r="I509" s="94"/>
      <c r="J509" s="94"/>
      <c r="K509" s="94"/>
      <c r="L509" s="94"/>
      <c r="M509" s="94"/>
      <c r="N509" s="94"/>
      <c r="O509" s="94"/>
      <c r="P509" s="94"/>
      <c r="Q509" s="94"/>
      <c r="R509" s="94"/>
      <c r="S509" s="94"/>
      <c r="T509" s="94"/>
      <c r="U509" s="94"/>
      <c r="V509" s="94"/>
      <c r="W509" s="94"/>
      <c r="X509" s="94"/>
      <c r="Y509" s="94"/>
      <c r="Z509" s="94"/>
      <c r="AA509" s="94"/>
      <c r="AB509" s="94"/>
    </row>
    <row r="510" spans="3:30" ht="12.75" hidden="1" customHeight="1" outlineLevel="1">
      <c r="D510" s="241" t="str">
        <f>"Total "&amp;C458</f>
        <v>Total Loaded Unit Mileage</v>
      </c>
      <c r="E510" s="242"/>
      <c r="F510" s="243" t="str">
        <f>F508</f>
        <v>000 Unit Miles</v>
      </c>
      <c r="G510" s="244">
        <f t="shared" ref="G510:AB510" si="26">SUM(G459:G508)</f>
        <v>0</v>
      </c>
      <c r="H510" s="244">
        <f t="shared" si="26"/>
        <v>0</v>
      </c>
      <c r="I510" s="244">
        <f t="shared" si="26"/>
        <v>0</v>
      </c>
      <c r="J510" s="244">
        <f t="shared" si="26"/>
        <v>0</v>
      </c>
      <c r="K510" s="244">
        <f t="shared" si="26"/>
        <v>0</v>
      </c>
      <c r="L510" s="244">
        <f t="shared" si="26"/>
        <v>0</v>
      </c>
      <c r="M510" s="244">
        <f t="shared" si="26"/>
        <v>0</v>
      </c>
      <c r="N510" s="244">
        <f t="shared" si="26"/>
        <v>0</v>
      </c>
      <c r="O510" s="244">
        <f t="shared" si="26"/>
        <v>0</v>
      </c>
      <c r="P510" s="244">
        <f t="shared" si="26"/>
        <v>0</v>
      </c>
      <c r="Q510" s="244">
        <f t="shared" si="26"/>
        <v>0</v>
      </c>
      <c r="R510" s="244">
        <f t="shared" si="26"/>
        <v>0</v>
      </c>
      <c r="S510" s="244">
        <f t="shared" si="26"/>
        <v>0</v>
      </c>
      <c r="T510" s="244">
        <f t="shared" si="26"/>
        <v>0</v>
      </c>
      <c r="U510" s="244">
        <f t="shared" si="26"/>
        <v>0</v>
      </c>
      <c r="V510" s="244">
        <f t="shared" si="26"/>
        <v>0</v>
      </c>
      <c r="W510" s="244">
        <f t="shared" si="26"/>
        <v>0</v>
      </c>
      <c r="X510" s="244">
        <f t="shared" si="26"/>
        <v>0</v>
      </c>
      <c r="Y510" s="244">
        <f t="shared" si="26"/>
        <v>0</v>
      </c>
      <c r="Z510" s="244">
        <f t="shared" si="26"/>
        <v>0</v>
      </c>
      <c r="AA510" s="244">
        <f t="shared" si="26"/>
        <v>0</v>
      </c>
      <c r="AB510" s="245">
        <f t="shared" si="26"/>
        <v>0</v>
      </c>
      <c r="AD510" s="248"/>
    </row>
    <row r="511" spans="3:30" ht="12.75" hidden="1" customHeight="1" outlineLevel="1">
      <c r="G511" s="94"/>
      <c r="H511" s="94"/>
      <c r="I511" s="94"/>
      <c r="J511" s="94"/>
      <c r="K511" s="94"/>
      <c r="L511" s="94"/>
      <c r="M511" s="94"/>
      <c r="N511" s="94"/>
      <c r="O511" s="94"/>
      <c r="P511" s="94"/>
      <c r="Q511" s="94"/>
      <c r="R511" s="94"/>
      <c r="S511" s="94"/>
      <c r="T511" s="94"/>
      <c r="U511" s="94"/>
      <c r="V511" s="94"/>
      <c r="W511" s="94"/>
      <c r="X511" s="94"/>
      <c r="Y511" s="94"/>
      <c r="Z511" s="94"/>
      <c r="AA511" s="94"/>
      <c r="AB511" s="94"/>
    </row>
    <row r="512" spans="3:30" ht="12.75" hidden="1" customHeight="1" outlineLevel="1">
      <c r="C512" s="144" t="s">
        <v>615</v>
      </c>
      <c r="G512" s="94"/>
      <c r="H512" s="94"/>
      <c r="I512" s="94"/>
      <c r="J512" s="94"/>
      <c r="K512" s="94"/>
      <c r="L512" s="94"/>
      <c r="M512" s="94"/>
      <c r="N512" s="94"/>
      <c r="O512" s="94"/>
      <c r="P512" s="94"/>
      <c r="Q512" s="94"/>
      <c r="R512" s="94"/>
      <c r="S512" s="94"/>
      <c r="T512" s="94"/>
      <c r="U512" s="94"/>
      <c r="V512" s="94"/>
      <c r="W512" s="94"/>
      <c r="X512" s="94"/>
      <c r="Y512" s="94"/>
      <c r="Z512" s="94"/>
      <c r="AA512" s="94"/>
      <c r="AB512" s="94"/>
    </row>
    <row r="513" spans="4:30" ht="12.75" hidden="1" customHeight="1" outlineLevel="1">
      <c r="D513" s="106" t="str">
        <f ca="1">'Line Items'!D332</f>
        <v>Angel: DMU - Class 142</v>
      </c>
      <c r="E513" s="89"/>
      <c r="F513" s="107" t="s">
        <v>616</v>
      </c>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97"/>
      <c r="AD513" s="524" t="s">
        <v>850</v>
      </c>
    </row>
    <row r="514" spans="4:30" ht="12.75" hidden="1" customHeight="1" outlineLevel="1">
      <c r="D514" s="112" t="str">
        <f ca="1">'Line Items'!D333</f>
        <v>Angel: DMU - Class 150 - 2 car</v>
      </c>
      <c r="E514" s="93"/>
      <c r="F514" s="113" t="str">
        <f t="shared" ref="F514:F561" si="27">F513</f>
        <v>000 Train Miles</v>
      </c>
      <c r="G514" s="181"/>
      <c r="H514" s="181"/>
      <c r="I514" s="181"/>
      <c r="J514" s="181"/>
      <c r="K514" s="181"/>
      <c r="L514" s="181"/>
      <c r="M514" s="181"/>
      <c r="N514" s="181"/>
      <c r="O514" s="181"/>
      <c r="P514" s="181"/>
      <c r="Q514" s="181"/>
      <c r="R514" s="181"/>
      <c r="S514" s="181"/>
      <c r="T514" s="181"/>
      <c r="U514" s="181"/>
      <c r="V514" s="181"/>
      <c r="W514" s="181"/>
      <c r="X514" s="181"/>
      <c r="Y514" s="181"/>
      <c r="Z514" s="181"/>
      <c r="AA514" s="181"/>
      <c r="AB514" s="182"/>
      <c r="AD514" s="526"/>
    </row>
    <row r="515" spans="4:30" ht="12.75" hidden="1" customHeight="1" outlineLevel="1">
      <c r="D515" s="112" t="str">
        <f ca="1">'Line Items'!D334</f>
        <v>Angel: DMU - Class 150 - 3 car</v>
      </c>
      <c r="E515" s="93"/>
      <c r="F515" s="113" t="str">
        <f t="shared" si="27"/>
        <v>000 Train Miles</v>
      </c>
      <c r="G515" s="181"/>
      <c r="H515" s="181"/>
      <c r="I515" s="181"/>
      <c r="J515" s="181"/>
      <c r="K515" s="181"/>
      <c r="L515" s="181"/>
      <c r="M515" s="181"/>
      <c r="N515" s="181"/>
      <c r="O515" s="181"/>
      <c r="P515" s="181"/>
      <c r="Q515" s="181"/>
      <c r="R515" s="181"/>
      <c r="S515" s="181"/>
      <c r="T515" s="181"/>
      <c r="U515" s="181"/>
      <c r="V515" s="181"/>
      <c r="W515" s="181"/>
      <c r="X515" s="181"/>
      <c r="Y515" s="181"/>
      <c r="Z515" s="181"/>
      <c r="AA515" s="181"/>
      <c r="AB515" s="182"/>
      <c r="AD515" s="526"/>
    </row>
    <row r="516" spans="4:30" ht="12.75" hidden="1" customHeight="1" outlineLevel="1">
      <c r="D516" s="112" t="str">
        <f ca="1">'Line Items'!D335</f>
        <v>Angel: DMU - Class 153</v>
      </c>
      <c r="E516" s="93"/>
      <c r="F516" s="113" t="str">
        <f t="shared" si="27"/>
        <v>000 Train Miles</v>
      </c>
      <c r="G516" s="181"/>
      <c r="H516" s="181"/>
      <c r="I516" s="181"/>
      <c r="J516" s="181"/>
      <c r="K516" s="181"/>
      <c r="L516" s="181"/>
      <c r="M516" s="181"/>
      <c r="N516" s="181"/>
      <c r="O516" s="181"/>
      <c r="P516" s="181"/>
      <c r="Q516" s="181"/>
      <c r="R516" s="181"/>
      <c r="S516" s="181"/>
      <c r="T516" s="181"/>
      <c r="U516" s="181"/>
      <c r="V516" s="181"/>
      <c r="W516" s="181"/>
      <c r="X516" s="181"/>
      <c r="Y516" s="181"/>
      <c r="Z516" s="181"/>
      <c r="AA516" s="181"/>
      <c r="AB516" s="182"/>
      <c r="AD516" s="526"/>
    </row>
    <row r="517" spans="4:30" ht="12.75" hidden="1" customHeight="1" outlineLevel="1">
      <c r="D517" s="112" t="str">
        <f ca="1">'Line Items'!D336</f>
        <v>Angel: DMU - Class 156</v>
      </c>
      <c r="E517" s="93"/>
      <c r="F517" s="113" t="str">
        <f t="shared" si="27"/>
        <v>000 Train Miles</v>
      </c>
      <c r="G517" s="181"/>
      <c r="H517" s="181"/>
      <c r="I517" s="181"/>
      <c r="J517" s="181"/>
      <c r="K517" s="181"/>
      <c r="L517" s="181"/>
      <c r="M517" s="181"/>
      <c r="N517" s="181"/>
      <c r="O517" s="181"/>
      <c r="P517" s="181"/>
      <c r="Q517" s="181"/>
      <c r="R517" s="181"/>
      <c r="S517" s="181"/>
      <c r="T517" s="181"/>
      <c r="U517" s="181"/>
      <c r="V517" s="181"/>
      <c r="W517" s="181"/>
      <c r="X517" s="181"/>
      <c r="Y517" s="181"/>
      <c r="Z517" s="181"/>
      <c r="AA517" s="181"/>
      <c r="AB517" s="182"/>
      <c r="AD517" s="526"/>
    </row>
    <row r="518" spans="4:30" ht="12.75" hidden="1" customHeight="1" outlineLevel="1">
      <c r="D518" s="112" t="str">
        <f ca="1">'Line Items'!D337</f>
        <v>Angel: DMU - Class 158 - 2 car</v>
      </c>
      <c r="E518" s="93"/>
      <c r="F518" s="113" t="str">
        <f t="shared" si="27"/>
        <v>000 Train Miles</v>
      </c>
      <c r="G518" s="181"/>
      <c r="H518" s="181"/>
      <c r="I518" s="181"/>
      <c r="J518" s="181"/>
      <c r="K518" s="181"/>
      <c r="L518" s="181"/>
      <c r="M518" s="181"/>
      <c r="N518" s="181"/>
      <c r="O518" s="181"/>
      <c r="P518" s="181"/>
      <c r="Q518" s="181"/>
      <c r="R518" s="181"/>
      <c r="S518" s="181"/>
      <c r="T518" s="181"/>
      <c r="U518" s="181"/>
      <c r="V518" s="181"/>
      <c r="W518" s="181"/>
      <c r="X518" s="181"/>
      <c r="Y518" s="181"/>
      <c r="Z518" s="181"/>
      <c r="AA518" s="181"/>
      <c r="AB518" s="182"/>
      <c r="AD518" s="526"/>
    </row>
    <row r="519" spans="4:30" ht="12.75" hidden="1" customHeight="1" outlineLevel="1">
      <c r="D519" s="112" t="str">
        <f ca="1">'Line Items'!D338</f>
        <v>Angel: EMU - Class 333</v>
      </c>
      <c r="E519" s="93"/>
      <c r="F519" s="113" t="str">
        <f t="shared" si="27"/>
        <v>000 Train Miles</v>
      </c>
      <c r="G519" s="181"/>
      <c r="H519" s="181"/>
      <c r="I519" s="181"/>
      <c r="J519" s="181"/>
      <c r="K519" s="181"/>
      <c r="L519" s="181"/>
      <c r="M519" s="181"/>
      <c r="N519" s="181"/>
      <c r="O519" s="181"/>
      <c r="P519" s="181"/>
      <c r="Q519" s="181"/>
      <c r="R519" s="181"/>
      <c r="S519" s="181"/>
      <c r="T519" s="181"/>
      <c r="U519" s="181"/>
      <c r="V519" s="181"/>
      <c r="W519" s="181"/>
      <c r="X519" s="181"/>
      <c r="Y519" s="181"/>
      <c r="Z519" s="181"/>
      <c r="AA519" s="181"/>
      <c r="AB519" s="182"/>
      <c r="AD519" s="526"/>
    </row>
    <row r="520" spans="4:30" ht="12.75" hidden="1" customHeight="1" outlineLevel="1">
      <c r="D520" s="112" t="str">
        <f ca="1">'Line Items'!D339</f>
        <v>Eversholt: DMU - Class 158 - 2 car</v>
      </c>
      <c r="E520" s="93"/>
      <c r="F520" s="113" t="str">
        <f t="shared" si="27"/>
        <v>000 Train Miles</v>
      </c>
      <c r="G520" s="181"/>
      <c r="H520" s="181"/>
      <c r="I520" s="181"/>
      <c r="J520" s="181"/>
      <c r="K520" s="181"/>
      <c r="L520" s="181"/>
      <c r="M520" s="181"/>
      <c r="N520" s="181"/>
      <c r="O520" s="181"/>
      <c r="P520" s="181"/>
      <c r="Q520" s="181"/>
      <c r="R520" s="181"/>
      <c r="S520" s="181"/>
      <c r="T520" s="181"/>
      <c r="U520" s="181"/>
      <c r="V520" s="181"/>
      <c r="W520" s="181"/>
      <c r="X520" s="181"/>
      <c r="Y520" s="181"/>
      <c r="Z520" s="181"/>
      <c r="AA520" s="181"/>
      <c r="AB520" s="182"/>
      <c r="AD520" s="526"/>
    </row>
    <row r="521" spans="4:30" ht="12.75" hidden="1" customHeight="1" outlineLevel="1">
      <c r="D521" s="112" t="str">
        <f ca="1">'Line Items'!D340</f>
        <v>Eversholt: EMU - Class 321</v>
      </c>
      <c r="E521" s="93"/>
      <c r="F521" s="113" t="str">
        <f t="shared" si="27"/>
        <v>000 Train Miles</v>
      </c>
      <c r="G521" s="181"/>
      <c r="H521" s="181"/>
      <c r="I521" s="181"/>
      <c r="J521" s="181"/>
      <c r="K521" s="181"/>
      <c r="L521" s="181"/>
      <c r="M521" s="181"/>
      <c r="N521" s="181"/>
      <c r="O521" s="181"/>
      <c r="P521" s="181"/>
      <c r="Q521" s="181"/>
      <c r="R521" s="181"/>
      <c r="S521" s="181"/>
      <c r="T521" s="181"/>
      <c r="U521" s="181"/>
      <c r="V521" s="181"/>
      <c r="W521" s="181"/>
      <c r="X521" s="181"/>
      <c r="Y521" s="181"/>
      <c r="Z521" s="181"/>
      <c r="AA521" s="181"/>
      <c r="AB521" s="182"/>
      <c r="AD521" s="526"/>
    </row>
    <row r="522" spans="4:30" ht="12.75" hidden="1" customHeight="1" outlineLevel="1">
      <c r="D522" s="112" t="str">
        <f ca="1">'Line Items'!D341</f>
        <v>Eversholt: EMU - Class 322</v>
      </c>
      <c r="E522" s="93"/>
      <c r="F522" s="113" t="str">
        <f t="shared" si="27"/>
        <v>000 Train Miles</v>
      </c>
      <c r="G522" s="181"/>
      <c r="H522" s="181"/>
      <c r="I522" s="181"/>
      <c r="J522" s="181"/>
      <c r="K522" s="181"/>
      <c r="L522" s="181"/>
      <c r="M522" s="181"/>
      <c r="N522" s="181"/>
      <c r="O522" s="181"/>
      <c r="P522" s="181"/>
      <c r="Q522" s="181"/>
      <c r="R522" s="181"/>
      <c r="S522" s="181"/>
      <c r="T522" s="181"/>
      <c r="U522" s="181"/>
      <c r="V522" s="181"/>
      <c r="W522" s="181"/>
      <c r="X522" s="181"/>
      <c r="Y522" s="181"/>
      <c r="Z522" s="181"/>
      <c r="AA522" s="181"/>
      <c r="AB522" s="182"/>
      <c r="AD522" s="526"/>
    </row>
    <row r="523" spans="4:30" ht="12.75" hidden="1" customHeight="1" outlineLevel="1">
      <c r="D523" s="112" t="str">
        <f ca="1">'Line Items'!D342</f>
        <v>Porterbrook: DMU - Class 144 - 2 car</v>
      </c>
      <c r="E523" s="93"/>
      <c r="F523" s="113" t="str">
        <f t="shared" si="27"/>
        <v>000 Train Miles</v>
      </c>
      <c r="G523" s="181"/>
      <c r="H523" s="181"/>
      <c r="I523" s="181"/>
      <c r="J523" s="181"/>
      <c r="K523" s="181"/>
      <c r="L523" s="181"/>
      <c r="M523" s="181"/>
      <c r="N523" s="181"/>
      <c r="O523" s="181"/>
      <c r="P523" s="181"/>
      <c r="Q523" s="181"/>
      <c r="R523" s="181"/>
      <c r="S523" s="181"/>
      <c r="T523" s="181"/>
      <c r="U523" s="181"/>
      <c r="V523" s="181"/>
      <c r="W523" s="181"/>
      <c r="X523" s="181"/>
      <c r="Y523" s="181"/>
      <c r="Z523" s="181"/>
      <c r="AA523" s="181"/>
      <c r="AB523" s="182"/>
      <c r="AD523" s="526"/>
    </row>
    <row r="524" spans="4:30" ht="12.75" hidden="1" customHeight="1" outlineLevel="1">
      <c r="D524" s="112" t="str">
        <f ca="1">'Line Items'!D343</f>
        <v>Porterbrook: DMU - Class 144 - 3 car</v>
      </c>
      <c r="E524" s="93"/>
      <c r="F524" s="113" t="str">
        <f t="shared" si="27"/>
        <v>000 Train Miles</v>
      </c>
      <c r="G524" s="181"/>
      <c r="H524" s="181"/>
      <c r="I524" s="181"/>
      <c r="J524" s="181"/>
      <c r="K524" s="181"/>
      <c r="L524" s="181"/>
      <c r="M524" s="181"/>
      <c r="N524" s="181"/>
      <c r="O524" s="181"/>
      <c r="P524" s="181"/>
      <c r="Q524" s="181"/>
      <c r="R524" s="181"/>
      <c r="S524" s="181"/>
      <c r="T524" s="181"/>
      <c r="U524" s="181"/>
      <c r="V524" s="181"/>
      <c r="W524" s="181"/>
      <c r="X524" s="181"/>
      <c r="Y524" s="181"/>
      <c r="Z524" s="181"/>
      <c r="AA524" s="181"/>
      <c r="AB524" s="182"/>
      <c r="AD524" s="526"/>
    </row>
    <row r="525" spans="4:30" ht="12.75" hidden="1" customHeight="1" outlineLevel="1">
      <c r="D525" s="112" t="str">
        <f ca="1">'Line Items'!D344</f>
        <v>Porterbrook: DMU - Class 150 - 2 car</v>
      </c>
      <c r="E525" s="93"/>
      <c r="F525" s="113" t="str">
        <f t="shared" si="27"/>
        <v>000 Train Miles</v>
      </c>
      <c r="G525" s="181"/>
      <c r="H525" s="181"/>
      <c r="I525" s="181"/>
      <c r="J525" s="181"/>
      <c r="K525" s="181"/>
      <c r="L525" s="181"/>
      <c r="M525" s="181"/>
      <c r="N525" s="181"/>
      <c r="O525" s="181"/>
      <c r="P525" s="181"/>
      <c r="Q525" s="181"/>
      <c r="R525" s="181"/>
      <c r="S525" s="181"/>
      <c r="T525" s="181"/>
      <c r="U525" s="181"/>
      <c r="V525" s="181"/>
      <c r="W525" s="181"/>
      <c r="X525" s="181"/>
      <c r="Y525" s="181"/>
      <c r="Z525" s="181"/>
      <c r="AA525" s="181"/>
      <c r="AB525" s="182"/>
      <c r="AD525" s="526"/>
    </row>
    <row r="526" spans="4:30" ht="12.75" hidden="1" customHeight="1" outlineLevel="1">
      <c r="D526" s="112" t="str">
        <f ca="1">'Line Items'!D345</f>
        <v>Porterbrook: DMU - Class 153</v>
      </c>
      <c r="E526" s="93"/>
      <c r="F526" s="113" t="str">
        <f t="shared" si="27"/>
        <v>000 Train Miles</v>
      </c>
      <c r="G526" s="181"/>
      <c r="H526" s="181"/>
      <c r="I526" s="181"/>
      <c r="J526" s="181"/>
      <c r="K526" s="181"/>
      <c r="L526" s="181"/>
      <c r="M526" s="181"/>
      <c r="N526" s="181"/>
      <c r="O526" s="181"/>
      <c r="P526" s="181"/>
      <c r="Q526" s="181"/>
      <c r="R526" s="181"/>
      <c r="S526" s="181"/>
      <c r="T526" s="181"/>
      <c r="U526" s="181"/>
      <c r="V526" s="181"/>
      <c r="W526" s="181"/>
      <c r="X526" s="181"/>
      <c r="Y526" s="181"/>
      <c r="Z526" s="181"/>
      <c r="AA526" s="181"/>
      <c r="AB526" s="182"/>
      <c r="AD526" s="526"/>
    </row>
    <row r="527" spans="4:30" ht="12.75" hidden="1" customHeight="1" outlineLevel="1">
      <c r="D527" s="112" t="str">
        <f ca="1">'Line Items'!D346</f>
        <v>Porterbrook: DMU - Class 155</v>
      </c>
      <c r="E527" s="93"/>
      <c r="F527" s="113" t="str">
        <f t="shared" si="27"/>
        <v>000 Train Miles</v>
      </c>
      <c r="G527" s="181"/>
      <c r="H527" s="181"/>
      <c r="I527" s="181"/>
      <c r="J527" s="181"/>
      <c r="K527" s="181"/>
      <c r="L527" s="181"/>
      <c r="M527" s="181"/>
      <c r="N527" s="181"/>
      <c r="O527" s="181"/>
      <c r="P527" s="181"/>
      <c r="Q527" s="181"/>
      <c r="R527" s="181"/>
      <c r="S527" s="181"/>
      <c r="T527" s="181"/>
      <c r="U527" s="181"/>
      <c r="V527" s="181"/>
      <c r="W527" s="181"/>
      <c r="X527" s="181"/>
      <c r="Y527" s="181"/>
      <c r="Z527" s="181"/>
      <c r="AA527" s="181"/>
      <c r="AB527" s="182"/>
      <c r="AD527" s="526"/>
    </row>
    <row r="528" spans="4:30" ht="12.75" hidden="1" customHeight="1" outlineLevel="1">
      <c r="D528" s="112" t="str">
        <f ca="1">'Line Items'!D347</f>
        <v>Porterbrook: DMU - Class 156</v>
      </c>
      <c r="E528" s="93"/>
      <c r="F528" s="113" t="str">
        <f t="shared" si="27"/>
        <v>000 Train Miles</v>
      </c>
      <c r="G528" s="181"/>
      <c r="H528" s="181"/>
      <c r="I528" s="181"/>
      <c r="J528" s="181"/>
      <c r="K528" s="181"/>
      <c r="L528" s="181"/>
      <c r="M528" s="181"/>
      <c r="N528" s="181"/>
      <c r="O528" s="181"/>
      <c r="P528" s="181"/>
      <c r="Q528" s="181"/>
      <c r="R528" s="181"/>
      <c r="S528" s="181"/>
      <c r="T528" s="181"/>
      <c r="U528" s="181"/>
      <c r="V528" s="181"/>
      <c r="W528" s="181"/>
      <c r="X528" s="181"/>
      <c r="Y528" s="181"/>
      <c r="Z528" s="181"/>
      <c r="AA528" s="181"/>
      <c r="AB528" s="182"/>
      <c r="AD528" s="526"/>
    </row>
    <row r="529" spans="4:30" ht="12.75" hidden="1" customHeight="1" outlineLevel="1">
      <c r="D529" s="112" t="str">
        <f ca="1">'Line Items'!D348</f>
        <v>Porterbrook: DMU - Class 158 - 3 car</v>
      </c>
      <c r="E529" s="93"/>
      <c r="F529" s="113" t="str">
        <f t="shared" si="27"/>
        <v>000 Train Miles</v>
      </c>
      <c r="G529" s="181"/>
      <c r="H529" s="181"/>
      <c r="I529" s="181"/>
      <c r="J529" s="181"/>
      <c r="K529" s="181"/>
      <c r="L529" s="181"/>
      <c r="M529" s="181"/>
      <c r="N529" s="181"/>
      <c r="O529" s="181"/>
      <c r="P529" s="181"/>
      <c r="Q529" s="181"/>
      <c r="R529" s="181"/>
      <c r="S529" s="181"/>
      <c r="T529" s="181"/>
      <c r="U529" s="181"/>
      <c r="V529" s="181"/>
      <c r="W529" s="181"/>
      <c r="X529" s="181"/>
      <c r="Y529" s="181"/>
      <c r="Z529" s="181"/>
      <c r="AA529" s="181"/>
      <c r="AB529" s="182"/>
      <c r="AD529" s="526"/>
    </row>
    <row r="530" spans="4:30" ht="12.75" hidden="1" customHeight="1" outlineLevel="1">
      <c r="D530" s="112" t="str">
        <f ca="1">'Line Items'!D349</f>
        <v>Porterbrook: EMU - Class 319</v>
      </c>
      <c r="E530" s="93"/>
      <c r="F530" s="113" t="str">
        <f t="shared" si="27"/>
        <v>000 Train Miles</v>
      </c>
      <c r="G530" s="181"/>
      <c r="H530" s="181"/>
      <c r="I530" s="181"/>
      <c r="J530" s="181"/>
      <c r="K530" s="181"/>
      <c r="L530" s="181"/>
      <c r="M530" s="181"/>
      <c r="N530" s="181"/>
      <c r="O530" s="181"/>
      <c r="P530" s="181"/>
      <c r="Q530" s="181"/>
      <c r="R530" s="181"/>
      <c r="S530" s="181"/>
      <c r="T530" s="181"/>
      <c r="U530" s="181"/>
      <c r="V530" s="181"/>
      <c r="W530" s="181"/>
      <c r="X530" s="181"/>
      <c r="Y530" s="181"/>
      <c r="Z530" s="181"/>
      <c r="AA530" s="181"/>
      <c r="AB530" s="182"/>
      <c r="AD530" s="526"/>
    </row>
    <row r="531" spans="4:30" ht="12.75" hidden="1" customHeight="1" outlineLevel="1">
      <c r="D531" s="112" t="str">
        <f ca="1">'Line Items'!D350</f>
        <v>Porterbrook: EMU - Class 323</v>
      </c>
      <c r="E531" s="93"/>
      <c r="F531" s="113" t="str">
        <f t="shared" si="27"/>
        <v>000 Train Miles</v>
      </c>
      <c r="G531" s="181"/>
      <c r="H531" s="181"/>
      <c r="I531" s="181"/>
      <c r="J531" s="181"/>
      <c r="K531" s="181"/>
      <c r="L531" s="181"/>
      <c r="M531" s="181"/>
      <c r="N531" s="181"/>
      <c r="O531" s="181"/>
      <c r="P531" s="181"/>
      <c r="Q531" s="181"/>
      <c r="R531" s="181"/>
      <c r="S531" s="181"/>
      <c r="T531" s="181"/>
      <c r="U531" s="181"/>
      <c r="V531" s="181"/>
      <c r="W531" s="181"/>
      <c r="X531" s="181"/>
      <c r="Y531" s="181"/>
      <c r="Z531" s="181"/>
      <c r="AA531" s="181"/>
      <c r="AB531" s="182"/>
      <c r="AD531" s="526"/>
    </row>
    <row r="532" spans="4:30" ht="12.75" hidden="1" customHeight="1" outlineLevel="1">
      <c r="D532" s="112" t="str">
        <f ca="1">'Line Items'!D351</f>
        <v>[Rolling Stock Line 20]</v>
      </c>
      <c r="E532" s="93"/>
      <c r="F532" s="113" t="str">
        <f t="shared" si="27"/>
        <v>000 Train Miles</v>
      </c>
      <c r="G532" s="181"/>
      <c r="H532" s="181"/>
      <c r="I532" s="181"/>
      <c r="J532" s="181"/>
      <c r="K532" s="181"/>
      <c r="L532" s="181"/>
      <c r="M532" s="181"/>
      <c r="N532" s="181"/>
      <c r="O532" s="181"/>
      <c r="P532" s="181"/>
      <c r="Q532" s="181"/>
      <c r="R532" s="181"/>
      <c r="S532" s="181"/>
      <c r="T532" s="181"/>
      <c r="U532" s="181"/>
      <c r="V532" s="181"/>
      <c r="W532" s="181"/>
      <c r="X532" s="181"/>
      <c r="Y532" s="181"/>
      <c r="Z532" s="181"/>
      <c r="AA532" s="181"/>
      <c r="AB532" s="182"/>
      <c r="AD532" s="526"/>
    </row>
    <row r="533" spans="4:30" ht="12.75" hidden="1" customHeight="1" outlineLevel="1">
      <c r="D533" s="112" t="str">
        <f ca="1">'Line Items'!D352</f>
        <v>[Rolling Stock Line 21]</v>
      </c>
      <c r="E533" s="93"/>
      <c r="F533" s="113" t="str">
        <f t="shared" si="27"/>
        <v>000 Train Miles</v>
      </c>
      <c r="G533" s="181"/>
      <c r="H533" s="181"/>
      <c r="I533" s="181"/>
      <c r="J533" s="181"/>
      <c r="K533" s="181"/>
      <c r="L533" s="181"/>
      <c r="M533" s="181"/>
      <c r="N533" s="181"/>
      <c r="O533" s="181"/>
      <c r="P533" s="181"/>
      <c r="Q533" s="181"/>
      <c r="R533" s="181"/>
      <c r="S533" s="181"/>
      <c r="T533" s="181"/>
      <c r="U533" s="181"/>
      <c r="V533" s="181"/>
      <c r="W533" s="181"/>
      <c r="X533" s="181"/>
      <c r="Y533" s="181"/>
      <c r="Z533" s="181"/>
      <c r="AA533" s="181"/>
      <c r="AB533" s="182"/>
      <c r="AD533" s="526"/>
    </row>
    <row r="534" spans="4:30" ht="12.75" hidden="1" customHeight="1" outlineLevel="1">
      <c r="D534" s="112" t="str">
        <f ca="1">'Line Items'!D353</f>
        <v>[Rolling Stock Line 22]</v>
      </c>
      <c r="E534" s="93"/>
      <c r="F534" s="113" t="str">
        <f t="shared" si="27"/>
        <v>000 Train Miles</v>
      </c>
      <c r="G534" s="181"/>
      <c r="H534" s="181"/>
      <c r="I534" s="181"/>
      <c r="J534" s="181"/>
      <c r="K534" s="181"/>
      <c r="L534" s="181"/>
      <c r="M534" s="181"/>
      <c r="N534" s="181"/>
      <c r="O534" s="181"/>
      <c r="P534" s="181"/>
      <c r="Q534" s="181"/>
      <c r="R534" s="181"/>
      <c r="S534" s="181"/>
      <c r="T534" s="181"/>
      <c r="U534" s="181"/>
      <c r="V534" s="181"/>
      <c r="W534" s="181"/>
      <c r="X534" s="181"/>
      <c r="Y534" s="181"/>
      <c r="Z534" s="181"/>
      <c r="AA534" s="181"/>
      <c r="AB534" s="182"/>
      <c r="AD534" s="526"/>
    </row>
    <row r="535" spans="4:30" ht="12.75" hidden="1" customHeight="1" outlineLevel="1">
      <c r="D535" s="112" t="str">
        <f ca="1">'Line Items'!D354</f>
        <v>[Rolling Stock Line 23]</v>
      </c>
      <c r="E535" s="93"/>
      <c r="F535" s="113" t="str">
        <f t="shared" si="27"/>
        <v>000 Train Miles</v>
      </c>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2"/>
      <c r="AD535" s="526"/>
    </row>
    <row r="536" spans="4:30" ht="12.75" hidden="1" customHeight="1" outlineLevel="1">
      <c r="D536" s="112" t="str">
        <f ca="1">'Line Items'!D355</f>
        <v>[Rolling Stock Line 24]</v>
      </c>
      <c r="E536" s="93"/>
      <c r="F536" s="113" t="str">
        <f t="shared" si="27"/>
        <v>000 Train Miles</v>
      </c>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2"/>
      <c r="AD536" s="526"/>
    </row>
    <row r="537" spans="4:30" ht="12.75" hidden="1" customHeight="1" outlineLevel="1">
      <c r="D537" s="112" t="str">
        <f ca="1">'Line Items'!D356</f>
        <v>[Rolling Stock Line 25]</v>
      </c>
      <c r="E537" s="93"/>
      <c r="F537" s="113" t="str">
        <f t="shared" si="27"/>
        <v>000 Train Miles</v>
      </c>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2"/>
      <c r="AD537" s="526"/>
    </row>
    <row r="538" spans="4:30" ht="12.75" hidden="1" customHeight="1" outlineLevel="1">
      <c r="D538" s="112" t="str">
        <f ca="1">'Line Items'!D357</f>
        <v>[Rolling Stock Line 26]</v>
      </c>
      <c r="E538" s="93"/>
      <c r="F538" s="113" t="str">
        <f t="shared" si="27"/>
        <v>000 Train Miles</v>
      </c>
      <c r="G538" s="181"/>
      <c r="H538" s="181"/>
      <c r="I538" s="181"/>
      <c r="J538" s="181"/>
      <c r="K538" s="181"/>
      <c r="L538" s="181"/>
      <c r="M538" s="181"/>
      <c r="N538" s="181"/>
      <c r="O538" s="181"/>
      <c r="P538" s="181"/>
      <c r="Q538" s="181"/>
      <c r="R538" s="181"/>
      <c r="S538" s="181"/>
      <c r="T538" s="181"/>
      <c r="U538" s="181"/>
      <c r="V538" s="181"/>
      <c r="W538" s="181"/>
      <c r="X538" s="181"/>
      <c r="Y538" s="181"/>
      <c r="Z538" s="181"/>
      <c r="AA538" s="181"/>
      <c r="AB538" s="182"/>
      <c r="AD538" s="526"/>
    </row>
    <row r="539" spans="4:30" ht="12.75" hidden="1" customHeight="1" outlineLevel="1">
      <c r="D539" s="112" t="str">
        <f ca="1">'Line Items'!D358</f>
        <v>[Rolling Stock Line 27]</v>
      </c>
      <c r="E539" s="93"/>
      <c r="F539" s="113" t="str">
        <f t="shared" si="27"/>
        <v>000 Train Miles</v>
      </c>
      <c r="G539" s="181"/>
      <c r="H539" s="181"/>
      <c r="I539" s="181"/>
      <c r="J539" s="181"/>
      <c r="K539" s="181"/>
      <c r="L539" s="181"/>
      <c r="M539" s="181"/>
      <c r="N539" s="181"/>
      <c r="O539" s="181"/>
      <c r="P539" s="181"/>
      <c r="Q539" s="181"/>
      <c r="R539" s="181"/>
      <c r="S539" s="181"/>
      <c r="T539" s="181"/>
      <c r="U539" s="181"/>
      <c r="V539" s="181"/>
      <c r="W539" s="181"/>
      <c r="X539" s="181"/>
      <c r="Y539" s="181"/>
      <c r="Z539" s="181"/>
      <c r="AA539" s="181"/>
      <c r="AB539" s="182"/>
      <c r="AD539" s="526"/>
    </row>
    <row r="540" spans="4:30" ht="12.75" hidden="1" customHeight="1" outlineLevel="1">
      <c r="D540" s="112" t="str">
        <f ca="1">'Line Items'!D359</f>
        <v>[Rolling Stock Line 28]</v>
      </c>
      <c r="E540" s="93"/>
      <c r="F540" s="113" t="str">
        <f t="shared" si="27"/>
        <v>000 Train Miles</v>
      </c>
      <c r="G540" s="181"/>
      <c r="H540" s="181"/>
      <c r="I540" s="181"/>
      <c r="J540" s="181"/>
      <c r="K540" s="181"/>
      <c r="L540" s="181"/>
      <c r="M540" s="181"/>
      <c r="N540" s="181"/>
      <c r="O540" s="181"/>
      <c r="P540" s="181"/>
      <c r="Q540" s="181"/>
      <c r="R540" s="181"/>
      <c r="S540" s="181"/>
      <c r="T540" s="181"/>
      <c r="U540" s="181"/>
      <c r="V540" s="181"/>
      <c r="W540" s="181"/>
      <c r="X540" s="181"/>
      <c r="Y540" s="181"/>
      <c r="Z540" s="181"/>
      <c r="AA540" s="181"/>
      <c r="AB540" s="182"/>
      <c r="AD540" s="526"/>
    </row>
    <row r="541" spans="4:30" ht="12.75" hidden="1" customHeight="1" outlineLevel="1">
      <c r="D541" s="112" t="str">
        <f ca="1">'Line Items'!D360</f>
        <v>[Rolling Stock Line 29]</v>
      </c>
      <c r="E541" s="93"/>
      <c r="F541" s="113" t="str">
        <f t="shared" si="27"/>
        <v>000 Train Miles</v>
      </c>
      <c r="G541" s="181"/>
      <c r="H541" s="181"/>
      <c r="I541" s="181"/>
      <c r="J541" s="181"/>
      <c r="K541" s="181"/>
      <c r="L541" s="181"/>
      <c r="M541" s="181"/>
      <c r="N541" s="181"/>
      <c r="O541" s="181"/>
      <c r="P541" s="181"/>
      <c r="Q541" s="181"/>
      <c r="R541" s="181"/>
      <c r="S541" s="181"/>
      <c r="T541" s="181"/>
      <c r="U541" s="181"/>
      <c r="V541" s="181"/>
      <c r="W541" s="181"/>
      <c r="X541" s="181"/>
      <c r="Y541" s="181"/>
      <c r="Z541" s="181"/>
      <c r="AA541" s="181"/>
      <c r="AB541" s="182"/>
      <c r="AD541" s="526"/>
    </row>
    <row r="542" spans="4:30" ht="12.75" hidden="1" customHeight="1" outlineLevel="1">
      <c r="D542" s="112" t="str">
        <f ca="1">'Line Items'!D361</f>
        <v>[Rolling Stock Line 30]</v>
      </c>
      <c r="E542" s="93"/>
      <c r="F542" s="113" t="str">
        <f t="shared" si="27"/>
        <v>000 Train Miles</v>
      </c>
      <c r="G542" s="181"/>
      <c r="H542" s="181"/>
      <c r="I542" s="181"/>
      <c r="J542" s="181"/>
      <c r="K542" s="181"/>
      <c r="L542" s="181"/>
      <c r="M542" s="181"/>
      <c r="N542" s="181"/>
      <c r="O542" s="181"/>
      <c r="P542" s="181"/>
      <c r="Q542" s="181"/>
      <c r="R542" s="181"/>
      <c r="S542" s="181"/>
      <c r="T542" s="181"/>
      <c r="U542" s="181"/>
      <c r="V542" s="181"/>
      <c r="W542" s="181"/>
      <c r="X542" s="181"/>
      <c r="Y542" s="181"/>
      <c r="Z542" s="181"/>
      <c r="AA542" s="181"/>
      <c r="AB542" s="182"/>
      <c r="AD542" s="526"/>
    </row>
    <row r="543" spans="4:30" ht="12.75" hidden="1" customHeight="1" outlineLevel="1">
      <c r="D543" s="112" t="str">
        <f ca="1">'Line Items'!D362</f>
        <v>[Rolling Stock Line 31]</v>
      </c>
      <c r="E543" s="93"/>
      <c r="F543" s="113" t="str">
        <f t="shared" si="27"/>
        <v>000 Train Miles</v>
      </c>
      <c r="G543" s="181"/>
      <c r="H543" s="181"/>
      <c r="I543" s="181"/>
      <c r="J543" s="181"/>
      <c r="K543" s="181"/>
      <c r="L543" s="181"/>
      <c r="M543" s="181"/>
      <c r="N543" s="181"/>
      <c r="O543" s="181"/>
      <c r="P543" s="181"/>
      <c r="Q543" s="181"/>
      <c r="R543" s="181"/>
      <c r="S543" s="181"/>
      <c r="T543" s="181"/>
      <c r="U543" s="181"/>
      <c r="V543" s="181"/>
      <c r="W543" s="181"/>
      <c r="X543" s="181"/>
      <c r="Y543" s="181"/>
      <c r="Z543" s="181"/>
      <c r="AA543" s="181"/>
      <c r="AB543" s="182"/>
      <c r="AD543" s="526"/>
    </row>
    <row r="544" spans="4:30" ht="12.75" hidden="1" customHeight="1" outlineLevel="1">
      <c r="D544" s="112" t="str">
        <f ca="1">'Line Items'!D363</f>
        <v>[Rolling Stock Line 32]</v>
      </c>
      <c r="E544" s="93"/>
      <c r="F544" s="113" t="str">
        <f t="shared" si="27"/>
        <v>000 Train Miles</v>
      </c>
      <c r="G544" s="181"/>
      <c r="H544" s="181"/>
      <c r="I544" s="181"/>
      <c r="J544" s="181"/>
      <c r="K544" s="181"/>
      <c r="L544" s="181"/>
      <c r="M544" s="181"/>
      <c r="N544" s="181"/>
      <c r="O544" s="181"/>
      <c r="P544" s="181"/>
      <c r="Q544" s="181"/>
      <c r="R544" s="181"/>
      <c r="S544" s="181"/>
      <c r="T544" s="181"/>
      <c r="U544" s="181"/>
      <c r="V544" s="181"/>
      <c r="W544" s="181"/>
      <c r="X544" s="181"/>
      <c r="Y544" s="181"/>
      <c r="Z544" s="181"/>
      <c r="AA544" s="181"/>
      <c r="AB544" s="182"/>
      <c r="AD544" s="526"/>
    </row>
    <row r="545" spans="4:30" ht="12.75" hidden="1" customHeight="1" outlineLevel="1">
      <c r="D545" s="112" t="str">
        <f ca="1">'Line Items'!D364</f>
        <v>[Rolling Stock Line 33]</v>
      </c>
      <c r="E545" s="93"/>
      <c r="F545" s="113" t="str">
        <f t="shared" si="27"/>
        <v>000 Train Miles</v>
      </c>
      <c r="G545" s="181"/>
      <c r="H545" s="181"/>
      <c r="I545" s="181"/>
      <c r="J545" s="181"/>
      <c r="K545" s="181"/>
      <c r="L545" s="181"/>
      <c r="M545" s="181"/>
      <c r="N545" s="181"/>
      <c r="O545" s="181"/>
      <c r="P545" s="181"/>
      <c r="Q545" s="181"/>
      <c r="R545" s="181"/>
      <c r="S545" s="181"/>
      <c r="T545" s="181"/>
      <c r="U545" s="181"/>
      <c r="V545" s="181"/>
      <c r="W545" s="181"/>
      <c r="X545" s="181"/>
      <c r="Y545" s="181"/>
      <c r="Z545" s="181"/>
      <c r="AA545" s="181"/>
      <c r="AB545" s="182"/>
      <c r="AD545" s="526"/>
    </row>
    <row r="546" spans="4:30" ht="12.75" hidden="1" customHeight="1" outlineLevel="1">
      <c r="D546" s="112" t="str">
        <f ca="1">'Line Items'!D365</f>
        <v>[Rolling Stock Line 34]</v>
      </c>
      <c r="E546" s="93"/>
      <c r="F546" s="113" t="str">
        <f t="shared" si="27"/>
        <v>000 Train Miles</v>
      </c>
      <c r="G546" s="181"/>
      <c r="H546" s="181"/>
      <c r="I546" s="181"/>
      <c r="J546" s="181"/>
      <c r="K546" s="181"/>
      <c r="L546" s="181"/>
      <c r="M546" s="181"/>
      <c r="N546" s="181"/>
      <c r="O546" s="181"/>
      <c r="P546" s="181"/>
      <c r="Q546" s="181"/>
      <c r="R546" s="181"/>
      <c r="S546" s="181"/>
      <c r="T546" s="181"/>
      <c r="U546" s="181"/>
      <c r="V546" s="181"/>
      <c r="W546" s="181"/>
      <c r="X546" s="181"/>
      <c r="Y546" s="181"/>
      <c r="Z546" s="181"/>
      <c r="AA546" s="181"/>
      <c r="AB546" s="182"/>
      <c r="AD546" s="526"/>
    </row>
    <row r="547" spans="4:30" ht="12.75" hidden="1" customHeight="1" outlineLevel="1">
      <c r="D547" s="112" t="str">
        <f ca="1">'Line Items'!D366</f>
        <v>[Rolling Stock Line 35]</v>
      </c>
      <c r="E547" s="93"/>
      <c r="F547" s="113" t="str">
        <f t="shared" si="27"/>
        <v>000 Train Miles</v>
      </c>
      <c r="G547" s="181"/>
      <c r="H547" s="181"/>
      <c r="I547" s="181"/>
      <c r="J547" s="181"/>
      <c r="K547" s="181"/>
      <c r="L547" s="181"/>
      <c r="M547" s="181"/>
      <c r="N547" s="181"/>
      <c r="O547" s="181"/>
      <c r="P547" s="181"/>
      <c r="Q547" s="181"/>
      <c r="R547" s="181"/>
      <c r="S547" s="181"/>
      <c r="T547" s="181"/>
      <c r="U547" s="181"/>
      <c r="V547" s="181"/>
      <c r="W547" s="181"/>
      <c r="X547" s="181"/>
      <c r="Y547" s="181"/>
      <c r="Z547" s="181"/>
      <c r="AA547" s="181"/>
      <c r="AB547" s="182"/>
      <c r="AD547" s="526"/>
    </row>
    <row r="548" spans="4:30" ht="12.75" hidden="1" customHeight="1" outlineLevel="1">
      <c r="D548" s="112" t="str">
        <f ca="1">'Line Items'!D367</f>
        <v>[Rolling Stock Line 36]</v>
      </c>
      <c r="E548" s="93"/>
      <c r="F548" s="113" t="str">
        <f t="shared" si="27"/>
        <v>000 Train Miles</v>
      </c>
      <c r="G548" s="181"/>
      <c r="H548" s="181"/>
      <c r="I548" s="181"/>
      <c r="J548" s="181"/>
      <c r="K548" s="181"/>
      <c r="L548" s="181"/>
      <c r="M548" s="181"/>
      <c r="N548" s="181"/>
      <c r="O548" s="181"/>
      <c r="P548" s="181"/>
      <c r="Q548" s="181"/>
      <c r="R548" s="181"/>
      <c r="S548" s="181"/>
      <c r="T548" s="181"/>
      <c r="U548" s="181"/>
      <c r="V548" s="181"/>
      <c r="W548" s="181"/>
      <c r="X548" s="181"/>
      <c r="Y548" s="181"/>
      <c r="Z548" s="181"/>
      <c r="AA548" s="181"/>
      <c r="AB548" s="182"/>
      <c r="AD548" s="526"/>
    </row>
    <row r="549" spans="4:30" ht="12.75" hidden="1" customHeight="1" outlineLevel="1">
      <c r="D549" s="112" t="str">
        <f ca="1">'Line Items'!D368</f>
        <v>[Rolling Stock Line 37]</v>
      </c>
      <c r="E549" s="93"/>
      <c r="F549" s="113" t="str">
        <f t="shared" si="27"/>
        <v>000 Train Miles</v>
      </c>
      <c r="G549" s="181"/>
      <c r="H549" s="181"/>
      <c r="I549" s="181"/>
      <c r="J549" s="181"/>
      <c r="K549" s="181"/>
      <c r="L549" s="181"/>
      <c r="M549" s="181"/>
      <c r="N549" s="181"/>
      <c r="O549" s="181"/>
      <c r="P549" s="181"/>
      <c r="Q549" s="181"/>
      <c r="R549" s="181"/>
      <c r="S549" s="181"/>
      <c r="T549" s="181"/>
      <c r="U549" s="181"/>
      <c r="V549" s="181"/>
      <c r="W549" s="181"/>
      <c r="X549" s="181"/>
      <c r="Y549" s="181"/>
      <c r="Z549" s="181"/>
      <c r="AA549" s="181"/>
      <c r="AB549" s="182"/>
      <c r="AD549" s="526"/>
    </row>
    <row r="550" spans="4:30" ht="12.75" hidden="1" customHeight="1" outlineLevel="1">
      <c r="D550" s="112" t="str">
        <f ca="1">'Line Items'!D369</f>
        <v>[Rolling Stock Line 38]</v>
      </c>
      <c r="E550" s="93"/>
      <c r="F550" s="113" t="str">
        <f t="shared" si="27"/>
        <v>000 Train Miles</v>
      </c>
      <c r="G550" s="181"/>
      <c r="H550" s="181"/>
      <c r="I550" s="181"/>
      <c r="J550" s="181"/>
      <c r="K550" s="181"/>
      <c r="L550" s="181"/>
      <c r="M550" s="181"/>
      <c r="N550" s="181"/>
      <c r="O550" s="181"/>
      <c r="P550" s="181"/>
      <c r="Q550" s="181"/>
      <c r="R550" s="181"/>
      <c r="S550" s="181"/>
      <c r="T550" s="181"/>
      <c r="U550" s="181"/>
      <c r="V550" s="181"/>
      <c r="W550" s="181"/>
      <c r="X550" s="181"/>
      <c r="Y550" s="181"/>
      <c r="Z550" s="181"/>
      <c r="AA550" s="181"/>
      <c r="AB550" s="182"/>
      <c r="AD550" s="526"/>
    </row>
    <row r="551" spans="4:30" ht="12.75" hidden="1" customHeight="1" outlineLevel="1">
      <c r="D551" s="112" t="str">
        <f ca="1">'Line Items'!D370</f>
        <v>[Rolling Stock Line 39]</v>
      </c>
      <c r="E551" s="93"/>
      <c r="F551" s="113" t="str">
        <f t="shared" si="27"/>
        <v>000 Train Miles</v>
      </c>
      <c r="G551" s="181"/>
      <c r="H551" s="181"/>
      <c r="I551" s="181"/>
      <c r="J551" s="181"/>
      <c r="K551" s="181"/>
      <c r="L551" s="181"/>
      <c r="M551" s="181"/>
      <c r="N551" s="181"/>
      <c r="O551" s="181"/>
      <c r="P551" s="181"/>
      <c r="Q551" s="181"/>
      <c r="R551" s="181"/>
      <c r="S551" s="181"/>
      <c r="T551" s="181"/>
      <c r="U551" s="181"/>
      <c r="V551" s="181"/>
      <c r="W551" s="181"/>
      <c r="X551" s="181"/>
      <c r="Y551" s="181"/>
      <c r="Z551" s="181"/>
      <c r="AA551" s="181"/>
      <c r="AB551" s="182"/>
      <c r="AD551" s="526"/>
    </row>
    <row r="552" spans="4:30" ht="12.75" hidden="1" customHeight="1" outlineLevel="1">
      <c r="D552" s="112" t="str">
        <f ca="1">'Line Items'!D371</f>
        <v>[Rolling Stock Line 40]</v>
      </c>
      <c r="E552" s="93"/>
      <c r="F552" s="113" t="str">
        <f t="shared" si="27"/>
        <v>000 Train Miles</v>
      </c>
      <c r="G552" s="181"/>
      <c r="H552" s="181"/>
      <c r="I552" s="181"/>
      <c r="J552" s="181"/>
      <c r="K552" s="181"/>
      <c r="L552" s="181"/>
      <c r="M552" s="181"/>
      <c r="N552" s="181"/>
      <c r="O552" s="181"/>
      <c r="P552" s="181"/>
      <c r="Q552" s="181"/>
      <c r="R552" s="181"/>
      <c r="S552" s="181"/>
      <c r="T552" s="181"/>
      <c r="U552" s="181"/>
      <c r="V552" s="181"/>
      <c r="W552" s="181"/>
      <c r="X552" s="181"/>
      <c r="Y552" s="181"/>
      <c r="Z552" s="181"/>
      <c r="AA552" s="181"/>
      <c r="AB552" s="182"/>
      <c r="AD552" s="526"/>
    </row>
    <row r="553" spans="4:30" ht="12.75" hidden="1" customHeight="1" outlineLevel="1">
      <c r="D553" s="112" t="str">
        <f ca="1">'Line Items'!D372</f>
        <v>[Rolling Stock Line 41]</v>
      </c>
      <c r="E553" s="93"/>
      <c r="F553" s="113" t="str">
        <f t="shared" si="27"/>
        <v>000 Train Miles</v>
      </c>
      <c r="G553" s="181"/>
      <c r="H553" s="181"/>
      <c r="I553" s="181"/>
      <c r="J553" s="181"/>
      <c r="K553" s="181"/>
      <c r="L553" s="181"/>
      <c r="M553" s="181"/>
      <c r="N553" s="181"/>
      <c r="O553" s="181"/>
      <c r="P553" s="181"/>
      <c r="Q553" s="181"/>
      <c r="R553" s="181"/>
      <c r="S553" s="181"/>
      <c r="T553" s="181"/>
      <c r="U553" s="181"/>
      <c r="V553" s="181"/>
      <c r="W553" s="181"/>
      <c r="X553" s="181"/>
      <c r="Y553" s="181"/>
      <c r="Z553" s="181"/>
      <c r="AA553" s="181"/>
      <c r="AB553" s="182"/>
      <c r="AD553" s="526"/>
    </row>
    <row r="554" spans="4:30" ht="12.75" hidden="1" customHeight="1" outlineLevel="1">
      <c r="D554" s="112" t="str">
        <f ca="1">'Line Items'!D373</f>
        <v>[Rolling Stock Line 42]</v>
      </c>
      <c r="E554" s="93"/>
      <c r="F554" s="113" t="str">
        <f t="shared" si="27"/>
        <v>000 Train Miles</v>
      </c>
      <c r="G554" s="181"/>
      <c r="H554" s="181"/>
      <c r="I554" s="181"/>
      <c r="J554" s="181"/>
      <c r="K554" s="181"/>
      <c r="L554" s="181"/>
      <c r="M554" s="181"/>
      <c r="N554" s="181"/>
      <c r="O554" s="181"/>
      <c r="P554" s="181"/>
      <c r="Q554" s="181"/>
      <c r="R554" s="181"/>
      <c r="S554" s="181"/>
      <c r="T554" s="181"/>
      <c r="U554" s="181"/>
      <c r="V554" s="181"/>
      <c r="W554" s="181"/>
      <c r="X554" s="181"/>
      <c r="Y554" s="181"/>
      <c r="Z554" s="181"/>
      <c r="AA554" s="181"/>
      <c r="AB554" s="182"/>
      <c r="AD554" s="526"/>
    </row>
    <row r="555" spans="4:30" ht="12.75" hidden="1" customHeight="1" outlineLevel="1">
      <c r="D555" s="112" t="str">
        <f ca="1">'Line Items'!D374</f>
        <v>[Rolling Stock Line 43]</v>
      </c>
      <c r="E555" s="93"/>
      <c r="F555" s="113" t="str">
        <f t="shared" si="27"/>
        <v>000 Train Miles</v>
      </c>
      <c r="G555" s="181"/>
      <c r="H555" s="181"/>
      <c r="I555" s="181"/>
      <c r="J555" s="181"/>
      <c r="K555" s="181"/>
      <c r="L555" s="181"/>
      <c r="M555" s="181"/>
      <c r="N555" s="181"/>
      <c r="O555" s="181"/>
      <c r="P555" s="181"/>
      <c r="Q555" s="181"/>
      <c r="R555" s="181"/>
      <c r="S555" s="181"/>
      <c r="T555" s="181"/>
      <c r="U555" s="181"/>
      <c r="V555" s="181"/>
      <c r="W555" s="181"/>
      <c r="X555" s="181"/>
      <c r="Y555" s="181"/>
      <c r="Z555" s="181"/>
      <c r="AA555" s="181"/>
      <c r="AB555" s="182"/>
      <c r="AD555" s="526"/>
    </row>
    <row r="556" spans="4:30" ht="12.75" hidden="1" customHeight="1" outlineLevel="1">
      <c r="D556" s="112" t="str">
        <f ca="1">'Line Items'!D375</f>
        <v>[Rolling Stock Line 44]</v>
      </c>
      <c r="E556" s="93"/>
      <c r="F556" s="113" t="str">
        <f t="shared" si="27"/>
        <v>000 Train Miles</v>
      </c>
      <c r="G556" s="181"/>
      <c r="H556" s="181"/>
      <c r="I556" s="181"/>
      <c r="J556" s="181"/>
      <c r="K556" s="181"/>
      <c r="L556" s="181"/>
      <c r="M556" s="181"/>
      <c r="N556" s="181"/>
      <c r="O556" s="181"/>
      <c r="P556" s="181"/>
      <c r="Q556" s="181"/>
      <c r="R556" s="181"/>
      <c r="S556" s="181"/>
      <c r="T556" s="181"/>
      <c r="U556" s="181"/>
      <c r="V556" s="181"/>
      <c r="W556" s="181"/>
      <c r="X556" s="181"/>
      <c r="Y556" s="181"/>
      <c r="Z556" s="181"/>
      <c r="AA556" s="181"/>
      <c r="AB556" s="182"/>
      <c r="AD556" s="526"/>
    </row>
    <row r="557" spans="4:30" ht="12.75" hidden="1" customHeight="1" outlineLevel="1">
      <c r="D557" s="112" t="str">
        <f ca="1">'Line Items'!D376</f>
        <v>[Rolling Stock Line 45]</v>
      </c>
      <c r="E557" s="93"/>
      <c r="F557" s="113" t="str">
        <f t="shared" si="27"/>
        <v>000 Train Miles</v>
      </c>
      <c r="G557" s="181"/>
      <c r="H557" s="181"/>
      <c r="I557" s="181"/>
      <c r="J557" s="181"/>
      <c r="K557" s="181"/>
      <c r="L557" s="181"/>
      <c r="M557" s="181"/>
      <c r="N557" s="181"/>
      <c r="O557" s="181"/>
      <c r="P557" s="181"/>
      <c r="Q557" s="181"/>
      <c r="R557" s="181"/>
      <c r="S557" s="181"/>
      <c r="T557" s="181"/>
      <c r="U557" s="181"/>
      <c r="V557" s="181"/>
      <c r="W557" s="181"/>
      <c r="X557" s="181"/>
      <c r="Y557" s="181"/>
      <c r="Z557" s="181"/>
      <c r="AA557" s="181"/>
      <c r="AB557" s="182"/>
      <c r="AD557" s="526"/>
    </row>
    <row r="558" spans="4:30" ht="12.75" hidden="1" customHeight="1" outlineLevel="1">
      <c r="D558" s="112" t="str">
        <f ca="1">'Line Items'!D377</f>
        <v>[Rolling Stock Line 46]</v>
      </c>
      <c r="E558" s="93"/>
      <c r="F558" s="113" t="str">
        <f t="shared" si="27"/>
        <v>000 Train Miles</v>
      </c>
      <c r="G558" s="181"/>
      <c r="H558" s="181"/>
      <c r="I558" s="181"/>
      <c r="J558" s="181"/>
      <c r="K558" s="181"/>
      <c r="L558" s="181"/>
      <c r="M558" s="181"/>
      <c r="N558" s="181"/>
      <c r="O558" s="181"/>
      <c r="P558" s="181"/>
      <c r="Q558" s="181"/>
      <c r="R558" s="181"/>
      <c r="S558" s="181"/>
      <c r="T558" s="181"/>
      <c r="U558" s="181"/>
      <c r="V558" s="181"/>
      <c r="W558" s="181"/>
      <c r="X558" s="181"/>
      <c r="Y558" s="181"/>
      <c r="Z558" s="181"/>
      <c r="AA558" s="181"/>
      <c r="AB558" s="182"/>
      <c r="AD558" s="526"/>
    </row>
    <row r="559" spans="4:30" ht="12.75" hidden="1" customHeight="1" outlineLevel="1">
      <c r="D559" s="112" t="str">
        <f ca="1">'Line Items'!D378</f>
        <v>[Rolling Stock Line 47]</v>
      </c>
      <c r="E559" s="93"/>
      <c r="F559" s="113" t="str">
        <f t="shared" si="27"/>
        <v>000 Train Miles</v>
      </c>
      <c r="G559" s="181"/>
      <c r="H559" s="181"/>
      <c r="I559" s="181"/>
      <c r="J559" s="181"/>
      <c r="K559" s="181"/>
      <c r="L559" s="181"/>
      <c r="M559" s="181"/>
      <c r="N559" s="181"/>
      <c r="O559" s="181"/>
      <c r="P559" s="181"/>
      <c r="Q559" s="181"/>
      <c r="R559" s="181"/>
      <c r="S559" s="181"/>
      <c r="T559" s="181"/>
      <c r="U559" s="181"/>
      <c r="V559" s="181"/>
      <c r="W559" s="181"/>
      <c r="X559" s="181"/>
      <c r="Y559" s="181"/>
      <c r="Z559" s="181"/>
      <c r="AA559" s="181"/>
      <c r="AB559" s="182"/>
      <c r="AD559" s="526"/>
    </row>
    <row r="560" spans="4:30" ht="12.75" hidden="1" customHeight="1" outlineLevel="1">
      <c r="D560" s="112" t="str">
        <f ca="1">'Line Items'!D379</f>
        <v>[Rolling Stock Line 48]</v>
      </c>
      <c r="E560" s="93"/>
      <c r="F560" s="113" t="str">
        <f t="shared" si="27"/>
        <v>000 Train Miles</v>
      </c>
      <c r="G560" s="181"/>
      <c r="H560" s="181"/>
      <c r="I560" s="181"/>
      <c r="J560" s="181"/>
      <c r="K560" s="181"/>
      <c r="L560" s="181"/>
      <c r="M560" s="181"/>
      <c r="N560" s="181"/>
      <c r="O560" s="181"/>
      <c r="P560" s="181"/>
      <c r="Q560" s="181"/>
      <c r="R560" s="181"/>
      <c r="S560" s="181"/>
      <c r="T560" s="181"/>
      <c r="U560" s="181"/>
      <c r="V560" s="181"/>
      <c r="W560" s="181"/>
      <c r="X560" s="181"/>
      <c r="Y560" s="181"/>
      <c r="Z560" s="181"/>
      <c r="AA560" s="181"/>
      <c r="AB560" s="182"/>
      <c r="AD560" s="526"/>
    </row>
    <row r="561" spans="2:30" ht="12.75" hidden="1" customHeight="1" outlineLevel="1">
      <c r="D561" s="112" t="str">
        <f ca="1">'Line Items'!D380</f>
        <v>[Rolling Stock Line 49]</v>
      </c>
      <c r="E561" s="93"/>
      <c r="F561" s="113" t="str">
        <f t="shared" si="27"/>
        <v>000 Train Miles</v>
      </c>
      <c r="G561" s="181"/>
      <c r="H561" s="181"/>
      <c r="I561" s="181"/>
      <c r="J561" s="181"/>
      <c r="K561" s="181"/>
      <c r="L561" s="181"/>
      <c r="M561" s="181"/>
      <c r="N561" s="181"/>
      <c r="O561" s="181"/>
      <c r="P561" s="181"/>
      <c r="Q561" s="181"/>
      <c r="R561" s="181"/>
      <c r="S561" s="181"/>
      <c r="T561" s="181"/>
      <c r="U561" s="181"/>
      <c r="V561" s="181"/>
      <c r="W561" s="181"/>
      <c r="X561" s="181"/>
      <c r="Y561" s="181"/>
      <c r="Z561" s="181"/>
      <c r="AA561" s="181"/>
      <c r="AB561" s="182"/>
      <c r="AD561" s="526"/>
    </row>
    <row r="562" spans="2:30" ht="12.75" hidden="1" customHeight="1" outlineLevel="1">
      <c r="D562" s="123" t="str">
        <f ca="1">'Line Items'!D381</f>
        <v>[Rolling Stock Line 50]</v>
      </c>
      <c r="E562" s="183"/>
      <c r="F562" s="124" t="str">
        <f>F531</f>
        <v>000 Train Miles</v>
      </c>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5"/>
      <c r="AD562" s="527"/>
    </row>
    <row r="563" spans="2:30" ht="12.75" hidden="1" customHeight="1" outlineLevel="1">
      <c r="G563" s="94"/>
      <c r="H563" s="94"/>
      <c r="I563" s="94"/>
      <c r="J563" s="94"/>
      <c r="K563" s="94"/>
      <c r="L563" s="94"/>
      <c r="M563" s="94"/>
      <c r="N563" s="94"/>
      <c r="O563" s="94"/>
      <c r="P563" s="94"/>
      <c r="Q563" s="94"/>
      <c r="R563" s="94"/>
      <c r="S563" s="94"/>
      <c r="T563" s="94"/>
      <c r="U563" s="94"/>
      <c r="V563" s="94"/>
      <c r="W563" s="94"/>
      <c r="X563" s="94"/>
      <c r="Y563" s="94"/>
      <c r="Z563" s="94"/>
      <c r="AA563" s="94"/>
      <c r="AB563" s="94"/>
      <c r="AD563" s="528"/>
    </row>
    <row r="564" spans="2:30" ht="12.75" hidden="1" customHeight="1" outlineLevel="1">
      <c r="D564" s="241" t="str">
        <f>"Total "&amp;C512</f>
        <v>Total Loaded Train Mileage</v>
      </c>
      <c r="E564" s="242"/>
      <c r="F564" s="243" t="str">
        <f>F562</f>
        <v>000 Train Miles</v>
      </c>
      <c r="G564" s="244">
        <f t="shared" ref="G564:AB564" si="28">SUM(G513:G562)</f>
        <v>0</v>
      </c>
      <c r="H564" s="244">
        <f t="shared" si="28"/>
        <v>0</v>
      </c>
      <c r="I564" s="244">
        <f t="shared" si="28"/>
        <v>0</v>
      </c>
      <c r="J564" s="244">
        <f t="shared" si="28"/>
        <v>0</v>
      </c>
      <c r="K564" s="244">
        <f t="shared" si="28"/>
        <v>0</v>
      </c>
      <c r="L564" s="244">
        <f t="shared" si="28"/>
        <v>0</v>
      </c>
      <c r="M564" s="244">
        <f t="shared" si="28"/>
        <v>0</v>
      </c>
      <c r="N564" s="244">
        <f t="shared" si="28"/>
        <v>0</v>
      </c>
      <c r="O564" s="244">
        <f t="shared" si="28"/>
        <v>0</v>
      </c>
      <c r="P564" s="244">
        <f t="shared" si="28"/>
        <v>0</v>
      </c>
      <c r="Q564" s="244">
        <f t="shared" si="28"/>
        <v>0</v>
      </c>
      <c r="R564" s="244">
        <f t="shared" si="28"/>
        <v>0</v>
      </c>
      <c r="S564" s="244">
        <f t="shared" si="28"/>
        <v>0</v>
      </c>
      <c r="T564" s="244">
        <f t="shared" si="28"/>
        <v>0</v>
      </c>
      <c r="U564" s="244">
        <f t="shared" si="28"/>
        <v>0</v>
      </c>
      <c r="V564" s="244">
        <f t="shared" si="28"/>
        <v>0</v>
      </c>
      <c r="W564" s="244">
        <f t="shared" si="28"/>
        <v>0</v>
      </c>
      <c r="X564" s="244">
        <f t="shared" si="28"/>
        <v>0</v>
      </c>
      <c r="Y564" s="244">
        <f t="shared" si="28"/>
        <v>0</v>
      </c>
      <c r="Z564" s="244">
        <f t="shared" si="28"/>
        <v>0</v>
      </c>
      <c r="AA564" s="244">
        <f t="shared" si="28"/>
        <v>0</v>
      </c>
      <c r="AB564" s="245">
        <f t="shared" si="28"/>
        <v>0</v>
      </c>
      <c r="AD564" s="529"/>
    </row>
    <row r="565" spans="2:30" collapsed="1">
      <c r="G565" s="94"/>
      <c r="H565" s="94"/>
      <c r="I565" s="94"/>
      <c r="J565" s="94"/>
      <c r="K565" s="94"/>
      <c r="L565" s="94"/>
      <c r="M565" s="94"/>
      <c r="N565" s="94"/>
      <c r="O565" s="94"/>
      <c r="P565" s="94"/>
      <c r="Q565" s="94"/>
      <c r="R565" s="94"/>
      <c r="S565" s="94"/>
      <c r="T565" s="94"/>
      <c r="U565" s="94"/>
      <c r="V565" s="94"/>
      <c r="W565" s="94"/>
      <c r="X565" s="94"/>
      <c r="Y565" s="94"/>
      <c r="Z565" s="94"/>
      <c r="AA565" s="94"/>
      <c r="AB565" s="94"/>
      <c r="AD565" s="528"/>
    </row>
    <row r="566" spans="2:30">
      <c r="B566" s="15" t="s">
        <v>617</v>
      </c>
      <c r="C566" s="15"/>
      <c r="D566" s="178"/>
      <c r="E566" s="178"/>
      <c r="F566" s="15"/>
      <c r="G566" s="196"/>
      <c r="H566" s="196"/>
      <c r="I566" s="196"/>
      <c r="J566" s="196"/>
      <c r="K566" s="196"/>
      <c r="L566" s="196"/>
      <c r="M566" s="196"/>
      <c r="N566" s="196"/>
      <c r="O566" s="196"/>
      <c r="P566" s="196"/>
      <c r="Q566" s="196"/>
      <c r="R566" s="196"/>
      <c r="S566" s="196"/>
      <c r="T566" s="196"/>
      <c r="U566" s="196"/>
      <c r="V566" s="196"/>
      <c r="W566" s="196"/>
      <c r="X566" s="196"/>
      <c r="Y566" s="196"/>
      <c r="Z566" s="196"/>
      <c r="AA566" s="196"/>
      <c r="AB566" s="196"/>
      <c r="AC566" s="15"/>
      <c r="AD566" s="530"/>
    </row>
    <row r="567" spans="2:30" ht="12.75" hidden="1" customHeight="1" outlineLevel="1">
      <c r="G567" s="94"/>
      <c r="H567" s="94"/>
      <c r="I567" s="94"/>
      <c r="J567" s="94"/>
      <c r="K567" s="94"/>
      <c r="L567" s="94"/>
      <c r="M567" s="94"/>
      <c r="N567" s="94"/>
      <c r="O567" s="94"/>
      <c r="P567" s="94"/>
      <c r="Q567" s="94"/>
      <c r="R567" s="94"/>
      <c r="S567" s="94"/>
      <c r="T567" s="94"/>
      <c r="U567" s="94"/>
      <c r="V567" s="94"/>
      <c r="W567" s="94"/>
      <c r="X567" s="94"/>
      <c r="Y567" s="94"/>
      <c r="Z567" s="94"/>
      <c r="AA567" s="94"/>
      <c r="AB567" s="94"/>
      <c r="AD567" s="528"/>
    </row>
    <row r="568" spans="2:30" ht="12.75" hidden="1" customHeight="1" outlineLevel="1">
      <c r="C568" s="153" t="s">
        <v>618</v>
      </c>
      <c r="G568" s="94"/>
      <c r="H568" s="94"/>
      <c r="I568" s="94"/>
      <c r="J568" s="94"/>
      <c r="K568" s="94"/>
      <c r="L568" s="94"/>
      <c r="M568" s="94"/>
      <c r="N568" s="94"/>
      <c r="O568" s="94"/>
      <c r="P568" s="94"/>
      <c r="Q568" s="94"/>
      <c r="R568" s="94"/>
      <c r="S568" s="94"/>
      <c r="T568" s="94"/>
      <c r="U568" s="94"/>
      <c r="V568" s="94"/>
      <c r="W568" s="94"/>
      <c r="X568" s="94"/>
      <c r="Y568" s="94"/>
      <c r="Z568" s="94"/>
      <c r="AA568" s="94"/>
      <c r="AB568" s="94"/>
      <c r="AD568" s="528"/>
    </row>
    <row r="569" spans="2:30" ht="12.75" hidden="1" customHeight="1" outlineLevel="1">
      <c r="D569" s="106" t="str">
        <f ca="1">'Line Items'!D332</f>
        <v>Angel: DMU - Class 142</v>
      </c>
      <c r="E569" s="89"/>
      <c r="F569" s="107" t="s">
        <v>612</v>
      </c>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97"/>
      <c r="AD569" s="524" t="s">
        <v>851</v>
      </c>
    </row>
    <row r="570" spans="2:30" ht="12.75" hidden="1" customHeight="1" outlineLevel="1">
      <c r="D570" s="112" t="str">
        <f ca="1">'Line Items'!D333</f>
        <v>Angel: DMU - Class 150 - 2 car</v>
      </c>
      <c r="E570" s="93"/>
      <c r="F570" s="113" t="str">
        <f t="shared" ref="F570:F617" si="29">F569</f>
        <v>000 Veh Miles</v>
      </c>
      <c r="G570" s="181"/>
      <c r="H570" s="181"/>
      <c r="I570" s="181"/>
      <c r="J570" s="181"/>
      <c r="K570" s="181"/>
      <c r="L570" s="181"/>
      <c r="M570" s="181"/>
      <c r="N570" s="181"/>
      <c r="O570" s="181"/>
      <c r="P570" s="181"/>
      <c r="Q570" s="181"/>
      <c r="R570" s="181"/>
      <c r="S570" s="181"/>
      <c r="T570" s="181"/>
      <c r="U570" s="181"/>
      <c r="V570" s="181"/>
      <c r="W570" s="181"/>
      <c r="X570" s="181"/>
      <c r="Y570" s="181"/>
      <c r="Z570" s="181"/>
      <c r="AA570" s="181"/>
      <c r="AB570" s="182"/>
      <c r="AD570" s="226"/>
    </row>
    <row r="571" spans="2:30" ht="12.75" hidden="1" customHeight="1" outlineLevel="1">
      <c r="D571" s="112" t="str">
        <f ca="1">'Line Items'!D334</f>
        <v>Angel: DMU - Class 150 - 3 car</v>
      </c>
      <c r="E571" s="93"/>
      <c r="F571" s="113" t="str">
        <f t="shared" si="29"/>
        <v>000 Veh Miles</v>
      </c>
      <c r="G571" s="181"/>
      <c r="H571" s="181"/>
      <c r="I571" s="181"/>
      <c r="J571" s="181"/>
      <c r="K571" s="181"/>
      <c r="L571" s="181"/>
      <c r="M571" s="181"/>
      <c r="N571" s="181"/>
      <c r="O571" s="181"/>
      <c r="P571" s="181"/>
      <c r="Q571" s="181"/>
      <c r="R571" s="181"/>
      <c r="S571" s="181"/>
      <c r="T571" s="181"/>
      <c r="U571" s="181"/>
      <c r="V571" s="181"/>
      <c r="W571" s="181"/>
      <c r="X571" s="181"/>
      <c r="Y571" s="181"/>
      <c r="Z571" s="181"/>
      <c r="AA571" s="181"/>
      <c r="AB571" s="182"/>
      <c r="AD571" s="226"/>
    </row>
    <row r="572" spans="2:30" ht="12.75" hidden="1" customHeight="1" outlineLevel="1">
      <c r="D572" s="112" t="str">
        <f ca="1">'Line Items'!D335</f>
        <v>Angel: DMU - Class 153</v>
      </c>
      <c r="E572" s="93"/>
      <c r="F572" s="113" t="str">
        <f t="shared" si="29"/>
        <v>000 Veh Miles</v>
      </c>
      <c r="G572" s="181"/>
      <c r="H572" s="181"/>
      <c r="I572" s="181"/>
      <c r="J572" s="181"/>
      <c r="K572" s="181"/>
      <c r="L572" s="181"/>
      <c r="M572" s="181"/>
      <c r="N572" s="181"/>
      <c r="O572" s="181"/>
      <c r="P572" s="181"/>
      <c r="Q572" s="181"/>
      <c r="R572" s="181"/>
      <c r="S572" s="181"/>
      <c r="T572" s="181"/>
      <c r="U572" s="181"/>
      <c r="V572" s="181"/>
      <c r="W572" s="181"/>
      <c r="X572" s="181"/>
      <c r="Y572" s="181"/>
      <c r="Z572" s="181"/>
      <c r="AA572" s="181"/>
      <c r="AB572" s="182"/>
      <c r="AD572" s="226"/>
    </row>
    <row r="573" spans="2:30" ht="12.75" hidden="1" customHeight="1" outlineLevel="1">
      <c r="D573" s="112" t="str">
        <f ca="1">'Line Items'!D336</f>
        <v>Angel: DMU - Class 156</v>
      </c>
      <c r="E573" s="93"/>
      <c r="F573" s="113" t="str">
        <f t="shared" si="29"/>
        <v>000 Veh Miles</v>
      </c>
      <c r="G573" s="181"/>
      <c r="H573" s="181"/>
      <c r="I573" s="181"/>
      <c r="J573" s="181"/>
      <c r="K573" s="181"/>
      <c r="L573" s="181"/>
      <c r="M573" s="181"/>
      <c r="N573" s="181"/>
      <c r="O573" s="181"/>
      <c r="P573" s="181"/>
      <c r="Q573" s="181"/>
      <c r="R573" s="181"/>
      <c r="S573" s="181"/>
      <c r="T573" s="181"/>
      <c r="U573" s="181"/>
      <c r="V573" s="181"/>
      <c r="W573" s="181"/>
      <c r="X573" s="181"/>
      <c r="Y573" s="181"/>
      <c r="Z573" s="181"/>
      <c r="AA573" s="181"/>
      <c r="AB573" s="182"/>
      <c r="AD573" s="226"/>
    </row>
    <row r="574" spans="2:30" ht="12.75" hidden="1" customHeight="1" outlineLevel="1">
      <c r="D574" s="112" t="str">
        <f ca="1">'Line Items'!D337</f>
        <v>Angel: DMU - Class 158 - 2 car</v>
      </c>
      <c r="E574" s="93"/>
      <c r="F574" s="113" t="str">
        <f t="shared" si="29"/>
        <v>000 Veh Miles</v>
      </c>
      <c r="G574" s="181"/>
      <c r="H574" s="181"/>
      <c r="I574" s="181"/>
      <c r="J574" s="181"/>
      <c r="K574" s="181"/>
      <c r="L574" s="181"/>
      <c r="M574" s="181"/>
      <c r="N574" s="181"/>
      <c r="O574" s="181"/>
      <c r="P574" s="181"/>
      <c r="Q574" s="181"/>
      <c r="R574" s="181"/>
      <c r="S574" s="181"/>
      <c r="T574" s="181"/>
      <c r="U574" s="181"/>
      <c r="V574" s="181"/>
      <c r="W574" s="181"/>
      <c r="X574" s="181"/>
      <c r="Y574" s="181"/>
      <c r="Z574" s="181"/>
      <c r="AA574" s="181"/>
      <c r="AB574" s="182"/>
      <c r="AD574" s="226"/>
    </row>
    <row r="575" spans="2:30" ht="12.75" hidden="1" customHeight="1" outlineLevel="1">
      <c r="D575" s="112" t="str">
        <f ca="1">'Line Items'!D338</f>
        <v>Angel: EMU - Class 333</v>
      </c>
      <c r="E575" s="93"/>
      <c r="F575" s="113" t="str">
        <f t="shared" si="29"/>
        <v>000 Veh Miles</v>
      </c>
      <c r="G575" s="181"/>
      <c r="H575" s="181"/>
      <c r="I575" s="181"/>
      <c r="J575" s="181"/>
      <c r="K575" s="181"/>
      <c r="L575" s="181"/>
      <c r="M575" s="181"/>
      <c r="N575" s="181"/>
      <c r="O575" s="181"/>
      <c r="P575" s="181"/>
      <c r="Q575" s="181"/>
      <c r="R575" s="181"/>
      <c r="S575" s="181"/>
      <c r="T575" s="181"/>
      <c r="U575" s="181"/>
      <c r="V575" s="181"/>
      <c r="W575" s="181"/>
      <c r="X575" s="181"/>
      <c r="Y575" s="181"/>
      <c r="Z575" s="181"/>
      <c r="AA575" s="181"/>
      <c r="AB575" s="182"/>
      <c r="AD575" s="226"/>
    </row>
    <row r="576" spans="2:30" ht="12.75" hidden="1" customHeight="1" outlineLevel="1">
      <c r="D576" s="112" t="str">
        <f ca="1">'Line Items'!D339</f>
        <v>Eversholt: DMU - Class 158 - 2 car</v>
      </c>
      <c r="E576" s="93"/>
      <c r="F576" s="113" t="str">
        <f t="shared" si="29"/>
        <v>000 Veh Miles</v>
      </c>
      <c r="G576" s="181"/>
      <c r="H576" s="181"/>
      <c r="I576" s="181"/>
      <c r="J576" s="181"/>
      <c r="K576" s="181"/>
      <c r="L576" s="181"/>
      <c r="M576" s="181"/>
      <c r="N576" s="181"/>
      <c r="O576" s="181"/>
      <c r="P576" s="181"/>
      <c r="Q576" s="181"/>
      <c r="R576" s="181"/>
      <c r="S576" s="181"/>
      <c r="T576" s="181"/>
      <c r="U576" s="181"/>
      <c r="V576" s="181"/>
      <c r="W576" s="181"/>
      <c r="X576" s="181"/>
      <c r="Y576" s="181"/>
      <c r="Z576" s="181"/>
      <c r="AA576" s="181"/>
      <c r="AB576" s="182"/>
      <c r="AD576" s="226"/>
    </row>
    <row r="577" spans="4:30" ht="12.75" hidden="1" customHeight="1" outlineLevel="1">
      <c r="D577" s="112" t="str">
        <f ca="1">'Line Items'!D340</f>
        <v>Eversholt: EMU - Class 321</v>
      </c>
      <c r="E577" s="93"/>
      <c r="F577" s="113" t="str">
        <f t="shared" si="29"/>
        <v>000 Veh Miles</v>
      </c>
      <c r="G577" s="181"/>
      <c r="H577" s="181"/>
      <c r="I577" s="181"/>
      <c r="J577" s="181"/>
      <c r="K577" s="181"/>
      <c r="L577" s="181"/>
      <c r="M577" s="181"/>
      <c r="N577" s="181"/>
      <c r="O577" s="181"/>
      <c r="P577" s="181"/>
      <c r="Q577" s="181"/>
      <c r="R577" s="181"/>
      <c r="S577" s="181"/>
      <c r="T577" s="181"/>
      <c r="U577" s="181"/>
      <c r="V577" s="181"/>
      <c r="W577" s="181"/>
      <c r="X577" s="181"/>
      <c r="Y577" s="181"/>
      <c r="Z577" s="181"/>
      <c r="AA577" s="181"/>
      <c r="AB577" s="182"/>
      <c r="AD577" s="226"/>
    </row>
    <row r="578" spans="4:30" ht="12.75" hidden="1" customHeight="1" outlineLevel="1">
      <c r="D578" s="112" t="str">
        <f ca="1">'Line Items'!D341</f>
        <v>Eversholt: EMU - Class 322</v>
      </c>
      <c r="E578" s="93"/>
      <c r="F578" s="113" t="str">
        <f t="shared" si="29"/>
        <v>000 Veh Miles</v>
      </c>
      <c r="G578" s="181"/>
      <c r="H578" s="181"/>
      <c r="I578" s="181"/>
      <c r="J578" s="181"/>
      <c r="K578" s="181"/>
      <c r="L578" s="181"/>
      <c r="M578" s="181"/>
      <c r="N578" s="181"/>
      <c r="O578" s="181"/>
      <c r="P578" s="181"/>
      <c r="Q578" s="181"/>
      <c r="R578" s="181"/>
      <c r="S578" s="181"/>
      <c r="T578" s="181"/>
      <c r="U578" s="181"/>
      <c r="V578" s="181"/>
      <c r="W578" s="181"/>
      <c r="X578" s="181"/>
      <c r="Y578" s="181"/>
      <c r="Z578" s="181"/>
      <c r="AA578" s="181"/>
      <c r="AB578" s="182"/>
      <c r="AD578" s="226"/>
    </row>
    <row r="579" spans="4:30" ht="12.75" hidden="1" customHeight="1" outlineLevel="1">
      <c r="D579" s="112" t="str">
        <f ca="1">'Line Items'!D342</f>
        <v>Porterbrook: DMU - Class 144 - 2 car</v>
      </c>
      <c r="E579" s="93"/>
      <c r="F579" s="113" t="str">
        <f t="shared" si="29"/>
        <v>000 Veh Miles</v>
      </c>
      <c r="G579" s="181"/>
      <c r="H579" s="181"/>
      <c r="I579" s="181"/>
      <c r="J579" s="181"/>
      <c r="K579" s="181"/>
      <c r="L579" s="181"/>
      <c r="M579" s="181"/>
      <c r="N579" s="181"/>
      <c r="O579" s="181"/>
      <c r="P579" s="181"/>
      <c r="Q579" s="181"/>
      <c r="R579" s="181"/>
      <c r="S579" s="181"/>
      <c r="T579" s="181"/>
      <c r="U579" s="181"/>
      <c r="V579" s="181"/>
      <c r="W579" s="181"/>
      <c r="X579" s="181"/>
      <c r="Y579" s="181"/>
      <c r="Z579" s="181"/>
      <c r="AA579" s="181"/>
      <c r="AB579" s="182"/>
      <c r="AD579" s="226"/>
    </row>
    <row r="580" spans="4:30" ht="12.75" hidden="1" customHeight="1" outlineLevel="1">
      <c r="D580" s="112" t="str">
        <f ca="1">'Line Items'!D343</f>
        <v>Porterbrook: DMU - Class 144 - 3 car</v>
      </c>
      <c r="E580" s="93"/>
      <c r="F580" s="113" t="str">
        <f t="shared" si="29"/>
        <v>000 Veh Miles</v>
      </c>
      <c r="G580" s="181"/>
      <c r="H580" s="181"/>
      <c r="I580" s="181"/>
      <c r="J580" s="181"/>
      <c r="K580" s="181"/>
      <c r="L580" s="181"/>
      <c r="M580" s="181"/>
      <c r="N580" s="181"/>
      <c r="O580" s="181"/>
      <c r="P580" s="181"/>
      <c r="Q580" s="181"/>
      <c r="R580" s="181"/>
      <c r="S580" s="181"/>
      <c r="T580" s="181"/>
      <c r="U580" s="181"/>
      <c r="V580" s="181"/>
      <c r="W580" s="181"/>
      <c r="X580" s="181"/>
      <c r="Y580" s="181"/>
      <c r="Z580" s="181"/>
      <c r="AA580" s="181"/>
      <c r="AB580" s="182"/>
      <c r="AD580" s="226"/>
    </row>
    <row r="581" spans="4:30" ht="12.75" hidden="1" customHeight="1" outlineLevel="1">
      <c r="D581" s="112" t="str">
        <f ca="1">'Line Items'!D344</f>
        <v>Porterbrook: DMU - Class 150 - 2 car</v>
      </c>
      <c r="E581" s="93"/>
      <c r="F581" s="113" t="str">
        <f t="shared" si="29"/>
        <v>000 Veh Miles</v>
      </c>
      <c r="G581" s="181"/>
      <c r="H581" s="181"/>
      <c r="I581" s="181"/>
      <c r="J581" s="181"/>
      <c r="K581" s="181"/>
      <c r="L581" s="181"/>
      <c r="M581" s="181"/>
      <c r="N581" s="181"/>
      <c r="O581" s="181"/>
      <c r="P581" s="181"/>
      <c r="Q581" s="181"/>
      <c r="R581" s="181"/>
      <c r="S581" s="181"/>
      <c r="T581" s="181"/>
      <c r="U581" s="181"/>
      <c r="V581" s="181"/>
      <c r="W581" s="181"/>
      <c r="X581" s="181"/>
      <c r="Y581" s="181"/>
      <c r="Z581" s="181"/>
      <c r="AA581" s="181"/>
      <c r="AB581" s="182"/>
      <c r="AD581" s="226"/>
    </row>
    <row r="582" spans="4:30" ht="12.75" hidden="1" customHeight="1" outlineLevel="1">
      <c r="D582" s="112" t="str">
        <f ca="1">'Line Items'!D345</f>
        <v>Porterbrook: DMU - Class 153</v>
      </c>
      <c r="E582" s="93"/>
      <c r="F582" s="113" t="str">
        <f t="shared" si="29"/>
        <v>000 Veh Miles</v>
      </c>
      <c r="G582" s="181"/>
      <c r="H582" s="181"/>
      <c r="I582" s="181"/>
      <c r="J582" s="181"/>
      <c r="K582" s="181"/>
      <c r="L582" s="181"/>
      <c r="M582" s="181"/>
      <c r="N582" s="181"/>
      <c r="O582" s="181"/>
      <c r="P582" s="181"/>
      <c r="Q582" s="181"/>
      <c r="R582" s="181"/>
      <c r="S582" s="181"/>
      <c r="T582" s="181"/>
      <c r="U582" s="181"/>
      <c r="V582" s="181"/>
      <c r="W582" s="181"/>
      <c r="X582" s="181"/>
      <c r="Y582" s="181"/>
      <c r="Z582" s="181"/>
      <c r="AA582" s="181"/>
      <c r="AB582" s="182"/>
      <c r="AD582" s="226"/>
    </row>
    <row r="583" spans="4:30" ht="12.75" hidden="1" customHeight="1" outlineLevel="1">
      <c r="D583" s="112" t="str">
        <f ca="1">'Line Items'!D346</f>
        <v>Porterbrook: DMU - Class 155</v>
      </c>
      <c r="E583" s="93"/>
      <c r="F583" s="113" t="str">
        <f t="shared" si="29"/>
        <v>000 Veh Miles</v>
      </c>
      <c r="G583" s="181"/>
      <c r="H583" s="181"/>
      <c r="I583" s="181"/>
      <c r="J583" s="181"/>
      <c r="K583" s="181"/>
      <c r="L583" s="181"/>
      <c r="M583" s="181"/>
      <c r="N583" s="181"/>
      <c r="O583" s="181"/>
      <c r="P583" s="181"/>
      <c r="Q583" s="181"/>
      <c r="R583" s="181"/>
      <c r="S583" s="181"/>
      <c r="T583" s="181"/>
      <c r="U583" s="181"/>
      <c r="V583" s="181"/>
      <c r="W583" s="181"/>
      <c r="X583" s="181"/>
      <c r="Y583" s="181"/>
      <c r="Z583" s="181"/>
      <c r="AA583" s="181"/>
      <c r="AB583" s="182"/>
      <c r="AD583" s="226"/>
    </row>
    <row r="584" spans="4:30" ht="12.75" hidden="1" customHeight="1" outlineLevel="1">
      <c r="D584" s="112" t="str">
        <f ca="1">'Line Items'!D347</f>
        <v>Porterbrook: DMU - Class 156</v>
      </c>
      <c r="E584" s="93"/>
      <c r="F584" s="113" t="str">
        <f t="shared" si="29"/>
        <v>000 Veh Miles</v>
      </c>
      <c r="G584" s="181"/>
      <c r="H584" s="181"/>
      <c r="I584" s="181"/>
      <c r="J584" s="181"/>
      <c r="K584" s="181"/>
      <c r="L584" s="181"/>
      <c r="M584" s="181"/>
      <c r="N584" s="181"/>
      <c r="O584" s="181"/>
      <c r="P584" s="181"/>
      <c r="Q584" s="181"/>
      <c r="R584" s="181"/>
      <c r="S584" s="181"/>
      <c r="T584" s="181"/>
      <c r="U584" s="181"/>
      <c r="V584" s="181"/>
      <c r="W584" s="181"/>
      <c r="X584" s="181"/>
      <c r="Y584" s="181"/>
      <c r="Z584" s="181"/>
      <c r="AA584" s="181"/>
      <c r="AB584" s="182"/>
      <c r="AD584" s="226"/>
    </row>
    <row r="585" spans="4:30" ht="12.75" hidden="1" customHeight="1" outlineLevel="1">
      <c r="D585" s="112" t="str">
        <f ca="1">'Line Items'!D348</f>
        <v>Porterbrook: DMU - Class 158 - 3 car</v>
      </c>
      <c r="E585" s="93"/>
      <c r="F585" s="113" t="str">
        <f t="shared" si="29"/>
        <v>000 Veh Miles</v>
      </c>
      <c r="G585" s="181"/>
      <c r="H585" s="181"/>
      <c r="I585" s="181"/>
      <c r="J585" s="181"/>
      <c r="K585" s="181"/>
      <c r="L585" s="181"/>
      <c r="M585" s="181"/>
      <c r="N585" s="181"/>
      <c r="O585" s="181"/>
      <c r="P585" s="181"/>
      <c r="Q585" s="181"/>
      <c r="R585" s="181"/>
      <c r="S585" s="181"/>
      <c r="T585" s="181"/>
      <c r="U585" s="181"/>
      <c r="V585" s="181"/>
      <c r="W585" s="181"/>
      <c r="X585" s="181"/>
      <c r="Y585" s="181"/>
      <c r="Z585" s="181"/>
      <c r="AA585" s="181"/>
      <c r="AB585" s="182"/>
      <c r="AD585" s="226"/>
    </row>
    <row r="586" spans="4:30" ht="12.75" hidden="1" customHeight="1" outlineLevel="1">
      <c r="D586" s="112" t="str">
        <f ca="1">'Line Items'!D349</f>
        <v>Porterbrook: EMU - Class 319</v>
      </c>
      <c r="E586" s="93"/>
      <c r="F586" s="113" t="str">
        <f t="shared" si="29"/>
        <v>000 Veh Miles</v>
      </c>
      <c r="G586" s="181"/>
      <c r="H586" s="181"/>
      <c r="I586" s="181"/>
      <c r="J586" s="181"/>
      <c r="K586" s="181"/>
      <c r="L586" s="181"/>
      <c r="M586" s="181"/>
      <c r="N586" s="181"/>
      <c r="O586" s="181"/>
      <c r="P586" s="181"/>
      <c r="Q586" s="181"/>
      <c r="R586" s="181"/>
      <c r="S586" s="181"/>
      <c r="T586" s="181"/>
      <c r="U586" s="181"/>
      <c r="V586" s="181"/>
      <c r="W586" s="181"/>
      <c r="X586" s="181"/>
      <c r="Y586" s="181"/>
      <c r="Z586" s="181"/>
      <c r="AA586" s="181"/>
      <c r="AB586" s="182"/>
      <c r="AD586" s="226"/>
    </row>
    <row r="587" spans="4:30" ht="12.75" hidden="1" customHeight="1" outlineLevel="1">
      <c r="D587" s="112" t="str">
        <f ca="1">'Line Items'!D350</f>
        <v>Porterbrook: EMU - Class 323</v>
      </c>
      <c r="E587" s="93"/>
      <c r="F587" s="113" t="str">
        <f t="shared" si="29"/>
        <v>000 Veh Miles</v>
      </c>
      <c r="G587" s="181"/>
      <c r="H587" s="181"/>
      <c r="I587" s="181"/>
      <c r="J587" s="181"/>
      <c r="K587" s="181"/>
      <c r="L587" s="181"/>
      <c r="M587" s="181"/>
      <c r="N587" s="181"/>
      <c r="O587" s="181"/>
      <c r="P587" s="181"/>
      <c r="Q587" s="181"/>
      <c r="R587" s="181"/>
      <c r="S587" s="181"/>
      <c r="T587" s="181"/>
      <c r="U587" s="181"/>
      <c r="V587" s="181"/>
      <c r="W587" s="181"/>
      <c r="X587" s="181"/>
      <c r="Y587" s="181"/>
      <c r="Z587" s="181"/>
      <c r="AA587" s="181"/>
      <c r="AB587" s="182"/>
      <c r="AD587" s="226"/>
    </row>
    <row r="588" spans="4:30" ht="12.75" hidden="1" customHeight="1" outlineLevel="1">
      <c r="D588" s="112" t="str">
        <f ca="1">'Line Items'!D351</f>
        <v>[Rolling Stock Line 20]</v>
      </c>
      <c r="E588" s="93"/>
      <c r="F588" s="113" t="str">
        <f t="shared" si="29"/>
        <v>000 Veh Miles</v>
      </c>
      <c r="G588" s="181"/>
      <c r="H588" s="181"/>
      <c r="I588" s="181"/>
      <c r="J588" s="181"/>
      <c r="K588" s="181"/>
      <c r="L588" s="181"/>
      <c r="M588" s="181"/>
      <c r="N588" s="181"/>
      <c r="O588" s="181"/>
      <c r="P588" s="181"/>
      <c r="Q588" s="181"/>
      <c r="R588" s="181"/>
      <c r="S588" s="181"/>
      <c r="T588" s="181"/>
      <c r="U588" s="181"/>
      <c r="V588" s="181"/>
      <c r="W588" s="181"/>
      <c r="X588" s="181"/>
      <c r="Y588" s="181"/>
      <c r="Z588" s="181"/>
      <c r="AA588" s="181"/>
      <c r="AB588" s="182"/>
      <c r="AD588" s="226"/>
    </row>
    <row r="589" spans="4:30" ht="12.75" hidden="1" customHeight="1" outlineLevel="1">
      <c r="D589" s="112" t="str">
        <f ca="1">'Line Items'!D352</f>
        <v>[Rolling Stock Line 21]</v>
      </c>
      <c r="E589" s="93"/>
      <c r="F589" s="113" t="str">
        <f t="shared" si="29"/>
        <v>000 Veh Miles</v>
      </c>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2"/>
      <c r="AD589" s="226"/>
    </row>
    <row r="590" spans="4:30" ht="12.75" hidden="1" customHeight="1" outlineLevel="1">
      <c r="D590" s="112" t="str">
        <f ca="1">'Line Items'!D353</f>
        <v>[Rolling Stock Line 22]</v>
      </c>
      <c r="E590" s="93"/>
      <c r="F590" s="113" t="str">
        <f t="shared" si="29"/>
        <v>000 Veh Miles</v>
      </c>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2"/>
      <c r="AD590" s="226"/>
    </row>
    <row r="591" spans="4:30" ht="12.75" hidden="1" customHeight="1" outlineLevel="1">
      <c r="D591" s="112" t="str">
        <f ca="1">'Line Items'!D354</f>
        <v>[Rolling Stock Line 23]</v>
      </c>
      <c r="E591" s="93"/>
      <c r="F591" s="113" t="str">
        <f t="shared" si="29"/>
        <v>000 Veh Miles</v>
      </c>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2"/>
      <c r="AD591" s="226"/>
    </row>
    <row r="592" spans="4:30" ht="12.75" hidden="1" customHeight="1" outlineLevel="1">
      <c r="D592" s="112" t="str">
        <f ca="1">'Line Items'!D355</f>
        <v>[Rolling Stock Line 24]</v>
      </c>
      <c r="E592" s="93"/>
      <c r="F592" s="113" t="str">
        <f t="shared" si="29"/>
        <v>000 Veh Miles</v>
      </c>
      <c r="G592" s="181"/>
      <c r="H592" s="181"/>
      <c r="I592" s="181"/>
      <c r="J592" s="181"/>
      <c r="K592" s="181"/>
      <c r="L592" s="181"/>
      <c r="M592" s="181"/>
      <c r="N592" s="181"/>
      <c r="O592" s="181"/>
      <c r="P592" s="181"/>
      <c r="Q592" s="181"/>
      <c r="R592" s="181"/>
      <c r="S592" s="181"/>
      <c r="T592" s="181"/>
      <c r="U592" s="181"/>
      <c r="V592" s="181"/>
      <c r="W592" s="181"/>
      <c r="X592" s="181"/>
      <c r="Y592" s="181"/>
      <c r="Z592" s="181"/>
      <c r="AA592" s="181"/>
      <c r="AB592" s="182"/>
      <c r="AD592" s="226"/>
    </row>
    <row r="593" spans="4:30" ht="12.75" hidden="1" customHeight="1" outlineLevel="1">
      <c r="D593" s="112" t="str">
        <f ca="1">'Line Items'!D356</f>
        <v>[Rolling Stock Line 25]</v>
      </c>
      <c r="E593" s="93"/>
      <c r="F593" s="113" t="str">
        <f t="shared" si="29"/>
        <v>000 Veh Miles</v>
      </c>
      <c r="G593" s="181"/>
      <c r="H593" s="181"/>
      <c r="I593" s="181"/>
      <c r="J593" s="181"/>
      <c r="K593" s="181"/>
      <c r="L593" s="181"/>
      <c r="M593" s="181"/>
      <c r="N593" s="181"/>
      <c r="O593" s="181"/>
      <c r="P593" s="181"/>
      <c r="Q593" s="181"/>
      <c r="R593" s="181"/>
      <c r="S593" s="181"/>
      <c r="T593" s="181"/>
      <c r="U593" s="181"/>
      <c r="V593" s="181"/>
      <c r="W593" s="181"/>
      <c r="X593" s="181"/>
      <c r="Y593" s="181"/>
      <c r="Z593" s="181"/>
      <c r="AA593" s="181"/>
      <c r="AB593" s="182"/>
      <c r="AD593" s="226"/>
    </row>
    <row r="594" spans="4:30" ht="12.75" hidden="1" customHeight="1" outlineLevel="1">
      <c r="D594" s="112" t="str">
        <f ca="1">'Line Items'!D357</f>
        <v>[Rolling Stock Line 26]</v>
      </c>
      <c r="E594" s="93"/>
      <c r="F594" s="113" t="str">
        <f t="shared" si="29"/>
        <v>000 Veh Miles</v>
      </c>
      <c r="G594" s="181"/>
      <c r="H594" s="181"/>
      <c r="I594" s="181"/>
      <c r="J594" s="181"/>
      <c r="K594" s="181"/>
      <c r="L594" s="181"/>
      <c r="M594" s="181"/>
      <c r="N594" s="181"/>
      <c r="O594" s="181"/>
      <c r="P594" s="181"/>
      <c r="Q594" s="181"/>
      <c r="R594" s="181"/>
      <c r="S594" s="181"/>
      <c r="T594" s="181"/>
      <c r="U594" s="181"/>
      <c r="V594" s="181"/>
      <c r="W594" s="181"/>
      <c r="X594" s="181"/>
      <c r="Y594" s="181"/>
      <c r="Z594" s="181"/>
      <c r="AA594" s="181"/>
      <c r="AB594" s="182"/>
      <c r="AD594" s="226"/>
    </row>
    <row r="595" spans="4:30" ht="12.75" hidden="1" customHeight="1" outlineLevel="1">
      <c r="D595" s="112" t="str">
        <f ca="1">'Line Items'!D358</f>
        <v>[Rolling Stock Line 27]</v>
      </c>
      <c r="E595" s="93"/>
      <c r="F595" s="113" t="str">
        <f t="shared" si="29"/>
        <v>000 Veh Miles</v>
      </c>
      <c r="G595" s="181"/>
      <c r="H595" s="181"/>
      <c r="I595" s="181"/>
      <c r="J595" s="181"/>
      <c r="K595" s="181"/>
      <c r="L595" s="181"/>
      <c r="M595" s="181"/>
      <c r="N595" s="181"/>
      <c r="O595" s="181"/>
      <c r="P595" s="181"/>
      <c r="Q595" s="181"/>
      <c r="R595" s="181"/>
      <c r="S595" s="181"/>
      <c r="T595" s="181"/>
      <c r="U595" s="181"/>
      <c r="V595" s="181"/>
      <c r="W595" s="181"/>
      <c r="X595" s="181"/>
      <c r="Y595" s="181"/>
      <c r="Z595" s="181"/>
      <c r="AA595" s="181"/>
      <c r="AB595" s="182"/>
      <c r="AD595" s="226"/>
    </row>
    <row r="596" spans="4:30" ht="12.75" hidden="1" customHeight="1" outlineLevel="1">
      <c r="D596" s="112" t="str">
        <f ca="1">'Line Items'!D359</f>
        <v>[Rolling Stock Line 28]</v>
      </c>
      <c r="E596" s="93"/>
      <c r="F596" s="113" t="str">
        <f t="shared" si="29"/>
        <v>000 Veh Miles</v>
      </c>
      <c r="G596" s="181"/>
      <c r="H596" s="181"/>
      <c r="I596" s="181"/>
      <c r="J596" s="181"/>
      <c r="K596" s="181"/>
      <c r="L596" s="181"/>
      <c r="M596" s="181"/>
      <c r="N596" s="181"/>
      <c r="O596" s="181"/>
      <c r="P596" s="181"/>
      <c r="Q596" s="181"/>
      <c r="R596" s="181"/>
      <c r="S596" s="181"/>
      <c r="T596" s="181"/>
      <c r="U596" s="181"/>
      <c r="V596" s="181"/>
      <c r="W596" s="181"/>
      <c r="X596" s="181"/>
      <c r="Y596" s="181"/>
      <c r="Z596" s="181"/>
      <c r="AA596" s="181"/>
      <c r="AB596" s="182"/>
      <c r="AD596" s="226"/>
    </row>
    <row r="597" spans="4:30" ht="12.75" hidden="1" customHeight="1" outlineLevel="1">
      <c r="D597" s="112" t="str">
        <f ca="1">'Line Items'!D360</f>
        <v>[Rolling Stock Line 29]</v>
      </c>
      <c r="E597" s="93"/>
      <c r="F597" s="113" t="str">
        <f t="shared" si="29"/>
        <v>000 Veh Miles</v>
      </c>
      <c r="G597" s="181"/>
      <c r="H597" s="181"/>
      <c r="I597" s="181"/>
      <c r="J597" s="181"/>
      <c r="K597" s="181"/>
      <c r="L597" s="181"/>
      <c r="M597" s="181"/>
      <c r="N597" s="181"/>
      <c r="O597" s="181"/>
      <c r="P597" s="181"/>
      <c r="Q597" s="181"/>
      <c r="R597" s="181"/>
      <c r="S597" s="181"/>
      <c r="T597" s="181"/>
      <c r="U597" s="181"/>
      <c r="V597" s="181"/>
      <c r="W597" s="181"/>
      <c r="X597" s="181"/>
      <c r="Y597" s="181"/>
      <c r="Z597" s="181"/>
      <c r="AA597" s="181"/>
      <c r="AB597" s="182"/>
      <c r="AD597" s="226"/>
    </row>
    <row r="598" spans="4:30" ht="12.75" hidden="1" customHeight="1" outlineLevel="1">
      <c r="D598" s="112" t="str">
        <f ca="1">'Line Items'!D361</f>
        <v>[Rolling Stock Line 30]</v>
      </c>
      <c r="E598" s="93"/>
      <c r="F598" s="113" t="str">
        <f t="shared" si="29"/>
        <v>000 Veh Miles</v>
      </c>
      <c r="G598" s="181"/>
      <c r="H598" s="181"/>
      <c r="I598" s="181"/>
      <c r="J598" s="181"/>
      <c r="K598" s="181"/>
      <c r="L598" s="181"/>
      <c r="M598" s="181"/>
      <c r="N598" s="181"/>
      <c r="O598" s="181"/>
      <c r="P598" s="181"/>
      <c r="Q598" s="181"/>
      <c r="R598" s="181"/>
      <c r="S598" s="181"/>
      <c r="T598" s="181"/>
      <c r="U598" s="181"/>
      <c r="V598" s="181"/>
      <c r="W598" s="181"/>
      <c r="X598" s="181"/>
      <c r="Y598" s="181"/>
      <c r="Z598" s="181"/>
      <c r="AA598" s="181"/>
      <c r="AB598" s="182"/>
      <c r="AD598" s="226"/>
    </row>
    <row r="599" spans="4:30" ht="12.75" hidden="1" customHeight="1" outlineLevel="1">
      <c r="D599" s="112" t="str">
        <f ca="1">'Line Items'!D362</f>
        <v>[Rolling Stock Line 31]</v>
      </c>
      <c r="E599" s="93"/>
      <c r="F599" s="113" t="str">
        <f t="shared" si="29"/>
        <v>000 Veh Miles</v>
      </c>
      <c r="G599" s="181"/>
      <c r="H599" s="181"/>
      <c r="I599" s="181"/>
      <c r="J599" s="181"/>
      <c r="K599" s="181"/>
      <c r="L599" s="181"/>
      <c r="M599" s="181"/>
      <c r="N599" s="181"/>
      <c r="O599" s="181"/>
      <c r="P599" s="181"/>
      <c r="Q599" s="181"/>
      <c r="R599" s="181"/>
      <c r="S599" s="181"/>
      <c r="T599" s="181"/>
      <c r="U599" s="181"/>
      <c r="V599" s="181"/>
      <c r="W599" s="181"/>
      <c r="X599" s="181"/>
      <c r="Y599" s="181"/>
      <c r="Z599" s="181"/>
      <c r="AA599" s="181"/>
      <c r="AB599" s="182"/>
      <c r="AD599" s="226"/>
    </row>
    <row r="600" spans="4:30" ht="12.75" hidden="1" customHeight="1" outlineLevel="1">
      <c r="D600" s="112" t="str">
        <f ca="1">'Line Items'!D363</f>
        <v>[Rolling Stock Line 32]</v>
      </c>
      <c r="E600" s="93"/>
      <c r="F600" s="113" t="str">
        <f t="shared" si="29"/>
        <v>000 Veh Miles</v>
      </c>
      <c r="G600" s="181"/>
      <c r="H600" s="181"/>
      <c r="I600" s="181"/>
      <c r="J600" s="181"/>
      <c r="K600" s="181"/>
      <c r="L600" s="181"/>
      <c r="M600" s="181"/>
      <c r="N600" s="181"/>
      <c r="O600" s="181"/>
      <c r="P600" s="181"/>
      <c r="Q600" s="181"/>
      <c r="R600" s="181"/>
      <c r="S600" s="181"/>
      <c r="T600" s="181"/>
      <c r="U600" s="181"/>
      <c r="V600" s="181"/>
      <c r="W600" s="181"/>
      <c r="X600" s="181"/>
      <c r="Y600" s="181"/>
      <c r="Z600" s="181"/>
      <c r="AA600" s="181"/>
      <c r="AB600" s="182"/>
      <c r="AD600" s="226"/>
    </row>
    <row r="601" spans="4:30" ht="12.75" hidden="1" customHeight="1" outlineLevel="1">
      <c r="D601" s="112" t="str">
        <f ca="1">'Line Items'!D364</f>
        <v>[Rolling Stock Line 33]</v>
      </c>
      <c r="E601" s="93"/>
      <c r="F601" s="113" t="str">
        <f t="shared" si="29"/>
        <v>000 Veh Miles</v>
      </c>
      <c r="G601" s="181"/>
      <c r="H601" s="181"/>
      <c r="I601" s="181"/>
      <c r="J601" s="181"/>
      <c r="K601" s="181"/>
      <c r="L601" s="181"/>
      <c r="M601" s="181"/>
      <c r="N601" s="181"/>
      <c r="O601" s="181"/>
      <c r="P601" s="181"/>
      <c r="Q601" s="181"/>
      <c r="R601" s="181"/>
      <c r="S601" s="181"/>
      <c r="T601" s="181"/>
      <c r="U601" s="181"/>
      <c r="V601" s="181"/>
      <c r="W601" s="181"/>
      <c r="X601" s="181"/>
      <c r="Y601" s="181"/>
      <c r="Z601" s="181"/>
      <c r="AA601" s="181"/>
      <c r="AB601" s="182"/>
      <c r="AD601" s="226"/>
    </row>
    <row r="602" spans="4:30" ht="12.75" hidden="1" customHeight="1" outlineLevel="1">
      <c r="D602" s="112" t="str">
        <f ca="1">'Line Items'!D365</f>
        <v>[Rolling Stock Line 34]</v>
      </c>
      <c r="E602" s="93"/>
      <c r="F602" s="113" t="str">
        <f t="shared" si="29"/>
        <v>000 Veh Miles</v>
      </c>
      <c r="G602" s="181"/>
      <c r="H602" s="181"/>
      <c r="I602" s="181"/>
      <c r="J602" s="181"/>
      <c r="K602" s="181"/>
      <c r="L602" s="181"/>
      <c r="M602" s="181"/>
      <c r="N602" s="181"/>
      <c r="O602" s="181"/>
      <c r="P602" s="181"/>
      <c r="Q602" s="181"/>
      <c r="R602" s="181"/>
      <c r="S602" s="181"/>
      <c r="T602" s="181"/>
      <c r="U602" s="181"/>
      <c r="V602" s="181"/>
      <c r="W602" s="181"/>
      <c r="X602" s="181"/>
      <c r="Y602" s="181"/>
      <c r="Z602" s="181"/>
      <c r="AA602" s="181"/>
      <c r="AB602" s="182"/>
      <c r="AD602" s="226"/>
    </row>
    <row r="603" spans="4:30" ht="12.75" hidden="1" customHeight="1" outlineLevel="1">
      <c r="D603" s="112" t="str">
        <f ca="1">'Line Items'!D366</f>
        <v>[Rolling Stock Line 35]</v>
      </c>
      <c r="E603" s="93"/>
      <c r="F603" s="113" t="str">
        <f t="shared" si="29"/>
        <v>000 Veh Miles</v>
      </c>
      <c r="G603" s="181"/>
      <c r="H603" s="181"/>
      <c r="I603" s="181"/>
      <c r="J603" s="181"/>
      <c r="K603" s="181"/>
      <c r="L603" s="181"/>
      <c r="M603" s="181"/>
      <c r="N603" s="181"/>
      <c r="O603" s="181"/>
      <c r="P603" s="181"/>
      <c r="Q603" s="181"/>
      <c r="R603" s="181"/>
      <c r="S603" s="181"/>
      <c r="T603" s="181"/>
      <c r="U603" s="181"/>
      <c r="V603" s="181"/>
      <c r="W603" s="181"/>
      <c r="X603" s="181"/>
      <c r="Y603" s="181"/>
      <c r="Z603" s="181"/>
      <c r="AA603" s="181"/>
      <c r="AB603" s="182"/>
      <c r="AD603" s="226"/>
    </row>
    <row r="604" spans="4:30" ht="12.75" hidden="1" customHeight="1" outlineLevel="1">
      <c r="D604" s="112" t="str">
        <f ca="1">'Line Items'!D367</f>
        <v>[Rolling Stock Line 36]</v>
      </c>
      <c r="E604" s="93"/>
      <c r="F604" s="113" t="str">
        <f t="shared" si="29"/>
        <v>000 Veh Miles</v>
      </c>
      <c r="G604" s="181"/>
      <c r="H604" s="181"/>
      <c r="I604" s="181"/>
      <c r="J604" s="181"/>
      <c r="K604" s="181"/>
      <c r="L604" s="181"/>
      <c r="M604" s="181"/>
      <c r="N604" s="181"/>
      <c r="O604" s="181"/>
      <c r="P604" s="181"/>
      <c r="Q604" s="181"/>
      <c r="R604" s="181"/>
      <c r="S604" s="181"/>
      <c r="T604" s="181"/>
      <c r="U604" s="181"/>
      <c r="V604" s="181"/>
      <c r="W604" s="181"/>
      <c r="X604" s="181"/>
      <c r="Y604" s="181"/>
      <c r="Z604" s="181"/>
      <c r="AA604" s="181"/>
      <c r="AB604" s="182"/>
      <c r="AD604" s="226"/>
    </row>
    <row r="605" spans="4:30" ht="12.75" hidden="1" customHeight="1" outlineLevel="1">
      <c r="D605" s="112" t="str">
        <f ca="1">'Line Items'!D368</f>
        <v>[Rolling Stock Line 37]</v>
      </c>
      <c r="E605" s="93"/>
      <c r="F605" s="113" t="str">
        <f t="shared" si="29"/>
        <v>000 Veh Miles</v>
      </c>
      <c r="G605" s="181"/>
      <c r="H605" s="181"/>
      <c r="I605" s="181"/>
      <c r="J605" s="181"/>
      <c r="K605" s="181"/>
      <c r="L605" s="181"/>
      <c r="M605" s="181"/>
      <c r="N605" s="181"/>
      <c r="O605" s="181"/>
      <c r="P605" s="181"/>
      <c r="Q605" s="181"/>
      <c r="R605" s="181"/>
      <c r="S605" s="181"/>
      <c r="T605" s="181"/>
      <c r="U605" s="181"/>
      <c r="V605" s="181"/>
      <c r="W605" s="181"/>
      <c r="X605" s="181"/>
      <c r="Y605" s="181"/>
      <c r="Z605" s="181"/>
      <c r="AA605" s="181"/>
      <c r="AB605" s="182"/>
      <c r="AD605" s="226"/>
    </row>
    <row r="606" spans="4:30" ht="12.75" hidden="1" customHeight="1" outlineLevel="1">
      <c r="D606" s="112" t="str">
        <f ca="1">'Line Items'!D369</f>
        <v>[Rolling Stock Line 38]</v>
      </c>
      <c r="E606" s="93"/>
      <c r="F606" s="113" t="str">
        <f t="shared" si="29"/>
        <v>000 Veh Miles</v>
      </c>
      <c r="G606" s="181"/>
      <c r="H606" s="181"/>
      <c r="I606" s="181"/>
      <c r="J606" s="181"/>
      <c r="K606" s="181"/>
      <c r="L606" s="181"/>
      <c r="M606" s="181"/>
      <c r="N606" s="181"/>
      <c r="O606" s="181"/>
      <c r="P606" s="181"/>
      <c r="Q606" s="181"/>
      <c r="R606" s="181"/>
      <c r="S606" s="181"/>
      <c r="T606" s="181"/>
      <c r="U606" s="181"/>
      <c r="V606" s="181"/>
      <c r="W606" s="181"/>
      <c r="X606" s="181"/>
      <c r="Y606" s="181"/>
      <c r="Z606" s="181"/>
      <c r="AA606" s="181"/>
      <c r="AB606" s="182"/>
      <c r="AD606" s="226"/>
    </row>
    <row r="607" spans="4:30" ht="12.75" hidden="1" customHeight="1" outlineLevel="1">
      <c r="D607" s="112" t="str">
        <f ca="1">'Line Items'!D370</f>
        <v>[Rolling Stock Line 39]</v>
      </c>
      <c r="E607" s="93"/>
      <c r="F607" s="113" t="str">
        <f t="shared" si="29"/>
        <v>000 Veh Miles</v>
      </c>
      <c r="G607" s="181"/>
      <c r="H607" s="181"/>
      <c r="I607" s="181"/>
      <c r="J607" s="181"/>
      <c r="K607" s="181"/>
      <c r="L607" s="181"/>
      <c r="M607" s="181"/>
      <c r="N607" s="181"/>
      <c r="O607" s="181"/>
      <c r="P607" s="181"/>
      <c r="Q607" s="181"/>
      <c r="R607" s="181"/>
      <c r="S607" s="181"/>
      <c r="T607" s="181"/>
      <c r="U607" s="181"/>
      <c r="V607" s="181"/>
      <c r="W607" s="181"/>
      <c r="X607" s="181"/>
      <c r="Y607" s="181"/>
      <c r="Z607" s="181"/>
      <c r="AA607" s="181"/>
      <c r="AB607" s="182"/>
      <c r="AD607" s="226"/>
    </row>
    <row r="608" spans="4:30" ht="12.75" hidden="1" customHeight="1" outlineLevel="1">
      <c r="D608" s="112" t="str">
        <f ca="1">'Line Items'!D371</f>
        <v>[Rolling Stock Line 40]</v>
      </c>
      <c r="E608" s="93"/>
      <c r="F608" s="113" t="str">
        <f t="shared" si="29"/>
        <v>000 Veh Miles</v>
      </c>
      <c r="G608" s="181"/>
      <c r="H608" s="181"/>
      <c r="I608" s="181"/>
      <c r="J608" s="181"/>
      <c r="K608" s="181"/>
      <c r="L608" s="181"/>
      <c r="M608" s="181"/>
      <c r="N608" s="181"/>
      <c r="O608" s="181"/>
      <c r="P608" s="181"/>
      <c r="Q608" s="181"/>
      <c r="R608" s="181"/>
      <c r="S608" s="181"/>
      <c r="T608" s="181"/>
      <c r="U608" s="181"/>
      <c r="V608" s="181"/>
      <c r="W608" s="181"/>
      <c r="X608" s="181"/>
      <c r="Y608" s="181"/>
      <c r="Z608" s="181"/>
      <c r="AA608" s="181"/>
      <c r="AB608" s="182"/>
      <c r="AD608" s="226"/>
    </row>
    <row r="609" spans="3:30" ht="12.75" hidden="1" customHeight="1" outlineLevel="1">
      <c r="D609" s="112" t="str">
        <f ca="1">'Line Items'!D372</f>
        <v>[Rolling Stock Line 41]</v>
      </c>
      <c r="E609" s="93"/>
      <c r="F609" s="113" t="str">
        <f t="shared" si="29"/>
        <v>000 Veh Miles</v>
      </c>
      <c r="G609" s="181"/>
      <c r="H609" s="181"/>
      <c r="I609" s="181"/>
      <c r="J609" s="181"/>
      <c r="K609" s="181"/>
      <c r="L609" s="181"/>
      <c r="M609" s="181"/>
      <c r="N609" s="181"/>
      <c r="O609" s="181"/>
      <c r="P609" s="181"/>
      <c r="Q609" s="181"/>
      <c r="R609" s="181"/>
      <c r="S609" s="181"/>
      <c r="T609" s="181"/>
      <c r="U609" s="181"/>
      <c r="V609" s="181"/>
      <c r="W609" s="181"/>
      <c r="X609" s="181"/>
      <c r="Y609" s="181"/>
      <c r="Z609" s="181"/>
      <c r="AA609" s="181"/>
      <c r="AB609" s="182"/>
      <c r="AD609" s="226"/>
    </row>
    <row r="610" spans="3:30" ht="12.75" hidden="1" customHeight="1" outlineLevel="1">
      <c r="D610" s="112" t="str">
        <f ca="1">'Line Items'!D373</f>
        <v>[Rolling Stock Line 42]</v>
      </c>
      <c r="E610" s="93"/>
      <c r="F610" s="113" t="str">
        <f t="shared" si="29"/>
        <v>000 Veh Miles</v>
      </c>
      <c r="G610" s="181"/>
      <c r="H610" s="181"/>
      <c r="I610" s="181"/>
      <c r="J610" s="181"/>
      <c r="K610" s="181"/>
      <c r="L610" s="181"/>
      <c r="M610" s="181"/>
      <c r="N610" s="181"/>
      <c r="O610" s="181"/>
      <c r="P610" s="181"/>
      <c r="Q610" s="181"/>
      <c r="R610" s="181"/>
      <c r="S610" s="181"/>
      <c r="T610" s="181"/>
      <c r="U610" s="181"/>
      <c r="V610" s="181"/>
      <c r="W610" s="181"/>
      <c r="X610" s="181"/>
      <c r="Y610" s="181"/>
      <c r="Z610" s="181"/>
      <c r="AA610" s="181"/>
      <c r="AB610" s="182"/>
      <c r="AD610" s="226"/>
    </row>
    <row r="611" spans="3:30" ht="12.75" hidden="1" customHeight="1" outlineLevel="1">
      <c r="D611" s="112" t="str">
        <f ca="1">'Line Items'!D374</f>
        <v>[Rolling Stock Line 43]</v>
      </c>
      <c r="E611" s="93"/>
      <c r="F611" s="113" t="str">
        <f t="shared" si="29"/>
        <v>000 Veh Miles</v>
      </c>
      <c r="G611" s="181"/>
      <c r="H611" s="181"/>
      <c r="I611" s="181"/>
      <c r="J611" s="181"/>
      <c r="K611" s="181"/>
      <c r="L611" s="181"/>
      <c r="M611" s="181"/>
      <c r="N611" s="181"/>
      <c r="O611" s="181"/>
      <c r="P611" s="181"/>
      <c r="Q611" s="181"/>
      <c r="R611" s="181"/>
      <c r="S611" s="181"/>
      <c r="T611" s="181"/>
      <c r="U611" s="181"/>
      <c r="V611" s="181"/>
      <c r="W611" s="181"/>
      <c r="X611" s="181"/>
      <c r="Y611" s="181"/>
      <c r="Z611" s="181"/>
      <c r="AA611" s="181"/>
      <c r="AB611" s="182"/>
      <c r="AD611" s="226"/>
    </row>
    <row r="612" spans="3:30" ht="12.75" hidden="1" customHeight="1" outlineLevel="1">
      <c r="D612" s="112" t="str">
        <f ca="1">'Line Items'!D375</f>
        <v>[Rolling Stock Line 44]</v>
      </c>
      <c r="E612" s="93"/>
      <c r="F612" s="113" t="str">
        <f t="shared" si="29"/>
        <v>000 Veh Miles</v>
      </c>
      <c r="G612" s="181"/>
      <c r="H612" s="181"/>
      <c r="I612" s="181"/>
      <c r="J612" s="181"/>
      <c r="K612" s="181"/>
      <c r="L612" s="181"/>
      <c r="M612" s="181"/>
      <c r="N612" s="181"/>
      <c r="O612" s="181"/>
      <c r="P612" s="181"/>
      <c r="Q612" s="181"/>
      <c r="R612" s="181"/>
      <c r="S612" s="181"/>
      <c r="T612" s="181"/>
      <c r="U612" s="181"/>
      <c r="V612" s="181"/>
      <c r="W612" s="181"/>
      <c r="X612" s="181"/>
      <c r="Y612" s="181"/>
      <c r="Z612" s="181"/>
      <c r="AA612" s="181"/>
      <c r="AB612" s="182"/>
      <c r="AD612" s="226"/>
    </row>
    <row r="613" spans="3:30" ht="12.75" hidden="1" customHeight="1" outlineLevel="1">
      <c r="D613" s="112" t="str">
        <f ca="1">'Line Items'!D376</f>
        <v>[Rolling Stock Line 45]</v>
      </c>
      <c r="E613" s="93"/>
      <c r="F613" s="113" t="str">
        <f t="shared" si="29"/>
        <v>000 Veh Miles</v>
      </c>
      <c r="G613" s="181"/>
      <c r="H613" s="181"/>
      <c r="I613" s="181"/>
      <c r="J613" s="181"/>
      <c r="K613" s="181"/>
      <c r="L613" s="181"/>
      <c r="M613" s="181"/>
      <c r="N613" s="181"/>
      <c r="O613" s="181"/>
      <c r="P613" s="181"/>
      <c r="Q613" s="181"/>
      <c r="R613" s="181"/>
      <c r="S613" s="181"/>
      <c r="T613" s="181"/>
      <c r="U613" s="181"/>
      <c r="V613" s="181"/>
      <c r="W613" s="181"/>
      <c r="X613" s="181"/>
      <c r="Y613" s="181"/>
      <c r="Z613" s="181"/>
      <c r="AA613" s="181"/>
      <c r="AB613" s="182"/>
      <c r="AD613" s="226"/>
    </row>
    <row r="614" spans="3:30" ht="12.75" hidden="1" customHeight="1" outlineLevel="1">
      <c r="D614" s="112" t="str">
        <f ca="1">'Line Items'!D377</f>
        <v>[Rolling Stock Line 46]</v>
      </c>
      <c r="E614" s="93"/>
      <c r="F614" s="113" t="str">
        <f t="shared" si="29"/>
        <v>000 Veh Miles</v>
      </c>
      <c r="G614" s="181"/>
      <c r="H614" s="181"/>
      <c r="I614" s="181"/>
      <c r="J614" s="181"/>
      <c r="K614" s="181"/>
      <c r="L614" s="181"/>
      <c r="M614" s="181"/>
      <c r="N614" s="181"/>
      <c r="O614" s="181"/>
      <c r="P614" s="181"/>
      <c r="Q614" s="181"/>
      <c r="R614" s="181"/>
      <c r="S614" s="181"/>
      <c r="T614" s="181"/>
      <c r="U614" s="181"/>
      <c r="V614" s="181"/>
      <c r="W614" s="181"/>
      <c r="X614" s="181"/>
      <c r="Y614" s="181"/>
      <c r="Z614" s="181"/>
      <c r="AA614" s="181"/>
      <c r="AB614" s="182"/>
      <c r="AD614" s="226"/>
    </row>
    <row r="615" spans="3:30" ht="12.75" hidden="1" customHeight="1" outlineLevel="1">
      <c r="D615" s="112" t="str">
        <f ca="1">'Line Items'!D378</f>
        <v>[Rolling Stock Line 47]</v>
      </c>
      <c r="E615" s="93"/>
      <c r="F615" s="113" t="str">
        <f t="shared" si="29"/>
        <v>000 Veh Miles</v>
      </c>
      <c r="G615" s="181"/>
      <c r="H615" s="181"/>
      <c r="I615" s="181"/>
      <c r="J615" s="181"/>
      <c r="K615" s="181"/>
      <c r="L615" s="181"/>
      <c r="M615" s="181"/>
      <c r="N615" s="181"/>
      <c r="O615" s="181"/>
      <c r="P615" s="181"/>
      <c r="Q615" s="181"/>
      <c r="R615" s="181"/>
      <c r="S615" s="181"/>
      <c r="T615" s="181"/>
      <c r="U615" s="181"/>
      <c r="V615" s="181"/>
      <c r="W615" s="181"/>
      <c r="X615" s="181"/>
      <c r="Y615" s="181"/>
      <c r="Z615" s="181"/>
      <c r="AA615" s="181"/>
      <c r="AB615" s="182"/>
      <c r="AD615" s="226"/>
    </row>
    <row r="616" spans="3:30" ht="12.75" hidden="1" customHeight="1" outlineLevel="1">
      <c r="D616" s="112" t="str">
        <f ca="1">'Line Items'!D379</f>
        <v>[Rolling Stock Line 48]</v>
      </c>
      <c r="E616" s="93"/>
      <c r="F616" s="113" t="str">
        <f t="shared" si="29"/>
        <v>000 Veh Miles</v>
      </c>
      <c r="G616" s="181"/>
      <c r="H616" s="181"/>
      <c r="I616" s="181"/>
      <c r="J616" s="181"/>
      <c r="K616" s="181"/>
      <c r="L616" s="181"/>
      <c r="M616" s="181"/>
      <c r="N616" s="181"/>
      <c r="O616" s="181"/>
      <c r="P616" s="181"/>
      <c r="Q616" s="181"/>
      <c r="R616" s="181"/>
      <c r="S616" s="181"/>
      <c r="T616" s="181"/>
      <c r="U616" s="181"/>
      <c r="V616" s="181"/>
      <c r="W616" s="181"/>
      <c r="X616" s="181"/>
      <c r="Y616" s="181"/>
      <c r="Z616" s="181"/>
      <c r="AA616" s="181"/>
      <c r="AB616" s="182"/>
      <c r="AD616" s="226"/>
    </row>
    <row r="617" spans="3:30" ht="12.75" hidden="1" customHeight="1" outlineLevel="1">
      <c r="D617" s="112" t="str">
        <f ca="1">'Line Items'!D380</f>
        <v>[Rolling Stock Line 49]</v>
      </c>
      <c r="E617" s="93"/>
      <c r="F617" s="113" t="str">
        <f t="shared" si="29"/>
        <v>000 Veh Miles</v>
      </c>
      <c r="G617" s="181"/>
      <c r="H617" s="181"/>
      <c r="I617" s="181"/>
      <c r="J617" s="181"/>
      <c r="K617" s="181"/>
      <c r="L617" s="181"/>
      <c r="M617" s="181"/>
      <c r="N617" s="181"/>
      <c r="O617" s="181"/>
      <c r="P617" s="181"/>
      <c r="Q617" s="181"/>
      <c r="R617" s="181"/>
      <c r="S617" s="181"/>
      <c r="T617" s="181"/>
      <c r="U617" s="181"/>
      <c r="V617" s="181"/>
      <c r="W617" s="181"/>
      <c r="X617" s="181"/>
      <c r="Y617" s="181"/>
      <c r="Z617" s="181"/>
      <c r="AA617" s="181"/>
      <c r="AB617" s="182"/>
      <c r="AD617" s="226"/>
    </row>
    <row r="618" spans="3:30" ht="12.75" hidden="1" customHeight="1" outlineLevel="1">
      <c r="D618" s="123" t="str">
        <f ca="1">'Line Items'!D381</f>
        <v>[Rolling Stock Line 50]</v>
      </c>
      <c r="E618" s="183"/>
      <c r="F618" s="124" t="str">
        <f>F587</f>
        <v>000 Veh Miles</v>
      </c>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5"/>
      <c r="AD618" s="215"/>
    </row>
    <row r="619" spans="3:30" ht="12.75" hidden="1" customHeight="1" outlineLevel="1">
      <c r="G619" s="94"/>
      <c r="H619" s="94"/>
      <c r="I619" s="94"/>
      <c r="J619" s="94"/>
      <c r="K619" s="94"/>
      <c r="L619" s="94"/>
      <c r="M619" s="94"/>
      <c r="N619" s="94"/>
      <c r="O619" s="94"/>
      <c r="P619" s="94"/>
      <c r="Q619" s="94"/>
      <c r="R619" s="94"/>
      <c r="S619" s="94"/>
      <c r="T619" s="94"/>
      <c r="U619" s="94"/>
      <c r="V619" s="94"/>
      <c r="W619" s="94"/>
      <c r="X619" s="94"/>
      <c r="Y619" s="94"/>
      <c r="Z619" s="94"/>
      <c r="AA619" s="94"/>
      <c r="AB619" s="94"/>
    </row>
    <row r="620" spans="3:30" ht="12.75" hidden="1" customHeight="1" outlineLevel="1">
      <c r="D620" s="241" t="str">
        <f>"Total "&amp;C568</f>
        <v>Total ECS Vehicle Mileage</v>
      </c>
      <c r="E620" s="242"/>
      <c r="F620" s="243" t="str">
        <f>F618</f>
        <v>000 Veh Miles</v>
      </c>
      <c r="G620" s="244">
        <f t="shared" ref="G620:AB620" si="30">SUM(G569:G618)</f>
        <v>0</v>
      </c>
      <c r="H620" s="244">
        <f t="shared" si="30"/>
        <v>0</v>
      </c>
      <c r="I620" s="244">
        <f t="shared" si="30"/>
        <v>0</v>
      </c>
      <c r="J620" s="244">
        <f t="shared" si="30"/>
        <v>0</v>
      </c>
      <c r="K620" s="244">
        <f t="shared" si="30"/>
        <v>0</v>
      </c>
      <c r="L620" s="244">
        <f t="shared" si="30"/>
        <v>0</v>
      </c>
      <c r="M620" s="244">
        <f t="shared" si="30"/>
        <v>0</v>
      </c>
      <c r="N620" s="244">
        <f t="shared" si="30"/>
        <v>0</v>
      </c>
      <c r="O620" s="244">
        <f t="shared" si="30"/>
        <v>0</v>
      </c>
      <c r="P620" s="244">
        <f t="shared" si="30"/>
        <v>0</v>
      </c>
      <c r="Q620" s="244">
        <f t="shared" si="30"/>
        <v>0</v>
      </c>
      <c r="R620" s="244">
        <f t="shared" si="30"/>
        <v>0</v>
      </c>
      <c r="S620" s="244">
        <f t="shared" si="30"/>
        <v>0</v>
      </c>
      <c r="T620" s="244">
        <f t="shared" si="30"/>
        <v>0</v>
      </c>
      <c r="U620" s="244">
        <f t="shared" si="30"/>
        <v>0</v>
      </c>
      <c r="V620" s="244">
        <f t="shared" si="30"/>
        <v>0</v>
      </c>
      <c r="W620" s="244">
        <f t="shared" si="30"/>
        <v>0</v>
      </c>
      <c r="X620" s="244">
        <f t="shared" si="30"/>
        <v>0</v>
      </c>
      <c r="Y620" s="244">
        <f t="shared" si="30"/>
        <v>0</v>
      </c>
      <c r="Z620" s="244">
        <f t="shared" si="30"/>
        <v>0</v>
      </c>
      <c r="AA620" s="244">
        <f t="shared" si="30"/>
        <v>0</v>
      </c>
      <c r="AB620" s="245">
        <f t="shared" si="30"/>
        <v>0</v>
      </c>
      <c r="AD620" s="248"/>
    </row>
    <row r="621" spans="3:30" ht="12.75" hidden="1" customHeight="1" outlineLevel="1">
      <c r="G621" s="94"/>
      <c r="H621" s="94"/>
      <c r="I621" s="94"/>
      <c r="J621" s="94"/>
      <c r="K621" s="94"/>
      <c r="L621" s="94"/>
      <c r="M621" s="94"/>
      <c r="N621" s="94"/>
      <c r="O621" s="94"/>
      <c r="P621" s="94"/>
      <c r="Q621" s="94"/>
      <c r="R621" s="94"/>
      <c r="S621" s="94"/>
      <c r="T621" s="94"/>
      <c r="U621" s="94"/>
      <c r="V621" s="94"/>
      <c r="W621" s="94"/>
      <c r="X621" s="94"/>
      <c r="Y621" s="94"/>
      <c r="Z621" s="94"/>
      <c r="AA621" s="94"/>
      <c r="AB621" s="94"/>
    </row>
    <row r="622" spans="3:30" ht="12.75" hidden="1" customHeight="1" outlineLevel="1">
      <c r="C622" s="144" t="s">
        <v>619</v>
      </c>
      <c r="G622" s="94"/>
      <c r="H622" s="94"/>
      <c r="I622" s="94"/>
      <c r="J622" s="94"/>
      <c r="K622" s="94"/>
      <c r="L622" s="94"/>
      <c r="M622" s="94"/>
      <c r="N622" s="94"/>
      <c r="O622" s="94"/>
      <c r="P622" s="94"/>
      <c r="Q622" s="94"/>
      <c r="R622" s="94"/>
      <c r="S622" s="94"/>
      <c r="T622" s="94"/>
      <c r="U622" s="94"/>
      <c r="V622" s="94"/>
      <c r="W622" s="94"/>
      <c r="X622" s="94"/>
      <c r="Y622" s="94"/>
      <c r="Z622" s="94"/>
      <c r="AA622" s="94"/>
      <c r="AB622" s="94"/>
    </row>
    <row r="623" spans="3:30" ht="12.75" hidden="1" customHeight="1" outlineLevel="1">
      <c r="D623" s="106" t="str">
        <f ca="1">'Line Items'!D332</f>
        <v>Angel: DMU - Class 142</v>
      </c>
      <c r="E623" s="89"/>
      <c r="F623" s="107" t="s">
        <v>614</v>
      </c>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97"/>
      <c r="AD623" s="524" t="s">
        <v>852</v>
      </c>
    </row>
    <row r="624" spans="3:30" ht="12.75" hidden="1" customHeight="1" outlineLevel="1">
      <c r="D624" s="112" t="str">
        <f ca="1">'Line Items'!D333</f>
        <v>Angel: DMU - Class 150 - 2 car</v>
      </c>
      <c r="E624" s="93"/>
      <c r="F624" s="113" t="str">
        <f t="shared" ref="F624:F671" si="31">F623</f>
        <v>000 Unit Miles</v>
      </c>
      <c r="G624" s="181"/>
      <c r="H624" s="181"/>
      <c r="I624" s="181"/>
      <c r="J624" s="181"/>
      <c r="K624" s="181"/>
      <c r="L624" s="181"/>
      <c r="M624" s="181"/>
      <c r="N624" s="181"/>
      <c r="O624" s="181"/>
      <c r="P624" s="181"/>
      <c r="Q624" s="181"/>
      <c r="R624" s="181"/>
      <c r="S624" s="181"/>
      <c r="T624" s="181"/>
      <c r="U624" s="181"/>
      <c r="V624" s="181"/>
      <c r="W624" s="181"/>
      <c r="X624" s="181"/>
      <c r="Y624" s="181"/>
      <c r="Z624" s="181"/>
      <c r="AA624" s="181"/>
      <c r="AB624" s="182"/>
      <c r="AD624" s="526"/>
    </row>
    <row r="625" spans="4:30" ht="12.75" hidden="1" customHeight="1" outlineLevel="1">
      <c r="D625" s="112" t="str">
        <f ca="1">'Line Items'!D334</f>
        <v>Angel: DMU - Class 150 - 3 car</v>
      </c>
      <c r="E625" s="93"/>
      <c r="F625" s="113" t="str">
        <f t="shared" si="31"/>
        <v>000 Unit Miles</v>
      </c>
      <c r="G625" s="181"/>
      <c r="H625" s="181"/>
      <c r="I625" s="181"/>
      <c r="J625" s="181"/>
      <c r="K625" s="181"/>
      <c r="L625" s="181"/>
      <c r="M625" s="181"/>
      <c r="N625" s="181"/>
      <c r="O625" s="181"/>
      <c r="P625" s="181"/>
      <c r="Q625" s="181"/>
      <c r="R625" s="181"/>
      <c r="S625" s="181"/>
      <c r="T625" s="181"/>
      <c r="U625" s="181"/>
      <c r="V625" s="181"/>
      <c r="W625" s="181"/>
      <c r="X625" s="181"/>
      <c r="Y625" s="181"/>
      <c r="Z625" s="181"/>
      <c r="AA625" s="181"/>
      <c r="AB625" s="182"/>
      <c r="AD625" s="526"/>
    </row>
    <row r="626" spans="4:30" ht="12.75" hidden="1" customHeight="1" outlineLevel="1">
      <c r="D626" s="112" t="str">
        <f ca="1">'Line Items'!D335</f>
        <v>Angel: DMU - Class 153</v>
      </c>
      <c r="E626" s="93"/>
      <c r="F626" s="113" t="str">
        <f t="shared" si="31"/>
        <v>000 Unit Miles</v>
      </c>
      <c r="G626" s="181"/>
      <c r="H626" s="181"/>
      <c r="I626" s="181"/>
      <c r="J626" s="181"/>
      <c r="K626" s="181"/>
      <c r="L626" s="181"/>
      <c r="M626" s="181"/>
      <c r="N626" s="181"/>
      <c r="O626" s="181"/>
      <c r="P626" s="181"/>
      <c r="Q626" s="181"/>
      <c r="R626" s="181"/>
      <c r="S626" s="181"/>
      <c r="T626" s="181"/>
      <c r="U626" s="181"/>
      <c r="V626" s="181"/>
      <c r="W626" s="181"/>
      <c r="X626" s="181"/>
      <c r="Y626" s="181"/>
      <c r="Z626" s="181"/>
      <c r="AA626" s="181"/>
      <c r="AB626" s="182"/>
      <c r="AD626" s="526"/>
    </row>
    <row r="627" spans="4:30" ht="12.75" hidden="1" customHeight="1" outlineLevel="1">
      <c r="D627" s="112" t="str">
        <f ca="1">'Line Items'!D336</f>
        <v>Angel: DMU - Class 156</v>
      </c>
      <c r="E627" s="93"/>
      <c r="F627" s="113" t="str">
        <f t="shared" si="31"/>
        <v>000 Unit Miles</v>
      </c>
      <c r="G627" s="181"/>
      <c r="H627" s="181"/>
      <c r="I627" s="181"/>
      <c r="J627" s="181"/>
      <c r="K627" s="181"/>
      <c r="L627" s="181"/>
      <c r="M627" s="181"/>
      <c r="N627" s="181"/>
      <c r="O627" s="181"/>
      <c r="P627" s="181"/>
      <c r="Q627" s="181"/>
      <c r="R627" s="181"/>
      <c r="S627" s="181"/>
      <c r="T627" s="181"/>
      <c r="U627" s="181"/>
      <c r="V627" s="181"/>
      <c r="W627" s="181"/>
      <c r="X627" s="181"/>
      <c r="Y627" s="181"/>
      <c r="Z627" s="181"/>
      <c r="AA627" s="181"/>
      <c r="AB627" s="182"/>
      <c r="AD627" s="526"/>
    </row>
    <row r="628" spans="4:30" ht="12.75" hidden="1" customHeight="1" outlineLevel="1">
      <c r="D628" s="112" t="str">
        <f ca="1">'Line Items'!D337</f>
        <v>Angel: DMU - Class 158 - 2 car</v>
      </c>
      <c r="E628" s="93"/>
      <c r="F628" s="113" t="str">
        <f t="shared" si="31"/>
        <v>000 Unit Miles</v>
      </c>
      <c r="G628" s="181"/>
      <c r="H628" s="181"/>
      <c r="I628" s="181"/>
      <c r="J628" s="181"/>
      <c r="K628" s="181"/>
      <c r="L628" s="181"/>
      <c r="M628" s="181"/>
      <c r="N628" s="181"/>
      <c r="O628" s="181"/>
      <c r="P628" s="181"/>
      <c r="Q628" s="181"/>
      <c r="R628" s="181"/>
      <c r="S628" s="181"/>
      <c r="T628" s="181"/>
      <c r="U628" s="181"/>
      <c r="V628" s="181"/>
      <c r="W628" s="181"/>
      <c r="X628" s="181"/>
      <c r="Y628" s="181"/>
      <c r="Z628" s="181"/>
      <c r="AA628" s="181"/>
      <c r="AB628" s="182"/>
      <c r="AD628" s="526"/>
    </row>
    <row r="629" spans="4:30" ht="12.75" hidden="1" customHeight="1" outlineLevel="1">
      <c r="D629" s="112" t="str">
        <f ca="1">'Line Items'!D338</f>
        <v>Angel: EMU - Class 333</v>
      </c>
      <c r="E629" s="93"/>
      <c r="F629" s="113" t="str">
        <f t="shared" si="31"/>
        <v>000 Unit Miles</v>
      </c>
      <c r="G629" s="181"/>
      <c r="H629" s="181"/>
      <c r="I629" s="181"/>
      <c r="J629" s="181"/>
      <c r="K629" s="181"/>
      <c r="L629" s="181"/>
      <c r="M629" s="181"/>
      <c r="N629" s="181"/>
      <c r="O629" s="181"/>
      <c r="P629" s="181"/>
      <c r="Q629" s="181"/>
      <c r="R629" s="181"/>
      <c r="S629" s="181"/>
      <c r="T629" s="181"/>
      <c r="U629" s="181"/>
      <c r="V629" s="181"/>
      <c r="W629" s="181"/>
      <c r="X629" s="181"/>
      <c r="Y629" s="181"/>
      <c r="Z629" s="181"/>
      <c r="AA629" s="181"/>
      <c r="AB629" s="182"/>
      <c r="AD629" s="526"/>
    </row>
    <row r="630" spans="4:30" ht="12.75" hidden="1" customHeight="1" outlineLevel="1">
      <c r="D630" s="112" t="str">
        <f ca="1">'Line Items'!D339</f>
        <v>Eversholt: DMU - Class 158 - 2 car</v>
      </c>
      <c r="E630" s="93"/>
      <c r="F630" s="113" t="str">
        <f t="shared" si="31"/>
        <v>000 Unit Miles</v>
      </c>
      <c r="G630" s="181"/>
      <c r="H630" s="181"/>
      <c r="I630" s="181"/>
      <c r="J630" s="181"/>
      <c r="K630" s="181"/>
      <c r="L630" s="181"/>
      <c r="M630" s="181"/>
      <c r="N630" s="181"/>
      <c r="O630" s="181"/>
      <c r="P630" s="181"/>
      <c r="Q630" s="181"/>
      <c r="R630" s="181"/>
      <c r="S630" s="181"/>
      <c r="T630" s="181"/>
      <c r="U630" s="181"/>
      <c r="V630" s="181"/>
      <c r="W630" s="181"/>
      <c r="X630" s="181"/>
      <c r="Y630" s="181"/>
      <c r="Z630" s="181"/>
      <c r="AA630" s="181"/>
      <c r="AB630" s="182"/>
      <c r="AD630" s="526"/>
    </row>
    <row r="631" spans="4:30" ht="12.75" hidden="1" customHeight="1" outlineLevel="1">
      <c r="D631" s="112" t="str">
        <f ca="1">'Line Items'!D340</f>
        <v>Eversholt: EMU - Class 321</v>
      </c>
      <c r="E631" s="93"/>
      <c r="F631" s="113" t="str">
        <f t="shared" si="31"/>
        <v>000 Unit Miles</v>
      </c>
      <c r="G631" s="181"/>
      <c r="H631" s="181"/>
      <c r="I631" s="181"/>
      <c r="J631" s="181"/>
      <c r="K631" s="181"/>
      <c r="L631" s="181"/>
      <c r="M631" s="181"/>
      <c r="N631" s="181"/>
      <c r="O631" s="181"/>
      <c r="P631" s="181"/>
      <c r="Q631" s="181"/>
      <c r="R631" s="181"/>
      <c r="S631" s="181"/>
      <c r="T631" s="181"/>
      <c r="U631" s="181"/>
      <c r="V631" s="181"/>
      <c r="W631" s="181"/>
      <c r="X631" s="181"/>
      <c r="Y631" s="181"/>
      <c r="Z631" s="181"/>
      <c r="AA631" s="181"/>
      <c r="AB631" s="182"/>
      <c r="AD631" s="526"/>
    </row>
    <row r="632" spans="4:30" ht="12.75" hidden="1" customHeight="1" outlineLevel="1">
      <c r="D632" s="112" t="str">
        <f ca="1">'Line Items'!D341</f>
        <v>Eversholt: EMU - Class 322</v>
      </c>
      <c r="E632" s="93"/>
      <c r="F632" s="113" t="str">
        <f t="shared" si="31"/>
        <v>000 Unit Miles</v>
      </c>
      <c r="G632" s="181"/>
      <c r="H632" s="181"/>
      <c r="I632" s="181"/>
      <c r="J632" s="181"/>
      <c r="K632" s="181"/>
      <c r="L632" s="181"/>
      <c r="M632" s="181"/>
      <c r="N632" s="181"/>
      <c r="O632" s="181"/>
      <c r="P632" s="181"/>
      <c r="Q632" s="181"/>
      <c r="R632" s="181"/>
      <c r="S632" s="181"/>
      <c r="T632" s="181"/>
      <c r="U632" s="181"/>
      <c r="V632" s="181"/>
      <c r="W632" s="181"/>
      <c r="X632" s="181"/>
      <c r="Y632" s="181"/>
      <c r="Z632" s="181"/>
      <c r="AA632" s="181"/>
      <c r="AB632" s="182"/>
      <c r="AD632" s="526"/>
    </row>
    <row r="633" spans="4:30" ht="12.75" hidden="1" customHeight="1" outlineLevel="1">
      <c r="D633" s="112" t="str">
        <f ca="1">'Line Items'!D342</f>
        <v>Porterbrook: DMU - Class 144 - 2 car</v>
      </c>
      <c r="E633" s="93"/>
      <c r="F633" s="113" t="str">
        <f t="shared" si="31"/>
        <v>000 Unit Miles</v>
      </c>
      <c r="G633" s="181"/>
      <c r="H633" s="181"/>
      <c r="I633" s="181"/>
      <c r="J633" s="181"/>
      <c r="K633" s="181"/>
      <c r="L633" s="181"/>
      <c r="M633" s="181"/>
      <c r="N633" s="181"/>
      <c r="O633" s="181"/>
      <c r="P633" s="181"/>
      <c r="Q633" s="181"/>
      <c r="R633" s="181"/>
      <c r="S633" s="181"/>
      <c r="T633" s="181"/>
      <c r="U633" s="181"/>
      <c r="V633" s="181"/>
      <c r="W633" s="181"/>
      <c r="X633" s="181"/>
      <c r="Y633" s="181"/>
      <c r="Z633" s="181"/>
      <c r="AA633" s="181"/>
      <c r="AB633" s="182"/>
      <c r="AD633" s="526"/>
    </row>
    <row r="634" spans="4:30" ht="12.75" hidden="1" customHeight="1" outlineLevel="1">
      <c r="D634" s="112" t="str">
        <f ca="1">'Line Items'!D343</f>
        <v>Porterbrook: DMU - Class 144 - 3 car</v>
      </c>
      <c r="E634" s="93"/>
      <c r="F634" s="113" t="str">
        <f t="shared" si="31"/>
        <v>000 Unit Miles</v>
      </c>
      <c r="G634" s="181"/>
      <c r="H634" s="181"/>
      <c r="I634" s="181"/>
      <c r="J634" s="181"/>
      <c r="K634" s="181"/>
      <c r="L634" s="181"/>
      <c r="M634" s="181"/>
      <c r="N634" s="181"/>
      <c r="O634" s="181"/>
      <c r="P634" s="181"/>
      <c r="Q634" s="181"/>
      <c r="R634" s="181"/>
      <c r="S634" s="181"/>
      <c r="T634" s="181"/>
      <c r="U634" s="181"/>
      <c r="V634" s="181"/>
      <c r="W634" s="181"/>
      <c r="X634" s="181"/>
      <c r="Y634" s="181"/>
      <c r="Z634" s="181"/>
      <c r="AA634" s="181"/>
      <c r="AB634" s="182"/>
      <c r="AD634" s="526"/>
    </row>
    <row r="635" spans="4:30" ht="12.75" hidden="1" customHeight="1" outlineLevel="1">
      <c r="D635" s="112" t="str">
        <f ca="1">'Line Items'!D344</f>
        <v>Porterbrook: DMU - Class 150 - 2 car</v>
      </c>
      <c r="E635" s="93"/>
      <c r="F635" s="113" t="str">
        <f t="shared" si="31"/>
        <v>000 Unit Miles</v>
      </c>
      <c r="G635" s="181"/>
      <c r="H635" s="181"/>
      <c r="I635" s="181"/>
      <c r="J635" s="181"/>
      <c r="K635" s="181"/>
      <c r="L635" s="181"/>
      <c r="M635" s="181"/>
      <c r="N635" s="181"/>
      <c r="O635" s="181"/>
      <c r="P635" s="181"/>
      <c r="Q635" s="181"/>
      <c r="R635" s="181"/>
      <c r="S635" s="181"/>
      <c r="T635" s="181"/>
      <c r="U635" s="181"/>
      <c r="V635" s="181"/>
      <c r="W635" s="181"/>
      <c r="X635" s="181"/>
      <c r="Y635" s="181"/>
      <c r="Z635" s="181"/>
      <c r="AA635" s="181"/>
      <c r="AB635" s="182"/>
      <c r="AD635" s="526"/>
    </row>
    <row r="636" spans="4:30" ht="12.75" hidden="1" customHeight="1" outlineLevel="1">
      <c r="D636" s="112" t="str">
        <f ca="1">'Line Items'!D345</f>
        <v>Porterbrook: DMU - Class 153</v>
      </c>
      <c r="E636" s="93"/>
      <c r="F636" s="113" t="str">
        <f t="shared" si="31"/>
        <v>000 Unit Miles</v>
      </c>
      <c r="G636" s="181"/>
      <c r="H636" s="181"/>
      <c r="I636" s="181"/>
      <c r="J636" s="181"/>
      <c r="K636" s="181"/>
      <c r="L636" s="181"/>
      <c r="M636" s="181"/>
      <c r="N636" s="181"/>
      <c r="O636" s="181"/>
      <c r="P636" s="181"/>
      <c r="Q636" s="181"/>
      <c r="R636" s="181"/>
      <c r="S636" s="181"/>
      <c r="T636" s="181"/>
      <c r="U636" s="181"/>
      <c r="V636" s="181"/>
      <c r="W636" s="181"/>
      <c r="X636" s="181"/>
      <c r="Y636" s="181"/>
      <c r="Z636" s="181"/>
      <c r="AA636" s="181"/>
      <c r="AB636" s="182"/>
      <c r="AD636" s="526"/>
    </row>
    <row r="637" spans="4:30" ht="12.75" hidden="1" customHeight="1" outlineLevel="1">
      <c r="D637" s="112" t="str">
        <f ca="1">'Line Items'!D346</f>
        <v>Porterbrook: DMU - Class 155</v>
      </c>
      <c r="E637" s="93"/>
      <c r="F637" s="113" t="str">
        <f t="shared" si="31"/>
        <v>000 Unit Miles</v>
      </c>
      <c r="G637" s="181"/>
      <c r="H637" s="181"/>
      <c r="I637" s="181"/>
      <c r="J637" s="181"/>
      <c r="K637" s="181"/>
      <c r="L637" s="181"/>
      <c r="M637" s="181"/>
      <c r="N637" s="181"/>
      <c r="O637" s="181"/>
      <c r="P637" s="181"/>
      <c r="Q637" s="181"/>
      <c r="R637" s="181"/>
      <c r="S637" s="181"/>
      <c r="T637" s="181"/>
      <c r="U637" s="181"/>
      <c r="V637" s="181"/>
      <c r="W637" s="181"/>
      <c r="X637" s="181"/>
      <c r="Y637" s="181"/>
      <c r="Z637" s="181"/>
      <c r="AA637" s="181"/>
      <c r="AB637" s="182"/>
      <c r="AD637" s="526"/>
    </row>
    <row r="638" spans="4:30" ht="12.75" hidden="1" customHeight="1" outlineLevel="1">
      <c r="D638" s="112" t="str">
        <f ca="1">'Line Items'!D347</f>
        <v>Porterbrook: DMU - Class 156</v>
      </c>
      <c r="E638" s="93"/>
      <c r="F638" s="113" t="str">
        <f t="shared" si="31"/>
        <v>000 Unit Miles</v>
      </c>
      <c r="G638" s="181"/>
      <c r="H638" s="181"/>
      <c r="I638" s="181"/>
      <c r="J638" s="181"/>
      <c r="K638" s="181"/>
      <c r="L638" s="181"/>
      <c r="M638" s="181"/>
      <c r="N638" s="181"/>
      <c r="O638" s="181"/>
      <c r="P638" s="181"/>
      <c r="Q638" s="181"/>
      <c r="R638" s="181"/>
      <c r="S638" s="181"/>
      <c r="T638" s="181"/>
      <c r="U638" s="181"/>
      <c r="V638" s="181"/>
      <c r="W638" s="181"/>
      <c r="X638" s="181"/>
      <c r="Y638" s="181"/>
      <c r="Z638" s="181"/>
      <c r="AA638" s="181"/>
      <c r="AB638" s="182"/>
      <c r="AD638" s="526"/>
    </row>
    <row r="639" spans="4:30" ht="12.75" hidden="1" customHeight="1" outlineLevel="1">
      <c r="D639" s="112" t="str">
        <f ca="1">'Line Items'!D348</f>
        <v>Porterbrook: DMU - Class 158 - 3 car</v>
      </c>
      <c r="E639" s="93"/>
      <c r="F639" s="113" t="str">
        <f t="shared" si="31"/>
        <v>000 Unit Miles</v>
      </c>
      <c r="G639" s="181"/>
      <c r="H639" s="181"/>
      <c r="I639" s="181"/>
      <c r="J639" s="181"/>
      <c r="K639" s="181"/>
      <c r="L639" s="181"/>
      <c r="M639" s="181"/>
      <c r="N639" s="181"/>
      <c r="O639" s="181"/>
      <c r="P639" s="181"/>
      <c r="Q639" s="181"/>
      <c r="R639" s="181"/>
      <c r="S639" s="181"/>
      <c r="T639" s="181"/>
      <c r="U639" s="181"/>
      <c r="V639" s="181"/>
      <c r="W639" s="181"/>
      <c r="X639" s="181"/>
      <c r="Y639" s="181"/>
      <c r="Z639" s="181"/>
      <c r="AA639" s="181"/>
      <c r="AB639" s="182"/>
      <c r="AD639" s="526"/>
    </row>
    <row r="640" spans="4:30" ht="13.5" hidden="1" customHeight="1" outlineLevel="1">
      <c r="D640" s="112" t="str">
        <f ca="1">'Line Items'!D349</f>
        <v>Porterbrook: EMU - Class 319</v>
      </c>
      <c r="E640" s="93"/>
      <c r="F640" s="113" t="str">
        <f t="shared" si="31"/>
        <v>000 Unit Miles</v>
      </c>
      <c r="G640" s="181"/>
      <c r="H640" s="181"/>
      <c r="I640" s="181"/>
      <c r="J640" s="181"/>
      <c r="K640" s="181"/>
      <c r="L640" s="181"/>
      <c r="M640" s="181"/>
      <c r="N640" s="181"/>
      <c r="O640" s="181"/>
      <c r="P640" s="181"/>
      <c r="Q640" s="181"/>
      <c r="R640" s="181"/>
      <c r="S640" s="181"/>
      <c r="T640" s="181"/>
      <c r="U640" s="181"/>
      <c r="V640" s="181"/>
      <c r="W640" s="181"/>
      <c r="X640" s="181"/>
      <c r="Y640" s="181"/>
      <c r="Z640" s="181"/>
      <c r="AA640" s="181"/>
      <c r="AB640" s="182"/>
      <c r="AD640" s="526"/>
    </row>
    <row r="641" spans="4:30" ht="12.75" hidden="1" customHeight="1" outlineLevel="1">
      <c r="D641" s="112" t="str">
        <f ca="1">'Line Items'!D350</f>
        <v>Porterbrook: EMU - Class 323</v>
      </c>
      <c r="E641" s="93"/>
      <c r="F641" s="113" t="str">
        <f t="shared" si="31"/>
        <v>000 Unit Miles</v>
      </c>
      <c r="G641" s="181"/>
      <c r="H641" s="181"/>
      <c r="I641" s="181"/>
      <c r="J641" s="181"/>
      <c r="K641" s="181"/>
      <c r="L641" s="181"/>
      <c r="M641" s="181"/>
      <c r="N641" s="181"/>
      <c r="O641" s="181"/>
      <c r="P641" s="181"/>
      <c r="Q641" s="181"/>
      <c r="R641" s="181"/>
      <c r="S641" s="181"/>
      <c r="T641" s="181"/>
      <c r="U641" s="181"/>
      <c r="V641" s="181"/>
      <c r="W641" s="181"/>
      <c r="X641" s="181"/>
      <c r="Y641" s="181"/>
      <c r="Z641" s="181"/>
      <c r="AA641" s="181"/>
      <c r="AB641" s="182"/>
      <c r="AD641" s="526"/>
    </row>
    <row r="642" spans="4:30" ht="12.75" hidden="1" customHeight="1" outlineLevel="1">
      <c r="D642" s="112" t="str">
        <f ca="1">'Line Items'!D351</f>
        <v>[Rolling Stock Line 20]</v>
      </c>
      <c r="E642" s="93"/>
      <c r="F642" s="113" t="str">
        <f t="shared" si="31"/>
        <v>000 Unit Miles</v>
      </c>
      <c r="G642" s="181"/>
      <c r="H642" s="181"/>
      <c r="I642" s="181"/>
      <c r="J642" s="181"/>
      <c r="K642" s="181"/>
      <c r="L642" s="181"/>
      <c r="M642" s="181"/>
      <c r="N642" s="181"/>
      <c r="O642" s="181"/>
      <c r="P642" s="181"/>
      <c r="Q642" s="181"/>
      <c r="R642" s="181"/>
      <c r="S642" s="181"/>
      <c r="T642" s="181"/>
      <c r="U642" s="181"/>
      <c r="V642" s="181"/>
      <c r="W642" s="181"/>
      <c r="X642" s="181"/>
      <c r="Y642" s="181"/>
      <c r="Z642" s="181"/>
      <c r="AA642" s="181"/>
      <c r="AB642" s="182"/>
      <c r="AD642" s="526"/>
    </row>
    <row r="643" spans="4:30" ht="12.75" hidden="1" customHeight="1" outlineLevel="1">
      <c r="D643" s="112" t="str">
        <f ca="1">'Line Items'!D352</f>
        <v>[Rolling Stock Line 21]</v>
      </c>
      <c r="E643" s="93"/>
      <c r="F643" s="113" t="str">
        <f t="shared" si="31"/>
        <v>000 Unit Miles</v>
      </c>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2"/>
      <c r="AD643" s="526"/>
    </row>
    <row r="644" spans="4:30" ht="12.75" hidden="1" customHeight="1" outlineLevel="1">
      <c r="D644" s="112" t="str">
        <f ca="1">'Line Items'!D353</f>
        <v>[Rolling Stock Line 22]</v>
      </c>
      <c r="E644" s="93"/>
      <c r="F644" s="113" t="str">
        <f t="shared" si="31"/>
        <v>000 Unit Miles</v>
      </c>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2"/>
      <c r="AD644" s="526"/>
    </row>
    <row r="645" spans="4:30" ht="12.75" hidden="1" customHeight="1" outlineLevel="1">
      <c r="D645" s="112" t="str">
        <f ca="1">'Line Items'!D354</f>
        <v>[Rolling Stock Line 23]</v>
      </c>
      <c r="E645" s="93"/>
      <c r="F645" s="113" t="str">
        <f t="shared" si="31"/>
        <v>000 Unit Miles</v>
      </c>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2"/>
      <c r="AD645" s="526"/>
    </row>
    <row r="646" spans="4:30" ht="12.75" hidden="1" customHeight="1" outlineLevel="1">
      <c r="D646" s="112" t="str">
        <f ca="1">'Line Items'!D355</f>
        <v>[Rolling Stock Line 24]</v>
      </c>
      <c r="E646" s="93"/>
      <c r="F646" s="113" t="str">
        <f t="shared" si="31"/>
        <v>000 Unit Miles</v>
      </c>
      <c r="G646" s="181"/>
      <c r="H646" s="181"/>
      <c r="I646" s="181"/>
      <c r="J646" s="181"/>
      <c r="K646" s="181"/>
      <c r="L646" s="181"/>
      <c r="M646" s="181"/>
      <c r="N646" s="181"/>
      <c r="O646" s="181"/>
      <c r="P646" s="181"/>
      <c r="Q646" s="181"/>
      <c r="R646" s="181"/>
      <c r="S646" s="181"/>
      <c r="T646" s="181"/>
      <c r="U646" s="181"/>
      <c r="V646" s="181"/>
      <c r="W646" s="181"/>
      <c r="X646" s="181"/>
      <c r="Y646" s="181"/>
      <c r="Z646" s="181"/>
      <c r="AA646" s="181"/>
      <c r="AB646" s="182"/>
      <c r="AD646" s="526"/>
    </row>
    <row r="647" spans="4:30" ht="12.75" hidden="1" customHeight="1" outlineLevel="1">
      <c r="D647" s="112" t="str">
        <f ca="1">'Line Items'!D356</f>
        <v>[Rolling Stock Line 25]</v>
      </c>
      <c r="E647" s="93"/>
      <c r="F647" s="113" t="str">
        <f t="shared" si="31"/>
        <v>000 Unit Miles</v>
      </c>
      <c r="G647" s="181"/>
      <c r="H647" s="181"/>
      <c r="I647" s="181"/>
      <c r="J647" s="181"/>
      <c r="K647" s="181"/>
      <c r="L647" s="181"/>
      <c r="M647" s="181"/>
      <c r="N647" s="181"/>
      <c r="O647" s="181"/>
      <c r="P647" s="181"/>
      <c r="Q647" s="181"/>
      <c r="R647" s="181"/>
      <c r="S647" s="181"/>
      <c r="T647" s="181"/>
      <c r="U647" s="181"/>
      <c r="V647" s="181"/>
      <c r="W647" s="181"/>
      <c r="X647" s="181"/>
      <c r="Y647" s="181"/>
      <c r="Z647" s="181"/>
      <c r="AA647" s="181"/>
      <c r="AB647" s="182"/>
      <c r="AD647" s="526"/>
    </row>
    <row r="648" spans="4:30" ht="12.75" hidden="1" customHeight="1" outlineLevel="1">
      <c r="D648" s="112" t="str">
        <f ca="1">'Line Items'!D357</f>
        <v>[Rolling Stock Line 26]</v>
      </c>
      <c r="E648" s="93"/>
      <c r="F648" s="113" t="str">
        <f t="shared" si="31"/>
        <v>000 Unit Miles</v>
      </c>
      <c r="G648" s="181"/>
      <c r="H648" s="181"/>
      <c r="I648" s="181"/>
      <c r="J648" s="181"/>
      <c r="K648" s="181"/>
      <c r="L648" s="181"/>
      <c r="M648" s="181"/>
      <c r="N648" s="181"/>
      <c r="O648" s="181"/>
      <c r="P648" s="181"/>
      <c r="Q648" s="181"/>
      <c r="R648" s="181"/>
      <c r="S648" s="181"/>
      <c r="T648" s="181"/>
      <c r="U648" s="181"/>
      <c r="V648" s="181"/>
      <c r="W648" s="181"/>
      <c r="X648" s="181"/>
      <c r="Y648" s="181"/>
      <c r="Z648" s="181"/>
      <c r="AA648" s="181"/>
      <c r="AB648" s="182"/>
      <c r="AD648" s="526"/>
    </row>
    <row r="649" spans="4:30" ht="12.75" hidden="1" customHeight="1" outlineLevel="1">
      <c r="D649" s="112" t="str">
        <f ca="1">'Line Items'!D358</f>
        <v>[Rolling Stock Line 27]</v>
      </c>
      <c r="E649" s="93"/>
      <c r="F649" s="113" t="str">
        <f t="shared" si="31"/>
        <v>000 Unit Miles</v>
      </c>
      <c r="G649" s="181"/>
      <c r="H649" s="181"/>
      <c r="I649" s="181"/>
      <c r="J649" s="181"/>
      <c r="K649" s="181"/>
      <c r="L649" s="181"/>
      <c r="M649" s="181"/>
      <c r="N649" s="181"/>
      <c r="O649" s="181"/>
      <c r="P649" s="181"/>
      <c r="Q649" s="181"/>
      <c r="R649" s="181"/>
      <c r="S649" s="181"/>
      <c r="T649" s="181"/>
      <c r="U649" s="181"/>
      <c r="V649" s="181"/>
      <c r="W649" s="181"/>
      <c r="X649" s="181"/>
      <c r="Y649" s="181"/>
      <c r="Z649" s="181"/>
      <c r="AA649" s="181"/>
      <c r="AB649" s="182"/>
      <c r="AD649" s="526"/>
    </row>
    <row r="650" spans="4:30" ht="12.75" hidden="1" customHeight="1" outlineLevel="1">
      <c r="D650" s="112" t="str">
        <f ca="1">'Line Items'!D359</f>
        <v>[Rolling Stock Line 28]</v>
      </c>
      <c r="E650" s="93"/>
      <c r="F650" s="113" t="str">
        <f t="shared" si="31"/>
        <v>000 Unit Miles</v>
      </c>
      <c r="G650" s="181"/>
      <c r="H650" s="181"/>
      <c r="I650" s="181"/>
      <c r="J650" s="181"/>
      <c r="K650" s="181"/>
      <c r="L650" s="181"/>
      <c r="M650" s="181"/>
      <c r="N650" s="181"/>
      <c r="O650" s="181"/>
      <c r="P650" s="181"/>
      <c r="Q650" s="181"/>
      <c r="R650" s="181"/>
      <c r="S650" s="181"/>
      <c r="T650" s="181"/>
      <c r="U650" s="181"/>
      <c r="V650" s="181"/>
      <c r="W650" s="181"/>
      <c r="X650" s="181"/>
      <c r="Y650" s="181"/>
      <c r="Z650" s="181"/>
      <c r="AA650" s="181"/>
      <c r="AB650" s="182"/>
      <c r="AD650" s="526"/>
    </row>
    <row r="651" spans="4:30" ht="12.75" hidden="1" customHeight="1" outlineLevel="1">
      <c r="D651" s="112" t="str">
        <f ca="1">'Line Items'!D360</f>
        <v>[Rolling Stock Line 29]</v>
      </c>
      <c r="E651" s="93"/>
      <c r="F651" s="113" t="str">
        <f t="shared" si="31"/>
        <v>000 Unit Miles</v>
      </c>
      <c r="G651" s="181"/>
      <c r="H651" s="181"/>
      <c r="I651" s="181"/>
      <c r="J651" s="181"/>
      <c r="K651" s="181"/>
      <c r="L651" s="181"/>
      <c r="M651" s="181"/>
      <c r="N651" s="181"/>
      <c r="O651" s="181"/>
      <c r="P651" s="181"/>
      <c r="Q651" s="181"/>
      <c r="R651" s="181"/>
      <c r="S651" s="181"/>
      <c r="T651" s="181"/>
      <c r="U651" s="181"/>
      <c r="V651" s="181"/>
      <c r="W651" s="181"/>
      <c r="X651" s="181"/>
      <c r="Y651" s="181"/>
      <c r="Z651" s="181"/>
      <c r="AA651" s="181"/>
      <c r="AB651" s="182"/>
      <c r="AD651" s="526"/>
    </row>
    <row r="652" spans="4:30" ht="12.75" hidden="1" customHeight="1" outlineLevel="1">
      <c r="D652" s="112" t="str">
        <f ca="1">'Line Items'!D361</f>
        <v>[Rolling Stock Line 30]</v>
      </c>
      <c r="E652" s="93"/>
      <c r="F652" s="113" t="str">
        <f t="shared" si="31"/>
        <v>000 Unit Miles</v>
      </c>
      <c r="G652" s="181"/>
      <c r="H652" s="181"/>
      <c r="I652" s="181"/>
      <c r="J652" s="181"/>
      <c r="K652" s="181"/>
      <c r="L652" s="181"/>
      <c r="M652" s="181"/>
      <c r="N652" s="181"/>
      <c r="O652" s="181"/>
      <c r="P652" s="181"/>
      <c r="Q652" s="181"/>
      <c r="R652" s="181"/>
      <c r="S652" s="181"/>
      <c r="T652" s="181"/>
      <c r="U652" s="181"/>
      <c r="V652" s="181"/>
      <c r="W652" s="181"/>
      <c r="X652" s="181"/>
      <c r="Y652" s="181"/>
      <c r="Z652" s="181"/>
      <c r="AA652" s="181"/>
      <c r="AB652" s="182"/>
      <c r="AD652" s="526"/>
    </row>
    <row r="653" spans="4:30" ht="12.75" hidden="1" customHeight="1" outlineLevel="1">
      <c r="D653" s="112" t="str">
        <f ca="1">'Line Items'!D362</f>
        <v>[Rolling Stock Line 31]</v>
      </c>
      <c r="E653" s="93"/>
      <c r="F653" s="113" t="str">
        <f t="shared" si="31"/>
        <v>000 Unit Miles</v>
      </c>
      <c r="G653" s="181"/>
      <c r="H653" s="181"/>
      <c r="I653" s="181"/>
      <c r="J653" s="181"/>
      <c r="K653" s="181"/>
      <c r="L653" s="181"/>
      <c r="M653" s="181"/>
      <c r="N653" s="181"/>
      <c r="O653" s="181"/>
      <c r="P653" s="181"/>
      <c r="Q653" s="181"/>
      <c r="R653" s="181"/>
      <c r="S653" s="181"/>
      <c r="T653" s="181"/>
      <c r="U653" s="181"/>
      <c r="V653" s="181"/>
      <c r="W653" s="181"/>
      <c r="X653" s="181"/>
      <c r="Y653" s="181"/>
      <c r="Z653" s="181"/>
      <c r="AA653" s="181"/>
      <c r="AB653" s="182"/>
      <c r="AD653" s="526"/>
    </row>
    <row r="654" spans="4:30" ht="12.75" hidden="1" customHeight="1" outlineLevel="1">
      <c r="D654" s="112" t="str">
        <f ca="1">'Line Items'!D363</f>
        <v>[Rolling Stock Line 32]</v>
      </c>
      <c r="E654" s="93"/>
      <c r="F654" s="113" t="str">
        <f t="shared" si="31"/>
        <v>000 Unit Miles</v>
      </c>
      <c r="G654" s="181"/>
      <c r="H654" s="181"/>
      <c r="I654" s="181"/>
      <c r="J654" s="181"/>
      <c r="K654" s="181"/>
      <c r="L654" s="181"/>
      <c r="M654" s="181"/>
      <c r="N654" s="181"/>
      <c r="O654" s="181"/>
      <c r="P654" s="181"/>
      <c r="Q654" s="181"/>
      <c r="R654" s="181"/>
      <c r="S654" s="181"/>
      <c r="T654" s="181"/>
      <c r="U654" s="181"/>
      <c r="V654" s="181"/>
      <c r="W654" s="181"/>
      <c r="X654" s="181"/>
      <c r="Y654" s="181"/>
      <c r="Z654" s="181"/>
      <c r="AA654" s="181"/>
      <c r="AB654" s="182"/>
      <c r="AD654" s="526"/>
    </row>
    <row r="655" spans="4:30" ht="12.75" hidden="1" customHeight="1" outlineLevel="1">
      <c r="D655" s="112" t="str">
        <f ca="1">'Line Items'!D364</f>
        <v>[Rolling Stock Line 33]</v>
      </c>
      <c r="E655" s="93"/>
      <c r="F655" s="113" t="str">
        <f t="shared" si="31"/>
        <v>000 Unit Miles</v>
      </c>
      <c r="G655" s="181"/>
      <c r="H655" s="181"/>
      <c r="I655" s="181"/>
      <c r="J655" s="181"/>
      <c r="K655" s="181"/>
      <c r="L655" s="181"/>
      <c r="M655" s="181"/>
      <c r="N655" s="181"/>
      <c r="O655" s="181"/>
      <c r="P655" s="181"/>
      <c r="Q655" s="181"/>
      <c r="R655" s="181"/>
      <c r="S655" s="181"/>
      <c r="T655" s="181"/>
      <c r="U655" s="181"/>
      <c r="V655" s="181"/>
      <c r="W655" s="181"/>
      <c r="X655" s="181"/>
      <c r="Y655" s="181"/>
      <c r="Z655" s="181"/>
      <c r="AA655" s="181"/>
      <c r="AB655" s="182"/>
      <c r="AD655" s="526"/>
    </row>
    <row r="656" spans="4:30" ht="12.75" hidden="1" customHeight="1" outlineLevel="1">
      <c r="D656" s="112" t="str">
        <f ca="1">'Line Items'!D365</f>
        <v>[Rolling Stock Line 34]</v>
      </c>
      <c r="E656" s="93"/>
      <c r="F656" s="113" t="str">
        <f t="shared" si="31"/>
        <v>000 Unit Miles</v>
      </c>
      <c r="G656" s="181"/>
      <c r="H656" s="181"/>
      <c r="I656" s="181"/>
      <c r="J656" s="181"/>
      <c r="K656" s="181"/>
      <c r="L656" s="181"/>
      <c r="M656" s="181"/>
      <c r="N656" s="181"/>
      <c r="O656" s="181"/>
      <c r="P656" s="181"/>
      <c r="Q656" s="181"/>
      <c r="R656" s="181"/>
      <c r="S656" s="181"/>
      <c r="T656" s="181"/>
      <c r="U656" s="181"/>
      <c r="V656" s="181"/>
      <c r="W656" s="181"/>
      <c r="X656" s="181"/>
      <c r="Y656" s="181"/>
      <c r="Z656" s="181"/>
      <c r="AA656" s="181"/>
      <c r="AB656" s="182"/>
      <c r="AD656" s="526"/>
    </row>
    <row r="657" spans="4:30" ht="12.75" hidden="1" customHeight="1" outlineLevel="1">
      <c r="D657" s="112" t="str">
        <f ca="1">'Line Items'!D366</f>
        <v>[Rolling Stock Line 35]</v>
      </c>
      <c r="E657" s="93"/>
      <c r="F657" s="113" t="str">
        <f t="shared" si="31"/>
        <v>000 Unit Miles</v>
      </c>
      <c r="G657" s="181"/>
      <c r="H657" s="181"/>
      <c r="I657" s="181"/>
      <c r="J657" s="181"/>
      <c r="K657" s="181"/>
      <c r="L657" s="181"/>
      <c r="M657" s="181"/>
      <c r="N657" s="181"/>
      <c r="O657" s="181"/>
      <c r="P657" s="181"/>
      <c r="Q657" s="181"/>
      <c r="R657" s="181"/>
      <c r="S657" s="181"/>
      <c r="T657" s="181"/>
      <c r="U657" s="181"/>
      <c r="V657" s="181"/>
      <c r="W657" s="181"/>
      <c r="X657" s="181"/>
      <c r="Y657" s="181"/>
      <c r="Z657" s="181"/>
      <c r="AA657" s="181"/>
      <c r="AB657" s="182"/>
      <c r="AD657" s="526"/>
    </row>
    <row r="658" spans="4:30" ht="12.75" hidden="1" customHeight="1" outlineLevel="1">
      <c r="D658" s="112" t="str">
        <f ca="1">'Line Items'!D367</f>
        <v>[Rolling Stock Line 36]</v>
      </c>
      <c r="E658" s="93"/>
      <c r="F658" s="113" t="str">
        <f t="shared" si="31"/>
        <v>000 Unit Miles</v>
      </c>
      <c r="G658" s="181"/>
      <c r="H658" s="181"/>
      <c r="I658" s="181"/>
      <c r="J658" s="181"/>
      <c r="K658" s="181"/>
      <c r="L658" s="181"/>
      <c r="M658" s="181"/>
      <c r="N658" s="181"/>
      <c r="O658" s="181"/>
      <c r="P658" s="181"/>
      <c r="Q658" s="181"/>
      <c r="R658" s="181"/>
      <c r="S658" s="181"/>
      <c r="T658" s="181"/>
      <c r="U658" s="181"/>
      <c r="V658" s="181"/>
      <c r="W658" s="181"/>
      <c r="X658" s="181"/>
      <c r="Y658" s="181"/>
      <c r="Z658" s="181"/>
      <c r="AA658" s="181"/>
      <c r="AB658" s="182"/>
      <c r="AD658" s="526"/>
    </row>
    <row r="659" spans="4:30" ht="12.75" hidden="1" customHeight="1" outlineLevel="1">
      <c r="D659" s="112" t="str">
        <f ca="1">'Line Items'!D368</f>
        <v>[Rolling Stock Line 37]</v>
      </c>
      <c r="E659" s="93"/>
      <c r="F659" s="113" t="str">
        <f t="shared" si="31"/>
        <v>000 Unit Miles</v>
      </c>
      <c r="G659" s="181"/>
      <c r="H659" s="181"/>
      <c r="I659" s="181"/>
      <c r="J659" s="181"/>
      <c r="K659" s="181"/>
      <c r="L659" s="181"/>
      <c r="M659" s="181"/>
      <c r="N659" s="181"/>
      <c r="O659" s="181"/>
      <c r="P659" s="181"/>
      <c r="Q659" s="181"/>
      <c r="R659" s="181"/>
      <c r="S659" s="181"/>
      <c r="T659" s="181"/>
      <c r="U659" s="181"/>
      <c r="V659" s="181"/>
      <c r="W659" s="181"/>
      <c r="X659" s="181"/>
      <c r="Y659" s="181"/>
      <c r="Z659" s="181"/>
      <c r="AA659" s="181"/>
      <c r="AB659" s="182"/>
      <c r="AD659" s="526"/>
    </row>
    <row r="660" spans="4:30" ht="12.75" hidden="1" customHeight="1" outlineLevel="1">
      <c r="D660" s="112" t="str">
        <f ca="1">'Line Items'!D369</f>
        <v>[Rolling Stock Line 38]</v>
      </c>
      <c r="E660" s="93"/>
      <c r="F660" s="113" t="str">
        <f t="shared" si="31"/>
        <v>000 Unit Miles</v>
      </c>
      <c r="G660" s="181"/>
      <c r="H660" s="181"/>
      <c r="I660" s="181"/>
      <c r="J660" s="181"/>
      <c r="K660" s="181"/>
      <c r="L660" s="181"/>
      <c r="M660" s="181"/>
      <c r="N660" s="181"/>
      <c r="O660" s="181"/>
      <c r="P660" s="181"/>
      <c r="Q660" s="181"/>
      <c r="R660" s="181"/>
      <c r="S660" s="181"/>
      <c r="T660" s="181"/>
      <c r="U660" s="181"/>
      <c r="V660" s="181"/>
      <c r="W660" s="181"/>
      <c r="X660" s="181"/>
      <c r="Y660" s="181"/>
      <c r="Z660" s="181"/>
      <c r="AA660" s="181"/>
      <c r="AB660" s="182"/>
      <c r="AD660" s="526"/>
    </row>
    <row r="661" spans="4:30" ht="12.75" hidden="1" customHeight="1" outlineLevel="1">
      <c r="D661" s="112" t="str">
        <f ca="1">'Line Items'!D370</f>
        <v>[Rolling Stock Line 39]</v>
      </c>
      <c r="E661" s="93"/>
      <c r="F661" s="113" t="str">
        <f t="shared" si="31"/>
        <v>000 Unit Miles</v>
      </c>
      <c r="G661" s="181"/>
      <c r="H661" s="181"/>
      <c r="I661" s="181"/>
      <c r="J661" s="181"/>
      <c r="K661" s="181"/>
      <c r="L661" s="181"/>
      <c r="M661" s="181"/>
      <c r="N661" s="181"/>
      <c r="O661" s="181"/>
      <c r="P661" s="181"/>
      <c r="Q661" s="181"/>
      <c r="R661" s="181"/>
      <c r="S661" s="181"/>
      <c r="T661" s="181"/>
      <c r="U661" s="181"/>
      <c r="V661" s="181"/>
      <c r="W661" s="181"/>
      <c r="X661" s="181"/>
      <c r="Y661" s="181"/>
      <c r="Z661" s="181"/>
      <c r="AA661" s="181"/>
      <c r="AB661" s="182"/>
      <c r="AD661" s="526"/>
    </row>
    <row r="662" spans="4:30" ht="12.75" hidden="1" customHeight="1" outlineLevel="1">
      <c r="D662" s="112" t="str">
        <f ca="1">'Line Items'!D371</f>
        <v>[Rolling Stock Line 40]</v>
      </c>
      <c r="E662" s="93"/>
      <c r="F662" s="113" t="str">
        <f t="shared" si="31"/>
        <v>000 Unit Miles</v>
      </c>
      <c r="G662" s="181"/>
      <c r="H662" s="181"/>
      <c r="I662" s="181"/>
      <c r="J662" s="181"/>
      <c r="K662" s="181"/>
      <c r="L662" s="181"/>
      <c r="M662" s="181"/>
      <c r="N662" s="181"/>
      <c r="O662" s="181"/>
      <c r="P662" s="181"/>
      <c r="Q662" s="181"/>
      <c r="R662" s="181"/>
      <c r="S662" s="181"/>
      <c r="T662" s="181"/>
      <c r="U662" s="181"/>
      <c r="V662" s="181"/>
      <c r="W662" s="181"/>
      <c r="X662" s="181"/>
      <c r="Y662" s="181"/>
      <c r="Z662" s="181"/>
      <c r="AA662" s="181"/>
      <c r="AB662" s="182"/>
      <c r="AD662" s="526"/>
    </row>
    <row r="663" spans="4:30" ht="12.75" hidden="1" customHeight="1" outlineLevel="1">
      <c r="D663" s="112" t="str">
        <f ca="1">'Line Items'!D372</f>
        <v>[Rolling Stock Line 41]</v>
      </c>
      <c r="E663" s="93"/>
      <c r="F663" s="113" t="str">
        <f t="shared" si="31"/>
        <v>000 Unit Miles</v>
      </c>
      <c r="G663" s="181"/>
      <c r="H663" s="181"/>
      <c r="I663" s="181"/>
      <c r="J663" s="181"/>
      <c r="K663" s="181"/>
      <c r="L663" s="181"/>
      <c r="M663" s="181"/>
      <c r="N663" s="181"/>
      <c r="O663" s="181"/>
      <c r="P663" s="181"/>
      <c r="Q663" s="181"/>
      <c r="R663" s="181"/>
      <c r="S663" s="181"/>
      <c r="T663" s="181"/>
      <c r="U663" s="181"/>
      <c r="V663" s="181"/>
      <c r="W663" s="181"/>
      <c r="X663" s="181"/>
      <c r="Y663" s="181"/>
      <c r="Z663" s="181"/>
      <c r="AA663" s="181"/>
      <c r="AB663" s="182"/>
      <c r="AD663" s="526"/>
    </row>
    <row r="664" spans="4:30" ht="12.75" hidden="1" customHeight="1" outlineLevel="1">
      <c r="D664" s="112" t="str">
        <f ca="1">'Line Items'!D373</f>
        <v>[Rolling Stock Line 42]</v>
      </c>
      <c r="E664" s="93"/>
      <c r="F664" s="113" t="str">
        <f t="shared" si="31"/>
        <v>000 Unit Miles</v>
      </c>
      <c r="G664" s="181"/>
      <c r="H664" s="181"/>
      <c r="I664" s="181"/>
      <c r="J664" s="181"/>
      <c r="K664" s="181"/>
      <c r="L664" s="181"/>
      <c r="M664" s="181"/>
      <c r="N664" s="181"/>
      <c r="O664" s="181"/>
      <c r="P664" s="181"/>
      <c r="Q664" s="181"/>
      <c r="R664" s="181"/>
      <c r="S664" s="181"/>
      <c r="T664" s="181"/>
      <c r="U664" s="181"/>
      <c r="V664" s="181"/>
      <c r="W664" s="181"/>
      <c r="X664" s="181"/>
      <c r="Y664" s="181"/>
      <c r="Z664" s="181"/>
      <c r="AA664" s="181"/>
      <c r="AB664" s="182"/>
      <c r="AD664" s="526"/>
    </row>
    <row r="665" spans="4:30" ht="12.75" hidden="1" customHeight="1" outlineLevel="1">
      <c r="D665" s="112" t="str">
        <f ca="1">'Line Items'!D374</f>
        <v>[Rolling Stock Line 43]</v>
      </c>
      <c r="E665" s="93"/>
      <c r="F665" s="113" t="str">
        <f t="shared" si="31"/>
        <v>000 Unit Miles</v>
      </c>
      <c r="G665" s="181"/>
      <c r="H665" s="181"/>
      <c r="I665" s="181"/>
      <c r="J665" s="181"/>
      <c r="K665" s="181"/>
      <c r="L665" s="181"/>
      <c r="M665" s="181"/>
      <c r="N665" s="181"/>
      <c r="O665" s="181"/>
      <c r="P665" s="181"/>
      <c r="Q665" s="181"/>
      <c r="R665" s="181"/>
      <c r="S665" s="181"/>
      <c r="T665" s="181"/>
      <c r="U665" s="181"/>
      <c r="V665" s="181"/>
      <c r="W665" s="181"/>
      <c r="X665" s="181"/>
      <c r="Y665" s="181"/>
      <c r="Z665" s="181"/>
      <c r="AA665" s="181"/>
      <c r="AB665" s="182"/>
      <c r="AD665" s="526"/>
    </row>
    <row r="666" spans="4:30" ht="12.75" hidden="1" customHeight="1" outlineLevel="1">
      <c r="D666" s="112" t="str">
        <f ca="1">'Line Items'!D375</f>
        <v>[Rolling Stock Line 44]</v>
      </c>
      <c r="E666" s="93"/>
      <c r="F666" s="113" t="str">
        <f t="shared" si="31"/>
        <v>000 Unit Miles</v>
      </c>
      <c r="G666" s="181"/>
      <c r="H666" s="181"/>
      <c r="I666" s="181"/>
      <c r="J666" s="181"/>
      <c r="K666" s="181"/>
      <c r="L666" s="181"/>
      <c r="M666" s="181"/>
      <c r="N666" s="181"/>
      <c r="O666" s="181"/>
      <c r="P666" s="181"/>
      <c r="Q666" s="181"/>
      <c r="R666" s="181"/>
      <c r="S666" s="181"/>
      <c r="T666" s="181"/>
      <c r="U666" s="181"/>
      <c r="V666" s="181"/>
      <c r="W666" s="181"/>
      <c r="X666" s="181"/>
      <c r="Y666" s="181"/>
      <c r="Z666" s="181"/>
      <c r="AA666" s="181"/>
      <c r="AB666" s="182"/>
      <c r="AD666" s="526"/>
    </row>
    <row r="667" spans="4:30" ht="12.75" hidden="1" customHeight="1" outlineLevel="1">
      <c r="D667" s="112" t="str">
        <f ca="1">'Line Items'!D376</f>
        <v>[Rolling Stock Line 45]</v>
      </c>
      <c r="E667" s="93"/>
      <c r="F667" s="113" t="str">
        <f t="shared" si="31"/>
        <v>000 Unit Miles</v>
      </c>
      <c r="G667" s="181"/>
      <c r="H667" s="181"/>
      <c r="I667" s="181"/>
      <c r="J667" s="181"/>
      <c r="K667" s="181"/>
      <c r="L667" s="181"/>
      <c r="M667" s="181"/>
      <c r="N667" s="181"/>
      <c r="O667" s="181"/>
      <c r="P667" s="181"/>
      <c r="Q667" s="181"/>
      <c r="R667" s="181"/>
      <c r="S667" s="181"/>
      <c r="T667" s="181"/>
      <c r="U667" s="181"/>
      <c r="V667" s="181"/>
      <c r="W667" s="181"/>
      <c r="X667" s="181"/>
      <c r="Y667" s="181"/>
      <c r="Z667" s="181"/>
      <c r="AA667" s="181"/>
      <c r="AB667" s="182"/>
      <c r="AD667" s="526"/>
    </row>
    <row r="668" spans="4:30" ht="12.75" hidden="1" customHeight="1" outlineLevel="1">
      <c r="D668" s="112" t="str">
        <f ca="1">'Line Items'!D377</f>
        <v>[Rolling Stock Line 46]</v>
      </c>
      <c r="E668" s="93"/>
      <c r="F668" s="113" t="str">
        <f t="shared" si="31"/>
        <v>000 Unit Miles</v>
      </c>
      <c r="G668" s="181"/>
      <c r="H668" s="181"/>
      <c r="I668" s="181"/>
      <c r="J668" s="181"/>
      <c r="K668" s="181"/>
      <c r="L668" s="181"/>
      <c r="M668" s="181"/>
      <c r="N668" s="181"/>
      <c r="O668" s="181"/>
      <c r="P668" s="181"/>
      <c r="Q668" s="181"/>
      <c r="R668" s="181"/>
      <c r="S668" s="181"/>
      <c r="T668" s="181"/>
      <c r="U668" s="181"/>
      <c r="V668" s="181"/>
      <c r="W668" s="181"/>
      <c r="X668" s="181"/>
      <c r="Y668" s="181"/>
      <c r="Z668" s="181"/>
      <c r="AA668" s="181"/>
      <c r="AB668" s="182"/>
      <c r="AD668" s="526"/>
    </row>
    <row r="669" spans="4:30" ht="12.75" hidden="1" customHeight="1" outlineLevel="1">
      <c r="D669" s="112" t="str">
        <f ca="1">'Line Items'!D378</f>
        <v>[Rolling Stock Line 47]</v>
      </c>
      <c r="E669" s="93"/>
      <c r="F669" s="113" t="str">
        <f t="shared" si="31"/>
        <v>000 Unit Miles</v>
      </c>
      <c r="G669" s="181"/>
      <c r="H669" s="181"/>
      <c r="I669" s="181"/>
      <c r="J669" s="181"/>
      <c r="K669" s="181"/>
      <c r="L669" s="181"/>
      <c r="M669" s="181"/>
      <c r="N669" s="181"/>
      <c r="O669" s="181"/>
      <c r="P669" s="181"/>
      <c r="Q669" s="181"/>
      <c r="R669" s="181"/>
      <c r="S669" s="181"/>
      <c r="T669" s="181"/>
      <c r="U669" s="181"/>
      <c r="V669" s="181"/>
      <c r="W669" s="181"/>
      <c r="X669" s="181"/>
      <c r="Y669" s="181"/>
      <c r="Z669" s="181"/>
      <c r="AA669" s="181"/>
      <c r="AB669" s="182"/>
      <c r="AD669" s="526"/>
    </row>
    <row r="670" spans="4:30" ht="12.75" hidden="1" customHeight="1" outlineLevel="1">
      <c r="D670" s="112" t="str">
        <f ca="1">'Line Items'!D379</f>
        <v>[Rolling Stock Line 48]</v>
      </c>
      <c r="E670" s="93"/>
      <c r="F670" s="113" t="str">
        <f t="shared" si="31"/>
        <v>000 Unit Miles</v>
      </c>
      <c r="G670" s="181"/>
      <c r="H670" s="181"/>
      <c r="I670" s="181"/>
      <c r="J670" s="181"/>
      <c r="K670" s="181"/>
      <c r="L670" s="181"/>
      <c r="M670" s="181"/>
      <c r="N670" s="181"/>
      <c r="O670" s="181"/>
      <c r="P670" s="181"/>
      <c r="Q670" s="181"/>
      <c r="R670" s="181"/>
      <c r="S670" s="181"/>
      <c r="T670" s="181"/>
      <c r="U670" s="181"/>
      <c r="V670" s="181"/>
      <c r="W670" s="181"/>
      <c r="X670" s="181"/>
      <c r="Y670" s="181"/>
      <c r="Z670" s="181"/>
      <c r="AA670" s="181"/>
      <c r="AB670" s="182"/>
      <c r="AD670" s="526"/>
    </row>
    <row r="671" spans="4:30" ht="12.75" hidden="1" customHeight="1" outlineLevel="1">
      <c r="D671" s="112" t="str">
        <f ca="1">'Line Items'!D380</f>
        <v>[Rolling Stock Line 49]</v>
      </c>
      <c r="E671" s="93"/>
      <c r="F671" s="113" t="str">
        <f t="shared" si="31"/>
        <v>000 Unit Miles</v>
      </c>
      <c r="G671" s="181"/>
      <c r="H671" s="181"/>
      <c r="I671" s="181"/>
      <c r="J671" s="181"/>
      <c r="K671" s="181"/>
      <c r="L671" s="181"/>
      <c r="M671" s="181"/>
      <c r="N671" s="181"/>
      <c r="O671" s="181"/>
      <c r="P671" s="181"/>
      <c r="Q671" s="181"/>
      <c r="R671" s="181"/>
      <c r="S671" s="181"/>
      <c r="T671" s="181"/>
      <c r="U671" s="181"/>
      <c r="V671" s="181"/>
      <c r="W671" s="181"/>
      <c r="X671" s="181"/>
      <c r="Y671" s="181"/>
      <c r="Z671" s="181"/>
      <c r="AA671" s="181"/>
      <c r="AB671" s="182"/>
      <c r="AD671" s="526"/>
    </row>
    <row r="672" spans="4:30" ht="12.75" hidden="1" customHeight="1" outlineLevel="1">
      <c r="D672" s="123" t="str">
        <f ca="1">'Line Items'!D381</f>
        <v>[Rolling Stock Line 50]</v>
      </c>
      <c r="E672" s="183"/>
      <c r="F672" s="124" t="str">
        <f>F641</f>
        <v>000 Unit Miles</v>
      </c>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5"/>
      <c r="AD672" s="527"/>
    </row>
    <row r="673" spans="3:30" ht="12.75" hidden="1" customHeight="1" outlineLevel="1">
      <c r="G673" s="94"/>
      <c r="H673" s="94"/>
      <c r="I673" s="94"/>
      <c r="J673" s="94"/>
      <c r="K673" s="94"/>
      <c r="L673" s="94"/>
      <c r="M673" s="94"/>
      <c r="N673" s="94"/>
      <c r="O673" s="94"/>
      <c r="P673" s="94"/>
      <c r="Q673" s="94"/>
      <c r="R673" s="94"/>
      <c r="S673" s="94"/>
      <c r="T673" s="94"/>
      <c r="U673" s="94"/>
      <c r="V673" s="94"/>
      <c r="W673" s="94"/>
      <c r="X673" s="94"/>
      <c r="Y673" s="94"/>
      <c r="Z673" s="94"/>
      <c r="AA673" s="94"/>
      <c r="AB673" s="94"/>
      <c r="AD673" s="528"/>
    </row>
    <row r="674" spans="3:30" ht="12.75" hidden="1" customHeight="1" outlineLevel="1">
      <c r="D674" s="241" t="str">
        <f>"Total "&amp;C622</f>
        <v>Total ECS Unit Mileage</v>
      </c>
      <c r="E674" s="242"/>
      <c r="F674" s="243" t="str">
        <f>F672</f>
        <v>000 Unit Miles</v>
      </c>
      <c r="G674" s="244">
        <f t="shared" ref="G674:AB674" si="32">SUM(G623:G672)</f>
        <v>0</v>
      </c>
      <c r="H674" s="244">
        <f t="shared" si="32"/>
        <v>0</v>
      </c>
      <c r="I674" s="244">
        <f t="shared" si="32"/>
        <v>0</v>
      </c>
      <c r="J674" s="244">
        <f t="shared" si="32"/>
        <v>0</v>
      </c>
      <c r="K674" s="244">
        <f t="shared" si="32"/>
        <v>0</v>
      </c>
      <c r="L674" s="244">
        <f t="shared" si="32"/>
        <v>0</v>
      </c>
      <c r="M674" s="244">
        <f t="shared" si="32"/>
        <v>0</v>
      </c>
      <c r="N674" s="244">
        <f t="shared" si="32"/>
        <v>0</v>
      </c>
      <c r="O674" s="244">
        <f t="shared" si="32"/>
        <v>0</v>
      </c>
      <c r="P674" s="244">
        <f t="shared" si="32"/>
        <v>0</v>
      </c>
      <c r="Q674" s="244">
        <f t="shared" si="32"/>
        <v>0</v>
      </c>
      <c r="R674" s="244">
        <f t="shared" si="32"/>
        <v>0</v>
      </c>
      <c r="S674" s="244">
        <f t="shared" si="32"/>
        <v>0</v>
      </c>
      <c r="T674" s="244">
        <f t="shared" si="32"/>
        <v>0</v>
      </c>
      <c r="U674" s="244">
        <f t="shared" si="32"/>
        <v>0</v>
      </c>
      <c r="V674" s="244">
        <f t="shared" si="32"/>
        <v>0</v>
      </c>
      <c r="W674" s="244">
        <f t="shared" si="32"/>
        <v>0</v>
      </c>
      <c r="X674" s="244">
        <f t="shared" si="32"/>
        <v>0</v>
      </c>
      <c r="Y674" s="244">
        <f t="shared" si="32"/>
        <v>0</v>
      </c>
      <c r="Z674" s="244">
        <f t="shared" si="32"/>
        <v>0</v>
      </c>
      <c r="AA674" s="244">
        <f t="shared" si="32"/>
        <v>0</v>
      </c>
      <c r="AB674" s="245">
        <f t="shared" si="32"/>
        <v>0</v>
      </c>
      <c r="AD674" s="529"/>
    </row>
    <row r="675" spans="3:30" ht="12.75" hidden="1" customHeight="1" outlineLevel="1">
      <c r="G675" s="94"/>
      <c r="H675" s="94"/>
      <c r="I675" s="94"/>
      <c r="J675" s="94"/>
      <c r="K675" s="94"/>
      <c r="L675" s="94"/>
      <c r="M675" s="94"/>
      <c r="N675" s="94"/>
      <c r="O675" s="94"/>
      <c r="P675" s="94"/>
      <c r="Q675" s="94"/>
      <c r="R675" s="94"/>
      <c r="S675" s="94"/>
      <c r="T675" s="94"/>
      <c r="U675" s="94"/>
      <c r="V675" s="94"/>
      <c r="W675" s="94"/>
      <c r="X675" s="94"/>
      <c r="Y675" s="94"/>
      <c r="Z675" s="94"/>
      <c r="AA675" s="94"/>
      <c r="AB675" s="94"/>
      <c r="AD675" s="528"/>
    </row>
    <row r="676" spans="3:30" ht="12.75" hidden="1" customHeight="1" outlineLevel="1">
      <c r="C676" s="144" t="s">
        <v>620</v>
      </c>
      <c r="G676" s="94"/>
      <c r="H676" s="94"/>
      <c r="I676" s="94"/>
      <c r="J676" s="94"/>
      <c r="K676" s="94"/>
      <c r="L676" s="94"/>
      <c r="M676" s="94"/>
      <c r="N676" s="94"/>
      <c r="O676" s="94"/>
      <c r="P676" s="94"/>
      <c r="Q676" s="94"/>
      <c r="R676" s="94"/>
      <c r="S676" s="94"/>
      <c r="T676" s="94"/>
      <c r="U676" s="94"/>
      <c r="V676" s="94"/>
      <c r="W676" s="94"/>
      <c r="X676" s="94"/>
      <c r="Y676" s="94"/>
      <c r="Z676" s="94"/>
      <c r="AA676" s="94"/>
      <c r="AB676" s="94"/>
      <c r="AD676" s="528"/>
    </row>
    <row r="677" spans="3:30" ht="12.75" hidden="1" customHeight="1" outlineLevel="1">
      <c r="D677" s="106" t="str">
        <f ca="1">'Line Items'!D332</f>
        <v>Angel: DMU - Class 142</v>
      </c>
      <c r="E677" s="89"/>
      <c r="F677" s="107" t="s">
        <v>616</v>
      </c>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97"/>
      <c r="AD677" s="524" t="s">
        <v>853</v>
      </c>
    </row>
    <row r="678" spans="3:30" ht="12.75" hidden="1" customHeight="1" outlineLevel="1">
      <c r="D678" s="112" t="str">
        <f ca="1">'Line Items'!D333</f>
        <v>Angel: DMU - Class 150 - 2 car</v>
      </c>
      <c r="E678" s="93"/>
      <c r="F678" s="113" t="str">
        <f t="shared" ref="F678:F725" si="33">F677</f>
        <v>000 Train Miles</v>
      </c>
      <c r="G678" s="181"/>
      <c r="H678" s="181"/>
      <c r="I678" s="181"/>
      <c r="J678" s="181"/>
      <c r="K678" s="181"/>
      <c r="L678" s="181"/>
      <c r="M678" s="181"/>
      <c r="N678" s="181"/>
      <c r="O678" s="181"/>
      <c r="P678" s="181"/>
      <c r="Q678" s="181"/>
      <c r="R678" s="181"/>
      <c r="S678" s="181"/>
      <c r="T678" s="181"/>
      <c r="U678" s="181"/>
      <c r="V678" s="181"/>
      <c r="W678" s="181"/>
      <c r="X678" s="181"/>
      <c r="Y678" s="181"/>
      <c r="Z678" s="181"/>
      <c r="AA678" s="181"/>
      <c r="AB678" s="182"/>
      <c r="AD678" s="226"/>
    </row>
    <row r="679" spans="3:30" ht="12.75" hidden="1" customHeight="1" outlineLevel="1">
      <c r="D679" s="112" t="str">
        <f ca="1">'Line Items'!D334</f>
        <v>Angel: DMU - Class 150 - 3 car</v>
      </c>
      <c r="E679" s="93"/>
      <c r="F679" s="113" t="str">
        <f t="shared" si="33"/>
        <v>000 Train Miles</v>
      </c>
      <c r="G679" s="181"/>
      <c r="H679" s="181"/>
      <c r="I679" s="181"/>
      <c r="J679" s="181"/>
      <c r="K679" s="181"/>
      <c r="L679" s="181"/>
      <c r="M679" s="181"/>
      <c r="N679" s="181"/>
      <c r="O679" s="181"/>
      <c r="P679" s="181"/>
      <c r="Q679" s="181"/>
      <c r="R679" s="181"/>
      <c r="S679" s="181"/>
      <c r="T679" s="181"/>
      <c r="U679" s="181"/>
      <c r="V679" s="181"/>
      <c r="W679" s="181"/>
      <c r="X679" s="181"/>
      <c r="Y679" s="181"/>
      <c r="Z679" s="181"/>
      <c r="AA679" s="181"/>
      <c r="AB679" s="182"/>
      <c r="AD679" s="226"/>
    </row>
    <row r="680" spans="3:30" ht="12.75" hidden="1" customHeight="1" outlineLevel="1">
      <c r="D680" s="112" t="str">
        <f ca="1">'Line Items'!D335</f>
        <v>Angel: DMU - Class 153</v>
      </c>
      <c r="E680" s="93"/>
      <c r="F680" s="113" t="str">
        <f t="shared" si="33"/>
        <v>000 Train Miles</v>
      </c>
      <c r="G680" s="181"/>
      <c r="H680" s="181"/>
      <c r="I680" s="181"/>
      <c r="J680" s="181"/>
      <c r="K680" s="181"/>
      <c r="L680" s="181"/>
      <c r="M680" s="181"/>
      <c r="N680" s="181"/>
      <c r="O680" s="181"/>
      <c r="P680" s="181"/>
      <c r="Q680" s="181"/>
      <c r="R680" s="181"/>
      <c r="S680" s="181"/>
      <c r="T680" s="181"/>
      <c r="U680" s="181"/>
      <c r="V680" s="181"/>
      <c r="W680" s="181"/>
      <c r="X680" s="181"/>
      <c r="Y680" s="181"/>
      <c r="Z680" s="181"/>
      <c r="AA680" s="181"/>
      <c r="AB680" s="182"/>
      <c r="AD680" s="226"/>
    </row>
    <row r="681" spans="3:30" ht="12.75" hidden="1" customHeight="1" outlineLevel="1">
      <c r="D681" s="112" t="str">
        <f ca="1">'Line Items'!D336</f>
        <v>Angel: DMU - Class 156</v>
      </c>
      <c r="E681" s="93"/>
      <c r="F681" s="113" t="str">
        <f t="shared" si="33"/>
        <v>000 Train Miles</v>
      </c>
      <c r="G681" s="181"/>
      <c r="H681" s="181"/>
      <c r="I681" s="181"/>
      <c r="J681" s="181"/>
      <c r="K681" s="181"/>
      <c r="L681" s="181"/>
      <c r="M681" s="181"/>
      <c r="N681" s="181"/>
      <c r="O681" s="181"/>
      <c r="P681" s="181"/>
      <c r="Q681" s="181"/>
      <c r="R681" s="181"/>
      <c r="S681" s="181"/>
      <c r="T681" s="181"/>
      <c r="U681" s="181"/>
      <c r="V681" s="181"/>
      <c r="W681" s="181"/>
      <c r="X681" s="181"/>
      <c r="Y681" s="181"/>
      <c r="Z681" s="181"/>
      <c r="AA681" s="181"/>
      <c r="AB681" s="182"/>
      <c r="AD681" s="226"/>
    </row>
    <row r="682" spans="3:30" ht="12.75" hidden="1" customHeight="1" outlineLevel="1">
      <c r="D682" s="112" t="str">
        <f ca="1">'Line Items'!D337</f>
        <v>Angel: DMU - Class 158 - 2 car</v>
      </c>
      <c r="E682" s="93"/>
      <c r="F682" s="113" t="str">
        <f t="shared" si="33"/>
        <v>000 Train Miles</v>
      </c>
      <c r="G682" s="181"/>
      <c r="H682" s="181"/>
      <c r="I682" s="181"/>
      <c r="J682" s="181"/>
      <c r="K682" s="181"/>
      <c r="L682" s="181"/>
      <c r="M682" s="181"/>
      <c r="N682" s="181"/>
      <c r="O682" s="181"/>
      <c r="P682" s="181"/>
      <c r="Q682" s="181"/>
      <c r="R682" s="181"/>
      <c r="S682" s="181"/>
      <c r="T682" s="181"/>
      <c r="U682" s="181"/>
      <c r="V682" s="181"/>
      <c r="W682" s="181"/>
      <c r="X682" s="181"/>
      <c r="Y682" s="181"/>
      <c r="Z682" s="181"/>
      <c r="AA682" s="181"/>
      <c r="AB682" s="182"/>
      <c r="AD682" s="226"/>
    </row>
    <row r="683" spans="3:30" ht="12.75" hidden="1" customHeight="1" outlineLevel="1">
      <c r="D683" s="112" t="str">
        <f ca="1">'Line Items'!D338</f>
        <v>Angel: EMU - Class 333</v>
      </c>
      <c r="E683" s="93"/>
      <c r="F683" s="113" t="str">
        <f t="shared" si="33"/>
        <v>000 Train Miles</v>
      </c>
      <c r="G683" s="181"/>
      <c r="H683" s="181"/>
      <c r="I683" s="181"/>
      <c r="J683" s="181"/>
      <c r="K683" s="181"/>
      <c r="L683" s="181"/>
      <c r="M683" s="181"/>
      <c r="N683" s="181"/>
      <c r="O683" s="181"/>
      <c r="P683" s="181"/>
      <c r="Q683" s="181"/>
      <c r="R683" s="181"/>
      <c r="S683" s="181"/>
      <c r="T683" s="181"/>
      <c r="U683" s="181"/>
      <c r="V683" s="181"/>
      <c r="W683" s="181"/>
      <c r="X683" s="181"/>
      <c r="Y683" s="181"/>
      <c r="Z683" s="181"/>
      <c r="AA683" s="181"/>
      <c r="AB683" s="182"/>
      <c r="AD683" s="226"/>
    </row>
    <row r="684" spans="3:30" ht="12.75" hidden="1" customHeight="1" outlineLevel="1">
      <c r="D684" s="112" t="str">
        <f ca="1">'Line Items'!D339</f>
        <v>Eversholt: DMU - Class 158 - 2 car</v>
      </c>
      <c r="E684" s="93"/>
      <c r="F684" s="113" t="str">
        <f t="shared" si="33"/>
        <v>000 Train Miles</v>
      </c>
      <c r="G684" s="181"/>
      <c r="H684" s="181"/>
      <c r="I684" s="181"/>
      <c r="J684" s="181"/>
      <c r="K684" s="181"/>
      <c r="L684" s="181"/>
      <c r="M684" s="181"/>
      <c r="N684" s="181"/>
      <c r="O684" s="181"/>
      <c r="P684" s="181"/>
      <c r="Q684" s="181"/>
      <c r="R684" s="181"/>
      <c r="S684" s="181"/>
      <c r="T684" s="181"/>
      <c r="U684" s="181"/>
      <c r="V684" s="181"/>
      <c r="W684" s="181"/>
      <c r="X684" s="181"/>
      <c r="Y684" s="181"/>
      <c r="Z684" s="181"/>
      <c r="AA684" s="181"/>
      <c r="AB684" s="182"/>
      <c r="AD684" s="226"/>
    </row>
    <row r="685" spans="3:30" ht="12.75" hidden="1" customHeight="1" outlineLevel="1">
      <c r="D685" s="112" t="str">
        <f ca="1">'Line Items'!D340</f>
        <v>Eversholt: EMU - Class 321</v>
      </c>
      <c r="E685" s="93"/>
      <c r="F685" s="113" t="str">
        <f t="shared" si="33"/>
        <v>000 Train Miles</v>
      </c>
      <c r="G685" s="181"/>
      <c r="H685" s="181"/>
      <c r="I685" s="181"/>
      <c r="J685" s="181"/>
      <c r="K685" s="181"/>
      <c r="L685" s="181"/>
      <c r="M685" s="181"/>
      <c r="N685" s="181"/>
      <c r="O685" s="181"/>
      <c r="P685" s="181"/>
      <c r="Q685" s="181"/>
      <c r="R685" s="181"/>
      <c r="S685" s="181"/>
      <c r="T685" s="181"/>
      <c r="U685" s="181"/>
      <c r="V685" s="181"/>
      <c r="W685" s="181"/>
      <c r="X685" s="181"/>
      <c r="Y685" s="181"/>
      <c r="Z685" s="181"/>
      <c r="AA685" s="181"/>
      <c r="AB685" s="182"/>
      <c r="AD685" s="226"/>
    </row>
    <row r="686" spans="3:30" ht="12.75" hidden="1" customHeight="1" outlineLevel="1">
      <c r="D686" s="112" t="str">
        <f ca="1">'Line Items'!D341</f>
        <v>Eversholt: EMU - Class 322</v>
      </c>
      <c r="E686" s="93"/>
      <c r="F686" s="113" t="str">
        <f t="shared" si="33"/>
        <v>000 Train Miles</v>
      </c>
      <c r="G686" s="181"/>
      <c r="H686" s="181"/>
      <c r="I686" s="181"/>
      <c r="J686" s="181"/>
      <c r="K686" s="181"/>
      <c r="L686" s="181"/>
      <c r="M686" s="181"/>
      <c r="N686" s="181"/>
      <c r="O686" s="181"/>
      <c r="P686" s="181"/>
      <c r="Q686" s="181"/>
      <c r="R686" s="181"/>
      <c r="S686" s="181"/>
      <c r="T686" s="181"/>
      <c r="U686" s="181"/>
      <c r="V686" s="181"/>
      <c r="W686" s="181"/>
      <c r="X686" s="181"/>
      <c r="Y686" s="181"/>
      <c r="Z686" s="181"/>
      <c r="AA686" s="181"/>
      <c r="AB686" s="182"/>
      <c r="AD686" s="226"/>
    </row>
    <row r="687" spans="3:30" ht="12.75" hidden="1" customHeight="1" outlineLevel="1">
      <c r="D687" s="112" t="str">
        <f ca="1">'Line Items'!D342</f>
        <v>Porterbrook: DMU - Class 144 - 2 car</v>
      </c>
      <c r="E687" s="93"/>
      <c r="F687" s="113" t="str">
        <f t="shared" si="33"/>
        <v>000 Train Miles</v>
      </c>
      <c r="G687" s="181"/>
      <c r="H687" s="181"/>
      <c r="I687" s="181"/>
      <c r="J687" s="181"/>
      <c r="K687" s="181"/>
      <c r="L687" s="181"/>
      <c r="M687" s="181"/>
      <c r="N687" s="181"/>
      <c r="O687" s="181"/>
      <c r="P687" s="181"/>
      <c r="Q687" s="181"/>
      <c r="R687" s="181"/>
      <c r="S687" s="181"/>
      <c r="T687" s="181"/>
      <c r="U687" s="181"/>
      <c r="V687" s="181"/>
      <c r="W687" s="181"/>
      <c r="X687" s="181"/>
      <c r="Y687" s="181"/>
      <c r="Z687" s="181"/>
      <c r="AA687" s="181"/>
      <c r="AB687" s="182"/>
      <c r="AD687" s="226"/>
    </row>
    <row r="688" spans="3:30" ht="12.75" hidden="1" customHeight="1" outlineLevel="1">
      <c r="D688" s="112" t="str">
        <f ca="1">'Line Items'!D343</f>
        <v>Porterbrook: DMU - Class 144 - 3 car</v>
      </c>
      <c r="E688" s="93"/>
      <c r="F688" s="113" t="str">
        <f t="shared" si="33"/>
        <v>000 Train Miles</v>
      </c>
      <c r="G688" s="181"/>
      <c r="H688" s="181"/>
      <c r="I688" s="181"/>
      <c r="J688" s="181"/>
      <c r="K688" s="181"/>
      <c r="L688" s="181"/>
      <c r="M688" s="181"/>
      <c r="N688" s="181"/>
      <c r="O688" s="181"/>
      <c r="P688" s="181"/>
      <c r="Q688" s="181"/>
      <c r="R688" s="181"/>
      <c r="S688" s="181"/>
      <c r="T688" s="181"/>
      <c r="U688" s="181"/>
      <c r="V688" s="181"/>
      <c r="W688" s="181"/>
      <c r="X688" s="181"/>
      <c r="Y688" s="181"/>
      <c r="Z688" s="181"/>
      <c r="AA688" s="181"/>
      <c r="AB688" s="182"/>
      <c r="AD688" s="226"/>
    </row>
    <row r="689" spans="4:30" ht="12.75" hidden="1" customHeight="1" outlineLevel="1">
      <c r="D689" s="112" t="str">
        <f ca="1">'Line Items'!D344</f>
        <v>Porterbrook: DMU - Class 150 - 2 car</v>
      </c>
      <c r="E689" s="93"/>
      <c r="F689" s="113" t="str">
        <f t="shared" si="33"/>
        <v>000 Train Miles</v>
      </c>
      <c r="G689" s="181"/>
      <c r="H689" s="181"/>
      <c r="I689" s="181"/>
      <c r="J689" s="181"/>
      <c r="K689" s="181"/>
      <c r="L689" s="181"/>
      <c r="M689" s="181"/>
      <c r="N689" s="181"/>
      <c r="O689" s="181"/>
      <c r="P689" s="181"/>
      <c r="Q689" s="181"/>
      <c r="R689" s="181"/>
      <c r="S689" s="181"/>
      <c r="T689" s="181"/>
      <c r="U689" s="181"/>
      <c r="V689" s="181"/>
      <c r="W689" s="181"/>
      <c r="X689" s="181"/>
      <c r="Y689" s="181"/>
      <c r="Z689" s="181"/>
      <c r="AA689" s="181"/>
      <c r="AB689" s="182"/>
      <c r="AD689" s="226"/>
    </row>
    <row r="690" spans="4:30" ht="12.75" hidden="1" customHeight="1" outlineLevel="1">
      <c r="D690" s="112" t="str">
        <f ca="1">'Line Items'!D345</f>
        <v>Porterbrook: DMU - Class 153</v>
      </c>
      <c r="E690" s="93"/>
      <c r="F690" s="113" t="str">
        <f t="shared" si="33"/>
        <v>000 Train Miles</v>
      </c>
      <c r="G690" s="181"/>
      <c r="H690" s="181"/>
      <c r="I690" s="181"/>
      <c r="J690" s="181"/>
      <c r="K690" s="181"/>
      <c r="L690" s="181"/>
      <c r="M690" s="181"/>
      <c r="N690" s="181"/>
      <c r="O690" s="181"/>
      <c r="P690" s="181"/>
      <c r="Q690" s="181"/>
      <c r="R690" s="181"/>
      <c r="S690" s="181"/>
      <c r="T690" s="181"/>
      <c r="U690" s="181"/>
      <c r="V690" s="181"/>
      <c r="W690" s="181"/>
      <c r="X690" s="181"/>
      <c r="Y690" s="181"/>
      <c r="Z690" s="181"/>
      <c r="AA690" s="181"/>
      <c r="AB690" s="182"/>
      <c r="AD690" s="226"/>
    </row>
    <row r="691" spans="4:30" ht="12.75" hidden="1" customHeight="1" outlineLevel="1">
      <c r="D691" s="112" t="str">
        <f ca="1">'Line Items'!D346</f>
        <v>Porterbrook: DMU - Class 155</v>
      </c>
      <c r="E691" s="93"/>
      <c r="F691" s="113" t="str">
        <f t="shared" si="33"/>
        <v>000 Train Miles</v>
      </c>
      <c r="G691" s="181"/>
      <c r="H691" s="181"/>
      <c r="I691" s="181"/>
      <c r="J691" s="181"/>
      <c r="K691" s="181"/>
      <c r="L691" s="181"/>
      <c r="M691" s="181"/>
      <c r="N691" s="181"/>
      <c r="O691" s="181"/>
      <c r="P691" s="181"/>
      <c r="Q691" s="181"/>
      <c r="R691" s="181"/>
      <c r="S691" s="181"/>
      <c r="T691" s="181"/>
      <c r="U691" s="181"/>
      <c r="V691" s="181"/>
      <c r="W691" s="181"/>
      <c r="X691" s="181"/>
      <c r="Y691" s="181"/>
      <c r="Z691" s="181"/>
      <c r="AA691" s="181"/>
      <c r="AB691" s="182"/>
      <c r="AD691" s="226"/>
    </row>
    <row r="692" spans="4:30" ht="12.75" hidden="1" customHeight="1" outlineLevel="1">
      <c r="D692" s="112" t="str">
        <f ca="1">'Line Items'!D347</f>
        <v>Porterbrook: DMU - Class 156</v>
      </c>
      <c r="E692" s="93"/>
      <c r="F692" s="113" t="str">
        <f t="shared" si="33"/>
        <v>000 Train Miles</v>
      </c>
      <c r="G692" s="181"/>
      <c r="H692" s="181"/>
      <c r="I692" s="181"/>
      <c r="J692" s="181"/>
      <c r="K692" s="181"/>
      <c r="L692" s="181"/>
      <c r="M692" s="181"/>
      <c r="N692" s="181"/>
      <c r="O692" s="181"/>
      <c r="P692" s="181"/>
      <c r="Q692" s="181"/>
      <c r="R692" s="181"/>
      <c r="S692" s="181"/>
      <c r="T692" s="181"/>
      <c r="U692" s="181"/>
      <c r="V692" s="181"/>
      <c r="W692" s="181"/>
      <c r="X692" s="181"/>
      <c r="Y692" s="181"/>
      <c r="Z692" s="181"/>
      <c r="AA692" s="181"/>
      <c r="AB692" s="182"/>
      <c r="AD692" s="226"/>
    </row>
    <row r="693" spans="4:30" ht="12.75" hidden="1" customHeight="1" outlineLevel="1">
      <c r="D693" s="112" t="str">
        <f ca="1">'Line Items'!D348</f>
        <v>Porterbrook: DMU - Class 158 - 3 car</v>
      </c>
      <c r="E693" s="93"/>
      <c r="F693" s="113" t="str">
        <f t="shared" si="33"/>
        <v>000 Train Miles</v>
      </c>
      <c r="G693" s="181"/>
      <c r="H693" s="181"/>
      <c r="I693" s="181"/>
      <c r="J693" s="181"/>
      <c r="K693" s="181"/>
      <c r="L693" s="181"/>
      <c r="M693" s="181"/>
      <c r="N693" s="181"/>
      <c r="O693" s="181"/>
      <c r="P693" s="181"/>
      <c r="Q693" s="181"/>
      <c r="R693" s="181"/>
      <c r="S693" s="181"/>
      <c r="T693" s="181"/>
      <c r="U693" s="181"/>
      <c r="V693" s="181"/>
      <c r="W693" s="181"/>
      <c r="X693" s="181"/>
      <c r="Y693" s="181"/>
      <c r="Z693" s="181"/>
      <c r="AA693" s="181"/>
      <c r="AB693" s="182"/>
      <c r="AD693" s="226"/>
    </row>
    <row r="694" spans="4:30" ht="12.75" hidden="1" customHeight="1" outlineLevel="1">
      <c r="D694" s="112" t="str">
        <f ca="1">'Line Items'!D349</f>
        <v>Porterbrook: EMU - Class 319</v>
      </c>
      <c r="E694" s="93"/>
      <c r="F694" s="113" t="str">
        <f t="shared" si="33"/>
        <v>000 Train Miles</v>
      </c>
      <c r="G694" s="181"/>
      <c r="H694" s="181"/>
      <c r="I694" s="181"/>
      <c r="J694" s="181"/>
      <c r="K694" s="181"/>
      <c r="L694" s="181"/>
      <c r="M694" s="181"/>
      <c r="N694" s="181"/>
      <c r="O694" s="181"/>
      <c r="P694" s="181"/>
      <c r="Q694" s="181"/>
      <c r="R694" s="181"/>
      <c r="S694" s="181"/>
      <c r="T694" s="181"/>
      <c r="U694" s="181"/>
      <c r="V694" s="181"/>
      <c r="W694" s="181"/>
      <c r="X694" s="181"/>
      <c r="Y694" s="181"/>
      <c r="Z694" s="181"/>
      <c r="AA694" s="181"/>
      <c r="AB694" s="182"/>
      <c r="AD694" s="226"/>
    </row>
    <row r="695" spans="4:30" ht="12.75" hidden="1" customHeight="1" outlineLevel="1">
      <c r="D695" s="112" t="str">
        <f ca="1">'Line Items'!D350</f>
        <v>Porterbrook: EMU - Class 323</v>
      </c>
      <c r="E695" s="93"/>
      <c r="F695" s="113" t="str">
        <f t="shared" si="33"/>
        <v>000 Train Miles</v>
      </c>
      <c r="G695" s="181"/>
      <c r="H695" s="181"/>
      <c r="I695" s="181"/>
      <c r="J695" s="181"/>
      <c r="K695" s="181"/>
      <c r="L695" s="181"/>
      <c r="M695" s="181"/>
      <c r="N695" s="181"/>
      <c r="O695" s="181"/>
      <c r="P695" s="181"/>
      <c r="Q695" s="181"/>
      <c r="R695" s="181"/>
      <c r="S695" s="181"/>
      <c r="T695" s="181"/>
      <c r="U695" s="181"/>
      <c r="V695" s="181"/>
      <c r="W695" s="181"/>
      <c r="X695" s="181"/>
      <c r="Y695" s="181"/>
      <c r="Z695" s="181"/>
      <c r="AA695" s="181"/>
      <c r="AB695" s="182"/>
      <c r="AD695" s="226"/>
    </row>
    <row r="696" spans="4:30" ht="12.75" hidden="1" customHeight="1" outlineLevel="1">
      <c r="D696" s="112" t="str">
        <f ca="1">'Line Items'!D351</f>
        <v>[Rolling Stock Line 20]</v>
      </c>
      <c r="E696" s="93"/>
      <c r="F696" s="113" t="str">
        <f t="shared" si="33"/>
        <v>000 Train Miles</v>
      </c>
      <c r="G696" s="181"/>
      <c r="H696" s="181"/>
      <c r="I696" s="181"/>
      <c r="J696" s="181"/>
      <c r="K696" s="181"/>
      <c r="L696" s="181"/>
      <c r="M696" s="181"/>
      <c r="N696" s="181"/>
      <c r="O696" s="181"/>
      <c r="P696" s="181"/>
      <c r="Q696" s="181"/>
      <c r="R696" s="181"/>
      <c r="S696" s="181"/>
      <c r="T696" s="181"/>
      <c r="U696" s="181"/>
      <c r="V696" s="181"/>
      <c r="W696" s="181"/>
      <c r="X696" s="181"/>
      <c r="Y696" s="181"/>
      <c r="Z696" s="181"/>
      <c r="AA696" s="181"/>
      <c r="AB696" s="182"/>
      <c r="AD696" s="226"/>
    </row>
    <row r="697" spans="4:30" ht="12.75" hidden="1" customHeight="1" outlineLevel="1">
      <c r="D697" s="112" t="str">
        <f ca="1">'Line Items'!D352</f>
        <v>[Rolling Stock Line 21]</v>
      </c>
      <c r="E697" s="93"/>
      <c r="F697" s="113" t="str">
        <f t="shared" si="33"/>
        <v>000 Train Miles</v>
      </c>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2"/>
      <c r="AD697" s="226"/>
    </row>
    <row r="698" spans="4:30" ht="12.75" hidden="1" customHeight="1" outlineLevel="1">
      <c r="D698" s="112" t="str">
        <f ca="1">'Line Items'!D353</f>
        <v>[Rolling Stock Line 22]</v>
      </c>
      <c r="E698" s="93"/>
      <c r="F698" s="113" t="str">
        <f t="shared" si="33"/>
        <v>000 Train Miles</v>
      </c>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2"/>
      <c r="AD698" s="226"/>
    </row>
    <row r="699" spans="4:30" ht="12.75" hidden="1" customHeight="1" outlineLevel="1">
      <c r="D699" s="112" t="str">
        <f ca="1">'Line Items'!D354</f>
        <v>[Rolling Stock Line 23]</v>
      </c>
      <c r="E699" s="93"/>
      <c r="F699" s="113" t="str">
        <f t="shared" si="33"/>
        <v>000 Train Miles</v>
      </c>
      <c r="G699" s="181"/>
      <c r="H699" s="181"/>
      <c r="I699" s="181"/>
      <c r="J699" s="181"/>
      <c r="K699" s="181"/>
      <c r="L699" s="181"/>
      <c r="M699" s="181"/>
      <c r="N699" s="181"/>
      <c r="O699" s="181"/>
      <c r="P699" s="181"/>
      <c r="Q699" s="181"/>
      <c r="R699" s="181"/>
      <c r="S699" s="181"/>
      <c r="T699" s="181"/>
      <c r="U699" s="181"/>
      <c r="V699" s="181"/>
      <c r="W699" s="181"/>
      <c r="X699" s="181"/>
      <c r="Y699" s="181"/>
      <c r="Z699" s="181"/>
      <c r="AA699" s="181"/>
      <c r="AB699" s="182"/>
      <c r="AD699" s="226"/>
    </row>
    <row r="700" spans="4:30" ht="12.75" hidden="1" customHeight="1" outlineLevel="1">
      <c r="D700" s="112" t="str">
        <f ca="1">'Line Items'!D355</f>
        <v>[Rolling Stock Line 24]</v>
      </c>
      <c r="E700" s="93"/>
      <c r="F700" s="113" t="str">
        <f t="shared" si="33"/>
        <v>000 Train Miles</v>
      </c>
      <c r="G700" s="181"/>
      <c r="H700" s="181"/>
      <c r="I700" s="181"/>
      <c r="J700" s="181"/>
      <c r="K700" s="181"/>
      <c r="L700" s="181"/>
      <c r="M700" s="181"/>
      <c r="N700" s="181"/>
      <c r="O700" s="181"/>
      <c r="P700" s="181"/>
      <c r="Q700" s="181"/>
      <c r="R700" s="181"/>
      <c r="S700" s="181"/>
      <c r="T700" s="181"/>
      <c r="U700" s="181"/>
      <c r="V700" s="181"/>
      <c r="W700" s="181"/>
      <c r="X700" s="181"/>
      <c r="Y700" s="181"/>
      <c r="Z700" s="181"/>
      <c r="AA700" s="181"/>
      <c r="AB700" s="182"/>
      <c r="AD700" s="226"/>
    </row>
    <row r="701" spans="4:30" ht="12.75" hidden="1" customHeight="1" outlineLevel="1">
      <c r="D701" s="112" t="str">
        <f ca="1">'Line Items'!D356</f>
        <v>[Rolling Stock Line 25]</v>
      </c>
      <c r="E701" s="93"/>
      <c r="F701" s="113" t="str">
        <f t="shared" si="33"/>
        <v>000 Train Miles</v>
      </c>
      <c r="G701" s="181"/>
      <c r="H701" s="181"/>
      <c r="I701" s="181"/>
      <c r="J701" s="181"/>
      <c r="K701" s="181"/>
      <c r="L701" s="181"/>
      <c r="M701" s="181"/>
      <c r="N701" s="181"/>
      <c r="O701" s="181"/>
      <c r="P701" s="181"/>
      <c r="Q701" s="181"/>
      <c r="R701" s="181"/>
      <c r="S701" s="181"/>
      <c r="T701" s="181"/>
      <c r="U701" s="181"/>
      <c r="V701" s="181"/>
      <c r="W701" s="181"/>
      <c r="X701" s="181"/>
      <c r="Y701" s="181"/>
      <c r="Z701" s="181"/>
      <c r="AA701" s="181"/>
      <c r="AB701" s="182"/>
      <c r="AD701" s="226"/>
    </row>
    <row r="702" spans="4:30" ht="12.75" hidden="1" customHeight="1" outlineLevel="1">
      <c r="D702" s="112" t="str">
        <f ca="1">'Line Items'!D357</f>
        <v>[Rolling Stock Line 26]</v>
      </c>
      <c r="E702" s="93"/>
      <c r="F702" s="113" t="str">
        <f t="shared" si="33"/>
        <v>000 Train Miles</v>
      </c>
      <c r="G702" s="181"/>
      <c r="H702" s="181"/>
      <c r="I702" s="181"/>
      <c r="J702" s="181"/>
      <c r="K702" s="181"/>
      <c r="L702" s="181"/>
      <c r="M702" s="181"/>
      <c r="N702" s="181"/>
      <c r="O702" s="181"/>
      <c r="P702" s="181"/>
      <c r="Q702" s="181"/>
      <c r="R702" s="181"/>
      <c r="S702" s="181"/>
      <c r="T702" s="181"/>
      <c r="U702" s="181"/>
      <c r="V702" s="181"/>
      <c r="W702" s="181"/>
      <c r="X702" s="181"/>
      <c r="Y702" s="181"/>
      <c r="Z702" s="181"/>
      <c r="AA702" s="181"/>
      <c r="AB702" s="182"/>
      <c r="AD702" s="226"/>
    </row>
    <row r="703" spans="4:30" ht="12.75" hidden="1" customHeight="1" outlineLevel="1">
      <c r="D703" s="112" t="str">
        <f ca="1">'Line Items'!D358</f>
        <v>[Rolling Stock Line 27]</v>
      </c>
      <c r="E703" s="93"/>
      <c r="F703" s="113" t="str">
        <f t="shared" si="33"/>
        <v>000 Train Miles</v>
      </c>
      <c r="G703" s="181"/>
      <c r="H703" s="181"/>
      <c r="I703" s="181"/>
      <c r="J703" s="181"/>
      <c r="K703" s="181"/>
      <c r="L703" s="181"/>
      <c r="M703" s="181"/>
      <c r="N703" s="181"/>
      <c r="O703" s="181"/>
      <c r="P703" s="181"/>
      <c r="Q703" s="181"/>
      <c r="R703" s="181"/>
      <c r="S703" s="181"/>
      <c r="T703" s="181"/>
      <c r="U703" s="181"/>
      <c r="V703" s="181"/>
      <c r="W703" s="181"/>
      <c r="X703" s="181"/>
      <c r="Y703" s="181"/>
      <c r="Z703" s="181"/>
      <c r="AA703" s="181"/>
      <c r="AB703" s="182"/>
      <c r="AD703" s="226"/>
    </row>
    <row r="704" spans="4:30" ht="12.75" hidden="1" customHeight="1" outlineLevel="1">
      <c r="D704" s="112" t="str">
        <f ca="1">'Line Items'!D359</f>
        <v>[Rolling Stock Line 28]</v>
      </c>
      <c r="E704" s="93"/>
      <c r="F704" s="113" t="str">
        <f t="shared" si="33"/>
        <v>000 Train Miles</v>
      </c>
      <c r="G704" s="181"/>
      <c r="H704" s="181"/>
      <c r="I704" s="181"/>
      <c r="J704" s="181"/>
      <c r="K704" s="181"/>
      <c r="L704" s="181"/>
      <c r="M704" s="181"/>
      <c r="N704" s="181"/>
      <c r="O704" s="181"/>
      <c r="P704" s="181"/>
      <c r="Q704" s="181"/>
      <c r="R704" s="181"/>
      <c r="S704" s="181"/>
      <c r="T704" s="181"/>
      <c r="U704" s="181"/>
      <c r="V704" s="181"/>
      <c r="W704" s="181"/>
      <c r="X704" s="181"/>
      <c r="Y704" s="181"/>
      <c r="Z704" s="181"/>
      <c r="AA704" s="181"/>
      <c r="AB704" s="182"/>
      <c r="AD704" s="226"/>
    </row>
    <row r="705" spans="4:30" ht="12.75" hidden="1" customHeight="1" outlineLevel="1">
      <c r="D705" s="112" t="str">
        <f ca="1">'Line Items'!D360</f>
        <v>[Rolling Stock Line 29]</v>
      </c>
      <c r="E705" s="93"/>
      <c r="F705" s="113" t="str">
        <f t="shared" si="33"/>
        <v>000 Train Miles</v>
      </c>
      <c r="G705" s="181"/>
      <c r="H705" s="181"/>
      <c r="I705" s="181"/>
      <c r="J705" s="181"/>
      <c r="K705" s="181"/>
      <c r="L705" s="181"/>
      <c r="M705" s="181"/>
      <c r="N705" s="181"/>
      <c r="O705" s="181"/>
      <c r="P705" s="181"/>
      <c r="Q705" s="181"/>
      <c r="R705" s="181"/>
      <c r="S705" s="181"/>
      <c r="T705" s="181"/>
      <c r="U705" s="181"/>
      <c r="V705" s="181"/>
      <c r="W705" s="181"/>
      <c r="X705" s="181"/>
      <c r="Y705" s="181"/>
      <c r="Z705" s="181"/>
      <c r="AA705" s="181"/>
      <c r="AB705" s="182"/>
      <c r="AD705" s="226"/>
    </row>
    <row r="706" spans="4:30" ht="12.75" hidden="1" customHeight="1" outlineLevel="1">
      <c r="D706" s="112" t="str">
        <f ca="1">'Line Items'!D361</f>
        <v>[Rolling Stock Line 30]</v>
      </c>
      <c r="E706" s="93"/>
      <c r="F706" s="113" t="str">
        <f t="shared" si="33"/>
        <v>000 Train Miles</v>
      </c>
      <c r="G706" s="181"/>
      <c r="H706" s="181"/>
      <c r="I706" s="181"/>
      <c r="J706" s="181"/>
      <c r="K706" s="181"/>
      <c r="L706" s="181"/>
      <c r="M706" s="181"/>
      <c r="N706" s="181"/>
      <c r="O706" s="181"/>
      <c r="P706" s="181"/>
      <c r="Q706" s="181"/>
      <c r="R706" s="181"/>
      <c r="S706" s="181"/>
      <c r="T706" s="181"/>
      <c r="U706" s="181"/>
      <c r="V706" s="181"/>
      <c r="W706" s="181"/>
      <c r="X706" s="181"/>
      <c r="Y706" s="181"/>
      <c r="Z706" s="181"/>
      <c r="AA706" s="181"/>
      <c r="AB706" s="182"/>
      <c r="AD706" s="226"/>
    </row>
    <row r="707" spans="4:30" ht="12.75" hidden="1" customHeight="1" outlineLevel="1">
      <c r="D707" s="112" t="str">
        <f ca="1">'Line Items'!D362</f>
        <v>[Rolling Stock Line 31]</v>
      </c>
      <c r="E707" s="93"/>
      <c r="F707" s="113" t="str">
        <f t="shared" si="33"/>
        <v>000 Train Miles</v>
      </c>
      <c r="G707" s="181"/>
      <c r="H707" s="181"/>
      <c r="I707" s="181"/>
      <c r="J707" s="181"/>
      <c r="K707" s="181"/>
      <c r="L707" s="181"/>
      <c r="M707" s="181"/>
      <c r="N707" s="181"/>
      <c r="O707" s="181"/>
      <c r="P707" s="181"/>
      <c r="Q707" s="181"/>
      <c r="R707" s="181"/>
      <c r="S707" s="181"/>
      <c r="T707" s="181"/>
      <c r="U707" s="181"/>
      <c r="V707" s="181"/>
      <c r="W707" s="181"/>
      <c r="X707" s="181"/>
      <c r="Y707" s="181"/>
      <c r="Z707" s="181"/>
      <c r="AA707" s="181"/>
      <c r="AB707" s="182"/>
      <c r="AD707" s="226"/>
    </row>
    <row r="708" spans="4:30" ht="12.75" hidden="1" customHeight="1" outlineLevel="1">
      <c r="D708" s="112" t="str">
        <f ca="1">'Line Items'!D363</f>
        <v>[Rolling Stock Line 32]</v>
      </c>
      <c r="E708" s="93"/>
      <c r="F708" s="113" t="str">
        <f t="shared" si="33"/>
        <v>000 Train Miles</v>
      </c>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2"/>
      <c r="AD708" s="226"/>
    </row>
    <row r="709" spans="4:30" ht="12.75" hidden="1" customHeight="1" outlineLevel="1">
      <c r="D709" s="112" t="str">
        <f ca="1">'Line Items'!D364</f>
        <v>[Rolling Stock Line 33]</v>
      </c>
      <c r="E709" s="93"/>
      <c r="F709" s="113" t="str">
        <f t="shared" si="33"/>
        <v>000 Train Miles</v>
      </c>
      <c r="G709" s="181"/>
      <c r="H709" s="181"/>
      <c r="I709" s="181"/>
      <c r="J709" s="181"/>
      <c r="K709" s="181"/>
      <c r="L709" s="181"/>
      <c r="M709" s="181"/>
      <c r="N709" s="181"/>
      <c r="O709" s="181"/>
      <c r="P709" s="181"/>
      <c r="Q709" s="181"/>
      <c r="R709" s="181"/>
      <c r="S709" s="181"/>
      <c r="T709" s="181"/>
      <c r="U709" s="181"/>
      <c r="V709" s="181"/>
      <c r="W709" s="181"/>
      <c r="X709" s="181"/>
      <c r="Y709" s="181"/>
      <c r="Z709" s="181"/>
      <c r="AA709" s="181"/>
      <c r="AB709" s="182"/>
      <c r="AD709" s="226"/>
    </row>
    <row r="710" spans="4:30" ht="12.75" hidden="1" customHeight="1" outlineLevel="1">
      <c r="D710" s="112" t="str">
        <f ca="1">'Line Items'!D365</f>
        <v>[Rolling Stock Line 34]</v>
      </c>
      <c r="E710" s="93"/>
      <c r="F710" s="113" t="str">
        <f t="shared" si="33"/>
        <v>000 Train Miles</v>
      </c>
      <c r="G710" s="181"/>
      <c r="H710" s="181"/>
      <c r="I710" s="181"/>
      <c r="J710" s="181"/>
      <c r="K710" s="181"/>
      <c r="L710" s="181"/>
      <c r="M710" s="181"/>
      <c r="N710" s="181"/>
      <c r="O710" s="181"/>
      <c r="P710" s="181"/>
      <c r="Q710" s="181"/>
      <c r="R710" s="181"/>
      <c r="S710" s="181"/>
      <c r="T710" s="181"/>
      <c r="U710" s="181"/>
      <c r="V710" s="181"/>
      <c r="W710" s="181"/>
      <c r="X710" s="181"/>
      <c r="Y710" s="181"/>
      <c r="Z710" s="181"/>
      <c r="AA710" s="181"/>
      <c r="AB710" s="182"/>
      <c r="AD710" s="226"/>
    </row>
    <row r="711" spans="4:30" ht="12.75" hidden="1" customHeight="1" outlineLevel="1">
      <c r="D711" s="112" t="str">
        <f ca="1">'Line Items'!D366</f>
        <v>[Rolling Stock Line 35]</v>
      </c>
      <c r="E711" s="93"/>
      <c r="F711" s="113" t="str">
        <f t="shared" si="33"/>
        <v>000 Train Miles</v>
      </c>
      <c r="G711" s="181"/>
      <c r="H711" s="181"/>
      <c r="I711" s="181"/>
      <c r="J711" s="181"/>
      <c r="K711" s="181"/>
      <c r="L711" s="181"/>
      <c r="M711" s="181"/>
      <c r="N711" s="181"/>
      <c r="O711" s="181"/>
      <c r="P711" s="181"/>
      <c r="Q711" s="181"/>
      <c r="R711" s="181"/>
      <c r="S711" s="181"/>
      <c r="T711" s="181"/>
      <c r="U711" s="181"/>
      <c r="V711" s="181"/>
      <c r="W711" s="181"/>
      <c r="X711" s="181"/>
      <c r="Y711" s="181"/>
      <c r="Z711" s="181"/>
      <c r="AA711" s="181"/>
      <c r="AB711" s="182"/>
      <c r="AD711" s="226"/>
    </row>
    <row r="712" spans="4:30" ht="12.75" hidden="1" customHeight="1" outlineLevel="1">
      <c r="D712" s="112" t="str">
        <f ca="1">'Line Items'!D367</f>
        <v>[Rolling Stock Line 36]</v>
      </c>
      <c r="E712" s="93"/>
      <c r="F712" s="113" t="str">
        <f t="shared" si="33"/>
        <v>000 Train Miles</v>
      </c>
      <c r="G712" s="181"/>
      <c r="H712" s="181"/>
      <c r="I712" s="181"/>
      <c r="J712" s="181"/>
      <c r="K712" s="181"/>
      <c r="L712" s="181"/>
      <c r="M712" s="181"/>
      <c r="N712" s="181"/>
      <c r="O712" s="181"/>
      <c r="P712" s="181"/>
      <c r="Q712" s="181"/>
      <c r="R712" s="181"/>
      <c r="S712" s="181"/>
      <c r="T712" s="181"/>
      <c r="U712" s="181"/>
      <c r="V712" s="181"/>
      <c r="W712" s="181"/>
      <c r="X712" s="181"/>
      <c r="Y712" s="181"/>
      <c r="Z712" s="181"/>
      <c r="AA712" s="181"/>
      <c r="AB712" s="182"/>
      <c r="AD712" s="226"/>
    </row>
    <row r="713" spans="4:30" ht="12.75" hidden="1" customHeight="1" outlineLevel="1">
      <c r="D713" s="112" t="str">
        <f ca="1">'Line Items'!D368</f>
        <v>[Rolling Stock Line 37]</v>
      </c>
      <c r="E713" s="93"/>
      <c r="F713" s="113" t="str">
        <f t="shared" si="33"/>
        <v>000 Train Miles</v>
      </c>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2"/>
      <c r="AD713" s="226"/>
    </row>
    <row r="714" spans="4:30" ht="12.75" hidden="1" customHeight="1" outlineLevel="1">
      <c r="D714" s="112" t="str">
        <f ca="1">'Line Items'!D369</f>
        <v>[Rolling Stock Line 38]</v>
      </c>
      <c r="E714" s="93"/>
      <c r="F714" s="113" t="str">
        <f t="shared" si="33"/>
        <v>000 Train Miles</v>
      </c>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2"/>
      <c r="AD714" s="226"/>
    </row>
    <row r="715" spans="4:30" ht="12.75" hidden="1" customHeight="1" outlineLevel="1">
      <c r="D715" s="112" t="str">
        <f ca="1">'Line Items'!D370</f>
        <v>[Rolling Stock Line 39]</v>
      </c>
      <c r="E715" s="93"/>
      <c r="F715" s="113" t="str">
        <f t="shared" si="33"/>
        <v>000 Train Miles</v>
      </c>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2"/>
      <c r="AD715" s="226"/>
    </row>
    <row r="716" spans="4:30" ht="12.75" hidden="1" customHeight="1" outlineLevel="1">
      <c r="D716" s="112" t="str">
        <f ca="1">'Line Items'!D371</f>
        <v>[Rolling Stock Line 40]</v>
      </c>
      <c r="E716" s="93"/>
      <c r="F716" s="113" t="str">
        <f t="shared" si="33"/>
        <v>000 Train Miles</v>
      </c>
      <c r="G716" s="181"/>
      <c r="H716" s="181"/>
      <c r="I716" s="181"/>
      <c r="J716" s="181"/>
      <c r="K716" s="181"/>
      <c r="L716" s="181"/>
      <c r="M716" s="181"/>
      <c r="N716" s="181"/>
      <c r="O716" s="181"/>
      <c r="P716" s="181"/>
      <c r="Q716" s="181"/>
      <c r="R716" s="181"/>
      <c r="S716" s="181"/>
      <c r="T716" s="181"/>
      <c r="U716" s="181"/>
      <c r="V716" s="181"/>
      <c r="W716" s="181"/>
      <c r="X716" s="181"/>
      <c r="Y716" s="181"/>
      <c r="Z716" s="181"/>
      <c r="AA716" s="181"/>
      <c r="AB716" s="182"/>
      <c r="AD716" s="226"/>
    </row>
    <row r="717" spans="4:30" ht="12.75" hidden="1" customHeight="1" outlineLevel="1">
      <c r="D717" s="112" t="str">
        <f ca="1">'Line Items'!D372</f>
        <v>[Rolling Stock Line 41]</v>
      </c>
      <c r="E717" s="93"/>
      <c r="F717" s="113" t="str">
        <f t="shared" si="33"/>
        <v>000 Train Miles</v>
      </c>
      <c r="G717" s="181"/>
      <c r="H717" s="181"/>
      <c r="I717" s="181"/>
      <c r="J717" s="181"/>
      <c r="K717" s="181"/>
      <c r="L717" s="181"/>
      <c r="M717" s="181"/>
      <c r="N717" s="181"/>
      <c r="O717" s="181"/>
      <c r="P717" s="181"/>
      <c r="Q717" s="181"/>
      <c r="R717" s="181"/>
      <c r="S717" s="181"/>
      <c r="T717" s="181"/>
      <c r="U717" s="181"/>
      <c r="V717" s="181"/>
      <c r="W717" s="181"/>
      <c r="X717" s="181"/>
      <c r="Y717" s="181"/>
      <c r="Z717" s="181"/>
      <c r="AA717" s="181"/>
      <c r="AB717" s="182"/>
      <c r="AD717" s="226"/>
    </row>
    <row r="718" spans="4:30" ht="12.75" hidden="1" customHeight="1" outlineLevel="1">
      <c r="D718" s="112" t="str">
        <f ca="1">'Line Items'!D373</f>
        <v>[Rolling Stock Line 42]</v>
      </c>
      <c r="E718" s="93"/>
      <c r="F718" s="113" t="str">
        <f t="shared" si="33"/>
        <v>000 Train Miles</v>
      </c>
      <c r="G718" s="181"/>
      <c r="H718" s="181"/>
      <c r="I718" s="181"/>
      <c r="J718" s="181"/>
      <c r="K718" s="181"/>
      <c r="L718" s="181"/>
      <c r="M718" s="181"/>
      <c r="N718" s="181"/>
      <c r="O718" s="181"/>
      <c r="P718" s="181"/>
      <c r="Q718" s="181"/>
      <c r="R718" s="181"/>
      <c r="S718" s="181"/>
      <c r="T718" s="181"/>
      <c r="U718" s="181"/>
      <c r="V718" s="181"/>
      <c r="W718" s="181"/>
      <c r="X718" s="181"/>
      <c r="Y718" s="181"/>
      <c r="Z718" s="181"/>
      <c r="AA718" s="181"/>
      <c r="AB718" s="182"/>
      <c r="AD718" s="226"/>
    </row>
    <row r="719" spans="4:30" ht="12.75" hidden="1" customHeight="1" outlineLevel="1">
      <c r="D719" s="112" t="str">
        <f ca="1">'Line Items'!D374</f>
        <v>[Rolling Stock Line 43]</v>
      </c>
      <c r="E719" s="93"/>
      <c r="F719" s="113" t="str">
        <f t="shared" si="33"/>
        <v>000 Train Miles</v>
      </c>
      <c r="G719" s="181"/>
      <c r="H719" s="181"/>
      <c r="I719" s="181"/>
      <c r="J719" s="181"/>
      <c r="K719" s="181"/>
      <c r="L719" s="181"/>
      <c r="M719" s="181"/>
      <c r="N719" s="181"/>
      <c r="O719" s="181"/>
      <c r="P719" s="181"/>
      <c r="Q719" s="181"/>
      <c r="R719" s="181"/>
      <c r="S719" s="181"/>
      <c r="T719" s="181"/>
      <c r="U719" s="181"/>
      <c r="V719" s="181"/>
      <c r="W719" s="181"/>
      <c r="X719" s="181"/>
      <c r="Y719" s="181"/>
      <c r="Z719" s="181"/>
      <c r="AA719" s="181"/>
      <c r="AB719" s="182"/>
      <c r="AD719" s="226"/>
    </row>
    <row r="720" spans="4:30" ht="12.75" hidden="1" customHeight="1" outlineLevel="1">
      <c r="D720" s="112" t="str">
        <f ca="1">'Line Items'!D375</f>
        <v>[Rolling Stock Line 44]</v>
      </c>
      <c r="E720" s="93"/>
      <c r="F720" s="113" t="str">
        <f t="shared" si="33"/>
        <v>000 Train Miles</v>
      </c>
      <c r="G720" s="181"/>
      <c r="H720" s="181"/>
      <c r="I720" s="181"/>
      <c r="J720" s="181"/>
      <c r="K720" s="181"/>
      <c r="L720" s="181"/>
      <c r="M720" s="181"/>
      <c r="N720" s="181"/>
      <c r="O720" s="181"/>
      <c r="P720" s="181"/>
      <c r="Q720" s="181"/>
      <c r="R720" s="181"/>
      <c r="S720" s="181"/>
      <c r="T720" s="181"/>
      <c r="U720" s="181"/>
      <c r="V720" s="181"/>
      <c r="W720" s="181"/>
      <c r="X720" s="181"/>
      <c r="Y720" s="181"/>
      <c r="Z720" s="181"/>
      <c r="AA720" s="181"/>
      <c r="AB720" s="182"/>
      <c r="AD720" s="226"/>
    </row>
    <row r="721" spans="2:30" ht="12.75" hidden="1" customHeight="1" outlineLevel="1">
      <c r="D721" s="112" t="str">
        <f ca="1">'Line Items'!D376</f>
        <v>[Rolling Stock Line 45]</v>
      </c>
      <c r="E721" s="93"/>
      <c r="F721" s="113" t="str">
        <f t="shared" si="33"/>
        <v>000 Train Miles</v>
      </c>
      <c r="G721" s="181"/>
      <c r="H721" s="181"/>
      <c r="I721" s="181"/>
      <c r="J721" s="181"/>
      <c r="K721" s="181"/>
      <c r="L721" s="181"/>
      <c r="M721" s="181"/>
      <c r="N721" s="181"/>
      <c r="O721" s="181"/>
      <c r="P721" s="181"/>
      <c r="Q721" s="181"/>
      <c r="R721" s="181"/>
      <c r="S721" s="181"/>
      <c r="T721" s="181"/>
      <c r="U721" s="181"/>
      <c r="V721" s="181"/>
      <c r="W721" s="181"/>
      <c r="X721" s="181"/>
      <c r="Y721" s="181"/>
      <c r="Z721" s="181"/>
      <c r="AA721" s="181"/>
      <c r="AB721" s="182"/>
      <c r="AD721" s="226"/>
    </row>
    <row r="722" spans="2:30" ht="12.75" hidden="1" customHeight="1" outlineLevel="1">
      <c r="D722" s="112" t="str">
        <f ca="1">'Line Items'!D377</f>
        <v>[Rolling Stock Line 46]</v>
      </c>
      <c r="E722" s="93"/>
      <c r="F722" s="113" t="str">
        <f t="shared" si="33"/>
        <v>000 Train Miles</v>
      </c>
      <c r="G722" s="181"/>
      <c r="H722" s="181"/>
      <c r="I722" s="181"/>
      <c r="J722" s="181"/>
      <c r="K722" s="181"/>
      <c r="L722" s="181"/>
      <c r="M722" s="181"/>
      <c r="N722" s="181"/>
      <c r="O722" s="181"/>
      <c r="P722" s="181"/>
      <c r="Q722" s="181"/>
      <c r="R722" s="181"/>
      <c r="S722" s="181"/>
      <c r="T722" s="181"/>
      <c r="U722" s="181"/>
      <c r="V722" s="181"/>
      <c r="W722" s="181"/>
      <c r="X722" s="181"/>
      <c r="Y722" s="181"/>
      <c r="Z722" s="181"/>
      <c r="AA722" s="181"/>
      <c r="AB722" s="182"/>
      <c r="AD722" s="226"/>
    </row>
    <row r="723" spans="2:30" ht="12.75" hidden="1" customHeight="1" outlineLevel="1">
      <c r="D723" s="112" t="str">
        <f ca="1">'Line Items'!D378</f>
        <v>[Rolling Stock Line 47]</v>
      </c>
      <c r="E723" s="93"/>
      <c r="F723" s="113" t="str">
        <f t="shared" si="33"/>
        <v>000 Train Miles</v>
      </c>
      <c r="G723" s="181"/>
      <c r="H723" s="181"/>
      <c r="I723" s="181"/>
      <c r="J723" s="181"/>
      <c r="K723" s="181"/>
      <c r="L723" s="181"/>
      <c r="M723" s="181"/>
      <c r="N723" s="181"/>
      <c r="O723" s="181"/>
      <c r="P723" s="181"/>
      <c r="Q723" s="181"/>
      <c r="R723" s="181"/>
      <c r="S723" s="181"/>
      <c r="T723" s="181"/>
      <c r="U723" s="181"/>
      <c r="V723" s="181"/>
      <c r="W723" s="181"/>
      <c r="X723" s="181"/>
      <c r="Y723" s="181"/>
      <c r="Z723" s="181"/>
      <c r="AA723" s="181"/>
      <c r="AB723" s="182"/>
      <c r="AD723" s="226"/>
    </row>
    <row r="724" spans="2:30" ht="12.75" hidden="1" customHeight="1" outlineLevel="1">
      <c r="D724" s="112" t="str">
        <f ca="1">'Line Items'!D379</f>
        <v>[Rolling Stock Line 48]</v>
      </c>
      <c r="E724" s="93"/>
      <c r="F724" s="113" t="str">
        <f t="shared" si="33"/>
        <v>000 Train Miles</v>
      </c>
      <c r="G724" s="181"/>
      <c r="H724" s="181"/>
      <c r="I724" s="181"/>
      <c r="J724" s="181"/>
      <c r="K724" s="181"/>
      <c r="L724" s="181"/>
      <c r="M724" s="181"/>
      <c r="N724" s="181"/>
      <c r="O724" s="181"/>
      <c r="P724" s="181"/>
      <c r="Q724" s="181"/>
      <c r="R724" s="181"/>
      <c r="S724" s="181"/>
      <c r="T724" s="181"/>
      <c r="U724" s="181"/>
      <c r="V724" s="181"/>
      <c r="W724" s="181"/>
      <c r="X724" s="181"/>
      <c r="Y724" s="181"/>
      <c r="Z724" s="181"/>
      <c r="AA724" s="181"/>
      <c r="AB724" s="182"/>
      <c r="AD724" s="226"/>
    </row>
    <row r="725" spans="2:30" ht="12.75" hidden="1" customHeight="1" outlineLevel="1">
      <c r="D725" s="112" t="str">
        <f ca="1">'Line Items'!D380</f>
        <v>[Rolling Stock Line 49]</v>
      </c>
      <c r="E725" s="93"/>
      <c r="F725" s="113" t="str">
        <f t="shared" si="33"/>
        <v>000 Train Miles</v>
      </c>
      <c r="G725" s="181"/>
      <c r="H725" s="181"/>
      <c r="I725" s="181"/>
      <c r="J725" s="181"/>
      <c r="K725" s="181"/>
      <c r="L725" s="181"/>
      <c r="M725" s="181"/>
      <c r="N725" s="181"/>
      <c r="O725" s="181"/>
      <c r="P725" s="181"/>
      <c r="Q725" s="181"/>
      <c r="R725" s="181"/>
      <c r="S725" s="181"/>
      <c r="T725" s="181"/>
      <c r="U725" s="181"/>
      <c r="V725" s="181"/>
      <c r="W725" s="181"/>
      <c r="X725" s="181"/>
      <c r="Y725" s="181"/>
      <c r="Z725" s="181"/>
      <c r="AA725" s="181"/>
      <c r="AB725" s="182"/>
      <c r="AD725" s="226"/>
    </row>
    <row r="726" spans="2:30" ht="12.75" hidden="1" customHeight="1" outlineLevel="1">
      <c r="D726" s="123" t="str">
        <f ca="1">'Line Items'!D381</f>
        <v>[Rolling Stock Line 50]</v>
      </c>
      <c r="E726" s="183"/>
      <c r="F726" s="124" t="str">
        <f>F695</f>
        <v>000 Train Miles</v>
      </c>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5"/>
      <c r="AD726" s="215"/>
    </row>
    <row r="727" spans="2:30" ht="12.75" hidden="1" customHeight="1" outlineLevel="1">
      <c r="G727" s="94"/>
      <c r="H727" s="94"/>
      <c r="I727" s="94"/>
      <c r="J727" s="94"/>
      <c r="K727" s="94"/>
      <c r="L727" s="94"/>
      <c r="M727" s="94"/>
      <c r="N727" s="94"/>
      <c r="O727" s="94"/>
      <c r="P727" s="94"/>
      <c r="Q727" s="94"/>
      <c r="R727" s="94"/>
      <c r="S727" s="94"/>
      <c r="T727" s="94"/>
      <c r="U727" s="94"/>
      <c r="V727" s="94"/>
      <c r="W727" s="94"/>
      <c r="X727" s="94"/>
      <c r="Y727" s="94"/>
      <c r="Z727" s="94"/>
      <c r="AA727" s="94"/>
      <c r="AB727" s="94"/>
    </row>
    <row r="728" spans="2:30" ht="12.75" hidden="1" customHeight="1" outlineLevel="1">
      <c r="D728" s="241" t="str">
        <f>"Total "&amp;C676</f>
        <v>Total ECS Train Mileage</v>
      </c>
      <c r="E728" s="242"/>
      <c r="F728" s="243" t="str">
        <f>F726</f>
        <v>000 Train Miles</v>
      </c>
      <c r="G728" s="244">
        <f t="shared" ref="G728:AB728" si="34">SUM(G677:G726)</f>
        <v>0</v>
      </c>
      <c r="H728" s="244">
        <f t="shared" si="34"/>
        <v>0</v>
      </c>
      <c r="I728" s="244">
        <f t="shared" si="34"/>
        <v>0</v>
      </c>
      <c r="J728" s="244">
        <f t="shared" si="34"/>
        <v>0</v>
      </c>
      <c r="K728" s="244">
        <f t="shared" si="34"/>
        <v>0</v>
      </c>
      <c r="L728" s="244">
        <f t="shared" si="34"/>
        <v>0</v>
      </c>
      <c r="M728" s="244">
        <f t="shared" si="34"/>
        <v>0</v>
      </c>
      <c r="N728" s="244">
        <f t="shared" si="34"/>
        <v>0</v>
      </c>
      <c r="O728" s="244">
        <f t="shared" si="34"/>
        <v>0</v>
      </c>
      <c r="P728" s="244">
        <f t="shared" si="34"/>
        <v>0</v>
      </c>
      <c r="Q728" s="244">
        <f t="shared" si="34"/>
        <v>0</v>
      </c>
      <c r="R728" s="244">
        <f t="shared" si="34"/>
        <v>0</v>
      </c>
      <c r="S728" s="244">
        <f t="shared" si="34"/>
        <v>0</v>
      </c>
      <c r="T728" s="244">
        <f t="shared" si="34"/>
        <v>0</v>
      </c>
      <c r="U728" s="244">
        <f t="shared" si="34"/>
        <v>0</v>
      </c>
      <c r="V728" s="244">
        <f t="shared" si="34"/>
        <v>0</v>
      </c>
      <c r="W728" s="244">
        <f t="shared" si="34"/>
        <v>0</v>
      </c>
      <c r="X728" s="244">
        <f t="shared" si="34"/>
        <v>0</v>
      </c>
      <c r="Y728" s="244">
        <f t="shared" si="34"/>
        <v>0</v>
      </c>
      <c r="Z728" s="244">
        <f t="shared" si="34"/>
        <v>0</v>
      </c>
      <c r="AA728" s="244">
        <f t="shared" si="34"/>
        <v>0</v>
      </c>
      <c r="AB728" s="245">
        <f t="shared" si="34"/>
        <v>0</v>
      </c>
      <c r="AD728" s="248"/>
    </row>
    <row r="729" spans="2:30" collapsed="1">
      <c r="G729" s="94"/>
      <c r="H729" s="94"/>
      <c r="I729" s="94"/>
      <c r="J729" s="94"/>
      <c r="K729" s="94"/>
      <c r="L729" s="94"/>
      <c r="M729" s="94"/>
      <c r="N729" s="94"/>
      <c r="O729" s="94"/>
      <c r="P729" s="94"/>
      <c r="Q729" s="94"/>
      <c r="R729" s="94"/>
      <c r="S729" s="94"/>
      <c r="T729" s="94"/>
      <c r="U729" s="94"/>
      <c r="V729" s="94"/>
      <c r="W729" s="94"/>
      <c r="X729" s="94"/>
      <c r="Y729" s="94"/>
      <c r="Z729" s="94"/>
      <c r="AA729" s="94"/>
      <c r="AB729" s="94"/>
    </row>
    <row r="730" spans="2:30">
      <c r="B730" s="15" t="s">
        <v>621</v>
      </c>
      <c r="C730" s="15"/>
      <c r="D730" s="178"/>
      <c r="E730" s="178"/>
      <c r="F730" s="15"/>
      <c r="G730" s="196"/>
      <c r="H730" s="196"/>
      <c r="I730" s="196"/>
      <c r="J730" s="196"/>
      <c r="K730" s="196"/>
      <c r="L730" s="196"/>
      <c r="M730" s="196"/>
      <c r="N730" s="196"/>
      <c r="O730" s="196"/>
      <c r="P730" s="196"/>
      <c r="Q730" s="196"/>
      <c r="R730" s="196"/>
      <c r="S730" s="196"/>
      <c r="T730" s="196"/>
      <c r="U730" s="196"/>
      <c r="V730" s="196"/>
      <c r="W730" s="196"/>
      <c r="X730" s="196"/>
      <c r="Y730" s="196"/>
      <c r="Z730" s="196"/>
      <c r="AA730" s="196"/>
      <c r="AB730" s="196"/>
      <c r="AC730" s="15"/>
      <c r="AD730" s="15"/>
    </row>
    <row r="731" spans="2:30" ht="12.75" hidden="1" customHeight="1" outlineLevel="1">
      <c r="G731" s="94"/>
      <c r="H731" s="94"/>
      <c r="I731" s="94"/>
      <c r="J731" s="94"/>
      <c r="K731" s="94"/>
      <c r="L731" s="94"/>
      <c r="M731" s="94"/>
      <c r="N731" s="94"/>
      <c r="O731" s="94"/>
      <c r="P731" s="94"/>
      <c r="Q731" s="94"/>
      <c r="R731" s="94"/>
      <c r="S731" s="94"/>
      <c r="T731" s="94"/>
      <c r="U731" s="94"/>
      <c r="V731" s="94"/>
      <c r="W731" s="94"/>
      <c r="X731" s="94"/>
      <c r="Y731" s="94"/>
      <c r="Z731" s="94"/>
      <c r="AA731" s="94"/>
      <c r="AB731" s="94"/>
    </row>
    <row r="732" spans="2:30" ht="12.75" hidden="1" customHeight="1" outlineLevel="1">
      <c r="C732" s="153" t="s">
        <v>622</v>
      </c>
      <c r="G732" s="94"/>
      <c r="H732" s="94"/>
      <c r="I732" s="94"/>
      <c r="J732" s="94"/>
      <c r="K732" s="94"/>
      <c r="L732" s="94"/>
      <c r="M732" s="94"/>
      <c r="N732" s="94"/>
      <c r="O732" s="94"/>
      <c r="P732" s="94"/>
      <c r="Q732" s="94"/>
      <c r="R732" s="94"/>
      <c r="S732" s="94"/>
      <c r="T732" s="94"/>
      <c r="U732" s="94"/>
      <c r="V732" s="94"/>
      <c r="W732" s="94"/>
      <c r="X732" s="94"/>
      <c r="Y732" s="94"/>
      <c r="Z732" s="94"/>
      <c r="AA732" s="94"/>
      <c r="AB732" s="94"/>
    </row>
    <row r="733" spans="2:30" ht="12.75" hidden="1" customHeight="1" outlineLevel="1">
      <c r="D733" s="106" t="str">
        <f ca="1">'Line Items'!D332</f>
        <v>Angel: DMU - Class 142</v>
      </c>
      <c r="E733" s="89"/>
      <c r="F733" s="107" t="s">
        <v>612</v>
      </c>
      <c r="G733" s="90">
        <f t="shared" ref="G733:AB744" si="35">SUM(G405,G569)</f>
        <v>0</v>
      </c>
      <c r="H733" s="90">
        <f t="shared" si="35"/>
        <v>0</v>
      </c>
      <c r="I733" s="90">
        <f t="shared" si="35"/>
        <v>0</v>
      </c>
      <c r="J733" s="90">
        <f t="shared" si="35"/>
        <v>0</v>
      </c>
      <c r="K733" s="90">
        <f t="shared" si="35"/>
        <v>0</v>
      </c>
      <c r="L733" s="90">
        <f t="shared" si="35"/>
        <v>0</v>
      </c>
      <c r="M733" s="90">
        <f t="shared" si="35"/>
        <v>0</v>
      </c>
      <c r="N733" s="90">
        <f t="shared" si="35"/>
        <v>0</v>
      </c>
      <c r="O733" s="90">
        <f t="shared" si="35"/>
        <v>0</v>
      </c>
      <c r="P733" s="90">
        <f t="shared" si="35"/>
        <v>0</v>
      </c>
      <c r="Q733" s="90">
        <f t="shared" si="35"/>
        <v>0</v>
      </c>
      <c r="R733" s="90">
        <f t="shared" si="35"/>
        <v>0</v>
      </c>
      <c r="S733" s="90">
        <f t="shared" si="35"/>
        <v>0</v>
      </c>
      <c r="T733" s="90">
        <f t="shared" si="35"/>
        <v>0</v>
      </c>
      <c r="U733" s="90">
        <f t="shared" si="35"/>
        <v>0</v>
      </c>
      <c r="V733" s="90">
        <f t="shared" si="35"/>
        <v>0</v>
      </c>
      <c r="W733" s="90">
        <f t="shared" si="35"/>
        <v>0</v>
      </c>
      <c r="X733" s="90">
        <f t="shared" si="35"/>
        <v>0</v>
      </c>
      <c r="Y733" s="90">
        <f t="shared" si="35"/>
        <v>0</v>
      </c>
      <c r="Z733" s="90">
        <f t="shared" si="35"/>
        <v>0</v>
      </c>
      <c r="AA733" s="90">
        <f t="shared" si="35"/>
        <v>0</v>
      </c>
      <c r="AB733" s="91">
        <f t="shared" si="35"/>
        <v>0</v>
      </c>
      <c r="AD733" s="193"/>
    </row>
    <row r="734" spans="2:30" ht="12.75" hidden="1" customHeight="1" outlineLevel="1">
      <c r="D734" s="112" t="str">
        <f ca="1">'Line Items'!D333</f>
        <v>Angel: DMU - Class 150 - 2 car</v>
      </c>
      <c r="E734" s="93"/>
      <c r="F734" s="113" t="str">
        <f t="shared" ref="F734:F781" si="36">F733</f>
        <v>000 Veh Miles</v>
      </c>
      <c r="G734" s="94">
        <f t="shared" si="35"/>
        <v>0</v>
      </c>
      <c r="H734" s="94">
        <f t="shared" si="35"/>
        <v>0</v>
      </c>
      <c r="I734" s="94">
        <f t="shared" si="35"/>
        <v>0</v>
      </c>
      <c r="J734" s="94">
        <f t="shared" si="35"/>
        <v>0</v>
      </c>
      <c r="K734" s="94">
        <f t="shared" si="35"/>
        <v>0</v>
      </c>
      <c r="L734" s="94">
        <f t="shared" si="35"/>
        <v>0</v>
      </c>
      <c r="M734" s="94">
        <f t="shared" si="35"/>
        <v>0</v>
      </c>
      <c r="N734" s="94">
        <f t="shared" si="35"/>
        <v>0</v>
      </c>
      <c r="O734" s="94">
        <f t="shared" si="35"/>
        <v>0</v>
      </c>
      <c r="P734" s="94">
        <f t="shared" si="35"/>
        <v>0</v>
      </c>
      <c r="Q734" s="94">
        <f t="shared" si="35"/>
        <v>0</v>
      </c>
      <c r="R734" s="94">
        <f t="shared" si="35"/>
        <v>0</v>
      </c>
      <c r="S734" s="94">
        <f t="shared" si="35"/>
        <v>0</v>
      </c>
      <c r="T734" s="94">
        <f t="shared" si="35"/>
        <v>0</v>
      </c>
      <c r="U734" s="94">
        <f t="shared" si="35"/>
        <v>0</v>
      </c>
      <c r="V734" s="94">
        <f t="shared" si="35"/>
        <v>0</v>
      </c>
      <c r="W734" s="94">
        <f t="shared" si="35"/>
        <v>0</v>
      </c>
      <c r="X734" s="94">
        <f t="shared" si="35"/>
        <v>0</v>
      </c>
      <c r="Y734" s="94">
        <f t="shared" si="35"/>
        <v>0</v>
      </c>
      <c r="Z734" s="94">
        <f t="shared" si="35"/>
        <v>0</v>
      </c>
      <c r="AA734" s="94">
        <f t="shared" si="35"/>
        <v>0</v>
      </c>
      <c r="AB734" s="95">
        <f t="shared" si="35"/>
        <v>0</v>
      </c>
      <c r="AD734" s="194"/>
    </row>
    <row r="735" spans="2:30" ht="12.75" hidden="1" customHeight="1" outlineLevel="1">
      <c r="D735" s="112" t="str">
        <f ca="1">'Line Items'!D334</f>
        <v>Angel: DMU - Class 150 - 3 car</v>
      </c>
      <c r="E735" s="93"/>
      <c r="F735" s="113" t="str">
        <f t="shared" si="36"/>
        <v>000 Veh Miles</v>
      </c>
      <c r="G735" s="94">
        <f t="shared" si="35"/>
        <v>0</v>
      </c>
      <c r="H735" s="94">
        <f t="shared" si="35"/>
        <v>0</v>
      </c>
      <c r="I735" s="94">
        <f t="shared" si="35"/>
        <v>0</v>
      </c>
      <c r="J735" s="94">
        <f t="shared" si="35"/>
        <v>0</v>
      </c>
      <c r="K735" s="94">
        <f t="shared" si="35"/>
        <v>0</v>
      </c>
      <c r="L735" s="94">
        <f t="shared" si="35"/>
        <v>0</v>
      </c>
      <c r="M735" s="94">
        <f t="shared" si="35"/>
        <v>0</v>
      </c>
      <c r="N735" s="94">
        <f t="shared" si="35"/>
        <v>0</v>
      </c>
      <c r="O735" s="94">
        <f t="shared" si="35"/>
        <v>0</v>
      </c>
      <c r="P735" s="94">
        <f t="shared" si="35"/>
        <v>0</v>
      </c>
      <c r="Q735" s="94">
        <f t="shared" si="35"/>
        <v>0</v>
      </c>
      <c r="R735" s="94">
        <f t="shared" si="35"/>
        <v>0</v>
      </c>
      <c r="S735" s="94">
        <f t="shared" si="35"/>
        <v>0</v>
      </c>
      <c r="T735" s="94">
        <f t="shared" si="35"/>
        <v>0</v>
      </c>
      <c r="U735" s="94">
        <f t="shared" si="35"/>
        <v>0</v>
      </c>
      <c r="V735" s="94">
        <f t="shared" si="35"/>
        <v>0</v>
      </c>
      <c r="W735" s="94">
        <f t="shared" si="35"/>
        <v>0</v>
      </c>
      <c r="X735" s="94">
        <f t="shared" si="35"/>
        <v>0</v>
      </c>
      <c r="Y735" s="94">
        <f t="shared" si="35"/>
        <v>0</v>
      </c>
      <c r="Z735" s="94">
        <f t="shared" si="35"/>
        <v>0</v>
      </c>
      <c r="AA735" s="94">
        <f t="shared" si="35"/>
        <v>0</v>
      </c>
      <c r="AB735" s="95">
        <f t="shared" si="35"/>
        <v>0</v>
      </c>
      <c r="AD735" s="194"/>
    </row>
    <row r="736" spans="2:30" ht="12.75" hidden="1" customHeight="1" outlineLevel="1">
      <c r="D736" s="112" t="str">
        <f ca="1">'Line Items'!D335</f>
        <v>Angel: DMU - Class 153</v>
      </c>
      <c r="E736" s="93"/>
      <c r="F736" s="113" t="str">
        <f t="shared" si="36"/>
        <v>000 Veh Miles</v>
      </c>
      <c r="G736" s="94">
        <f t="shared" si="35"/>
        <v>0</v>
      </c>
      <c r="H736" s="94">
        <f t="shared" si="35"/>
        <v>0</v>
      </c>
      <c r="I736" s="94">
        <f t="shared" si="35"/>
        <v>0</v>
      </c>
      <c r="J736" s="94">
        <f t="shared" si="35"/>
        <v>0</v>
      </c>
      <c r="K736" s="94">
        <f t="shared" si="35"/>
        <v>0</v>
      </c>
      <c r="L736" s="94">
        <f t="shared" si="35"/>
        <v>0</v>
      </c>
      <c r="M736" s="94">
        <f t="shared" si="35"/>
        <v>0</v>
      </c>
      <c r="N736" s="94">
        <f t="shared" si="35"/>
        <v>0</v>
      </c>
      <c r="O736" s="94">
        <f t="shared" si="35"/>
        <v>0</v>
      </c>
      <c r="P736" s="94">
        <f t="shared" si="35"/>
        <v>0</v>
      </c>
      <c r="Q736" s="94">
        <f t="shared" si="35"/>
        <v>0</v>
      </c>
      <c r="R736" s="94">
        <f t="shared" si="35"/>
        <v>0</v>
      </c>
      <c r="S736" s="94">
        <f t="shared" si="35"/>
        <v>0</v>
      </c>
      <c r="T736" s="94">
        <f t="shared" si="35"/>
        <v>0</v>
      </c>
      <c r="U736" s="94">
        <f t="shared" si="35"/>
        <v>0</v>
      </c>
      <c r="V736" s="94">
        <f t="shared" si="35"/>
        <v>0</v>
      </c>
      <c r="W736" s="94">
        <f t="shared" si="35"/>
        <v>0</v>
      </c>
      <c r="X736" s="94">
        <f t="shared" si="35"/>
        <v>0</v>
      </c>
      <c r="Y736" s="94">
        <f t="shared" si="35"/>
        <v>0</v>
      </c>
      <c r="Z736" s="94">
        <f t="shared" si="35"/>
        <v>0</v>
      </c>
      <c r="AA736" s="94">
        <f t="shared" si="35"/>
        <v>0</v>
      </c>
      <c r="AB736" s="95">
        <f t="shared" si="35"/>
        <v>0</v>
      </c>
      <c r="AD736" s="194"/>
    </row>
    <row r="737" spans="4:30" ht="12.75" hidden="1" customHeight="1" outlineLevel="1">
      <c r="D737" s="112" t="str">
        <f ca="1">'Line Items'!D336</f>
        <v>Angel: DMU - Class 156</v>
      </c>
      <c r="E737" s="93"/>
      <c r="F737" s="113" t="str">
        <f t="shared" si="36"/>
        <v>000 Veh Miles</v>
      </c>
      <c r="G737" s="94">
        <f t="shared" si="35"/>
        <v>0</v>
      </c>
      <c r="H737" s="94">
        <f t="shared" si="35"/>
        <v>0</v>
      </c>
      <c r="I737" s="94">
        <f t="shared" si="35"/>
        <v>0</v>
      </c>
      <c r="J737" s="94">
        <f t="shared" si="35"/>
        <v>0</v>
      </c>
      <c r="K737" s="94">
        <f t="shared" si="35"/>
        <v>0</v>
      </c>
      <c r="L737" s="94">
        <f t="shared" si="35"/>
        <v>0</v>
      </c>
      <c r="M737" s="94">
        <f t="shared" si="35"/>
        <v>0</v>
      </c>
      <c r="N737" s="94">
        <f t="shared" si="35"/>
        <v>0</v>
      </c>
      <c r="O737" s="94">
        <f t="shared" si="35"/>
        <v>0</v>
      </c>
      <c r="P737" s="94">
        <f t="shared" si="35"/>
        <v>0</v>
      </c>
      <c r="Q737" s="94">
        <f t="shared" si="35"/>
        <v>0</v>
      </c>
      <c r="R737" s="94">
        <f t="shared" si="35"/>
        <v>0</v>
      </c>
      <c r="S737" s="94">
        <f t="shared" si="35"/>
        <v>0</v>
      </c>
      <c r="T737" s="94">
        <f t="shared" si="35"/>
        <v>0</v>
      </c>
      <c r="U737" s="94">
        <f t="shared" si="35"/>
        <v>0</v>
      </c>
      <c r="V737" s="94">
        <f t="shared" si="35"/>
        <v>0</v>
      </c>
      <c r="W737" s="94">
        <f t="shared" si="35"/>
        <v>0</v>
      </c>
      <c r="X737" s="94">
        <f t="shared" si="35"/>
        <v>0</v>
      </c>
      <c r="Y737" s="94">
        <f t="shared" si="35"/>
        <v>0</v>
      </c>
      <c r="Z737" s="94">
        <f t="shared" si="35"/>
        <v>0</v>
      </c>
      <c r="AA737" s="94">
        <f t="shared" si="35"/>
        <v>0</v>
      </c>
      <c r="AB737" s="95">
        <f t="shared" si="35"/>
        <v>0</v>
      </c>
      <c r="AD737" s="194"/>
    </row>
    <row r="738" spans="4:30" ht="12.75" hidden="1" customHeight="1" outlineLevel="1">
      <c r="D738" s="112" t="str">
        <f ca="1">'Line Items'!D337</f>
        <v>Angel: DMU - Class 158 - 2 car</v>
      </c>
      <c r="E738" s="93"/>
      <c r="F738" s="113" t="str">
        <f t="shared" si="36"/>
        <v>000 Veh Miles</v>
      </c>
      <c r="G738" s="94">
        <f t="shared" si="35"/>
        <v>0</v>
      </c>
      <c r="H738" s="94">
        <f t="shared" si="35"/>
        <v>0</v>
      </c>
      <c r="I738" s="94">
        <f t="shared" si="35"/>
        <v>0</v>
      </c>
      <c r="J738" s="94">
        <f t="shared" si="35"/>
        <v>0</v>
      </c>
      <c r="K738" s="94">
        <f t="shared" si="35"/>
        <v>0</v>
      </c>
      <c r="L738" s="94">
        <f t="shared" si="35"/>
        <v>0</v>
      </c>
      <c r="M738" s="94">
        <f t="shared" si="35"/>
        <v>0</v>
      </c>
      <c r="N738" s="94">
        <f t="shared" si="35"/>
        <v>0</v>
      </c>
      <c r="O738" s="94">
        <f t="shared" si="35"/>
        <v>0</v>
      </c>
      <c r="P738" s="94">
        <f t="shared" si="35"/>
        <v>0</v>
      </c>
      <c r="Q738" s="94">
        <f t="shared" si="35"/>
        <v>0</v>
      </c>
      <c r="R738" s="94">
        <f t="shared" si="35"/>
        <v>0</v>
      </c>
      <c r="S738" s="94">
        <f t="shared" si="35"/>
        <v>0</v>
      </c>
      <c r="T738" s="94">
        <f t="shared" si="35"/>
        <v>0</v>
      </c>
      <c r="U738" s="94">
        <f t="shared" si="35"/>
        <v>0</v>
      </c>
      <c r="V738" s="94">
        <f t="shared" si="35"/>
        <v>0</v>
      </c>
      <c r="W738" s="94">
        <f t="shared" si="35"/>
        <v>0</v>
      </c>
      <c r="X738" s="94">
        <f t="shared" si="35"/>
        <v>0</v>
      </c>
      <c r="Y738" s="94">
        <f t="shared" si="35"/>
        <v>0</v>
      </c>
      <c r="Z738" s="94">
        <f t="shared" si="35"/>
        <v>0</v>
      </c>
      <c r="AA738" s="94">
        <f t="shared" si="35"/>
        <v>0</v>
      </c>
      <c r="AB738" s="95">
        <f t="shared" si="35"/>
        <v>0</v>
      </c>
      <c r="AD738" s="194"/>
    </row>
    <row r="739" spans="4:30" ht="12.75" hidden="1" customHeight="1" outlineLevel="1">
      <c r="D739" s="112" t="str">
        <f ca="1">'Line Items'!D338</f>
        <v>Angel: EMU - Class 333</v>
      </c>
      <c r="E739" s="93"/>
      <c r="F739" s="113" t="str">
        <f t="shared" si="36"/>
        <v>000 Veh Miles</v>
      </c>
      <c r="G739" s="94">
        <f t="shared" si="35"/>
        <v>0</v>
      </c>
      <c r="H739" s="94">
        <f t="shared" si="35"/>
        <v>0</v>
      </c>
      <c r="I739" s="94">
        <f t="shared" si="35"/>
        <v>0</v>
      </c>
      <c r="J739" s="94">
        <f t="shared" si="35"/>
        <v>0</v>
      </c>
      <c r="K739" s="94">
        <f t="shared" si="35"/>
        <v>0</v>
      </c>
      <c r="L739" s="94">
        <f t="shared" si="35"/>
        <v>0</v>
      </c>
      <c r="M739" s="94">
        <f t="shared" si="35"/>
        <v>0</v>
      </c>
      <c r="N739" s="94">
        <f t="shared" si="35"/>
        <v>0</v>
      </c>
      <c r="O739" s="94">
        <f t="shared" si="35"/>
        <v>0</v>
      </c>
      <c r="P739" s="94">
        <f t="shared" si="35"/>
        <v>0</v>
      </c>
      <c r="Q739" s="94">
        <f t="shared" si="35"/>
        <v>0</v>
      </c>
      <c r="R739" s="94">
        <f t="shared" si="35"/>
        <v>0</v>
      </c>
      <c r="S739" s="94">
        <f t="shared" si="35"/>
        <v>0</v>
      </c>
      <c r="T739" s="94">
        <f t="shared" si="35"/>
        <v>0</v>
      </c>
      <c r="U739" s="94">
        <f t="shared" si="35"/>
        <v>0</v>
      </c>
      <c r="V739" s="94">
        <f t="shared" si="35"/>
        <v>0</v>
      </c>
      <c r="W739" s="94">
        <f t="shared" si="35"/>
        <v>0</v>
      </c>
      <c r="X739" s="94">
        <f t="shared" si="35"/>
        <v>0</v>
      </c>
      <c r="Y739" s="94">
        <f t="shared" si="35"/>
        <v>0</v>
      </c>
      <c r="Z739" s="94">
        <f t="shared" si="35"/>
        <v>0</v>
      </c>
      <c r="AA739" s="94">
        <f t="shared" si="35"/>
        <v>0</v>
      </c>
      <c r="AB739" s="95">
        <f t="shared" si="35"/>
        <v>0</v>
      </c>
      <c r="AD739" s="194"/>
    </row>
    <row r="740" spans="4:30" ht="12.75" hidden="1" customHeight="1" outlineLevel="1">
      <c r="D740" s="112" t="str">
        <f ca="1">'Line Items'!D339</f>
        <v>Eversholt: DMU - Class 158 - 2 car</v>
      </c>
      <c r="E740" s="93"/>
      <c r="F740" s="113" t="str">
        <f t="shared" si="36"/>
        <v>000 Veh Miles</v>
      </c>
      <c r="G740" s="94">
        <f t="shared" si="35"/>
        <v>0</v>
      </c>
      <c r="H740" s="94">
        <f t="shared" si="35"/>
        <v>0</v>
      </c>
      <c r="I740" s="94">
        <f t="shared" si="35"/>
        <v>0</v>
      </c>
      <c r="J740" s="94">
        <f t="shared" si="35"/>
        <v>0</v>
      </c>
      <c r="K740" s="94">
        <f t="shared" si="35"/>
        <v>0</v>
      </c>
      <c r="L740" s="94">
        <f t="shared" si="35"/>
        <v>0</v>
      </c>
      <c r="M740" s="94">
        <f t="shared" si="35"/>
        <v>0</v>
      </c>
      <c r="N740" s="94">
        <f t="shared" si="35"/>
        <v>0</v>
      </c>
      <c r="O740" s="94">
        <f t="shared" si="35"/>
        <v>0</v>
      </c>
      <c r="P740" s="94">
        <f t="shared" si="35"/>
        <v>0</v>
      </c>
      <c r="Q740" s="94">
        <f t="shared" si="35"/>
        <v>0</v>
      </c>
      <c r="R740" s="94">
        <f t="shared" si="35"/>
        <v>0</v>
      </c>
      <c r="S740" s="94">
        <f t="shared" si="35"/>
        <v>0</v>
      </c>
      <c r="T740" s="94">
        <f t="shared" si="35"/>
        <v>0</v>
      </c>
      <c r="U740" s="94">
        <f t="shared" si="35"/>
        <v>0</v>
      </c>
      <c r="V740" s="94">
        <f t="shared" si="35"/>
        <v>0</v>
      </c>
      <c r="W740" s="94">
        <f t="shared" si="35"/>
        <v>0</v>
      </c>
      <c r="X740" s="94">
        <f t="shared" si="35"/>
        <v>0</v>
      </c>
      <c r="Y740" s="94">
        <f t="shared" si="35"/>
        <v>0</v>
      </c>
      <c r="Z740" s="94">
        <f t="shared" si="35"/>
        <v>0</v>
      </c>
      <c r="AA740" s="94">
        <f t="shared" si="35"/>
        <v>0</v>
      </c>
      <c r="AB740" s="95">
        <f t="shared" si="35"/>
        <v>0</v>
      </c>
      <c r="AD740" s="194"/>
    </row>
    <row r="741" spans="4:30" ht="12.75" hidden="1" customHeight="1" outlineLevel="1">
      <c r="D741" s="112" t="str">
        <f ca="1">'Line Items'!D340</f>
        <v>Eversholt: EMU - Class 321</v>
      </c>
      <c r="E741" s="93"/>
      <c r="F741" s="113" t="str">
        <f t="shared" si="36"/>
        <v>000 Veh Miles</v>
      </c>
      <c r="G741" s="94">
        <f t="shared" si="35"/>
        <v>0</v>
      </c>
      <c r="H741" s="94">
        <f t="shared" si="35"/>
        <v>0</v>
      </c>
      <c r="I741" s="94">
        <f t="shared" si="35"/>
        <v>0</v>
      </c>
      <c r="J741" s="94">
        <f t="shared" si="35"/>
        <v>0</v>
      </c>
      <c r="K741" s="94">
        <f t="shared" si="35"/>
        <v>0</v>
      </c>
      <c r="L741" s="94">
        <f t="shared" si="35"/>
        <v>0</v>
      </c>
      <c r="M741" s="94">
        <f t="shared" si="35"/>
        <v>0</v>
      </c>
      <c r="N741" s="94">
        <f t="shared" si="35"/>
        <v>0</v>
      </c>
      <c r="O741" s="94">
        <f t="shared" si="35"/>
        <v>0</v>
      </c>
      <c r="P741" s="94">
        <f t="shared" si="35"/>
        <v>0</v>
      </c>
      <c r="Q741" s="94">
        <f t="shared" si="35"/>
        <v>0</v>
      </c>
      <c r="R741" s="94">
        <f t="shared" si="35"/>
        <v>0</v>
      </c>
      <c r="S741" s="94">
        <f t="shared" si="35"/>
        <v>0</v>
      </c>
      <c r="T741" s="94">
        <f t="shared" si="35"/>
        <v>0</v>
      </c>
      <c r="U741" s="94">
        <f t="shared" si="35"/>
        <v>0</v>
      </c>
      <c r="V741" s="94">
        <f t="shared" si="35"/>
        <v>0</v>
      </c>
      <c r="W741" s="94">
        <f t="shared" si="35"/>
        <v>0</v>
      </c>
      <c r="X741" s="94">
        <f t="shared" si="35"/>
        <v>0</v>
      </c>
      <c r="Y741" s="94">
        <f t="shared" si="35"/>
        <v>0</v>
      </c>
      <c r="Z741" s="94">
        <f t="shared" si="35"/>
        <v>0</v>
      </c>
      <c r="AA741" s="94">
        <f t="shared" si="35"/>
        <v>0</v>
      </c>
      <c r="AB741" s="95">
        <f t="shared" si="35"/>
        <v>0</v>
      </c>
      <c r="AD741" s="194"/>
    </row>
    <row r="742" spans="4:30" ht="12.75" hidden="1" customHeight="1" outlineLevel="1">
      <c r="D742" s="112" t="str">
        <f ca="1">'Line Items'!D341</f>
        <v>Eversholt: EMU - Class 322</v>
      </c>
      <c r="E742" s="93"/>
      <c r="F742" s="113" t="str">
        <f t="shared" si="36"/>
        <v>000 Veh Miles</v>
      </c>
      <c r="G742" s="94">
        <f t="shared" si="35"/>
        <v>0</v>
      </c>
      <c r="H742" s="94">
        <f t="shared" si="35"/>
        <v>0</v>
      </c>
      <c r="I742" s="94">
        <f t="shared" si="35"/>
        <v>0</v>
      </c>
      <c r="J742" s="94">
        <f t="shared" si="35"/>
        <v>0</v>
      </c>
      <c r="K742" s="94">
        <f t="shared" si="35"/>
        <v>0</v>
      </c>
      <c r="L742" s="94">
        <f t="shared" si="35"/>
        <v>0</v>
      </c>
      <c r="M742" s="94">
        <f t="shared" si="35"/>
        <v>0</v>
      </c>
      <c r="N742" s="94">
        <f t="shared" si="35"/>
        <v>0</v>
      </c>
      <c r="O742" s="94">
        <f t="shared" si="35"/>
        <v>0</v>
      </c>
      <c r="P742" s="94">
        <f t="shared" si="35"/>
        <v>0</v>
      </c>
      <c r="Q742" s="94">
        <f t="shared" si="35"/>
        <v>0</v>
      </c>
      <c r="R742" s="94">
        <f t="shared" si="35"/>
        <v>0</v>
      </c>
      <c r="S742" s="94">
        <f t="shared" si="35"/>
        <v>0</v>
      </c>
      <c r="T742" s="94">
        <f t="shared" si="35"/>
        <v>0</v>
      </c>
      <c r="U742" s="94">
        <f t="shared" si="35"/>
        <v>0</v>
      </c>
      <c r="V742" s="94">
        <f t="shared" si="35"/>
        <v>0</v>
      </c>
      <c r="W742" s="94">
        <f t="shared" si="35"/>
        <v>0</v>
      </c>
      <c r="X742" s="94">
        <f t="shared" si="35"/>
        <v>0</v>
      </c>
      <c r="Y742" s="94">
        <f t="shared" si="35"/>
        <v>0</v>
      </c>
      <c r="Z742" s="94">
        <f t="shared" si="35"/>
        <v>0</v>
      </c>
      <c r="AA742" s="94">
        <f t="shared" si="35"/>
        <v>0</v>
      </c>
      <c r="AB742" s="95">
        <f t="shared" si="35"/>
        <v>0</v>
      </c>
      <c r="AD742" s="194"/>
    </row>
    <row r="743" spans="4:30" ht="12.75" hidden="1" customHeight="1" outlineLevel="1">
      <c r="D743" s="112" t="str">
        <f ca="1">'Line Items'!D342</f>
        <v>Porterbrook: DMU - Class 144 - 2 car</v>
      </c>
      <c r="E743" s="93"/>
      <c r="F743" s="113" t="str">
        <f t="shared" si="36"/>
        <v>000 Veh Miles</v>
      </c>
      <c r="G743" s="94">
        <f t="shared" si="35"/>
        <v>0</v>
      </c>
      <c r="H743" s="94">
        <f t="shared" si="35"/>
        <v>0</v>
      </c>
      <c r="I743" s="94">
        <f t="shared" si="35"/>
        <v>0</v>
      </c>
      <c r="J743" s="94">
        <f t="shared" si="35"/>
        <v>0</v>
      </c>
      <c r="K743" s="94">
        <f t="shared" si="35"/>
        <v>0</v>
      </c>
      <c r="L743" s="94">
        <f t="shared" si="35"/>
        <v>0</v>
      </c>
      <c r="M743" s="94">
        <f t="shared" si="35"/>
        <v>0</v>
      </c>
      <c r="N743" s="94">
        <f t="shared" si="35"/>
        <v>0</v>
      </c>
      <c r="O743" s="94">
        <f t="shared" si="35"/>
        <v>0</v>
      </c>
      <c r="P743" s="94">
        <f t="shared" si="35"/>
        <v>0</v>
      </c>
      <c r="Q743" s="94">
        <f t="shared" si="35"/>
        <v>0</v>
      </c>
      <c r="R743" s="94">
        <f t="shared" si="35"/>
        <v>0</v>
      </c>
      <c r="S743" s="94">
        <f t="shared" si="35"/>
        <v>0</v>
      </c>
      <c r="T743" s="94">
        <f t="shared" si="35"/>
        <v>0</v>
      </c>
      <c r="U743" s="94">
        <f t="shared" si="35"/>
        <v>0</v>
      </c>
      <c r="V743" s="94">
        <f t="shared" si="35"/>
        <v>0</v>
      </c>
      <c r="W743" s="94">
        <f t="shared" si="35"/>
        <v>0</v>
      </c>
      <c r="X743" s="94">
        <f t="shared" si="35"/>
        <v>0</v>
      </c>
      <c r="Y743" s="94">
        <f t="shared" si="35"/>
        <v>0</v>
      </c>
      <c r="Z743" s="94">
        <f t="shared" si="35"/>
        <v>0</v>
      </c>
      <c r="AA743" s="94">
        <f t="shared" si="35"/>
        <v>0</v>
      </c>
      <c r="AB743" s="95">
        <f t="shared" si="35"/>
        <v>0</v>
      </c>
      <c r="AD743" s="194"/>
    </row>
    <row r="744" spans="4:30" ht="12.75" hidden="1" customHeight="1" outlineLevel="1">
      <c r="D744" s="112" t="str">
        <f ca="1">'Line Items'!D343</f>
        <v>Porterbrook: DMU - Class 144 - 3 car</v>
      </c>
      <c r="E744" s="93"/>
      <c r="F744" s="113" t="str">
        <f t="shared" si="36"/>
        <v>000 Veh Miles</v>
      </c>
      <c r="G744" s="94">
        <f t="shared" si="35"/>
        <v>0</v>
      </c>
      <c r="H744" s="94">
        <f t="shared" si="35"/>
        <v>0</v>
      </c>
      <c r="I744" s="94">
        <f t="shared" si="35"/>
        <v>0</v>
      </c>
      <c r="J744" s="94">
        <f t="shared" si="35"/>
        <v>0</v>
      </c>
      <c r="K744" s="94">
        <f t="shared" si="35"/>
        <v>0</v>
      </c>
      <c r="L744" s="94">
        <f t="shared" si="35"/>
        <v>0</v>
      </c>
      <c r="M744" s="94">
        <f t="shared" si="35"/>
        <v>0</v>
      </c>
      <c r="N744" s="94">
        <f t="shared" si="35"/>
        <v>0</v>
      </c>
      <c r="O744" s="94">
        <f t="shared" si="35"/>
        <v>0</v>
      </c>
      <c r="P744" s="94">
        <f t="shared" si="35"/>
        <v>0</v>
      </c>
      <c r="Q744" s="94">
        <f t="shared" si="35"/>
        <v>0</v>
      </c>
      <c r="R744" s="94">
        <f t="shared" si="35"/>
        <v>0</v>
      </c>
      <c r="S744" s="94">
        <f t="shared" si="35"/>
        <v>0</v>
      </c>
      <c r="T744" s="94">
        <f t="shared" ref="T744:AB744" si="37">SUM(T416,T580)</f>
        <v>0</v>
      </c>
      <c r="U744" s="94">
        <f t="shared" si="37"/>
        <v>0</v>
      </c>
      <c r="V744" s="94">
        <f t="shared" si="37"/>
        <v>0</v>
      </c>
      <c r="W744" s="94">
        <f t="shared" si="37"/>
        <v>0</v>
      </c>
      <c r="X744" s="94">
        <f t="shared" si="37"/>
        <v>0</v>
      </c>
      <c r="Y744" s="94">
        <f t="shared" si="37"/>
        <v>0</v>
      </c>
      <c r="Z744" s="94">
        <f t="shared" si="37"/>
        <v>0</v>
      </c>
      <c r="AA744" s="94">
        <f t="shared" si="37"/>
        <v>0</v>
      </c>
      <c r="AB744" s="95">
        <f t="shared" si="37"/>
        <v>0</v>
      </c>
      <c r="AD744" s="194"/>
    </row>
    <row r="745" spans="4:30" ht="12.75" hidden="1" customHeight="1" outlineLevel="1">
      <c r="D745" s="112" t="str">
        <f ca="1">'Line Items'!D344</f>
        <v>Porterbrook: DMU - Class 150 - 2 car</v>
      </c>
      <c r="E745" s="93"/>
      <c r="F745" s="113" t="str">
        <f t="shared" si="36"/>
        <v>000 Veh Miles</v>
      </c>
      <c r="G745" s="94">
        <f t="shared" ref="G745:AB756" si="38">SUM(G417,G581)</f>
        <v>0</v>
      </c>
      <c r="H745" s="94">
        <f t="shared" si="38"/>
        <v>0</v>
      </c>
      <c r="I745" s="94">
        <f t="shared" si="38"/>
        <v>0</v>
      </c>
      <c r="J745" s="94">
        <f t="shared" si="38"/>
        <v>0</v>
      </c>
      <c r="K745" s="94">
        <f t="shared" si="38"/>
        <v>0</v>
      </c>
      <c r="L745" s="94">
        <f t="shared" si="38"/>
        <v>0</v>
      </c>
      <c r="M745" s="94">
        <f t="shared" si="38"/>
        <v>0</v>
      </c>
      <c r="N745" s="94">
        <f t="shared" si="38"/>
        <v>0</v>
      </c>
      <c r="O745" s="94">
        <f t="shared" si="38"/>
        <v>0</v>
      </c>
      <c r="P745" s="94">
        <f t="shared" si="38"/>
        <v>0</v>
      </c>
      <c r="Q745" s="94">
        <f t="shared" si="38"/>
        <v>0</v>
      </c>
      <c r="R745" s="94">
        <f t="shared" si="38"/>
        <v>0</v>
      </c>
      <c r="S745" s="94">
        <f t="shared" si="38"/>
        <v>0</v>
      </c>
      <c r="T745" s="94">
        <f t="shared" si="38"/>
        <v>0</v>
      </c>
      <c r="U745" s="94">
        <f t="shared" si="38"/>
        <v>0</v>
      </c>
      <c r="V745" s="94">
        <f t="shared" si="38"/>
        <v>0</v>
      </c>
      <c r="W745" s="94">
        <f t="shared" si="38"/>
        <v>0</v>
      </c>
      <c r="X745" s="94">
        <f t="shared" si="38"/>
        <v>0</v>
      </c>
      <c r="Y745" s="94">
        <f t="shared" si="38"/>
        <v>0</v>
      </c>
      <c r="Z745" s="94">
        <f t="shared" si="38"/>
        <v>0</v>
      </c>
      <c r="AA745" s="94">
        <f t="shared" si="38"/>
        <v>0</v>
      </c>
      <c r="AB745" s="95">
        <f t="shared" si="38"/>
        <v>0</v>
      </c>
      <c r="AD745" s="194"/>
    </row>
    <row r="746" spans="4:30" ht="12.75" hidden="1" customHeight="1" outlineLevel="1">
      <c r="D746" s="112" t="str">
        <f ca="1">'Line Items'!D345</f>
        <v>Porterbrook: DMU - Class 153</v>
      </c>
      <c r="E746" s="93"/>
      <c r="F746" s="113" t="str">
        <f t="shared" si="36"/>
        <v>000 Veh Miles</v>
      </c>
      <c r="G746" s="94">
        <f t="shared" si="38"/>
        <v>0</v>
      </c>
      <c r="H746" s="94">
        <f t="shared" si="38"/>
        <v>0</v>
      </c>
      <c r="I746" s="94">
        <f t="shared" si="38"/>
        <v>0</v>
      </c>
      <c r="J746" s="94">
        <f t="shared" si="38"/>
        <v>0</v>
      </c>
      <c r="K746" s="94">
        <f t="shared" si="38"/>
        <v>0</v>
      </c>
      <c r="L746" s="94">
        <f t="shared" si="38"/>
        <v>0</v>
      </c>
      <c r="M746" s="94">
        <f t="shared" si="38"/>
        <v>0</v>
      </c>
      <c r="N746" s="94">
        <f t="shared" si="38"/>
        <v>0</v>
      </c>
      <c r="O746" s="94">
        <f t="shared" si="38"/>
        <v>0</v>
      </c>
      <c r="P746" s="94">
        <f t="shared" si="38"/>
        <v>0</v>
      </c>
      <c r="Q746" s="94">
        <f t="shared" si="38"/>
        <v>0</v>
      </c>
      <c r="R746" s="94">
        <f t="shared" si="38"/>
        <v>0</v>
      </c>
      <c r="S746" s="94">
        <f t="shared" si="38"/>
        <v>0</v>
      </c>
      <c r="T746" s="94">
        <f t="shared" si="38"/>
        <v>0</v>
      </c>
      <c r="U746" s="94">
        <f t="shared" si="38"/>
        <v>0</v>
      </c>
      <c r="V746" s="94">
        <f t="shared" si="38"/>
        <v>0</v>
      </c>
      <c r="W746" s="94">
        <f t="shared" si="38"/>
        <v>0</v>
      </c>
      <c r="X746" s="94">
        <f t="shared" si="38"/>
        <v>0</v>
      </c>
      <c r="Y746" s="94">
        <f t="shared" si="38"/>
        <v>0</v>
      </c>
      <c r="Z746" s="94">
        <f t="shared" si="38"/>
        <v>0</v>
      </c>
      <c r="AA746" s="94">
        <f t="shared" si="38"/>
        <v>0</v>
      </c>
      <c r="AB746" s="95">
        <f t="shared" si="38"/>
        <v>0</v>
      </c>
      <c r="AD746" s="194"/>
    </row>
    <row r="747" spans="4:30" ht="12.75" hidden="1" customHeight="1" outlineLevel="1">
      <c r="D747" s="112" t="str">
        <f ca="1">'Line Items'!D346</f>
        <v>Porterbrook: DMU - Class 155</v>
      </c>
      <c r="E747" s="93"/>
      <c r="F747" s="113" t="str">
        <f t="shared" si="36"/>
        <v>000 Veh Miles</v>
      </c>
      <c r="G747" s="94">
        <f t="shared" si="38"/>
        <v>0</v>
      </c>
      <c r="H747" s="94">
        <f t="shared" si="38"/>
        <v>0</v>
      </c>
      <c r="I747" s="94">
        <f t="shared" si="38"/>
        <v>0</v>
      </c>
      <c r="J747" s="94">
        <f t="shared" si="38"/>
        <v>0</v>
      </c>
      <c r="K747" s="94">
        <f t="shared" si="38"/>
        <v>0</v>
      </c>
      <c r="L747" s="94">
        <f t="shared" si="38"/>
        <v>0</v>
      </c>
      <c r="M747" s="94">
        <f t="shared" si="38"/>
        <v>0</v>
      </c>
      <c r="N747" s="94">
        <f t="shared" si="38"/>
        <v>0</v>
      </c>
      <c r="O747" s="94">
        <f t="shared" si="38"/>
        <v>0</v>
      </c>
      <c r="P747" s="94">
        <f t="shared" si="38"/>
        <v>0</v>
      </c>
      <c r="Q747" s="94">
        <f t="shared" si="38"/>
        <v>0</v>
      </c>
      <c r="R747" s="94">
        <f t="shared" si="38"/>
        <v>0</v>
      </c>
      <c r="S747" s="94">
        <f t="shared" si="38"/>
        <v>0</v>
      </c>
      <c r="T747" s="94">
        <f t="shared" si="38"/>
        <v>0</v>
      </c>
      <c r="U747" s="94">
        <f t="shared" si="38"/>
        <v>0</v>
      </c>
      <c r="V747" s="94">
        <f t="shared" si="38"/>
        <v>0</v>
      </c>
      <c r="W747" s="94">
        <f t="shared" si="38"/>
        <v>0</v>
      </c>
      <c r="X747" s="94">
        <f t="shared" si="38"/>
        <v>0</v>
      </c>
      <c r="Y747" s="94">
        <f t="shared" si="38"/>
        <v>0</v>
      </c>
      <c r="Z747" s="94">
        <f t="shared" si="38"/>
        <v>0</v>
      </c>
      <c r="AA747" s="94">
        <f t="shared" si="38"/>
        <v>0</v>
      </c>
      <c r="AB747" s="95">
        <f t="shared" si="38"/>
        <v>0</v>
      </c>
      <c r="AD747" s="194"/>
    </row>
    <row r="748" spans="4:30" ht="12.75" hidden="1" customHeight="1" outlineLevel="1">
      <c r="D748" s="112" t="str">
        <f ca="1">'Line Items'!D347</f>
        <v>Porterbrook: DMU - Class 156</v>
      </c>
      <c r="E748" s="93"/>
      <c r="F748" s="113" t="str">
        <f t="shared" si="36"/>
        <v>000 Veh Miles</v>
      </c>
      <c r="G748" s="94">
        <f t="shared" si="38"/>
        <v>0</v>
      </c>
      <c r="H748" s="94">
        <f t="shared" si="38"/>
        <v>0</v>
      </c>
      <c r="I748" s="94">
        <f t="shared" si="38"/>
        <v>0</v>
      </c>
      <c r="J748" s="94">
        <f t="shared" si="38"/>
        <v>0</v>
      </c>
      <c r="K748" s="94">
        <f t="shared" si="38"/>
        <v>0</v>
      </c>
      <c r="L748" s="94">
        <f t="shared" si="38"/>
        <v>0</v>
      </c>
      <c r="M748" s="94">
        <f t="shared" si="38"/>
        <v>0</v>
      </c>
      <c r="N748" s="94">
        <f t="shared" si="38"/>
        <v>0</v>
      </c>
      <c r="O748" s="94">
        <f t="shared" si="38"/>
        <v>0</v>
      </c>
      <c r="P748" s="94">
        <f t="shared" si="38"/>
        <v>0</v>
      </c>
      <c r="Q748" s="94">
        <f t="shared" si="38"/>
        <v>0</v>
      </c>
      <c r="R748" s="94">
        <f t="shared" si="38"/>
        <v>0</v>
      </c>
      <c r="S748" s="94">
        <f t="shared" si="38"/>
        <v>0</v>
      </c>
      <c r="T748" s="94">
        <f t="shared" si="38"/>
        <v>0</v>
      </c>
      <c r="U748" s="94">
        <f t="shared" si="38"/>
        <v>0</v>
      </c>
      <c r="V748" s="94">
        <f t="shared" si="38"/>
        <v>0</v>
      </c>
      <c r="W748" s="94">
        <f t="shared" si="38"/>
        <v>0</v>
      </c>
      <c r="X748" s="94">
        <f t="shared" si="38"/>
        <v>0</v>
      </c>
      <c r="Y748" s="94">
        <f t="shared" si="38"/>
        <v>0</v>
      </c>
      <c r="Z748" s="94">
        <f t="shared" si="38"/>
        <v>0</v>
      </c>
      <c r="AA748" s="94">
        <f t="shared" si="38"/>
        <v>0</v>
      </c>
      <c r="AB748" s="95">
        <f t="shared" si="38"/>
        <v>0</v>
      </c>
      <c r="AD748" s="194"/>
    </row>
    <row r="749" spans="4:30" ht="12.75" hidden="1" customHeight="1" outlineLevel="1">
      <c r="D749" s="112" t="str">
        <f ca="1">'Line Items'!D348</f>
        <v>Porterbrook: DMU - Class 158 - 3 car</v>
      </c>
      <c r="E749" s="93"/>
      <c r="F749" s="113" t="str">
        <f t="shared" si="36"/>
        <v>000 Veh Miles</v>
      </c>
      <c r="G749" s="94">
        <f t="shared" si="38"/>
        <v>0</v>
      </c>
      <c r="H749" s="94">
        <f t="shared" si="38"/>
        <v>0</v>
      </c>
      <c r="I749" s="94">
        <f t="shared" si="38"/>
        <v>0</v>
      </c>
      <c r="J749" s="94">
        <f t="shared" si="38"/>
        <v>0</v>
      </c>
      <c r="K749" s="94">
        <f t="shared" si="38"/>
        <v>0</v>
      </c>
      <c r="L749" s="94">
        <f t="shared" si="38"/>
        <v>0</v>
      </c>
      <c r="M749" s="94">
        <f t="shared" si="38"/>
        <v>0</v>
      </c>
      <c r="N749" s="94">
        <f t="shared" si="38"/>
        <v>0</v>
      </c>
      <c r="O749" s="94">
        <f t="shared" si="38"/>
        <v>0</v>
      </c>
      <c r="P749" s="94">
        <f t="shared" si="38"/>
        <v>0</v>
      </c>
      <c r="Q749" s="94">
        <f t="shared" si="38"/>
        <v>0</v>
      </c>
      <c r="R749" s="94">
        <f t="shared" si="38"/>
        <v>0</v>
      </c>
      <c r="S749" s="94">
        <f t="shared" si="38"/>
        <v>0</v>
      </c>
      <c r="T749" s="94">
        <f t="shared" si="38"/>
        <v>0</v>
      </c>
      <c r="U749" s="94">
        <f t="shared" si="38"/>
        <v>0</v>
      </c>
      <c r="V749" s="94">
        <f t="shared" si="38"/>
        <v>0</v>
      </c>
      <c r="W749" s="94">
        <f t="shared" si="38"/>
        <v>0</v>
      </c>
      <c r="X749" s="94">
        <f t="shared" si="38"/>
        <v>0</v>
      </c>
      <c r="Y749" s="94">
        <f t="shared" si="38"/>
        <v>0</v>
      </c>
      <c r="Z749" s="94">
        <f t="shared" si="38"/>
        <v>0</v>
      </c>
      <c r="AA749" s="94">
        <f t="shared" si="38"/>
        <v>0</v>
      </c>
      <c r="AB749" s="95">
        <f t="shared" si="38"/>
        <v>0</v>
      </c>
      <c r="AD749" s="194"/>
    </row>
    <row r="750" spans="4:30" ht="12.75" hidden="1" customHeight="1" outlineLevel="1">
      <c r="D750" s="112" t="str">
        <f ca="1">'Line Items'!D349</f>
        <v>Porterbrook: EMU - Class 319</v>
      </c>
      <c r="E750" s="93"/>
      <c r="F750" s="113" t="str">
        <f t="shared" si="36"/>
        <v>000 Veh Miles</v>
      </c>
      <c r="G750" s="94">
        <f t="shared" si="38"/>
        <v>0</v>
      </c>
      <c r="H750" s="94">
        <f t="shared" si="38"/>
        <v>0</v>
      </c>
      <c r="I750" s="94">
        <f t="shared" si="38"/>
        <v>0</v>
      </c>
      <c r="J750" s="94">
        <f t="shared" si="38"/>
        <v>0</v>
      </c>
      <c r="K750" s="94">
        <f t="shared" si="38"/>
        <v>0</v>
      </c>
      <c r="L750" s="94">
        <f t="shared" si="38"/>
        <v>0</v>
      </c>
      <c r="M750" s="94">
        <f t="shared" si="38"/>
        <v>0</v>
      </c>
      <c r="N750" s="94">
        <f t="shared" si="38"/>
        <v>0</v>
      </c>
      <c r="O750" s="94">
        <f t="shared" si="38"/>
        <v>0</v>
      </c>
      <c r="P750" s="94">
        <f t="shared" si="38"/>
        <v>0</v>
      </c>
      <c r="Q750" s="94">
        <f t="shared" si="38"/>
        <v>0</v>
      </c>
      <c r="R750" s="94">
        <f t="shared" si="38"/>
        <v>0</v>
      </c>
      <c r="S750" s="94">
        <f t="shared" si="38"/>
        <v>0</v>
      </c>
      <c r="T750" s="94">
        <f t="shared" si="38"/>
        <v>0</v>
      </c>
      <c r="U750" s="94">
        <f t="shared" si="38"/>
        <v>0</v>
      </c>
      <c r="V750" s="94">
        <f t="shared" si="38"/>
        <v>0</v>
      </c>
      <c r="W750" s="94">
        <f t="shared" si="38"/>
        <v>0</v>
      </c>
      <c r="X750" s="94">
        <f t="shared" si="38"/>
        <v>0</v>
      </c>
      <c r="Y750" s="94">
        <f t="shared" si="38"/>
        <v>0</v>
      </c>
      <c r="Z750" s="94">
        <f t="shared" si="38"/>
        <v>0</v>
      </c>
      <c r="AA750" s="94">
        <f t="shared" si="38"/>
        <v>0</v>
      </c>
      <c r="AB750" s="95">
        <f t="shared" si="38"/>
        <v>0</v>
      </c>
      <c r="AD750" s="194"/>
    </row>
    <row r="751" spans="4:30" ht="12.75" hidden="1" customHeight="1" outlineLevel="1">
      <c r="D751" s="112" t="str">
        <f ca="1">'Line Items'!D350</f>
        <v>Porterbrook: EMU - Class 323</v>
      </c>
      <c r="E751" s="93"/>
      <c r="F751" s="113" t="str">
        <f t="shared" si="36"/>
        <v>000 Veh Miles</v>
      </c>
      <c r="G751" s="94">
        <f t="shared" si="38"/>
        <v>0</v>
      </c>
      <c r="H751" s="94">
        <f t="shared" si="38"/>
        <v>0</v>
      </c>
      <c r="I751" s="94">
        <f t="shared" si="38"/>
        <v>0</v>
      </c>
      <c r="J751" s="94">
        <f t="shared" si="38"/>
        <v>0</v>
      </c>
      <c r="K751" s="94">
        <f t="shared" si="38"/>
        <v>0</v>
      </c>
      <c r="L751" s="94">
        <f t="shared" si="38"/>
        <v>0</v>
      </c>
      <c r="M751" s="94">
        <f t="shared" si="38"/>
        <v>0</v>
      </c>
      <c r="N751" s="94">
        <f t="shared" si="38"/>
        <v>0</v>
      </c>
      <c r="O751" s="94">
        <f t="shared" si="38"/>
        <v>0</v>
      </c>
      <c r="P751" s="94">
        <f t="shared" si="38"/>
        <v>0</v>
      </c>
      <c r="Q751" s="94">
        <f t="shared" si="38"/>
        <v>0</v>
      </c>
      <c r="R751" s="94">
        <f t="shared" si="38"/>
        <v>0</v>
      </c>
      <c r="S751" s="94">
        <f t="shared" si="38"/>
        <v>0</v>
      </c>
      <c r="T751" s="94">
        <f t="shared" si="38"/>
        <v>0</v>
      </c>
      <c r="U751" s="94">
        <f t="shared" si="38"/>
        <v>0</v>
      </c>
      <c r="V751" s="94">
        <f t="shared" si="38"/>
        <v>0</v>
      </c>
      <c r="W751" s="94">
        <f t="shared" si="38"/>
        <v>0</v>
      </c>
      <c r="X751" s="94">
        <f t="shared" si="38"/>
        <v>0</v>
      </c>
      <c r="Y751" s="94">
        <f t="shared" si="38"/>
        <v>0</v>
      </c>
      <c r="Z751" s="94">
        <f t="shared" si="38"/>
        <v>0</v>
      </c>
      <c r="AA751" s="94">
        <f t="shared" si="38"/>
        <v>0</v>
      </c>
      <c r="AB751" s="95">
        <f t="shared" si="38"/>
        <v>0</v>
      </c>
      <c r="AD751" s="194"/>
    </row>
    <row r="752" spans="4:30" ht="12.75" hidden="1" customHeight="1" outlineLevel="1">
      <c r="D752" s="112" t="str">
        <f ca="1">'Line Items'!D351</f>
        <v>[Rolling Stock Line 20]</v>
      </c>
      <c r="E752" s="93"/>
      <c r="F752" s="113" t="str">
        <f t="shared" si="36"/>
        <v>000 Veh Miles</v>
      </c>
      <c r="G752" s="94">
        <f t="shared" si="38"/>
        <v>0</v>
      </c>
      <c r="H752" s="94">
        <f t="shared" si="38"/>
        <v>0</v>
      </c>
      <c r="I752" s="94">
        <f t="shared" si="38"/>
        <v>0</v>
      </c>
      <c r="J752" s="94">
        <f t="shared" si="38"/>
        <v>0</v>
      </c>
      <c r="K752" s="94">
        <f t="shared" si="38"/>
        <v>0</v>
      </c>
      <c r="L752" s="94">
        <f t="shared" si="38"/>
        <v>0</v>
      </c>
      <c r="M752" s="94">
        <f t="shared" si="38"/>
        <v>0</v>
      </c>
      <c r="N752" s="94">
        <f t="shared" si="38"/>
        <v>0</v>
      </c>
      <c r="O752" s="94">
        <f t="shared" si="38"/>
        <v>0</v>
      </c>
      <c r="P752" s="94">
        <f t="shared" si="38"/>
        <v>0</v>
      </c>
      <c r="Q752" s="94">
        <f t="shared" si="38"/>
        <v>0</v>
      </c>
      <c r="R752" s="94">
        <f t="shared" si="38"/>
        <v>0</v>
      </c>
      <c r="S752" s="94">
        <f t="shared" si="38"/>
        <v>0</v>
      </c>
      <c r="T752" s="94">
        <f t="shared" si="38"/>
        <v>0</v>
      </c>
      <c r="U752" s="94">
        <f t="shared" si="38"/>
        <v>0</v>
      </c>
      <c r="V752" s="94">
        <f t="shared" si="38"/>
        <v>0</v>
      </c>
      <c r="W752" s="94">
        <f t="shared" si="38"/>
        <v>0</v>
      </c>
      <c r="X752" s="94">
        <f t="shared" si="38"/>
        <v>0</v>
      </c>
      <c r="Y752" s="94">
        <f t="shared" si="38"/>
        <v>0</v>
      </c>
      <c r="Z752" s="94">
        <f t="shared" si="38"/>
        <v>0</v>
      </c>
      <c r="AA752" s="94">
        <f t="shared" si="38"/>
        <v>0</v>
      </c>
      <c r="AB752" s="95">
        <f t="shared" si="38"/>
        <v>0</v>
      </c>
      <c r="AD752" s="194"/>
    </row>
    <row r="753" spans="4:30" ht="12.75" hidden="1" customHeight="1" outlineLevel="1">
      <c r="D753" s="112" t="str">
        <f ca="1">'Line Items'!D352</f>
        <v>[Rolling Stock Line 21]</v>
      </c>
      <c r="E753" s="93"/>
      <c r="F753" s="113" t="str">
        <f t="shared" si="36"/>
        <v>000 Veh Miles</v>
      </c>
      <c r="G753" s="94">
        <f t="shared" si="38"/>
        <v>0</v>
      </c>
      <c r="H753" s="94">
        <f t="shared" si="38"/>
        <v>0</v>
      </c>
      <c r="I753" s="94">
        <f t="shared" si="38"/>
        <v>0</v>
      </c>
      <c r="J753" s="94">
        <f t="shared" si="38"/>
        <v>0</v>
      </c>
      <c r="K753" s="94">
        <f t="shared" si="38"/>
        <v>0</v>
      </c>
      <c r="L753" s="94">
        <f t="shared" si="38"/>
        <v>0</v>
      </c>
      <c r="M753" s="94">
        <f t="shared" si="38"/>
        <v>0</v>
      </c>
      <c r="N753" s="94">
        <f t="shared" si="38"/>
        <v>0</v>
      </c>
      <c r="O753" s="94">
        <f t="shared" si="38"/>
        <v>0</v>
      </c>
      <c r="P753" s="94">
        <f t="shared" si="38"/>
        <v>0</v>
      </c>
      <c r="Q753" s="94">
        <f t="shared" si="38"/>
        <v>0</v>
      </c>
      <c r="R753" s="94">
        <f t="shared" si="38"/>
        <v>0</v>
      </c>
      <c r="S753" s="94">
        <f t="shared" si="38"/>
        <v>0</v>
      </c>
      <c r="T753" s="94">
        <f t="shared" si="38"/>
        <v>0</v>
      </c>
      <c r="U753" s="94">
        <f t="shared" si="38"/>
        <v>0</v>
      </c>
      <c r="V753" s="94">
        <f t="shared" si="38"/>
        <v>0</v>
      </c>
      <c r="W753" s="94">
        <f t="shared" si="38"/>
        <v>0</v>
      </c>
      <c r="X753" s="94">
        <f t="shared" si="38"/>
        <v>0</v>
      </c>
      <c r="Y753" s="94">
        <f t="shared" si="38"/>
        <v>0</v>
      </c>
      <c r="Z753" s="94">
        <f t="shared" si="38"/>
        <v>0</v>
      </c>
      <c r="AA753" s="94">
        <f t="shared" si="38"/>
        <v>0</v>
      </c>
      <c r="AB753" s="95">
        <f t="shared" si="38"/>
        <v>0</v>
      </c>
      <c r="AD753" s="194"/>
    </row>
    <row r="754" spans="4:30" ht="12.75" hidden="1" customHeight="1" outlineLevel="1">
      <c r="D754" s="112" t="str">
        <f ca="1">'Line Items'!D353</f>
        <v>[Rolling Stock Line 22]</v>
      </c>
      <c r="E754" s="93"/>
      <c r="F754" s="113" t="str">
        <f t="shared" si="36"/>
        <v>000 Veh Miles</v>
      </c>
      <c r="G754" s="94">
        <f t="shared" si="38"/>
        <v>0</v>
      </c>
      <c r="H754" s="94">
        <f t="shared" si="38"/>
        <v>0</v>
      </c>
      <c r="I754" s="94">
        <f t="shared" si="38"/>
        <v>0</v>
      </c>
      <c r="J754" s="94">
        <f t="shared" si="38"/>
        <v>0</v>
      </c>
      <c r="K754" s="94">
        <f t="shared" si="38"/>
        <v>0</v>
      </c>
      <c r="L754" s="94">
        <f t="shared" si="38"/>
        <v>0</v>
      </c>
      <c r="M754" s="94">
        <f t="shared" si="38"/>
        <v>0</v>
      </c>
      <c r="N754" s="94">
        <f t="shared" si="38"/>
        <v>0</v>
      </c>
      <c r="O754" s="94">
        <f t="shared" si="38"/>
        <v>0</v>
      </c>
      <c r="P754" s="94">
        <f t="shared" si="38"/>
        <v>0</v>
      </c>
      <c r="Q754" s="94">
        <f t="shared" si="38"/>
        <v>0</v>
      </c>
      <c r="R754" s="94">
        <f t="shared" si="38"/>
        <v>0</v>
      </c>
      <c r="S754" s="94">
        <f t="shared" si="38"/>
        <v>0</v>
      </c>
      <c r="T754" s="94">
        <f t="shared" si="38"/>
        <v>0</v>
      </c>
      <c r="U754" s="94">
        <f t="shared" si="38"/>
        <v>0</v>
      </c>
      <c r="V754" s="94">
        <f t="shared" si="38"/>
        <v>0</v>
      </c>
      <c r="W754" s="94">
        <f t="shared" si="38"/>
        <v>0</v>
      </c>
      <c r="X754" s="94">
        <f t="shared" si="38"/>
        <v>0</v>
      </c>
      <c r="Y754" s="94">
        <f t="shared" si="38"/>
        <v>0</v>
      </c>
      <c r="Z754" s="94">
        <f t="shared" si="38"/>
        <v>0</v>
      </c>
      <c r="AA754" s="94">
        <f t="shared" si="38"/>
        <v>0</v>
      </c>
      <c r="AB754" s="95">
        <f t="shared" si="38"/>
        <v>0</v>
      </c>
      <c r="AD754" s="194"/>
    </row>
    <row r="755" spans="4:30" ht="12.75" hidden="1" customHeight="1" outlineLevel="1">
      <c r="D755" s="112" t="str">
        <f ca="1">'Line Items'!D354</f>
        <v>[Rolling Stock Line 23]</v>
      </c>
      <c r="E755" s="93"/>
      <c r="F755" s="113" t="str">
        <f t="shared" si="36"/>
        <v>000 Veh Miles</v>
      </c>
      <c r="G755" s="94">
        <f t="shared" si="38"/>
        <v>0</v>
      </c>
      <c r="H755" s="94">
        <f t="shared" si="38"/>
        <v>0</v>
      </c>
      <c r="I755" s="94">
        <f t="shared" si="38"/>
        <v>0</v>
      </c>
      <c r="J755" s="94">
        <f t="shared" si="38"/>
        <v>0</v>
      </c>
      <c r="K755" s="94">
        <f t="shared" si="38"/>
        <v>0</v>
      </c>
      <c r="L755" s="94">
        <f t="shared" si="38"/>
        <v>0</v>
      </c>
      <c r="M755" s="94">
        <f t="shared" si="38"/>
        <v>0</v>
      </c>
      <c r="N755" s="94">
        <f t="shared" si="38"/>
        <v>0</v>
      </c>
      <c r="O755" s="94">
        <f t="shared" si="38"/>
        <v>0</v>
      </c>
      <c r="P755" s="94">
        <f t="shared" si="38"/>
        <v>0</v>
      </c>
      <c r="Q755" s="94">
        <f t="shared" si="38"/>
        <v>0</v>
      </c>
      <c r="R755" s="94">
        <f t="shared" si="38"/>
        <v>0</v>
      </c>
      <c r="S755" s="94">
        <f t="shared" si="38"/>
        <v>0</v>
      </c>
      <c r="T755" s="94">
        <f t="shared" si="38"/>
        <v>0</v>
      </c>
      <c r="U755" s="94">
        <f t="shared" si="38"/>
        <v>0</v>
      </c>
      <c r="V755" s="94">
        <f t="shared" si="38"/>
        <v>0</v>
      </c>
      <c r="W755" s="94">
        <f t="shared" si="38"/>
        <v>0</v>
      </c>
      <c r="X755" s="94">
        <f t="shared" si="38"/>
        <v>0</v>
      </c>
      <c r="Y755" s="94">
        <f t="shared" si="38"/>
        <v>0</v>
      </c>
      <c r="Z755" s="94">
        <f t="shared" si="38"/>
        <v>0</v>
      </c>
      <c r="AA755" s="94">
        <f t="shared" si="38"/>
        <v>0</v>
      </c>
      <c r="AB755" s="95">
        <f t="shared" si="38"/>
        <v>0</v>
      </c>
      <c r="AD755" s="194"/>
    </row>
    <row r="756" spans="4:30" ht="12.75" hidden="1" customHeight="1" outlineLevel="1">
      <c r="D756" s="112" t="str">
        <f ca="1">'Line Items'!D355</f>
        <v>[Rolling Stock Line 24]</v>
      </c>
      <c r="E756" s="93"/>
      <c r="F756" s="113" t="str">
        <f t="shared" si="36"/>
        <v>000 Veh Miles</v>
      </c>
      <c r="G756" s="94">
        <f t="shared" si="38"/>
        <v>0</v>
      </c>
      <c r="H756" s="94">
        <f t="shared" si="38"/>
        <v>0</v>
      </c>
      <c r="I756" s="94">
        <f t="shared" si="38"/>
        <v>0</v>
      </c>
      <c r="J756" s="94">
        <f t="shared" si="38"/>
        <v>0</v>
      </c>
      <c r="K756" s="94">
        <f t="shared" si="38"/>
        <v>0</v>
      </c>
      <c r="L756" s="94">
        <f t="shared" si="38"/>
        <v>0</v>
      </c>
      <c r="M756" s="94">
        <f t="shared" si="38"/>
        <v>0</v>
      </c>
      <c r="N756" s="94">
        <f t="shared" si="38"/>
        <v>0</v>
      </c>
      <c r="O756" s="94">
        <f t="shared" si="38"/>
        <v>0</v>
      </c>
      <c r="P756" s="94">
        <f t="shared" si="38"/>
        <v>0</v>
      </c>
      <c r="Q756" s="94">
        <f t="shared" si="38"/>
        <v>0</v>
      </c>
      <c r="R756" s="94">
        <f t="shared" si="38"/>
        <v>0</v>
      </c>
      <c r="S756" s="94">
        <f t="shared" si="38"/>
        <v>0</v>
      </c>
      <c r="T756" s="94">
        <f t="shared" ref="T756:AB756" si="39">SUM(T428,T592)</f>
        <v>0</v>
      </c>
      <c r="U756" s="94">
        <f t="shared" si="39"/>
        <v>0</v>
      </c>
      <c r="V756" s="94">
        <f t="shared" si="39"/>
        <v>0</v>
      </c>
      <c r="W756" s="94">
        <f t="shared" si="39"/>
        <v>0</v>
      </c>
      <c r="X756" s="94">
        <f t="shared" si="39"/>
        <v>0</v>
      </c>
      <c r="Y756" s="94">
        <f t="shared" si="39"/>
        <v>0</v>
      </c>
      <c r="Z756" s="94">
        <f t="shared" si="39"/>
        <v>0</v>
      </c>
      <c r="AA756" s="94">
        <f t="shared" si="39"/>
        <v>0</v>
      </c>
      <c r="AB756" s="95">
        <f t="shared" si="39"/>
        <v>0</v>
      </c>
      <c r="AD756" s="194"/>
    </row>
    <row r="757" spans="4:30" ht="12.75" hidden="1" customHeight="1" outlineLevel="1">
      <c r="D757" s="112" t="str">
        <f ca="1">'Line Items'!D356</f>
        <v>[Rolling Stock Line 25]</v>
      </c>
      <c r="E757" s="93"/>
      <c r="F757" s="113" t="str">
        <f t="shared" si="36"/>
        <v>000 Veh Miles</v>
      </c>
      <c r="G757" s="94">
        <f t="shared" ref="G757:AB768" si="40">SUM(G429,G593)</f>
        <v>0</v>
      </c>
      <c r="H757" s="94">
        <f t="shared" si="40"/>
        <v>0</v>
      </c>
      <c r="I757" s="94">
        <f t="shared" si="40"/>
        <v>0</v>
      </c>
      <c r="J757" s="94">
        <f t="shared" si="40"/>
        <v>0</v>
      </c>
      <c r="K757" s="94">
        <f t="shared" si="40"/>
        <v>0</v>
      </c>
      <c r="L757" s="94">
        <f t="shared" si="40"/>
        <v>0</v>
      </c>
      <c r="M757" s="94">
        <f t="shared" si="40"/>
        <v>0</v>
      </c>
      <c r="N757" s="94">
        <f t="shared" si="40"/>
        <v>0</v>
      </c>
      <c r="O757" s="94">
        <f t="shared" si="40"/>
        <v>0</v>
      </c>
      <c r="P757" s="94">
        <f t="shared" si="40"/>
        <v>0</v>
      </c>
      <c r="Q757" s="94">
        <f t="shared" si="40"/>
        <v>0</v>
      </c>
      <c r="R757" s="94">
        <f t="shared" si="40"/>
        <v>0</v>
      </c>
      <c r="S757" s="94">
        <f t="shared" si="40"/>
        <v>0</v>
      </c>
      <c r="T757" s="94">
        <f t="shared" si="40"/>
        <v>0</v>
      </c>
      <c r="U757" s="94">
        <f t="shared" si="40"/>
        <v>0</v>
      </c>
      <c r="V757" s="94">
        <f t="shared" si="40"/>
        <v>0</v>
      </c>
      <c r="W757" s="94">
        <f t="shared" si="40"/>
        <v>0</v>
      </c>
      <c r="X757" s="94">
        <f t="shared" si="40"/>
        <v>0</v>
      </c>
      <c r="Y757" s="94">
        <f t="shared" si="40"/>
        <v>0</v>
      </c>
      <c r="Z757" s="94">
        <f t="shared" si="40"/>
        <v>0</v>
      </c>
      <c r="AA757" s="94">
        <f t="shared" si="40"/>
        <v>0</v>
      </c>
      <c r="AB757" s="95">
        <f t="shared" si="40"/>
        <v>0</v>
      </c>
      <c r="AD757" s="194"/>
    </row>
    <row r="758" spans="4:30" ht="12.75" hidden="1" customHeight="1" outlineLevel="1">
      <c r="D758" s="112" t="str">
        <f ca="1">'Line Items'!D357</f>
        <v>[Rolling Stock Line 26]</v>
      </c>
      <c r="E758" s="93"/>
      <c r="F758" s="113" t="str">
        <f t="shared" si="36"/>
        <v>000 Veh Miles</v>
      </c>
      <c r="G758" s="94">
        <f t="shared" si="40"/>
        <v>0</v>
      </c>
      <c r="H758" s="94">
        <f t="shared" si="40"/>
        <v>0</v>
      </c>
      <c r="I758" s="94">
        <f t="shared" si="40"/>
        <v>0</v>
      </c>
      <c r="J758" s="94">
        <f t="shared" si="40"/>
        <v>0</v>
      </c>
      <c r="K758" s="94">
        <f t="shared" si="40"/>
        <v>0</v>
      </c>
      <c r="L758" s="94">
        <f t="shared" si="40"/>
        <v>0</v>
      </c>
      <c r="M758" s="94">
        <f t="shared" si="40"/>
        <v>0</v>
      </c>
      <c r="N758" s="94">
        <f t="shared" si="40"/>
        <v>0</v>
      </c>
      <c r="O758" s="94">
        <f t="shared" si="40"/>
        <v>0</v>
      </c>
      <c r="P758" s="94">
        <f t="shared" si="40"/>
        <v>0</v>
      </c>
      <c r="Q758" s="94">
        <f t="shared" si="40"/>
        <v>0</v>
      </c>
      <c r="R758" s="94">
        <f t="shared" si="40"/>
        <v>0</v>
      </c>
      <c r="S758" s="94">
        <f t="shared" si="40"/>
        <v>0</v>
      </c>
      <c r="T758" s="94">
        <f t="shared" si="40"/>
        <v>0</v>
      </c>
      <c r="U758" s="94">
        <f t="shared" si="40"/>
        <v>0</v>
      </c>
      <c r="V758" s="94">
        <f t="shared" si="40"/>
        <v>0</v>
      </c>
      <c r="W758" s="94">
        <f t="shared" si="40"/>
        <v>0</v>
      </c>
      <c r="X758" s="94">
        <f t="shared" si="40"/>
        <v>0</v>
      </c>
      <c r="Y758" s="94">
        <f t="shared" si="40"/>
        <v>0</v>
      </c>
      <c r="Z758" s="94">
        <f t="shared" si="40"/>
        <v>0</v>
      </c>
      <c r="AA758" s="94">
        <f t="shared" si="40"/>
        <v>0</v>
      </c>
      <c r="AB758" s="95">
        <f t="shared" si="40"/>
        <v>0</v>
      </c>
      <c r="AD758" s="194"/>
    </row>
    <row r="759" spans="4:30" ht="12.75" hidden="1" customHeight="1" outlineLevel="1">
      <c r="D759" s="112" t="str">
        <f ca="1">'Line Items'!D358</f>
        <v>[Rolling Stock Line 27]</v>
      </c>
      <c r="E759" s="93"/>
      <c r="F759" s="113" t="str">
        <f t="shared" si="36"/>
        <v>000 Veh Miles</v>
      </c>
      <c r="G759" s="94">
        <f t="shared" si="40"/>
        <v>0</v>
      </c>
      <c r="H759" s="94">
        <f t="shared" si="40"/>
        <v>0</v>
      </c>
      <c r="I759" s="94">
        <f t="shared" si="40"/>
        <v>0</v>
      </c>
      <c r="J759" s="94">
        <f t="shared" si="40"/>
        <v>0</v>
      </c>
      <c r="K759" s="94">
        <f t="shared" si="40"/>
        <v>0</v>
      </c>
      <c r="L759" s="94">
        <f t="shared" si="40"/>
        <v>0</v>
      </c>
      <c r="M759" s="94">
        <f t="shared" si="40"/>
        <v>0</v>
      </c>
      <c r="N759" s="94">
        <f t="shared" si="40"/>
        <v>0</v>
      </c>
      <c r="O759" s="94">
        <f t="shared" si="40"/>
        <v>0</v>
      </c>
      <c r="P759" s="94">
        <f t="shared" si="40"/>
        <v>0</v>
      </c>
      <c r="Q759" s="94">
        <f t="shared" si="40"/>
        <v>0</v>
      </c>
      <c r="R759" s="94">
        <f t="shared" si="40"/>
        <v>0</v>
      </c>
      <c r="S759" s="94">
        <f t="shared" si="40"/>
        <v>0</v>
      </c>
      <c r="T759" s="94">
        <f t="shared" si="40"/>
        <v>0</v>
      </c>
      <c r="U759" s="94">
        <f t="shared" si="40"/>
        <v>0</v>
      </c>
      <c r="V759" s="94">
        <f t="shared" si="40"/>
        <v>0</v>
      </c>
      <c r="W759" s="94">
        <f t="shared" si="40"/>
        <v>0</v>
      </c>
      <c r="X759" s="94">
        <f t="shared" si="40"/>
        <v>0</v>
      </c>
      <c r="Y759" s="94">
        <f t="shared" si="40"/>
        <v>0</v>
      </c>
      <c r="Z759" s="94">
        <f t="shared" si="40"/>
        <v>0</v>
      </c>
      <c r="AA759" s="94">
        <f t="shared" si="40"/>
        <v>0</v>
      </c>
      <c r="AB759" s="95">
        <f t="shared" si="40"/>
        <v>0</v>
      </c>
      <c r="AD759" s="194"/>
    </row>
    <row r="760" spans="4:30" ht="12.75" hidden="1" customHeight="1" outlineLevel="1">
      <c r="D760" s="112" t="str">
        <f ca="1">'Line Items'!D359</f>
        <v>[Rolling Stock Line 28]</v>
      </c>
      <c r="E760" s="93"/>
      <c r="F760" s="113" t="str">
        <f t="shared" si="36"/>
        <v>000 Veh Miles</v>
      </c>
      <c r="G760" s="94">
        <f t="shared" si="40"/>
        <v>0</v>
      </c>
      <c r="H760" s="94">
        <f t="shared" si="40"/>
        <v>0</v>
      </c>
      <c r="I760" s="94">
        <f t="shared" si="40"/>
        <v>0</v>
      </c>
      <c r="J760" s="94">
        <f t="shared" si="40"/>
        <v>0</v>
      </c>
      <c r="K760" s="94">
        <f t="shared" si="40"/>
        <v>0</v>
      </c>
      <c r="L760" s="94">
        <f t="shared" si="40"/>
        <v>0</v>
      </c>
      <c r="M760" s="94">
        <f t="shared" si="40"/>
        <v>0</v>
      </c>
      <c r="N760" s="94">
        <f t="shared" si="40"/>
        <v>0</v>
      </c>
      <c r="O760" s="94">
        <f t="shared" si="40"/>
        <v>0</v>
      </c>
      <c r="P760" s="94">
        <f t="shared" si="40"/>
        <v>0</v>
      </c>
      <c r="Q760" s="94">
        <f t="shared" si="40"/>
        <v>0</v>
      </c>
      <c r="R760" s="94">
        <f t="shared" si="40"/>
        <v>0</v>
      </c>
      <c r="S760" s="94">
        <f t="shared" si="40"/>
        <v>0</v>
      </c>
      <c r="T760" s="94">
        <f t="shared" si="40"/>
        <v>0</v>
      </c>
      <c r="U760" s="94">
        <f t="shared" si="40"/>
        <v>0</v>
      </c>
      <c r="V760" s="94">
        <f t="shared" si="40"/>
        <v>0</v>
      </c>
      <c r="W760" s="94">
        <f t="shared" si="40"/>
        <v>0</v>
      </c>
      <c r="X760" s="94">
        <f t="shared" si="40"/>
        <v>0</v>
      </c>
      <c r="Y760" s="94">
        <f t="shared" si="40"/>
        <v>0</v>
      </c>
      <c r="Z760" s="94">
        <f t="shared" si="40"/>
        <v>0</v>
      </c>
      <c r="AA760" s="94">
        <f t="shared" si="40"/>
        <v>0</v>
      </c>
      <c r="AB760" s="95">
        <f t="shared" si="40"/>
        <v>0</v>
      </c>
      <c r="AD760" s="194"/>
    </row>
    <row r="761" spans="4:30" ht="12.75" hidden="1" customHeight="1" outlineLevel="1">
      <c r="D761" s="112" t="str">
        <f ca="1">'Line Items'!D360</f>
        <v>[Rolling Stock Line 29]</v>
      </c>
      <c r="E761" s="93"/>
      <c r="F761" s="113" t="str">
        <f t="shared" si="36"/>
        <v>000 Veh Miles</v>
      </c>
      <c r="G761" s="94">
        <f t="shared" si="40"/>
        <v>0</v>
      </c>
      <c r="H761" s="94">
        <f t="shared" si="40"/>
        <v>0</v>
      </c>
      <c r="I761" s="94">
        <f t="shared" si="40"/>
        <v>0</v>
      </c>
      <c r="J761" s="94">
        <f t="shared" si="40"/>
        <v>0</v>
      </c>
      <c r="K761" s="94">
        <f t="shared" si="40"/>
        <v>0</v>
      </c>
      <c r="L761" s="94">
        <f t="shared" si="40"/>
        <v>0</v>
      </c>
      <c r="M761" s="94">
        <f t="shared" si="40"/>
        <v>0</v>
      </c>
      <c r="N761" s="94">
        <f t="shared" si="40"/>
        <v>0</v>
      </c>
      <c r="O761" s="94">
        <f t="shared" si="40"/>
        <v>0</v>
      </c>
      <c r="P761" s="94">
        <f t="shared" si="40"/>
        <v>0</v>
      </c>
      <c r="Q761" s="94">
        <f t="shared" si="40"/>
        <v>0</v>
      </c>
      <c r="R761" s="94">
        <f t="shared" si="40"/>
        <v>0</v>
      </c>
      <c r="S761" s="94">
        <f t="shared" si="40"/>
        <v>0</v>
      </c>
      <c r="T761" s="94">
        <f t="shared" si="40"/>
        <v>0</v>
      </c>
      <c r="U761" s="94">
        <f t="shared" si="40"/>
        <v>0</v>
      </c>
      <c r="V761" s="94">
        <f t="shared" si="40"/>
        <v>0</v>
      </c>
      <c r="W761" s="94">
        <f t="shared" si="40"/>
        <v>0</v>
      </c>
      <c r="X761" s="94">
        <f t="shared" si="40"/>
        <v>0</v>
      </c>
      <c r="Y761" s="94">
        <f t="shared" si="40"/>
        <v>0</v>
      </c>
      <c r="Z761" s="94">
        <f t="shared" si="40"/>
        <v>0</v>
      </c>
      <c r="AA761" s="94">
        <f t="shared" si="40"/>
        <v>0</v>
      </c>
      <c r="AB761" s="95">
        <f t="shared" si="40"/>
        <v>0</v>
      </c>
      <c r="AD761" s="194"/>
    </row>
    <row r="762" spans="4:30" ht="12.75" hidden="1" customHeight="1" outlineLevel="1">
      <c r="D762" s="112" t="str">
        <f ca="1">'Line Items'!D361</f>
        <v>[Rolling Stock Line 30]</v>
      </c>
      <c r="E762" s="93"/>
      <c r="F762" s="113" t="str">
        <f t="shared" si="36"/>
        <v>000 Veh Miles</v>
      </c>
      <c r="G762" s="94">
        <f t="shared" si="40"/>
        <v>0</v>
      </c>
      <c r="H762" s="94">
        <f t="shared" si="40"/>
        <v>0</v>
      </c>
      <c r="I762" s="94">
        <f t="shared" si="40"/>
        <v>0</v>
      </c>
      <c r="J762" s="94">
        <f t="shared" si="40"/>
        <v>0</v>
      </c>
      <c r="K762" s="94">
        <f t="shared" si="40"/>
        <v>0</v>
      </c>
      <c r="L762" s="94">
        <f t="shared" si="40"/>
        <v>0</v>
      </c>
      <c r="M762" s="94">
        <f t="shared" si="40"/>
        <v>0</v>
      </c>
      <c r="N762" s="94">
        <f t="shared" si="40"/>
        <v>0</v>
      </c>
      <c r="O762" s="94">
        <f t="shared" si="40"/>
        <v>0</v>
      </c>
      <c r="P762" s="94">
        <f t="shared" si="40"/>
        <v>0</v>
      </c>
      <c r="Q762" s="94">
        <f t="shared" si="40"/>
        <v>0</v>
      </c>
      <c r="R762" s="94">
        <f t="shared" si="40"/>
        <v>0</v>
      </c>
      <c r="S762" s="94">
        <f t="shared" si="40"/>
        <v>0</v>
      </c>
      <c r="T762" s="94">
        <f t="shared" si="40"/>
        <v>0</v>
      </c>
      <c r="U762" s="94">
        <f t="shared" si="40"/>
        <v>0</v>
      </c>
      <c r="V762" s="94">
        <f t="shared" si="40"/>
        <v>0</v>
      </c>
      <c r="W762" s="94">
        <f t="shared" si="40"/>
        <v>0</v>
      </c>
      <c r="X762" s="94">
        <f t="shared" si="40"/>
        <v>0</v>
      </c>
      <c r="Y762" s="94">
        <f t="shared" si="40"/>
        <v>0</v>
      </c>
      <c r="Z762" s="94">
        <f t="shared" si="40"/>
        <v>0</v>
      </c>
      <c r="AA762" s="94">
        <f t="shared" si="40"/>
        <v>0</v>
      </c>
      <c r="AB762" s="95">
        <f t="shared" si="40"/>
        <v>0</v>
      </c>
      <c r="AD762" s="194"/>
    </row>
    <row r="763" spans="4:30" ht="12.75" hidden="1" customHeight="1" outlineLevel="1">
      <c r="D763" s="112" t="str">
        <f ca="1">'Line Items'!D362</f>
        <v>[Rolling Stock Line 31]</v>
      </c>
      <c r="E763" s="93"/>
      <c r="F763" s="113" t="str">
        <f t="shared" si="36"/>
        <v>000 Veh Miles</v>
      </c>
      <c r="G763" s="94">
        <f t="shared" si="40"/>
        <v>0</v>
      </c>
      <c r="H763" s="94">
        <f t="shared" si="40"/>
        <v>0</v>
      </c>
      <c r="I763" s="94">
        <f t="shared" si="40"/>
        <v>0</v>
      </c>
      <c r="J763" s="94">
        <f t="shared" si="40"/>
        <v>0</v>
      </c>
      <c r="K763" s="94">
        <f t="shared" si="40"/>
        <v>0</v>
      </c>
      <c r="L763" s="94">
        <f t="shared" si="40"/>
        <v>0</v>
      </c>
      <c r="M763" s="94">
        <f t="shared" si="40"/>
        <v>0</v>
      </c>
      <c r="N763" s="94">
        <f t="shared" si="40"/>
        <v>0</v>
      </c>
      <c r="O763" s="94">
        <f t="shared" si="40"/>
        <v>0</v>
      </c>
      <c r="P763" s="94">
        <f t="shared" si="40"/>
        <v>0</v>
      </c>
      <c r="Q763" s="94">
        <f t="shared" si="40"/>
        <v>0</v>
      </c>
      <c r="R763" s="94">
        <f t="shared" si="40"/>
        <v>0</v>
      </c>
      <c r="S763" s="94">
        <f t="shared" si="40"/>
        <v>0</v>
      </c>
      <c r="T763" s="94">
        <f t="shared" si="40"/>
        <v>0</v>
      </c>
      <c r="U763" s="94">
        <f t="shared" si="40"/>
        <v>0</v>
      </c>
      <c r="V763" s="94">
        <f t="shared" si="40"/>
        <v>0</v>
      </c>
      <c r="W763" s="94">
        <f t="shared" si="40"/>
        <v>0</v>
      </c>
      <c r="X763" s="94">
        <f t="shared" si="40"/>
        <v>0</v>
      </c>
      <c r="Y763" s="94">
        <f t="shared" si="40"/>
        <v>0</v>
      </c>
      <c r="Z763" s="94">
        <f t="shared" si="40"/>
        <v>0</v>
      </c>
      <c r="AA763" s="94">
        <f t="shared" si="40"/>
        <v>0</v>
      </c>
      <c r="AB763" s="95">
        <f t="shared" si="40"/>
        <v>0</v>
      </c>
      <c r="AD763" s="194"/>
    </row>
    <row r="764" spans="4:30" ht="12.75" hidden="1" customHeight="1" outlineLevel="1">
      <c r="D764" s="112" t="str">
        <f ca="1">'Line Items'!D363</f>
        <v>[Rolling Stock Line 32]</v>
      </c>
      <c r="E764" s="93"/>
      <c r="F764" s="113" t="str">
        <f t="shared" si="36"/>
        <v>000 Veh Miles</v>
      </c>
      <c r="G764" s="94">
        <f t="shared" si="40"/>
        <v>0</v>
      </c>
      <c r="H764" s="94">
        <f t="shared" si="40"/>
        <v>0</v>
      </c>
      <c r="I764" s="94">
        <f t="shared" si="40"/>
        <v>0</v>
      </c>
      <c r="J764" s="94">
        <f t="shared" si="40"/>
        <v>0</v>
      </c>
      <c r="K764" s="94">
        <f t="shared" si="40"/>
        <v>0</v>
      </c>
      <c r="L764" s="94">
        <f t="shared" si="40"/>
        <v>0</v>
      </c>
      <c r="M764" s="94">
        <f t="shared" si="40"/>
        <v>0</v>
      </c>
      <c r="N764" s="94">
        <f t="shared" si="40"/>
        <v>0</v>
      </c>
      <c r="O764" s="94">
        <f t="shared" si="40"/>
        <v>0</v>
      </c>
      <c r="P764" s="94">
        <f t="shared" si="40"/>
        <v>0</v>
      </c>
      <c r="Q764" s="94">
        <f t="shared" si="40"/>
        <v>0</v>
      </c>
      <c r="R764" s="94">
        <f t="shared" si="40"/>
        <v>0</v>
      </c>
      <c r="S764" s="94">
        <f t="shared" si="40"/>
        <v>0</v>
      </c>
      <c r="T764" s="94">
        <f t="shared" si="40"/>
        <v>0</v>
      </c>
      <c r="U764" s="94">
        <f t="shared" si="40"/>
        <v>0</v>
      </c>
      <c r="V764" s="94">
        <f t="shared" si="40"/>
        <v>0</v>
      </c>
      <c r="W764" s="94">
        <f t="shared" si="40"/>
        <v>0</v>
      </c>
      <c r="X764" s="94">
        <f t="shared" si="40"/>
        <v>0</v>
      </c>
      <c r="Y764" s="94">
        <f t="shared" si="40"/>
        <v>0</v>
      </c>
      <c r="Z764" s="94">
        <f t="shared" si="40"/>
        <v>0</v>
      </c>
      <c r="AA764" s="94">
        <f t="shared" si="40"/>
        <v>0</v>
      </c>
      <c r="AB764" s="95">
        <f t="shared" si="40"/>
        <v>0</v>
      </c>
      <c r="AD764" s="194"/>
    </row>
    <row r="765" spans="4:30" ht="12.75" hidden="1" customHeight="1" outlineLevel="1">
      <c r="D765" s="112" t="str">
        <f ca="1">'Line Items'!D364</f>
        <v>[Rolling Stock Line 33]</v>
      </c>
      <c r="E765" s="93"/>
      <c r="F765" s="113" t="str">
        <f t="shared" si="36"/>
        <v>000 Veh Miles</v>
      </c>
      <c r="G765" s="94">
        <f t="shared" si="40"/>
        <v>0</v>
      </c>
      <c r="H765" s="94">
        <f t="shared" si="40"/>
        <v>0</v>
      </c>
      <c r="I765" s="94">
        <f t="shared" si="40"/>
        <v>0</v>
      </c>
      <c r="J765" s="94">
        <f t="shared" si="40"/>
        <v>0</v>
      </c>
      <c r="K765" s="94">
        <f t="shared" si="40"/>
        <v>0</v>
      </c>
      <c r="L765" s="94">
        <f t="shared" si="40"/>
        <v>0</v>
      </c>
      <c r="M765" s="94">
        <f t="shared" si="40"/>
        <v>0</v>
      </c>
      <c r="N765" s="94">
        <f t="shared" si="40"/>
        <v>0</v>
      </c>
      <c r="O765" s="94">
        <f t="shared" si="40"/>
        <v>0</v>
      </c>
      <c r="P765" s="94">
        <f t="shared" si="40"/>
        <v>0</v>
      </c>
      <c r="Q765" s="94">
        <f t="shared" si="40"/>
        <v>0</v>
      </c>
      <c r="R765" s="94">
        <f t="shared" si="40"/>
        <v>0</v>
      </c>
      <c r="S765" s="94">
        <f t="shared" si="40"/>
        <v>0</v>
      </c>
      <c r="T765" s="94">
        <f t="shared" si="40"/>
        <v>0</v>
      </c>
      <c r="U765" s="94">
        <f t="shared" si="40"/>
        <v>0</v>
      </c>
      <c r="V765" s="94">
        <f t="shared" si="40"/>
        <v>0</v>
      </c>
      <c r="W765" s="94">
        <f t="shared" si="40"/>
        <v>0</v>
      </c>
      <c r="X765" s="94">
        <f t="shared" si="40"/>
        <v>0</v>
      </c>
      <c r="Y765" s="94">
        <f t="shared" si="40"/>
        <v>0</v>
      </c>
      <c r="Z765" s="94">
        <f t="shared" si="40"/>
        <v>0</v>
      </c>
      <c r="AA765" s="94">
        <f t="shared" si="40"/>
        <v>0</v>
      </c>
      <c r="AB765" s="95">
        <f t="shared" si="40"/>
        <v>0</v>
      </c>
      <c r="AD765" s="194"/>
    </row>
    <row r="766" spans="4:30" ht="12.75" hidden="1" customHeight="1" outlineLevel="1">
      <c r="D766" s="112" t="str">
        <f ca="1">'Line Items'!D365</f>
        <v>[Rolling Stock Line 34]</v>
      </c>
      <c r="E766" s="93"/>
      <c r="F766" s="113" t="str">
        <f t="shared" si="36"/>
        <v>000 Veh Miles</v>
      </c>
      <c r="G766" s="94">
        <f t="shared" si="40"/>
        <v>0</v>
      </c>
      <c r="H766" s="94">
        <f t="shared" si="40"/>
        <v>0</v>
      </c>
      <c r="I766" s="94">
        <f t="shared" si="40"/>
        <v>0</v>
      </c>
      <c r="J766" s="94">
        <f t="shared" si="40"/>
        <v>0</v>
      </c>
      <c r="K766" s="94">
        <f t="shared" si="40"/>
        <v>0</v>
      </c>
      <c r="L766" s="94">
        <f t="shared" si="40"/>
        <v>0</v>
      </c>
      <c r="M766" s="94">
        <f t="shared" si="40"/>
        <v>0</v>
      </c>
      <c r="N766" s="94">
        <f t="shared" si="40"/>
        <v>0</v>
      </c>
      <c r="O766" s="94">
        <f t="shared" si="40"/>
        <v>0</v>
      </c>
      <c r="P766" s="94">
        <f t="shared" si="40"/>
        <v>0</v>
      </c>
      <c r="Q766" s="94">
        <f t="shared" si="40"/>
        <v>0</v>
      </c>
      <c r="R766" s="94">
        <f t="shared" si="40"/>
        <v>0</v>
      </c>
      <c r="S766" s="94">
        <f t="shared" si="40"/>
        <v>0</v>
      </c>
      <c r="T766" s="94">
        <f t="shared" si="40"/>
        <v>0</v>
      </c>
      <c r="U766" s="94">
        <f t="shared" si="40"/>
        <v>0</v>
      </c>
      <c r="V766" s="94">
        <f t="shared" si="40"/>
        <v>0</v>
      </c>
      <c r="W766" s="94">
        <f t="shared" si="40"/>
        <v>0</v>
      </c>
      <c r="X766" s="94">
        <f t="shared" si="40"/>
        <v>0</v>
      </c>
      <c r="Y766" s="94">
        <f t="shared" si="40"/>
        <v>0</v>
      </c>
      <c r="Z766" s="94">
        <f t="shared" si="40"/>
        <v>0</v>
      </c>
      <c r="AA766" s="94">
        <f t="shared" si="40"/>
        <v>0</v>
      </c>
      <c r="AB766" s="95">
        <f t="shared" si="40"/>
        <v>0</v>
      </c>
      <c r="AD766" s="194"/>
    </row>
    <row r="767" spans="4:30" ht="12.75" hidden="1" customHeight="1" outlineLevel="1">
      <c r="D767" s="112" t="str">
        <f ca="1">'Line Items'!D366</f>
        <v>[Rolling Stock Line 35]</v>
      </c>
      <c r="E767" s="93"/>
      <c r="F767" s="113" t="str">
        <f t="shared" si="36"/>
        <v>000 Veh Miles</v>
      </c>
      <c r="G767" s="94">
        <f t="shared" si="40"/>
        <v>0</v>
      </c>
      <c r="H767" s="94">
        <f t="shared" si="40"/>
        <v>0</v>
      </c>
      <c r="I767" s="94">
        <f t="shared" si="40"/>
        <v>0</v>
      </c>
      <c r="J767" s="94">
        <f t="shared" si="40"/>
        <v>0</v>
      </c>
      <c r="K767" s="94">
        <f t="shared" si="40"/>
        <v>0</v>
      </c>
      <c r="L767" s="94">
        <f t="shared" si="40"/>
        <v>0</v>
      </c>
      <c r="M767" s="94">
        <f t="shared" si="40"/>
        <v>0</v>
      </c>
      <c r="N767" s="94">
        <f t="shared" si="40"/>
        <v>0</v>
      </c>
      <c r="O767" s="94">
        <f t="shared" si="40"/>
        <v>0</v>
      </c>
      <c r="P767" s="94">
        <f t="shared" si="40"/>
        <v>0</v>
      </c>
      <c r="Q767" s="94">
        <f t="shared" si="40"/>
        <v>0</v>
      </c>
      <c r="R767" s="94">
        <f t="shared" si="40"/>
        <v>0</v>
      </c>
      <c r="S767" s="94">
        <f t="shared" si="40"/>
        <v>0</v>
      </c>
      <c r="T767" s="94">
        <f t="shared" si="40"/>
        <v>0</v>
      </c>
      <c r="U767" s="94">
        <f t="shared" si="40"/>
        <v>0</v>
      </c>
      <c r="V767" s="94">
        <f t="shared" si="40"/>
        <v>0</v>
      </c>
      <c r="W767" s="94">
        <f t="shared" si="40"/>
        <v>0</v>
      </c>
      <c r="X767" s="94">
        <f t="shared" si="40"/>
        <v>0</v>
      </c>
      <c r="Y767" s="94">
        <f t="shared" si="40"/>
        <v>0</v>
      </c>
      <c r="Z767" s="94">
        <f t="shared" si="40"/>
        <v>0</v>
      </c>
      <c r="AA767" s="94">
        <f t="shared" si="40"/>
        <v>0</v>
      </c>
      <c r="AB767" s="95">
        <f t="shared" si="40"/>
        <v>0</v>
      </c>
      <c r="AD767" s="194"/>
    </row>
    <row r="768" spans="4:30" ht="12.75" hidden="1" customHeight="1" outlineLevel="1">
      <c r="D768" s="112" t="str">
        <f ca="1">'Line Items'!D367</f>
        <v>[Rolling Stock Line 36]</v>
      </c>
      <c r="E768" s="93"/>
      <c r="F768" s="113" t="str">
        <f t="shared" si="36"/>
        <v>000 Veh Miles</v>
      </c>
      <c r="G768" s="94">
        <f t="shared" si="40"/>
        <v>0</v>
      </c>
      <c r="H768" s="94">
        <f t="shared" si="40"/>
        <v>0</v>
      </c>
      <c r="I768" s="94">
        <f t="shared" si="40"/>
        <v>0</v>
      </c>
      <c r="J768" s="94">
        <f t="shared" si="40"/>
        <v>0</v>
      </c>
      <c r="K768" s="94">
        <f t="shared" si="40"/>
        <v>0</v>
      </c>
      <c r="L768" s="94">
        <f t="shared" si="40"/>
        <v>0</v>
      </c>
      <c r="M768" s="94">
        <f t="shared" si="40"/>
        <v>0</v>
      </c>
      <c r="N768" s="94">
        <f t="shared" si="40"/>
        <v>0</v>
      </c>
      <c r="O768" s="94">
        <f t="shared" si="40"/>
        <v>0</v>
      </c>
      <c r="P768" s="94">
        <f t="shared" si="40"/>
        <v>0</v>
      </c>
      <c r="Q768" s="94">
        <f t="shared" si="40"/>
        <v>0</v>
      </c>
      <c r="R768" s="94">
        <f t="shared" si="40"/>
        <v>0</v>
      </c>
      <c r="S768" s="94">
        <f t="shared" si="40"/>
        <v>0</v>
      </c>
      <c r="T768" s="94">
        <f t="shared" ref="T768:AB768" si="41">SUM(T440,T604)</f>
        <v>0</v>
      </c>
      <c r="U768" s="94">
        <f t="shared" si="41"/>
        <v>0</v>
      </c>
      <c r="V768" s="94">
        <f t="shared" si="41"/>
        <v>0</v>
      </c>
      <c r="W768" s="94">
        <f t="shared" si="41"/>
        <v>0</v>
      </c>
      <c r="X768" s="94">
        <f t="shared" si="41"/>
        <v>0</v>
      </c>
      <c r="Y768" s="94">
        <f t="shared" si="41"/>
        <v>0</v>
      </c>
      <c r="Z768" s="94">
        <f t="shared" si="41"/>
        <v>0</v>
      </c>
      <c r="AA768" s="94">
        <f t="shared" si="41"/>
        <v>0</v>
      </c>
      <c r="AB768" s="95">
        <f t="shared" si="41"/>
        <v>0</v>
      </c>
      <c r="AD768" s="194"/>
    </row>
    <row r="769" spans="4:30" ht="12.75" hidden="1" customHeight="1" outlineLevel="1">
      <c r="D769" s="112" t="str">
        <f ca="1">'Line Items'!D368</f>
        <v>[Rolling Stock Line 37]</v>
      </c>
      <c r="E769" s="93"/>
      <c r="F769" s="113" t="str">
        <f t="shared" si="36"/>
        <v>000 Veh Miles</v>
      </c>
      <c r="G769" s="94">
        <f t="shared" ref="G769:AB780" si="42">SUM(G441,G605)</f>
        <v>0</v>
      </c>
      <c r="H769" s="94">
        <f t="shared" si="42"/>
        <v>0</v>
      </c>
      <c r="I769" s="94">
        <f t="shared" si="42"/>
        <v>0</v>
      </c>
      <c r="J769" s="94">
        <f t="shared" si="42"/>
        <v>0</v>
      </c>
      <c r="K769" s="94">
        <f t="shared" si="42"/>
        <v>0</v>
      </c>
      <c r="L769" s="94">
        <f t="shared" si="42"/>
        <v>0</v>
      </c>
      <c r="M769" s="94">
        <f t="shared" si="42"/>
        <v>0</v>
      </c>
      <c r="N769" s="94">
        <f t="shared" si="42"/>
        <v>0</v>
      </c>
      <c r="O769" s="94">
        <f t="shared" si="42"/>
        <v>0</v>
      </c>
      <c r="P769" s="94">
        <f t="shared" si="42"/>
        <v>0</v>
      </c>
      <c r="Q769" s="94">
        <f t="shared" si="42"/>
        <v>0</v>
      </c>
      <c r="R769" s="94">
        <f t="shared" si="42"/>
        <v>0</v>
      </c>
      <c r="S769" s="94">
        <f t="shared" si="42"/>
        <v>0</v>
      </c>
      <c r="T769" s="94">
        <f t="shared" si="42"/>
        <v>0</v>
      </c>
      <c r="U769" s="94">
        <f t="shared" si="42"/>
        <v>0</v>
      </c>
      <c r="V769" s="94">
        <f t="shared" si="42"/>
        <v>0</v>
      </c>
      <c r="W769" s="94">
        <f t="shared" si="42"/>
        <v>0</v>
      </c>
      <c r="X769" s="94">
        <f t="shared" si="42"/>
        <v>0</v>
      </c>
      <c r="Y769" s="94">
        <f t="shared" si="42"/>
        <v>0</v>
      </c>
      <c r="Z769" s="94">
        <f t="shared" si="42"/>
        <v>0</v>
      </c>
      <c r="AA769" s="94">
        <f t="shared" si="42"/>
        <v>0</v>
      </c>
      <c r="AB769" s="95">
        <f t="shared" si="42"/>
        <v>0</v>
      </c>
      <c r="AD769" s="194"/>
    </row>
    <row r="770" spans="4:30" ht="12.75" hidden="1" customHeight="1" outlineLevel="1">
      <c r="D770" s="112" t="str">
        <f ca="1">'Line Items'!D369</f>
        <v>[Rolling Stock Line 38]</v>
      </c>
      <c r="E770" s="93"/>
      <c r="F770" s="113" t="str">
        <f t="shared" si="36"/>
        <v>000 Veh Miles</v>
      </c>
      <c r="G770" s="94">
        <f t="shared" si="42"/>
        <v>0</v>
      </c>
      <c r="H770" s="94">
        <f t="shared" si="42"/>
        <v>0</v>
      </c>
      <c r="I770" s="94">
        <f t="shared" si="42"/>
        <v>0</v>
      </c>
      <c r="J770" s="94">
        <f t="shared" si="42"/>
        <v>0</v>
      </c>
      <c r="K770" s="94">
        <f t="shared" si="42"/>
        <v>0</v>
      </c>
      <c r="L770" s="94">
        <f t="shared" si="42"/>
        <v>0</v>
      </c>
      <c r="M770" s="94">
        <f t="shared" si="42"/>
        <v>0</v>
      </c>
      <c r="N770" s="94">
        <f t="shared" si="42"/>
        <v>0</v>
      </c>
      <c r="O770" s="94">
        <f t="shared" si="42"/>
        <v>0</v>
      </c>
      <c r="P770" s="94">
        <f t="shared" si="42"/>
        <v>0</v>
      </c>
      <c r="Q770" s="94">
        <f t="shared" si="42"/>
        <v>0</v>
      </c>
      <c r="R770" s="94">
        <f t="shared" si="42"/>
        <v>0</v>
      </c>
      <c r="S770" s="94">
        <f t="shared" si="42"/>
        <v>0</v>
      </c>
      <c r="T770" s="94">
        <f t="shared" si="42"/>
        <v>0</v>
      </c>
      <c r="U770" s="94">
        <f t="shared" si="42"/>
        <v>0</v>
      </c>
      <c r="V770" s="94">
        <f t="shared" si="42"/>
        <v>0</v>
      </c>
      <c r="W770" s="94">
        <f t="shared" si="42"/>
        <v>0</v>
      </c>
      <c r="X770" s="94">
        <f t="shared" si="42"/>
        <v>0</v>
      </c>
      <c r="Y770" s="94">
        <f t="shared" si="42"/>
        <v>0</v>
      </c>
      <c r="Z770" s="94">
        <f t="shared" si="42"/>
        <v>0</v>
      </c>
      <c r="AA770" s="94">
        <f t="shared" si="42"/>
        <v>0</v>
      </c>
      <c r="AB770" s="95">
        <f t="shared" si="42"/>
        <v>0</v>
      </c>
      <c r="AD770" s="194"/>
    </row>
    <row r="771" spans="4:30" ht="12.75" hidden="1" customHeight="1" outlineLevel="1">
      <c r="D771" s="112" t="str">
        <f ca="1">'Line Items'!D370</f>
        <v>[Rolling Stock Line 39]</v>
      </c>
      <c r="E771" s="93"/>
      <c r="F771" s="113" t="str">
        <f t="shared" si="36"/>
        <v>000 Veh Miles</v>
      </c>
      <c r="G771" s="94">
        <f t="shared" si="42"/>
        <v>0</v>
      </c>
      <c r="H771" s="94">
        <f t="shared" si="42"/>
        <v>0</v>
      </c>
      <c r="I771" s="94">
        <f t="shared" si="42"/>
        <v>0</v>
      </c>
      <c r="J771" s="94">
        <f t="shared" si="42"/>
        <v>0</v>
      </c>
      <c r="K771" s="94">
        <f t="shared" si="42"/>
        <v>0</v>
      </c>
      <c r="L771" s="94">
        <f t="shared" si="42"/>
        <v>0</v>
      </c>
      <c r="M771" s="94">
        <f t="shared" si="42"/>
        <v>0</v>
      </c>
      <c r="N771" s="94">
        <f t="shared" si="42"/>
        <v>0</v>
      </c>
      <c r="O771" s="94">
        <f t="shared" si="42"/>
        <v>0</v>
      </c>
      <c r="P771" s="94">
        <f t="shared" si="42"/>
        <v>0</v>
      </c>
      <c r="Q771" s="94">
        <f t="shared" si="42"/>
        <v>0</v>
      </c>
      <c r="R771" s="94">
        <f t="shared" si="42"/>
        <v>0</v>
      </c>
      <c r="S771" s="94">
        <f t="shared" si="42"/>
        <v>0</v>
      </c>
      <c r="T771" s="94">
        <f t="shared" si="42"/>
        <v>0</v>
      </c>
      <c r="U771" s="94">
        <f t="shared" si="42"/>
        <v>0</v>
      </c>
      <c r="V771" s="94">
        <f t="shared" si="42"/>
        <v>0</v>
      </c>
      <c r="W771" s="94">
        <f t="shared" si="42"/>
        <v>0</v>
      </c>
      <c r="X771" s="94">
        <f t="shared" si="42"/>
        <v>0</v>
      </c>
      <c r="Y771" s="94">
        <f t="shared" si="42"/>
        <v>0</v>
      </c>
      <c r="Z771" s="94">
        <f t="shared" si="42"/>
        <v>0</v>
      </c>
      <c r="AA771" s="94">
        <f t="shared" si="42"/>
        <v>0</v>
      </c>
      <c r="AB771" s="95">
        <f t="shared" si="42"/>
        <v>0</v>
      </c>
      <c r="AD771" s="194"/>
    </row>
    <row r="772" spans="4:30" ht="12.75" hidden="1" customHeight="1" outlineLevel="1">
      <c r="D772" s="112" t="str">
        <f ca="1">'Line Items'!D371</f>
        <v>[Rolling Stock Line 40]</v>
      </c>
      <c r="E772" s="93"/>
      <c r="F772" s="113" t="str">
        <f t="shared" si="36"/>
        <v>000 Veh Miles</v>
      </c>
      <c r="G772" s="94">
        <f t="shared" si="42"/>
        <v>0</v>
      </c>
      <c r="H772" s="94">
        <f t="shared" si="42"/>
        <v>0</v>
      </c>
      <c r="I772" s="94">
        <f t="shared" si="42"/>
        <v>0</v>
      </c>
      <c r="J772" s="94">
        <f t="shared" si="42"/>
        <v>0</v>
      </c>
      <c r="K772" s="94">
        <f t="shared" si="42"/>
        <v>0</v>
      </c>
      <c r="L772" s="94">
        <f t="shared" si="42"/>
        <v>0</v>
      </c>
      <c r="M772" s="94">
        <f t="shared" si="42"/>
        <v>0</v>
      </c>
      <c r="N772" s="94">
        <f t="shared" si="42"/>
        <v>0</v>
      </c>
      <c r="O772" s="94">
        <f t="shared" si="42"/>
        <v>0</v>
      </c>
      <c r="P772" s="94">
        <f t="shared" si="42"/>
        <v>0</v>
      </c>
      <c r="Q772" s="94">
        <f t="shared" si="42"/>
        <v>0</v>
      </c>
      <c r="R772" s="94">
        <f t="shared" si="42"/>
        <v>0</v>
      </c>
      <c r="S772" s="94">
        <f t="shared" si="42"/>
        <v>0</v>
      </c>
      <c r="T772" s="94">
        <f t="shared" si="42"/>
        <v>0</v>
      </c>
      <c r="U772" s="94">
        <f t="shared" si="42"/>
        <v>0</v>
      </c>
      <c r="V772" s="94">
        <f t="shared" si="42"/>
        <v>0</v>
      </c>
      <c r="W772" s="94">
        <f t="shared" si="42"/>
        <v>0</v>
      </c>
      <c r="X772" s="94">
        <f t="shared" si="42"/>
        <v>0</v>
      </c>
      <c r="Y772" s="94">
        <f t="shared" si="42"/>
        <v>0</v>
      </c>
      <c r="Z772" s="94">
        <f t="shared" si="42"/>
        <v>0</v>
      </c>
      <c r="AA772" s="94">
        <f t="shared" si="42"/>
        <v>0</v>
      </c>
      <c r="AB772" s="95">
        <f t="shared" si="42"/>
        <v>0</v>
      </c>
      <c r="AD772" s="194"/>
    </row>
    <row r="773" spans="4:30" ht="12.75" hidden="1" customHeight="1" outlineLevel="1">
      <c r="D773" s="112" t="str">
        <f ca="1">'Line Items'!D372</f>
        <v>[Rolling Stock Line 41]</v>
      </c>
      <c r="E773" s="93"/>
      <c r="F773" s="113" t="str">
        <f t="shared" si="36"/>
        <v>000 Veh Miles</v>
      </c>
      <c r="G773" s="94">
        <f t="shared" si="42"/>
        <v>0</v>
      </c>
      <c r="H773" s="94">
        <f t="shared" si="42"/>
        <v>0</v>
      </c>
      <c r="I773" s="94">
        <f t="shared" si="42"/>
        <v>0</v>
      </c>
      <c r="J773" s="94">
        <f t="shared" si="42"/>
        <v>0</v>
      </c>
      <c r="K773" s="94">
        <f t="shared" si="42"/>
        <v>0</v>
      </c>
      <c r="L773" s="94">
        <f t="shared" si="42"/>
        <v>0</v>
      </c>
      <c r="M773" s="94">
        <f t="shared" si="42"/>
        <v>0</v>
      </c>
      <c r="N773" s="94">
        <f t="shared" si="42"/>
        <v>0</v>
      </c>
      <c r="O773" s="94">
        <f t="shared" si="42"/>
        <v>0</v>
      </c>
      <c r="P773" s="94">
        <f t="shared" si="42"/>
        <v>0</v>
      </c>
      <c r="Q773" s="94">
        <f t="shared" si="42"/>
        <v>0</v>
      </c>
      <c r="R773" s="94">
        <f t="shared" si="42"/>
        <v>0</v>
      </c>
      <c r="S773" s="94">
        <f t="shared" si="42"/>
        <v>0</v>
      </c>
      <c r="T773" s="94">
        <f t="shared" si="42"/>
        <v>0</v>
      </c>
      <c r="U773" s="94">
        <f t="shared" si="42"/>
        <v>0</v>
      </c>
      <c r="V773" s="94">
        <f t="shared" si="42"/>
        <v>0</v>
      </c>
      <c r="W773" s="94">
        <f t="shared" si="42"/>
        <v>0</v>
      </c>
      <c r="X773" s="94">
        <f t="shared" si="42"/>
        <v>0</v>
      </c>
      <c r="Y773" s="94">
        <f t="shared" si="42"/>
        <v>0</v>
      </c>
      <c r="Z773" s="94">
        <f t="shared" si="42"/>
        <v>0</v>
      </c>
      <c r="AA773" s="94">
        <f t="shared" si="42"/>
        <v>0</v>
      </c>
      <c r="AB773" s="95">
        <f t="shared" si="42"/>
        <v>0</v>
      </c>
      <c r="AD773" s="194"/>
    </row>
    <row r="774" spans="4:30" ht="12.75" hidden="1" customHeight="1" outlineLevel="1">
      <c r="D774" s="112" t="str">
        <f ca="1">'Line Items'!D373</f>
        <v>[Rolling Stock Line 42]</v>
      </c>
      <c r="E774" s="93"/>
      <c r="F774" s="113" t="str">
        <f t="shared" si="36"/>
        <v>000 Veh Miles</v>
      </c>
      <c r="G774" s="94">
        <f t="shared" si="42"/>
        <v>0</v>
      </c>
      <c r="H774" s="94">
        <f t="shared" si="42"/>
        <v>0</v>
      </c>
      <c r="I774" s="94">
        <f t="shared" si="42"/>
        <v>0</v>
      </c>
      <c r="J774" s="94">
        <f t="shared" si="42"/>
        <v>0</v>
      </c>
      <c r="K774" s="94">
        <f t="shared" si="42"/>
        <v>0</v>
      </c>
      <c r="L774" s="94">
        <f t="shared" si="42"/>
        <v>0</v>
      </c>
      <c r="M774" s="94">
        <f t="shared" si="42"/>
        <v>0</v>
      </c>
      <c r="N774" s="94">
        <f t="shared" si="42"/>
        <v>0</v>
      </c>
      <c r="O774" s="94">
        <f t="shared" si="42"/>
        <v>0</v>
      </c>
      <c r="P774" s="94">
        <f t="shared" si="42"/>
        <v>0</v>
      </c>
      <c r="Q774" s="94">
        <f t="shared" si="42"/>
        <v>0</v>
      </c>
      <c r="R774" s="94">
        <f t="shared" si="42"/>
        <v>0</v>
      </c>
      <c r="S774" s="94">
        <f t="shared" si="42"/>
        <v>0</v>
      </c>
      <c r="T774" s="94">
        <f t="shared" si="42"/>
        <v>0</v>
      </c>
      <c r="U774" s="94">
        <f t="shared" si="42"/>
        <v>0</v>
      </c>
      <c r="V774" s="94">
        <f t="shared" si="42"/>
        <v>0</v>
      </c>
      <c r="W774" s="94">
        <f t="shared" si="42"/>
        <v>0</v>
      </c>
      <c r="X774" s="94">
        <f t="shared" si="42"/>
        <v>0</v>
      </c>
      <c r="Y774" s="94">
        <f t="shared" si="42"/>
        <v>0</v>
      </c>
      <c r="Z774" s="94">
        <f t="shared" si="42"/>
        <v>0</v>
      </c>
      <c r="AA774" s="94">
        <f t="shared" si="42"/>
        <v>0</v>
      </c>
      <c r="AB774" s="95">
        <f t="shared" si="42"/>
        <v>0</v>
      </c>
      <c r="AD774" s="194"/>
    </row>
    <row r="775" spans="4:30" ht="12.75" hidden="1" customHeight="1" outlineLevel="1">
      <c r="D775" s="112" t="str">
        <f ca="1">'Line Items'!D374</f>
        <v>[Rolling Stock Line 43]</v>
      </c>
      <c r="E775" s="93"/>
      <c r="F775" s="113" t="str">
        <f t="shared" si="36"/>
        <v>000 Veh Miles</v>
      </c>
      <c r="G775" s="94">
        <f t="shared" si="42"/>
        <v>0</v>
      </c>
      <c r="H775" s="94">
        <f t="shared" si="42"/>
        <v>0</v>
      </c>
      <c r="I775" s="94">
        <f t="shared" si="42"/>
        <v>0</v>
      </c>
      <c r="J775" s="94">
        <f t="shared" si="42"/>
        <v>0</v>
      </c>
      <c r="K775" s="94">
        <f t="shared" si="42"/>
        <v>0</v>
      </c>
      <c r="L775" s="94">
        <f t="shared" si="42"/>
        <v>0</v>
      </c>
      <c r="M775" s="94">
        <f t="shared" si="42"/>
        <v>0</v>
      </c>
      <c r="N775" s="94">
        <f t="shared" si="42"/>
        <v>0</v>
      </c>
      <c r="O775" s="94">
        <f t="shared" si="42"/>
        <v>0</v>
      </c>
      <c r="P775" s="94">
        <f t="shared" si="42"/>
        <v>0</v>
      </c>
      <c r="Q775" s="94">
        <f t="shared" si="42"/>
        <v>0</v>
      </c>
      <c r="R775" s="94">
        <f t="shared" si="42"/>
        <v>0</v>
      </c>
      <c r="S775" s="94">
        <f t="shared" si="42"/>
        <v>0</v>
      </c>
      <c r="T775" s="94">
        <f t="shared" si="42"/>
        <v>0</v>
      </c>
      <c r="U775" s="94">
        <f t="shared" si="42"/>
        <v>0</v>
      </c>
      <c r="V775" s="94">
        <f t="shared" si="42"/>
        <v>0</v>
      </c>
      <c r="W775" s="94">
        <f t="shared" si="42"/>
        <v>0</v>
      </c>
      <c r="X775" s="94">
        <f t="shared" si="42"/>
        <v>0</v>
      </c>
      <c r="Y775" s="94">
        <f t="shared" si="42"/>
        <v>0</v>
      </c>
      <c r="Z775" s="94">
        <f t="shared" si="42"/>
        <v>0</v>
      </c>
      <c r="AA775" s="94">
        <f t="shared" si="42"/>
        <v>0</v>
      </c>
      <c r="AB775" s="95">
        <f t="shared" si="42"/>
        <v>0</v>
      </c>
      <c r="AD775" s="194"/>
    </row>
    <row r="776" spans="4:30" ht="12.75" hidden="1" customHeight="1" outlineLevel="1">
      <c r="D776" s="112" t="str">
        <f ca="1">'Line Items'!D375</f>
        <v>[Rolling Stock Line 44]</v>
      </c>
      <c r="E776" s="93"/>
      <c r="F776" s="113" t="str">
        <f t="shared" si="36"/>
        <v>000 Veh Miles</v>
      </c>
      <c r="G776" s="94">
        <f t="shared" si="42"/>
        <v>0</v>
      </c>
      <c r="H776" s="94">
        <f t="shared" si="42"/>
        <v>0</v>
      </c>
      <c r="I776" s="94">
        <f t="shared" si="42"/>
        <v>0</v>
      </c>
      <c r="J776" s="94">
        <f t="shared" si="42"/>
        <v>0</v>
      </c>
      <c r="K776" s="94">
        <f t="shared" si="42"/>
        <v>0</v>
      </c>
      <c r="L776" s="94">
        <f t="shared" si="42"/>
        <v>0</v>
      </c>
      <c r="M776" s="94">
        <f t="shared" si="42"/>
        <v>0</v>
      </c>
      <c r="N776" s="94">
        <f t="shared" si="42"/>
        <v>0</v>
      </c>
      <c r="O776" s="94">
        <f t="shared" si="42"/>
        <v>0</v>
      </c>
      <c r="P776" s="94">
        <f t="shared" si="42"/>
        <v>0</v>
      </c>
      <c r="Q776" s="94">
        <f t="shared" si="42"/>
        <v>0</v>
      </c>
      <c r="R776" s="94">
        <f t="shared" si="42"/>
        <v>0</v>
      </c>
      <c r="S776" s="94">
        <f t="shared" si="42"/>
        <v>0</v>
      </c>
      <c r="T776" s="94">
        <f t="shared" si="42"/>
        <v>0</v>
      </c>
      <c r="U776" s="94">
        <f t="shared" si="42"/>
        <v>0</v>
      </c>
      <c r="V776" s="94">
        <f t="shared" si="42"/>
        <v>0</v>
      </c>
      <c r="W776" s="94">
        <f t="shared" si="42"/>
        <v>0</v>
      </c>
      <c r="X776" s="94">
        <f t="shared" si="42"/>
        <v>0</v>
      </c>
      <c r="Y776" s="94">
        <f t="shared" si="42"/>
        <v>0</v>
      </c>
      <c r="Z776" s="94">
        <f t="shared" si="42"/>
        <v>0</v>
      </c>
      <c r="AA776" s="94">
        <f t="shared" si="42"/>
        <v>0</v>
      </c>
      <c r="AB776" s="95">
        <f t="shared" si="42"/>
        <v>0</v>
      </c>
      <c r="AD776" s="194"/>
    </row>
    <row r="777" spans="4:30" ht="12.75" hidden="1" customHeight="1" outlineLevel="1">
      <c r="D777" s="112" t="str">
        <f ca="1">'Line Items'!D376</f>
        <v>[Rolling Stock Line 45]</v>
      </c>
      <c r="E777" s="93"/>
      <c r="F777" s="113" t="str">
        <f t="shared" si="36"/>
        <v>000 Veh Miles</v>
      </c>
      <c r="G777" s="94">
        <f t="shared" si="42"/>
        <v>0</v>
      </c>
      <c r="H777" s="94">
        <f t="shared" si="42"/>
        <v>0</v>
      </c>
      <c r="I777" s="94">
        <f t="shared" si="42"/>
        <v>0</v>
      </c>
      <c r="J777" s="94">
        <f t="shared" si="42"/>
        <v>0</v>
      </c>
      <c r="K777" s="94">
        <f t="shared" si="42"/>
        <v>0</v>
      </c>
      <c r="L777" s="94">
        <f t="shared" si="42"/>
        <v>0</v>
      </c>
      <c r="M777" s="94">
        <f t="shared" si="42"/>
        <v>0</v>
      </c>
      <c r="N777" s="94">
        <f t="shared" si="42"/>
        <v>0</v>
      </c>
      <c r="O777" s="94">
        <f t="shared" si="42"/>
        <v>0</v>
      </c>
      <c r="P777" s="94">
        <f t="shared" si="42"/>
        <v>0</v>
      </c>
      <c r="Q777" s="94">
        <f t="shared" si="42"/>
        <v>0</v>
      </c>
      <c r="R777" s="94">
        <f t="shared" si="42"/>
        <v>0</v>
      </c>
      <c r="S777" s="94">
        <f t="shared" si="42"/>
        <v>0</v>
      </c>
      <c r="T777" s="94">
        <f t="shared" si="42"/>
        <v>0</v>
      </c>
      <c r="U777" s="94">
        <f t="shared" si="42"/>
        <v>0</v>
      </c>
      <c r="V777" s="94">
        <f t="shared" si="42"/>
        <v>0</v>
      </c>
      <c r="W777" s="94">
        <f t="shared" si="42"/>
        <v>0</v>
      </c>
      <c r="X777" s="94">
        <f t="shared" si="42"/>
        <v>0</v>
      </c>
      <c r="Y777" s="94">
        <f t="shared" si="42"/>
        <v>0</v>
      </c>
      <c r="Z777" s="94">
        <f t="shared" si="42"/>
        <v>0</v>
      </c>
      <c r="AA777" s="94">
        <f t="shared" si="42"/>
        <v>0</v>
      </c>
      <c r="AB777" s="95">
        <f t="shared" si="42"/>
        <v>0</v>
      </c>
      <c r="AD777" s="194"/>
    </row>
    <row r="778" spans="4:30" ht="12.75" hidden="1" customHeight="1" outlineLevel="1">
      <c r="D778" s="112" t="str">
        <f ca="1">'Line Items'!D377</f>
        <v>[Rolling Stock Line 46]</v>
      </c>
      <c r="E778" s="93"/>
      <c r="F778" s="113" t="str">
        <f t="shared" si="36"/>
        <v>000 Veh Miles</v>
      </c>
      <c r="G778" s="94">
        <f t="shared" si="42"/>
        <v>0</v>
      </c>
      <c r="H778" s="94">
        <f t="shared" si="42"/>
        <v>0</v>
      </c>
      <c r="I778" s="94">
        <f t="shared" si="42"/>
        <v>0</v>
      </c>
      <c r="J778" s="94">
        <f t="shared" si="42"/>
        <v>0</v>
      </c>
      <c r="K778" s="94">
        <f t="shared" si="42"/>
        <v>0</v>
      </c>
      <c r="L778" s="94">
        <f t="shared" si="42"/>
        <v>0</v>
      </c>
      <c r="M778" s="94">
        <f t="shared" si="42"/>
        <v>0</v>
      </c>
      <c r="N778" s="94">
        <f t="shared" si="42"/>
        <v>0</v>
      </c>
      <c r="O778" s="94">
        <f t="shared" si="42"/>
        <v>0</v>
      </c>
      <c r="P778" s="94">
        <f t="shared" si="42"/>
        <v>0</v>
      </c>
      <c r="Q778" s="94">
        <f t="shared" si="42"/>
        <v>0</v>
      </c>
      <c r="R778" s="94">
        <f t="shared" si="42"/>
        <v>0</v>
      </c>
      <c r="S778" s="94">
        <f t="shared" si="42"/>
        <v>0</v>
      </c>
      <c r="T778" s="94">
        <f t="shared" si="42"/>
        <v>0</v>
      </c>
      <c r="U778" s="94">
        <f t="shared" si="42"/>
        <v>0</v>
      </c>
      <c r="V778" s="94">
        <f t="shared" si="42"/>
        <v>0</v>
      </c>
      <c r="W778" s="94">
        <f t="shared" si="42"/>
        <v>0</v>
      </c>
      <c r="X778" s="94">
        <f t="shared" si="42"/>
        <v>0</v>
      </c>
      <c r="Y778" s="94">
        <f t="shared" si="42"/>
        <v>0</v>
      </c>
      <c r="Z778" s="94">
        <f t="shared" si="42"/>
        <v>0</v>
      </c>
      <c r="AA778" s="94">
        <f t="shared" si="42"/>
        <v>0</v>
      </c>
      <c r="AB778" s="95">
        <f t="shared" si="42"/>
        <v>0</v>
      </c>
      <c r="AD778" s="194"/>
    </row>
    <row r="779" spans="4:30" ht="12.75" hidden="1" customHeight="1" outlineLevel="1">
      <c r="D779" s="112" t="str">
        <f ca="1">'Line Items'!D378</f>
        <v>[Rolling Stock Line 47]</v>
      </c>
      <c r="E779" s="93"/>
      <c r="F779" s="113" t="str">
        <f t="shared" si="36"/>
        <v>000 Veh Miles</v>
      </c>
      <c r="G779" s="94">
        <f t="shared" si="42"/>
        <v>0</v>
      </c>
      <c r="H779" s="94">
        <f t="shared" si="42"/>
        <v>0</v>
      </c>
      <c r="I779" s="94">
        <f t="shared" si="42"/>
        <v>0</v>
      </c>
      <c r="J779" s="94">
        <f t="shared" si="42"/>
        <v>0</v>
      </c>
      <c r="K779" s="94">
        <f t="shared" si="42"/>
        <v>0</v>
      </c>
      <c r="L779" s="94">
        <f t="shared" si="42"/>
        <v>0</v>
      </c>
      <c r="M779" s="94">
        <f t="shared" si="42"/>
        <v>0</v>
      </c>
      <c r="N779" s="94">
        <f t="shared" si="42"/>
        <v>0</v>
      </c>
      <c r="O779" s="94">
        <f t="shared" si="42"/>
        <v>0</v>
      </c>
      <c r="P779" s="94">
        <f t="shared" si="42"/>
        <v>0</v>
      </c>
      <c r="Q779" s="94">
        <f t="shared" si="42"/>
        <v>0</v>
      </c>
      <c r="R779" s="94">
        <f t="shared" si="42"/>
        <v>0</v>
      </c>
      <c r="S779" s="94">
        <f t="shared" si="42"/>
        <v>0</v>
      </c>
      <c r="T779" s="94">
        <f t="shared" si="42"/>
        <v>0</v>
      </c>
      <c r="U779" s="94">
        <f t="shared" si="42"/>
        <v>0</v>
      </c>
      <c r="V779" s="94">
        <f t="shared" si="42"/>
        <v>0</v>
      </c>
      <c r="W779" s="94">
        <f t="shared" si="42"/>
        <v>0</v>
      </c>
      <c r="X779" s="94">
        <f t="shared" si="42"/>
        <v>0</v>
      </c>
      <c r="Y779" s="94">
        <f t="shared" si="42"/>
        <v>0</v>
      </c>
      <c r="Z779" s="94">
        <f t="shared" si="42"/>
        <v>0</v>
      </c>
      <c r="AA779" s="94">
        <f t="shared" si="42"/>
        <v>0</v>
      </c>
      <c r="AB779" s="95">
        <f t="shared" si="42"/>
        <v>0</v>
      </c>
      <c r="AD779" s="194"/>
    </row>
    <row r="780" spans="4:30" ht="12.75" hidden="1" customHeight="1" outlineLevel="1">
      <c r="D780" s="112" t="str">
        <f ca="1">'Line Items'!D379</f>
        <v>[Rolling Stock Line 48]</v>
      </c>
      <c r="E780" s="93"/>
      <c r="F780" s="113" t="str">
        <f t="shared" si="36"/>
        <v>000 Veh Miles</v>
      </c>
      <c r="G780" s="94">
        <f t="shared" si="42"/>
        <v>0</v>
      </c>
      <c r="H780" s="94">
        <f t="shared" si="42"/>
        <v>0</v>
      </c>
      <c r="I780" s="94">
        <f t="shared" si="42"/>
        <v>0</v>
      </c>
      <c r="J780" s="94">
        <f t="shared" si="42"/>
        <v>0</v>
      </c>
      <c r="K780" s="94">
        <f t="shared" si="42"/>
        <v>0</v>
      </c>
      <c r="L780" s="94">
        <f t="shared" si="42"/>
        <v>0</v>
      </c>
      <c r="M780" s="94">
        <f t="shared" si="42"/>
        <v>0</v>
      </c>
      <c r="N780" s="94">
        <f t="shared" si="42"/>
        <v>0</v>
      </c>
      <c r="O780" s="94">
        <f t="shared" si="42"/>
        <v>0</v>
      </c>
      <c r="P780" s="94">
        <f t="shared" si="42"/>
        <v>0</v>
      </c>
      <c r="Q780" s="94">
        <f t="shared" si="42"/>
        <v>0</v>
      </c>
      <c r="R780" s="94">
        <f t="shared" si="42"/>
        <v>0</v>
      </c>
      <c r="S780" s="94">
        <f t="shared" si="42"/>
        <v>0</v>
      </c>
      <c r="T780" s="94">
        <f t="shared" ref="T780:AB780" si="43">SUM(T452,T616)</f>
        <v>0</v>
      </c>
      <c r="U780" s="94">
        <f t="shared" si="43"/>
        <v>0</v>
      </c>
      <c r="V780" s="94">
        <f t="shared" si="43"/>
        <v>0</v>
      </c>
      <c r="W780" s="94">
        <f t="shared" si="43"/>
        <v>0</v>
      </c>
      <c r="X780" s="94">
        <f t="shared" si="43"/>
        <v>0</v>
      </c>
      <c r="Y780" s="94">
        <f t="shared" si="43"/>
        <v>0</v>
      </c>
      <c r="Z780" s="94">
        <f t="shared" si="43"/>
        <v>0</v>
      </c>
      <c r="AA780" s="94">
        <f t="shared" si="43"/>
        <v>0</v>
      </c>
      <c r="AB780" s="95">
        <f t="shared" si="43"/>
        <v>0</v>
      </c>
      <c r="AD780" s="194"/>
    </row>
    <row r="781" spans="4:30" ht="12.75" hidden="1" customHeight="1" outlineLevel="1">
      <c r="D781" s="112" t="str">
        <f ca="1">'Line Items'!D380</f>
        <v>[Rolling Stock Line 49]</v>
      </c>
      <c r="E781" s="93"/>
      <c r="F781" s="113" t="str">
        <f t="shared" si="36"/>
        <v>000 Veh Miles</v>
      </c>
      <c r="G781" s="94">
        <f t="shared" ref="G781:AB782" si="44">SUM(G453,G617)</f>
        <v>0</v>
      </c>
      <c r="H781" s="94">
        <f t="shared" si="44"/>
        <v>0</v>
      </c>
      <c r="I781" s="94">
        <f t="shared" si="44"/>
        <v>0</v>
      </c>
      <c r="J781" s="94">
        <f t="shared" si="44"/>
        <v>0</v>
      </c>
      <c r="K781" s="94">
        <f t="shared" si="44"/>
        <v>0</v>
      </c>
      <c r="L781" s="94">
        <f t="shared" si="44"/>
        <v>0</v>
      </c>
      <c r="M781" s="94">
        <f t="shared" si="44"/>
        <v>0</v>
      </c>
      <c r="N781" s="94">
        <f t="shared" si="44"/>
        <v>0</v>
      </c>
      <c r="O781" s="94">
        <f t="shared" si="44"/>
        <v>0</v>
      </c>
      <c r="P781" s="94">
        <f t="shared" si="44"/>
        <v>0</v>
      </c>
      <c r="Q781" s="94">
        <f t="shared" si="44"/>
        <v>0</v>
      </c>
      <c r="R781" s="94">
        <f t="shared" si="44"/>
        <v>0</v>
      </c>
      <c r="S781" s="94">
        <f t="shared" si="44"/>
        <v>0</v>
      </c>
      <c r="T781" s="94">
        <f t="shared" si="44"/>
        <v>0</v>
      </c>
      <c r="U781" s="94">
        <f t="shared" si="44"/>
        <v>0</v>
      </c>
      <c r="V781" s="94">
        <f t="shared" si="44"/>
        <v>0</v>
      </c>
      <c r="W781" s="94">
        <f t="shared" si="44"/>
        <v>0</v>
      </c>
      <c r="X781" s="94">
        <f t="shared" si="44"/>
        <v>0</v>
      </c>
      <c r="Y781" s="94">
        <f t="shared" si="44"/>
        <v>0</v>
      </c>
      <c r="Z781" s="94">
        <f t="shared" si="44"/>
        <v>0</v>
      </c>
      <c r="AA781" s="94">
        <f t="shared" si="44"/>
        <v>0</v>
      </c>
      <c r="AB781" s="95">
        <f t="shared" si="44"/>
        <v>0</v>
      </c>
      <c r="AD781" s="194"/>
    </row>
    <row r="782" spans="4:30" ht="12.75" hidden="1" customHeight="1" outlineLevel="1">
      <c r="D782" s="123" t="str">
        <f ca="1">'Line Items'!D381</f>
        <v>[Rolling Stock Line 50]</v>
      </c>
      <c r="E782" s="183"/>
      <c r="F782" s="124" t="str">
        <f>F751</f>
        <v>000 Veh Miles</v>
      </c>
      <c r="G782" s="98">
        <f t="shared" si="44"/>
        <v>0</v>
      </c>
      <c r="H782" s="98">
        <f t="shared" si="44"/>
        <v>0</v>
      </c>
      <c r="I782" s="98">
        <f t="shared" si="44"/>
        <v>0</v>
      </c>
      <c r="J782" s="98">
        <f t="shared" si="44"/>
        <v>0</v>
      </c>
      <c r="K782" s="98">
        <f t="shared" si="44"/>
        <v>0</v>
      </c>
      <c r="L782" s="98">
        <f t="shared" si="44"/>
        <v>0</v>
      </c>
      <c r="M782" s="98">
        <f t="shared" si="44"/>
        <v>0</v>
      </c>
      <c r="N782" s="98">
        <f t="shared" si="44"/>
        <v>0</v>
      </c>
      <c r="O782" s="98">
        <f t="shared" si="44"/>
        <v>0</v>
      </c>
      <c r="P782" s="98">
        <f t="shared" si="44"/>
        <v>0</v>
      </c>
      <c r="Q782" s="98">
        <f t="shared" si="44"/>
        <v>0</v>
      </c>
      <c r="R782" s="98">
        <f t="shared" si="44"/>
        <v>0</v>
      </c>
      <c r="S782" s="98">
        <f t="shared" si="44"/>
        <v>0</v>
      </c>
      <c r="T782" s="98">
        <f t="shared" si="44"/>
        <v>0</v>
      </c>
      <c r="U782" s="98">
        <f t="shared" si="44"/>
        <v>0</v>
      </c>
      <c r="V782" s="98">
        <f t="shared" si="44"/>
        <v>0</v>
      </c>
      <c r="W782" s="98">
        <f t="shared" si="44"/>
        <v>0</v>
      </c>
      <c r="X782" s="98">
        <f t="shared" si="44"/>
        <v>0</v>
      </c>
      <c r="Y782" s="98">
        <f t="shared" si="44"/>
        <v>0</v>
      </c>
      <c r="Z782" s="98">
        <f t="shared" si="44"/>
        <v>0</v>
      </c>
      <c r="AA782" s="98">
        <f t="shared" si="44"/>
        <v>0</v>
      </c>
      <c r="AB782" s="99">
        <f t="shared" si="44"/>
        <v>0</v>
      </c>
      <c r="AD782" s="215"/>
    </row>
    <row r="783" spans="4:30" ht="12.75" hidden="1" customHeight="1" outlineLevel="1">
      <c r="G783" s="94"/>
      <c r="H783" s="94"/>
      <c r="I783" s="94"/>
      <c r="J783" s="94"/>
      <c r="K783" s="94"/>
      <c r="L783" s="94"/>
      <c r="M783" s="94"/>
      <c r="N783" s="94"/>
      <c r="O783" s="94"/>
      <c r="P783" s="94"/>
      <c r="Q783" s="94"/>
      <c r="R783" s="94"/>
      <c r="S783" s="94"/>
      <c r="T783" s="94"/>
      <c r="U783" s="94"/>
      <c r="V783" s="94"/>
      <c r="W783" s="94"/>
      <c r="X783" s="94"/>
      <c r="Y783" s="94"/>
      <c r="Z783" s="94"/>
      <c r="AA783" s="94"/>
      <c r="AB783" s="94"/>
    </row>
    <row r="784" spans="4:30" ht="12.75" hidden="1" customHeight="1" outlineLevel="1">
      <c r="D784" s="241" t="str">
        <f>C732</f>
        <v>Total Vehicle Mileage</v>
      </c>
      <c r="E784" s="242"/>
      <c r="F784" s="243" t="str">
        <f>F782</f>
        <v>000 Veh Miles</v>
      </c>
      <c r="G784" s="244">
        <f t="shared" ref="G784:AB784" si="45">SUM(G733:G782)</f>
        <v>0</v>
      </c>
      <c r="H784" s="244">
        <f t="shared" si="45"/>
        <v>0</v>
      </c>
      <c r="I784" s="244">
        <f t="shared" si="45"/>
        <v>0</v>
      </c>
      <c r="J784" s="244">
        <f t="shared" si="45"/>
        <v>0</v>
      </c>
      <c r="K784" s="244">
        <f t="shared" si="45"/>
        <v>0</v>
      </c>
      <c r="L784" s="244">
        <f t="shared" si="45"/>
        <v>0</v>
      </c>
      <c r="M784" s="244">
        <f t="shared" si="45"/>
        <v>0</v>
      </c>
      <c r="N784" s="244">
        <f t="shared" si="45"/>
        <v>0</v>
      </c>
      <c r="O784" s="244">
        <f t="shared" si="45"/>
        <v>0</v>
      </c>
      <c r="P784" s="244">
        <f t="shared" si="45"/>
        <v>0</v>
      </c>
      <c r="Q784" s="244">
        <f t="shared" si="45"/>
        <v>0</v>
      </c>
      <c r="R784" s="244">
        <f t="shared" si="45"/>
        <v>0</v>
      </c>
      <c r="S784" s="244">
        <f t="shared" si="45"/>
        <v>0</v>
      </c>
      <c r="T784" s="244">
        <f t="shared" si="45"/>
        <v>0</v>
      </c>
      <c r="U784" s="244">
        <f t="shared" si="45"/>
        <v>0</v>
      </c>
      <c r="V784" s="244">
        <f t="shared" si="45"/>
        <v>0</v>
      </c>
      <c r="W784" s="244">
        <f t="shared" si="45"/>
        <v>0</v>
      </c>
      <c r="X784" s="244">
        <f t="shared" si="45"/>
        <v>0</v>
      </c>
      <c r="Y784" s="244">
        <f t="shared" si="45"/>
        <v>0</v>
      </c>
      <c r="Z784" s="244">
        <f t="shared" si="45"/>
        <v>0</v>
      </c>
      <c r="AA784" s="244">
        <f t="shared" si="45"/>
        <v>0</v>
      </c>
      <c r="AB784" s="245">
        <f t="shared" si="45"/>
        <v>0</v>
      </c>
      <c r="AD784" s="248"/>
    </row>
    <row r="785" spans="3:30" ht="12.75" hidden="1" customHeight="1" outlineLevel="1">
      <c r="G785" s="94"/>
      <c r="H785" s="94"/>
      <c r="I785" s="94"/>
      <c r="J785" s="94"/>
      <c r="K785" s="94"/>
      <c r="L785" s="94"/>
      <c r="M785" s="94"/>
      <c r="N785" s="94"/>
      <c r="O785" s="94"/>
      <c r="P785" s="94"/>
      <c r="Q785" s="94"/>
      <c r="R785" s="94"/>
      <c r="S785" s="94"/>
      <c r="T785" s="94"/>
      <c r="U785" s="94"/>
      <c r="V785" s="94"/>
      <c r="W785" s="94"/>
      <c r="X785" s="94"/>
      <c r="Y785" s="94"/>
      <c r="Z785" s="94"/>
      <c r="AA785" s="94"/>
      <c r="AB785" s="94"/>
    </row>
    <row r="786" spans="3:30" ht="12.75" hidden="1" customHeight="1" outlineLevel="1">
      <c r="C786" s="144" t="s">
        <v>623</v>
      </c>
      <c r="G786" s="94"/>
      <c r="H786" s="94"/>
      <c r="I786" s="94"/>
      <c r="J786" s="94"/>
      <c r="K786" s="94"/>
      <c r="L786" s="94"/>
      <c r="M786" s="94"/>
      <c r="N786" s="94"/>
      <c r="O786" s="94"/>
      <c r="P786" s="94"/>
      <c r="Q786" s="94"/>
      <c r="R786" s="94"/>
      <c r="S786" s="94"/>
      <c r="T786" s="94"/>
      <c r="U786" s="94"/>
      <c r="V786" s="94"/>
      <c r="W786" s="94"/>
      <c r="X786" s="94"/>
      <c r="Y786" s="94"/>
      <c r="Z786" s="94"/>
      <c r="AA786" s="94"/>
      <c r="AB786" s="94"/>
    </row>
    <row r="787" spans="3:30" ht="12.75" hidden="1" customHeight="1" outlineLevel="1">
      <c r="D787" s="106" t="str">
        <f ca="1">'Line Items'!D332</f>
        <v>Angel: DMU - Class 142</v>
      </c>
      <c r="E787" s="89"/>
      <c r="F787" s="107" t="s">
        <v>614</v>
      </c>
      <c r="G787" s="90">
        <f t="shared" ref="G787:AB798" si="46">SUM(G459,G623)</f>
        <v>0</v>
      </c>
      <c r="H787" s="90">
        <f t="shared" si="46"/>
        <v>0</v>
      </c>
      <c r="I787" s="90">
        <f t="shared" si="46"/>
        <v>0</v>
      </c>
      <c r="J787" s="90">
        <f t="shared" si="46"/>
        <v>0</v>
      </c>
      <c r="K787" s="90">
        <f t="shared" si="46"/>
        <v>0</v>
      </c>
      <c r="L787" s="90">
        <f t="shared" si="46"/>
        <v>0</v>
      </c>
      <c r="M787" s="90">
        <f t="shared" si="46"/>
        <v>0</v>
      </c>
      <c r="N787" s="90">
        <f t="shared" si="46"/>
        <v>0</v>
      </c>
      <c r="O787" s="90">
        <f t="shared" si="46"/>
        <v>0</v>
      </c>
      <c r="P787" s="90">
        <f t="shared" si="46"/>
        <v>0</v>
      </c>
      <c r="Q787" s="90">
        <f t="shared" si="46"/>
        <v>0</v>
      </c>
      <c r="R787" s="90">
        <f t="shared" si="46"/>
        <v>0</v>
      </c>
      <c r="S787" s="90">
        <f t="shared" si="46"/>
        <v>0</v>
      </c>
      <c r="T787" s="90">
        <f t="shared" si="46"/>
        <v>0</v>
      </c>
      <c r="U787" s="90">
        <f t="shared" si="46"/>
        <v>0</v>
      </c>
      <c r="V787" s="90">
        <f t="shared" si="46"/>
        <v>0</v>
      </c>
      <c r="W787" s="90">
        <f t="shared" si="46"/>
        <v>0</v>
      </c>
      <c r="X787" s="90">
        <f t="shared" si="46"/>
        <v>0</v>
      </c>
      <c r="Y787" s="90">
        <f t="shared" si="46"/>
        <v>0</v>
      </c>
      <c r="Z787" s="90">
        <f t="shared" si="46"/>
        <v>0</v>
      </c>
      <c r="AA787" s="90">
        <f t="shared" si="46"/>
        <v>0</v>
      </c>
      <c r="AB787" s="91">
        <f t="shared" si="46"/>
        <v>0</v>
      </c>
      <c r="AD787" s="193"/>
    </row>
    <row r="788" spans="3:30" ht="12.75" hidden="1" customHeight="1" outlineLevel="1">
      <c r="D788" s="112" t="str">
        <f ca="1">'Line Items'!D333</f>
        <v>Angel: DMU - Class 150 - 2 car</v>
      </c>
      <c r="E788" s="93"/>
      <c r="F788" s="113" t="str">
        <f t="shared" ref="F788:F835" si="47">F787</f>
        <v>000 Unit Miles</v>
      </c>
      <c r="G788" s="94">
        <f t="shared" si="46"/>
        <v>0</v>
      </c>
      <c r="H788" s="94">
        <f t="shared" si="46"/>
        <v>0</v>
      </c>
      <c r="I788" s="94">
        <f t="shared" si="46"/>
        <v>0</v>
      </c>
      <c r="J788" s="94">
        <f t="shared" si="46"/>
        <v>0</v>
      </c>
      <c r="K788" s="94">
        <f t="shared" si="46"/>
        <v>0</v>
      </c>
      <c r="L788" s="94">
        <f t="shared" si="46"/>
        <v>0</v>
      </c>
      <c r="M788" s="94">
        <f t="shared" si="46"/>
        <v>0</v>
      </c>
      <c r="N788" s="94">
        <f t="shared" si="46"/>
        <v>0</v>
      </c>
      <c r="O788" s="94">
        <f t="shared" si="46"/>
        <v>0</v>
      </c>
      <c r="P788" s="94">
        <f t="shared" si="46"/>
        <v>0</v>
      </c>
      <c r="Q788" s="94">
        <f t="shared" si="46"/>
        <v>0</v>
      </c>
      <c r="R788" s="94">
        <f t="shared" si="46"/>
        <v>0</v>
      </c>
      <c r="S788" s="94">
        <f t="shared" si="46"/>
        <v>0</v>
      </c>
      <c r="T788" s="94">
        <f t="shared" si="46"/>
        <v>0</v>
      </c>
      <c r="U788" s="94">
        <f t="shared" si="46"/>
        <v>0</v>
      </c>
      <c r="V788" s="94">
        <f t="shared" si="46"/>
        <v>0</v>
      </c>
      <c r="W788" s="94">
        <f t="shared" si="46"/>
        <v>0</v>
      </c>
      <c r="X788" s="94">
        <f t="shared" si="46"/>
        <v>0</v>
      </c>
      <c r="Y788" s="94">
        <f t="shared" si="46"/>
        <v>0</v>
      </c>
      <c r="Z788" s="94">
        <f t="shared" si="46"/>
        <v>0</v>
      </c>
      <c r="AA788" s="94">
        <f t="shared" si="46"/>
        <v>0</v>
      </c>
      <c r="AB788" s="95">
        <f t="shared" si="46"/>
        <v>0</v>
      </c>
      <c r="AD788" s="194"/>
    </row>
    <row r="789" spans="3:30" ht="12.75" hidden="1" customHeight="1" outlineLevel="1">
      <c r="D789" s="112" t="str">
        <f ca="1">'Line Items'!D334</f>
        <v>Angel: DMU - Class 150 - 3 car</v>
      </c>
      <c r="E789" s="93"/>
      <c r="F789" s="113" t="str">
        <f t="shared" si="47"/>
        <v>000 Unit Miles</v>
      </c>
      <c r="G789" s="94">
        <f t="shared" si="46"/>
        <v>0</v>
      </c>
      <c r="H789" s="94">
        <f t="shared" si="46"/>
        <v>0</v>
      </c>
      <c r="I789" s="94">
        <f t="shared" si="46"/>
        <v>0</v>
      </c>
      <c r="J789" s="94">
        <f t="shared" si="46"/>
        <v>0</v>
      </c>
      <c r="K789" s="94">
        <f t="shared" si="46"/>
        <v>0</v>
      </c>
      <c r="L789" s="94">
        <f t="shared" si="46"/>
        <v>0</v>
      </c>
      <c r="M789" s="94">
        <f t="shared" si="46"/>
        <v>0</v>
      </c>
      <c r="N789" s="94">
        <f t="shared" si="46"/>
        <v>0</v>
      </c>
      <c r="O789" s="94">
        <f t="shared" si="46"/>
        <v>0</v>
      </c>
      <c r="P789" s="94">
        <f t="shared" si="46"/>
        <v>0</v>
      </c>
      <c r="Q789" s="94">
        <f t="shared" si="46"/>
        <v>0</v>
      </c>
      <c r="R789" s="94">
        <f t="shared" si="46"/>
        <v>0</v>
      </c>
      <c r="S789" s="94">
        <f t="shared" si="46"/>
        <v>0</v>
      </c>
      <c r="T789" s="94">
        <f t="shared" si="46"/>
        <v>0</v>
      </c>
      <c r="U789" s="94">
        <f t="shared" si="46"/>
        <v>0</v>
      </c>
      <c r="V789" s="94">
        <f t="shared" si="46"/>
        <v>0</v>
      </c>
      <c r="W789" s="94">
        <f t="shared" si="46"/>
        <v>0</v>
      </c>
      <c r="X789" s="94">
        <f t="shared" si="46"/>
        <v>0</v>
      </c>
      <c r="Y789" s="94">
        <f t="shared" si="46"/>
        <v>0</v>
      </c>
      <c r="Z789" s="94">
        <f t="shared" si="46"/>
        <v>0</v>
      </c>
      <c r="AA789" s="94">
        <f t="shared" si="46"/>
        <v>0</v>
      </c>
      <c r="AB789" s="95">
        <f t="shared" si="46"/>
        <v>0</v>
      </c>
      <c r="AD789" s="194"/>
    </row>
    <row r="790" spans="3:30" ht="12.75" hidden="1" customHeight="1" outlineLevel="1">
      <c r="D790" s="112" t="str">
        <f ca="1">'Line Items'!D335</f>
        <v>Angel: DMU - Class 153</v>
      </c>
      <c r="E790" s="93"/>
      <c r="F790" s="113" t="str">
        <f t="shared" si="47"/>
        <v>000 Unit Miles</v>
      </c>
      <c r="G790" s="94">
        <f t="shared" si="46"/>
        <v>0</v>
      </c>
      <c r="H790" s="94">
        <f t="shared" si="46"/>
        <v>0</v>
      </c>
      <c r="I790" s="94">
        <f t="shared" si="46"/>
        <v>0</v>
      </c>
      <c r="J790" s="94">
        <f t="shared" si="46"/>
        <v>0</v>
      </c>
      <c r="K790" s="94">
        <f t="shared" si="46"/>
        <v>0</v>
      </c>
      <c r="L790" s="94">
        <f t="shared" si="46"/>
        <v>0</v>
      </c>
      <c r="M790" s="94">
        <f t="shared" si="46"/>
        <v>0</v>
      </c>
      <c r="N790" s="94">
        <f t="shared" si="46"/>
        <v>0</v>
      </c>
      <c r="O790" s="94">
        <f t="shared" si="46"/>
        <v>0</v>
      </c>
      <c r="P790" s="94">
        <f t="shared" si="46"/>
        <v>0</v>
      </c>
      <c r="Q790" s="94">
        <f t="shared" si="46"/>
        <v>0</v>
      </c>
      <c r="R790" s="94">
        <f t="shared" si="46"/>
        <v>0</v>
      </c>
      <c r="S790" s="94">
        <f t="shared" si="46"/>
        <v>0</v>
      </c>
      <c r="T790" s="94">
        <f t="shared" si="46"/>
        <v>0</v>
      </c>
      <c r="U790" s="94">
        <f t="shared" si="46"/>
        <v>0</v>
      </c>
      <c r="V790" s="94">
        <f t="shared" si="46"/>
        <v>0</v>
      </c>
      <c r="W790" s="94">
        <f t="shared" si="46"/>
        <v>0</v>
      </c>
      <c r="X790" s="94">
        <f t="shared" si="46"/>
        <v>0</v>
      </c>
      <c r="Y790" s="94">
        <f t="shared" si="46"/>
        <v>0</v>
      </c>
      <c r="Z790" s="94">
        <f t="shared" si="46"/>
        <v>0</v>
      </c>
      <c r="AA790" s="94">
        <f t="shared" si="46"/>
        <v>0</v>
      </c>
      <c r="AB790" s="95">
        <f t="shared" si="46"/>
        <v>0</v>
      </c>
      <c r="AD790" s="194"/>
    </row>
    <row r="791" spans="3:30" ht="12.75" hidden="1" customHeight="1" outlineLevel="1">
      <c r="D791" s="112" t="str">
        <f ca="1">'Line Items'!D336</f>
        <v>Angel: DMU - Class 156</v>
      </c>
      <c r="E791" s="93"/>
      <c r="F791" s="113" t="str">
        <f t="shared" si="47"/>
        <v>000 Unit Miles</v>
      </c>
      <c r="G791" s="94">
        <f t="shared" si="46"/>
        <v>0</v>
      </c>
      <c r="H791" s="94">
        <f t="shared" si="46"/>
        <v>0</v>
      </c>
      <c r="I791" s="94">
        <f t="shared" si="46"/>
        <v>0</v>
      </c>
      <c r="J791" s="94">
        <f t="shared" si="46"/>
        <v>0</v>
      </c>
      <c r="K791" s="94">
        <f t="shared" si="46"/>
        <v>0</v>
      </c>
      <c r="L791" s="94">
        <f t="shared" si="46"/>
        <v>0</v>
      </c>
      <c r="M791" s="94">
        <f t="shared" si="46"/>
        <v>0</v>
      </c>
      <c r="N791" s="94">
        <f t="shared" si="46"/>
        <v>0</v>
      </c>
      <c r="O791" s="94">
        <f t="shared" si="46"/>
        <v>0</v>
      </c>
      <c r="P791" s="94">
        <f t="shared" si="46"/>
        <v>0</v>
      </c>
      <c r="Q791" s="94">
        <f t="shared" si="46"/>
        <v>0</v>
      </c>
      <c r="R791" s="94">
        <f t="shared" si="46"/>
        <v>0</v>
      </c>
      <c r="S791" s="94">
        <f t="shared" si="46"/>
        <v>0</v>
      </c>
      <c r="T791" s="94">
        <f t="shared" si="46"/>
        <v>0</v>
      </c>
      <c r="U791" s="94">
        <f t="shared" si="46"/>
        <v>0</v>
      </c>
      <c r="V791" s="94">
        <f t="shared" si="46"/>
        <v>0</v>
      </c>
      <c r="W791" s="94">
        <f t="shared" si="46"/>
        <v>0</v>
      </c>
      <c r="X791" s="94">
        <f t="shared" si="46"/>
        <v>0</v>
      </c>
      <c r="Y791" s="94">
        <f t="shared" si="46"/>
        <v>0</v>
      </c>
      <c r="Z791" s="94">
        <f t="shared" si="46"/>
        <v>0</v>
      </c>
      <c r="AA791" s="94">
        <f t="shared" si="46"/>
        <v>0</v>
      </c>
      <c r="AB791" s="95">
        <f t="shared" si="46"/>
        <v>0</v>
      </c>
      <c r="AD791" s="194"/>
    </row>
    <row r="792" spans="3:30" ht="12.75" hidden="1" customHeight="1" outlineLevel="1">
      <c r="D792" s="112" t="str">
        <f ca="1">'Line Items'!D337</f>
        <v>Angel: DMU - Class 158 - 2 car</v>
      </c>
      <c r="E792" s="93"/>
      <c r="F792" s="113" t="str">
        <f t="shared" si="47"/>
        <v>000 Unit Miles</v>
      </c>
      <c r="G792" s="94">
        <f t="shared" si="46"/>
        <v>0</v>
      </c>
      <c r="H792" s="94">
        <f t="shared" si="46"/>
        <v>0</v>
      </c>
      <c r="I792" s="94">
        <f t="shared" si="46"/>
        <v>0</v>
      </c>
      <c r="J792" s="94">
        <f t="shared" si="46"/>
        <v>0</v>
      </c>
      <c r="K792" s="94">
        <f t="shared" si="46"/>
        <v>0</v>
      </c>
      <c r="L792" s="94">
        <f t="shared" si="46"/>
        <v>0</v>
      </c>
      <c r="M792" s="94">
        <f t="shared" si="46"/>
        <v>0</v>
      </c>
      <c r="N792" s="94">
        <f t="shared" si="46"/>
        <v>0</v>
      </c>
      <c r="O792" s="94">
        <f t="shared" si="46"/>
        <v>0</v>
      </c>
      <c r="P792" s="94">
        <f t="shared" si="46"/>
        <v>0</v>
      </c>
      <c r="Q792" s="94">
        <f t="shared" si="46"/>
        <v>0</v>
      </c>
      <c r="R792" s="94">
        <f t="shared" si="46"/>
        <v>0</v>
      </c>
      <c r="S792" s="94">
        <f t="shared" si="46"/>
        <v>0</v>
      </c>
      <c r="T792" s="94">
        <f t="shared" si="46"/>
        <v>0</v>
      </c>
      <c r="U792" s="94">
        <f t="shared" si="46"/>
        <v>0</v>
      </c>
      <c r="V792" s="94">
        <f t="shared" si="46"/>
        <v>0</v>
      </c>
      <c r="W792" s="94">
        <f t="shared" si="46"/>
        <v>0</v>
      </c>
      <c r="X792" s="94">
        <f t="shared" si="46"/>
        <v>0</v>
      </c>
      <c r="Y792" s="94">
        <f t="shared" si="46"/>
        <v>0</v>
      </c>
      <c r="Z792" s="94">
        <f t="shared" si="46"/>
        <v>0</v>
      </c>
      <c r="AA792" s="94">
        <f t="shared" si="46"/>
        <v>0</v>
      </c>
      <c r="AB792" s="95">
        <f t="shared" si="46"/>
        <v>0</v>
      </c>
      <c r="AD792" s="194"/>
    </row>
    <row r="793" spans="3:30" ht="12.75" hidden="1" customHeight="1" outlineLevel="1">
      <c r="D793" s="112" t="str">
        <f ca="1">'Line Items'!D338</f>
        <v>Angel: EMU - Class 333</v>
      </c>
      <c r="E793" s="93"/>
      <c r="F793" s="113" t="str">
        <f t="shared" si="47"/>
        <v>000 Unit Miles</v>
      </c>
      <c r="G793" s="94">
        <f t="shared" si="46"/>
        <v>0</v>
      </c>
      <c r="H793" s="94">
        <f t="shared" si="46"/>
        <v>0</v>
      </c>
      <c r="I793" s="94">
        <f t="shared" si="46"/>
        <v>0</v>
      </c>
      <c r="J793" s="94">
        <f t="shared" si="46"/>
        <v>0</v>
      </c>
      <c r="K793" s="94">
        <f t="shared" si="46"/>
        <v>0</v>
      </c>
      <c r="L793" s="94">
        <f t="shared" si="46"/>
        <v>0</v>
      </c>
      <c r="M793" s="94">
        <f t="shared" si="46"/>
        <v>0</v>
      </c>
      <c r="N793" s="94">
        <f t="shared" si="46"/>
        <v>0</v>
      </c>
      <c r="O793" s="94">
        <f t="shared" si="46"/>
        <v>0</v>
      </c>
      <c r="P793" s="94">
        <f t="shared" si="46"/>
        <v>0</v>
      </c>
      <c r="Q793" s="94">
        <f t="shared" si="46"/>
        <v>0</v>
      </c>
      <c r="R793" s="94">
        <f t="shared" si="46"/>
        <v>0</v>
      </c>
      <c r="S793" s="94">
        <f t="shared" si="46"/>
        <v>0</v>
      </c>
      <c r="T793" s="94">
        <f t="shared" si="46"/>
        <v>0</v>
      </c>
      <c r="U793" s="94">
        <f t="shared" si="46"/>
        <v>0</v>
      </c>
      <c r="V793" s="94">
        <f t="shared" si="46"/>
        <v>0</v>
      </c>
      <c r="W793" s="94">
        <f t="shared" si="46"/>
        <v>0</v>
      </c>
      <c r="X793" s="94">
        <f t="shared" si="46"/>
        <v>0</v>
      </c>
      <c r="Y793" s="94">
        <f t="shared" si="46"/>
        <v>0</v>
      </c>
      <c r="Z793" s="94">
        <f t="shared" si="46"/>
        <v>0</v>
      </c>
      <c r="AA793" s="94">
        <f t="shared" si="46"/>
        <v>0</v>
      </c>
      <c r="AB793" s="95">
        <f t="shared" si="46"/>
        <v>0</v>
      </c>
      <c r="AD793" s="194"/>
    </row>
    <row r="794" spans="3:30" ht="12.75" hidden="1" customHeight="1" outlineLevel="1">
      <c r="D794" s="112" t="str">
        <f ca="1">'Line Items'!D339</f>
        <v>Eversholt: DMU - Class 158 - 2 car</v>
      </c>
      <c r="E794" s="93"/>
      <c r="F794" s="113" t="str">
        <f t="shared" si="47"/>
        <v>000 Unit Miles</v>
      </c>
      <c r="G794" s="94">
        <f t="shared" si="46"/>
        <v>0</v>
      </c>
      <c r="H794" s="94">
        <f t="shared" si="46"/>
        <v>0</v>
      </c>
      <c r="I794" s="94">
        <f t="shared" si="46"/>
        <v>0</v>
      </c>
      <c r="J794" s="94">
        <f t="shared" si="46"/>
        <v>0</v>
      </c>
      <c r="K794" s="94">
        <f t="shared" si="46"/>
        <v>0</v>
      </c>
      <c r="L794" s="94">
        <f t="shared" si="46"/>
        <v>0</v>
      </c>
      <c r="M794" s="94">
        <f t="shared" si="46"/>
        <v>0</v>
      </c>
      <c r="N794" s="94">
        <f t="shared" si="46"/>
        <v>0</v>
      </c>
      <c r="O794" s="94">
        <f t="shared" si="46"/>
        <v>0</v>
      </c>
      <c r="P794" s="94">
        <f t="shared" si="46"/>
        <v>0</v>
      </c>
      <c r="Q794" s="94">
        <f t="shared" si="46"/>
        <v>0</v>
      </c>
      <c r="R794" s="94">
        <f t="shared" si="46"/>
        <v>0</v>
      </c>
      <c r="S794" s="94">
        <f t="shared" si="46"/>
        <v>0</v>
      </c>
      <c r="T794" s="94">
        <f t="shared" si="46"/>
        <v>0</v>
      </c>
      <c r="U794" s="94">
        <f t="shared" si="46"/>
        <v>0</v>
      </c>
      <c r="V794" s="94">
        <f t="shared" si="46"/>
        <v>0</v>
      </c>
      <c r="W794" s="94">
        <f t="shared" si="46"/>
        <v>0</v>
      </c>
      <c r="X794" s="94">
        <f t="shared" si="46"/>
        <v>0</v>
      </c>
      <c r="Y794" s="94">
        <f t="shared" si="46"/>
        <v>0</v>
      </c>
      <c r="Z794" s="94">
        <f t="shared" si="46"/>
        <v>0</v>
      </c>
      <c r="AA794" s="94">
        <f t="shared" si="46"/>
        <v>0</v>
      </c>
      <c r="AB794" s="95">
        <f t="shared" si="46"/>
        <v>0</v>
      </c>
      <c r="AD794" s="194"/>
    </row>
    <row r="795" spans="3:30" ht="12.75" hidden="1" customHeight="1" outlineLevel="1">
      <c r="D795" s="112" t="str">
        <f ca="1">'Line Items'!D340</f>
        <v>Eversholt: EMU - Class 321</v>
      </c>
      <c r="E795" s="93"/>
      <c r="F795" s="113" t="str">
        <f t="shared" si="47"/>
        <v>000 Unit Miles</v>
      </c>
      <c r="G795" s="94">
        <f t="shared" si="46"/>
        <v>0</v>
      </c>
      <c r="H795" s="94">
        <f t="shared" si="46"/>
        <v>0</v>
      </c>
      <c r="I795" s="94">
        <f t="shared" si="46"/>
        <v>0</v>
      </c>
      <c r="J795" s="94">
        <f t="shared" si="46"/>
        <v>0</v>
      </c>
      <c r="K795" s="94">
        <f t="shared" si="46"/>
        <v>0</v>
      </c>
      <c r="L795" s="94">
        <f t="shared" si="46"/>
        <v>0</v>
      </c>
      <c r="M795" s="94">
        <f t="shared" si="46"/>
        <v>0</v>
      </c>
      <c r="N795" s="94">
        <f t="shared" si="46"/>
        <v>0</v>
      </c>
      <c r="O795" s="94">
        <f t="shared" si="46"/>
        <v>0</v>
      </c>
      <c r="P795" s="94">
        <f t="shared" si="46"/>
        <v>0</v>
      </c>
      <c r="Q795" s="94">
        <f t="shared" si="46"/>
        <v>0</v>
      </c>
      <c r="R795" s="94">
        <f t="shared" si="46"/>
        <v>0</v>
      </c>
      <c r="S795" s="94">
        <f t="shared" si="46"/>
        <v>0</v>
      </c>
      <c r="T795" s="94">
        <f t="shared" si="46"/>
        <v>0</v>
      </c>
      <c r="U795" s="94">
        <f t="shared" si="46"/>
        <v>0</v>
      </c>
      <c r="V795" s="94">
        <f t="shared" si="46"/>
        <v>0</v>
      </c>
      <c r="W795" s="94">
        <f t="shared" si="46"/>
        <v>0</v>
      </c>
      <c r="X795" s="94">
        <f t="shared" si="46"/>
        <v>0</v>
      </c>
      <c r="Y795" s="94">
        <f t="shared" si="46"/>
        <v>0</v>
      </c>
      <c r="Z795" s="94">
        <f t="shared" si="46"/>
        <v>0</v>
      </c>
      <c r="AA795" s="94">
        <f t="shared" si="46"/>
        <v>0</v>
      </c>
      <c r="AB795" s="95">
        <f t="shared" si="46"/>
        <v>0</v>
      </c>
      <c r="AD795" s="194"/>
    </row>
    <row r="796" spans="3:30" ht="12.75" hidden="1" customHeight="1" outlineLevel="1">
      <c r="D796" s="112" t="str">
        <f ca="1">'Line Items'!D341</f>
        <v>Eversholt: EMU - Class 322</v>
      </c>
      <c r="E796" s="93"/>
      <c r="F796" s="113" t="str">
        <f t="shared" si="47"/>
        <v>000 Unit Miles</v>
      </c>
      <c r="G796" s="94">
        <f t="shared" si="46"/>
        <v>0</v>
      </c>
      <c r="H796" s="94">
        <f t="shared" si="46"/>
        <v>0</v>
      </c>
      <c r="I796" s="94">
        <f t="shared" si="46"/>
        <v>0</v>
      </c>
      <c r="J796" s="94">
        <f t="shared" si="46"/>
        <v>0</v>
      </c>
      <c r="K796" s="94">
        <f t="shared" si="46"/>
        <v>0</v>
      </c>
      <c r="L796" s="94">
        <f t="shared" si="46"/>
        <v>0</v>
      </c>
      <c r="M796" s="94">
        <f t="shared" si="46"/>
        <v>0</v>
      </c>
      <c r="N796" s="94">
        <f t="shared" si="46"/>
        <v>0</v>
      </c>
      <c r="O796" s="94">
        <f t="shared" si="46"/>
        <v>0</v>
      </c>
      <c r="P796" s="94">
        <f t="shared" si="46"/>
        <v>0</v>
      </c>
      <c r="Q796" s="94">
        <f t="shared" si="46"/>
        <v>0</v>
      </c>
      <c r="R796" s="94">
        <f t="shared" si="46"/>
        <v>0</v>
      </c>
      <c r="S796" s="94">
        <f t="shared" si="46"/>
        <v>0</v>
      </c>
      <c r="T796" s="94">
        <f t="shared" si="46"/>
        <v>0</v>
      </c>
      <c r="U796" s="94">
        <f t="shared" si="46"/>
        <v>0</v>
      </c>
      <c r="V796" s="94">
        <f t="shared" si="46"/>
        <v>0</v>
      </c>
      <c r="W796" s="94">
        <f t="shared" si="46"/>
        <v>0</v>
      </c>
      <c r="X796" s="94">
        <f t="shared" si="46"/>
        <v>0</v>
      </c>
      <c r="Y796" s="94">
        <f t="shared" si="46"/>
        <v>0</v>
      </c>
      <c r="Z796" s="94">
        <f t="shared" si="46"/>
        <v>0</v>
      </c>
      <c r="AA796" s="94">
        <f t="shared" si="46"/>
        <v>0</v>
      </c>
      <c r="AB796" s="95">
        <f t="shared" si="46"/>
        <v>0</v>
      </c>
      <c r="AD796" s="194"/>
    </row>
    <row r="797" spans="3:30" ht="12.75" hidden="1" customHeight="1" outlineLevel="1">
      <c r="D797" s="112" t="str">
        <f ca="1">'Line Items'!D342</f>
        <v>Porterbrook: DMU - Class 144 - 2 car</v>
      </c>
      <c r="E797" s="93"/>
      <c r="F797" s="113" t="str">
        <f t="shared" si="47"/>
        <v>000 Unit Miles</v>
      </c>
      <c r="G797" s="94">
        <f t="shared" si="46"/>
        <v>0</v>
      </c>
      <c r="H797" s="94">
        <f t="shared" si="46"/>
        <v>0</v>
      </c>
      <c r="I797" s="94">
        <f t="shared" si="46"/>
        <v>0</v>
      </c>
      <c r="J797" s="94">
        <f t="shared" si="46"/>
        <v>0</v>
      </c>
      <c r="K797" s="94">
        <f t="shared" si="46"/>
        <v>0</v>
      </c>
      <c r="L797" s="94">
        <f t="shared" si="46"/>
        <v>0</v>
      </c>
      <c r="M797" s="94">
        <f t="shared" si="46"/>
        <v>0</v>
      </c>
      <c r="N797" s="94">
        <f t="shared" si="46"/>
        <v>0</v>
      </c>
      <c r="O797" s="94">
        <f t="shared" si="46"/>
        <v>0</v>
      </c>
      <c r="P797" s="94">
        <f t="shared" si="46"/>
        <v>0</v>
      </c>
      <c r="Q797" s="94">
        <f t="shared" si="46"/>
        <v>0</v>
      </c>
      <c r="R797" s="94">
        <f t="shared" si="46"/>
        <v>0</v>
      </c>
      <c r="S797" s="94">
        <f t="shared" si="46"/>
        <v>0</v>
      </c>
      <c r="T797" s="94">
        <f t="shared" si="46"/>
        <v>0</v>
      </c>
      <c r="U797" s="94">
        <f t="shared" si="46"/>
        <v>0</v>
      </c>
      <c r="V797" s="94">
        <f t="shared" si="46"/>
        <v>0</v>
      </c>
      <c r="W797" s="94">
        <f t="shared" si="46"/>
        <v>0</v>
      </c>
      <c r="X797" s="94">
        <f t="shared" si="46"/>
        <v>0</v>
      </c>
      <c r="Y797" s="94">
        <f t="shared" si="46"/>
        <v>0</v>
      </c>
      <c r="Z797" s="94">
        <f t="shared" si="46"/>
        <v>0</v>
      </c>
      <c r="AA797" s="94">
        <f t="shared" si="46"/>
        <v>0</v>
      </c>
      <c r="AB797" s="95">
        <f t="shared" si="46"/>
        <v>0</v>
      </c>
      <c r="AD797" s="194"/>
    </row>
    <row r="798" spans="3:30" ht="12.75" hidden="1" customHeight="1" outlineLevel="1">
      <c r="D798" s="112" t="str">
        <f ca="1">'Line Items'!D343</f>
        <v>Porterbrook: DMU - Class 144 - 3 car</v>
      </c>
      <c r="E798" s="93"/>
      <c r="F798" s="113" t="str">
        <f t="shared" si="47"/>
        <v>000 Unit Miles</v>
      </c>
      <c r="G798" s="94">
        <f t="shared" si="46"/>
        <v>0</v>
      </c>
      <c r="H798" s="94">
        <f t="shared" si="46"/>
        <v>0</v>
      </c>
      <c r="I798" s="94">
        <f t="shared" si="46"/>
        <v>0</v>
      </c>
      <c r="J798" s="94">
        <f t="shared" si="46"/>
        <v>0</v>
      </c>
      <c r="K798" s="94">
        <f t="shared" si="46"/>
        <v>0</v>
      </c>
      <c r="L798" s="94">
        <f t="shared" si="46"/>
        <v>0</v>
      </c>
      <c r="M798" s="94">
        <f t="shared" si="46"/>
        <v>0</v>
      </c>
      <c r="N798" s="94">
        <f t="shared" si="46"/>
        <v>0</v>
      </c>
      <c r="O798" s="94">
        <f t="shared" si="46"/>
        <v>0</v>
      </c>
      <c r="P798" s="94">
        <f t="shared" si="46"/>
        <v>0</v>
      </c>
      <c r="Q798" s="94">
        <f t="shared" si="46"/>
        <v>0</v>
      </c>
      <c r="R798" s="94">
        <f t="shared" si="46"/>
        <v>0</v>
      </c>
      <c r="S798" s="94">
        <f t="shared" si="46"/>
        <v>0</v>
      </c>
      <c r="T798" s="94">
        <f t="shared" ref="T798:AB798" si="48">SUM(T470,T634)</f>
        <v>0</v>
      </c>
      <c r="U798" s="94">
        <f t="shared" si="48"/>
        <v>0</v>
      </c>
      <c r="V798" s="94">
        <f t="shared" si="48"/>
        <v>0</v>
      </c>
      <c r="W798" s="94">
        <f t="shared" si="48"/>
        <v>0</v>
      </c>
      <c r="X798" s="94">
        <f t="shared" si="48"/>
        <v>0</v>
      </c>
      <c r="Y798" s="94">
        <f t="shared" si="48"/>
        <v>0</v>
      </c>
      <c r="Z798" s="94">
        <f t="shared" si="48"/>
        <v>0</v>
      </c>
      <c r="AA798" s="94">
        <f t="shared" si="48"/>
        <v>0</v>
      </c>
      <c r="AB798" s="95">
        <f t="shared" si="48"/>
        <v>0</v>
      </c>
      <c r="AD798" s="194"/>
    </row>
    <row r="799" spans="3:30" ht="12.75" hidden="1" customHeight="1" outlineLevel="1">
      <c r="D799" s="112" t="str">
        <f ca="1">'Line Items'!D344</f>
        <v>Porterbrook: DMU - Class 150 - 2 car</v>
      </c>
      <c r="E799" s="93"/>
      <c r="F799" s="113" t="str">
        <f t="shared" si="47"/>
        <v>000 Unit Miles</v>
      </c>
      <c r="G799" s="94">
        <f t="shared" ref="G799:AB810" si="49">SUM(G471,G635)</f>
        <v>0</v>
      </c>
      <c r="H799" s="94">
        <f t="shared" si="49"/>
        <v>0</v>
      </c>
      <c r="I799" s="94">
        <f t="shared" si="49"/>
        <v>0</v>
      </c>
      <c r="J799" s="94">
        <f t="shared" si="49"/>
        <v>0</v>
      </c>
      <c r="K799" s="94">
        <f t="shared" si="49"/>
        <v>0</v>
      </c>
      <c r="L799" s="94">
        <f t="shared" si="49"/>
        <v>0</v>
      </c>
      <c r="M799" s="94">
        <f t="shared" si="49"/>
        <v>0</v>
      </c>
      <c r="N799" s="94">
        <f t="shared" si="49"/>
        <v>0</v>
      </c>
      <c r="O799" s="94">
        <f t="shared" si="49"/>
        <v>0</v>
      </c>
      <c r="P799" s="94">
        <f t="shared" si="49"/>
        <v>0</v>
      </c>
      <c r="Q799" s="94">
        <f t="shared" si="49"/>
        <v>0</v>
      </c>
      <c r="R799" s="94">
        <f t="shared" si="49"/>
        <v>0</v>
      </c>
      <c r="S799" s="94">
        <f t="shared" si="49"/>
        <v>0</v>
      </c>
      <c r="T799" s="94">
        <f t="shared" si="49"/>
        <v>0</v>
      </c>
      <c r="U799" s="94">
        <f t="shared" si="49"/>
        <v>0</v>
      </c>
      <c r="V799" s="94">
        <f t="shared" si="49"/>
        <v>0</v>
      </c>
      <c r="W799" s="94">
        <f t="shared" si="49"/>
        <v>0</v>
      </c>
      <c r="X799" s="94">
        <f t="shared" si="49"/>
        <v>0</v>
      </c>
      <c r="Y799" s="94">
        <f t="shared" si="49"/>
        <v>0</v>
      </c>
      <c r="Z799" s="94">
        <f t="shared" si="49"/>
        <v>0</v>
      </c>
      <c r="AA799" s="94">
        <f t="shared" si="49"/>
        <v>0</v>
      </c>
      <c r="AB799" s="95">
        <f t="shared" si="49"/>
        <v>0</v>
      </c>
      <c r="AD799" s="194"/>
    </row>
    <row r="800" spans="3:30" ht="12.75" hidden="1" customHeight="1" outlineLevel="1">
      <c r="D800" s="112" t="str">
        <f ca="1">'Line Items'!D345</f>
        <v>Porterbrook: DMU - Class 153</v>
      </c>
      <c r="E800" s="93"/>
      <c r="F800" s="113" t="str">
        <f t="shared" si="47"/>
        <v>000 Unit Miles</v>
      </c>
      <c r="G800" s="94">
        <f t="shared" si="49"/>
        <v>0</v>
      </c>
      <c r="H800" s="94">
        <f t="shared" si="49"/>
        <v>0</v>
      </c>
      <c r="I800" s="94">
        <f t="shared" si="49"/>
        <v>0</v>
      </c>
      <c r="J800" s="94">
        <f t="shared" si="49"/>
        <v>0</v>
      </c>
      <c r="K800" s="94">
        <f t="shared" si="49"/>
        <v>0</v>
      </c>
      <c r="L800" s="94">
        <f t="shared" si="49"/>
        <v>0</v>
      </c>
      <c r="M800" s="94">
        <f t="shared" si="49"/>
        <v>0</v>
      </c>
      <c r="N800" s="94">
        <f t="shared" si="49"/>
        <v>0</v>
      </c>
      <c r="O800" s="94">
        <f t="shared" si="49"/>
        <v>0</v>
      </c>
      <c r="P800" s="94">
        <f t="shared" si="49"/>
        <v>0</v>
      </c>
      <c r="Q800" s="94">
        <f t="shared" si="49"/>
        <v>0</v>
      </c>
      <c r="R800" s="94">
        <f t="shared" si="49"/>
        <v>0</v>
      </c>
      <c r="S800" s="94">
        <f t="shared" si="49"/>
        <v>0</v>
      </c>
      <c r="T800" s="94">
        <f t="shared" si="49"/>
        <v>0</v>
      </c>
      <c r="U800" s="94">
        <f t="shared" si="49"/>
        <v>0</v>
      </c>
      <c r="V800" s="94">
        <f t="shared" si="49"/>
        <v>0</v>
      </c>
      <c r="W800" s="94">
        <f t="shared" si="49"/>
        <v>0</v>
      </c>
      <c r="X800" s="94">
        <f t="shared" si="49"/>
        <v>0</v>
      </c>
      <c r="Y800" s="94">
        <f t="shared" si="49"/>
        <v>0</v>
      </c>
      <c r="Z800" s="94">
        <f t="shared" si="49"/>
        <v>0</v>
      </c>
      <c r="AA800" s="94">
        <f t="shared" si="49"/>
        <v>0</v>
      </c>
      <c r="AB800" s="95">
        <f t="shared" si="49"/>
        <v>0</v>
      </c>
      <c r="AD800" s="194"/>
    </row>
    <row r="801" spans="4:30" ht="12.75" hidden="1" customHeight="1" outlineLevel="1">
      <c r="D801" s="112" t="str">
        <f ca="1">'Line Items'!D346</f>
        <v>Porterbrook: DMU - Class 155</v>
      </c>
      <c r="E801" s="93"/>
      <c r="F801" s="113" t="str">
        <f t="shared" si="47"/>
        <v>000 Unit Miles</v>
      </c>
      <c r="G801" s="94">
        <f t="shared" si="49"/>
        <v>0</v>
      </c>
      <c r="H801" s="94">
        <f t="shared" si="49"/>
        <v>0</v>
      </c>
      <c r="I801" s="94">
        <f t="shared" si="49"/>
        <v>0</v>
      </c>
      <c r="J801" s="94">
        <f t="shared" si="49"/>
        <v>0</v>
      </c>
      <c r="K801" s="94">
        <f t="shared" si="49"/>
        <v>0</v>
      </c>
      <c r="L801" s="94">
        <f t="shared" si="49"/>
        <v>0</v>
      </c>
      <c r="M801" s="94">
        <f t="shared" si="49"/>
        <v>0</v>
      </c>
      <c r="N801" s="94">
        <f t="shared" si="49"/>
        <v>0</v>
      </c>
      <c r="O801" s="94">
        <f t="shared" si="49"/>
        <v>0</v>
      </c>
      <c r="P801" s="94">
        <f t="shared" si="49"/>
        <v>0</v>
      </c>
      <c r="Q801" s="94">
        <f t="shared" si="49"/>
        <v>0</v>
      </c>
      <c r="R801" s="94">
        <f t="shared" si="49"/>
        <v>0</v>
      </c>
      <c r="S801" s="94">
        <f t="shared" si="49"/>
        <v>0</v>
      </c>
      <c r="T801" s="94">
        <f t="shared" si="49"/>
        <v>0</v>
      </c>
      <c r="U801" s="94">
        <f t="shared" si="49"/>
        <v>0</v>
      </c>
      <c r="V801" s="94">
        <f t="shared" si="49"/>
        <v>0</v>
      </c>
      <c r="W801" s="94">
        <f t="shared" si="49"/>
        <v>0</v>
      </c>
      <c r="X801" s="94">
        <f t="shared" si="49"/>
        <v>0</v>
      </c>
      <c r="Y801" s="94">
        <f t="shared" si="49"/>
        <v>0</v>
      </c>
      <c r="Z801" s="94">
        <f t="shared" si="49"/>
        <v>0</v>
      </c>
      <c r="AA801" s="94">
        <f t="shared" si="49"/>
        <v>0</v>
      </c>
      <c r="AB801" s="95">
        <f t="shared" si="49"/>
        <v>0</v>
      </c>
      <c r="AD801" s="194"/>
    </row>
    <row r="802" spans="4:30" ht="12.75" hidden="1" customHeight="1" outlineLevel="1">
      <c r="D802" s="112" t="str">
        <f ca="1">'Line Items'!D347</f>
        <v>Porterbrook: DMU - Class 156</v>
      </c>
      <c r="E802" s="93"/>
      <c r="F802" s="113" t="str">
        <f t="shared" si="47"/>
        <v>000 Unit Miles</v>
      </c>
      <c r="G802" s="94">
        <f t="shared" si="49"/>
        <v>0</v>
      </c>
      <c r="H802" s="94">
        <f t="shared" si="49"/>
        <v>0</v>
      </c>
      <c r="I802" s="94">
        <f t="shared" si="49"/>
        <v>0</v>
      </c>
      <c r="J802" s="94">
        <f t="shared" si="49"/>
        <v>0</v>
      </c>
      <c r="K802" s="94">
        <f t="shared" si="49"/>
        <v>0</v>
      </c>
      <c r="L802" s="94">
        <f t="shared" si="49"/>
        <v>0</v>
      </c>
      <c r="M802" s="94">
        <f t="shared" si="49"/>
        <v>0</v>
      </c>
      <c r="N802" s="94">
        <f t="shared" si="49"/>
        <v>0</v>
      </c>
      <c r="O802" s="94">
        <f t="shared" si="49"/>
        <v>0</v>
      </c>
      <c r="P802" s="94">
        <f t="shared" si="49"/>
        <v>0</v>
      </c>
      <c r="Q802" s="94">
        <f t="shared" si="49"/>
        <v>0</v>
      </c>
      <c r="R802" s="94">
        <f t="shared" si="49"/>
        <v>0</v>
      </c>
      <c r="S802" s="94">
        <f t="shared" si="49"/>
        <v>0</v>
      </c>
      <c r="T802" s="94">
        <f t="shared" si="49"/>
        <v>0</v>
      </c>
      <c r="U802" s="94">
        <f t="shared" si="49"/>
        <v>0</v>
      </c>
      <c r="V802" s="94">
        <f t="shared" si="49"/>
        <v>0</v>
      </c>
      <c r="W802" s="94">
        <f t="shared" si="49"/>
        <v>0</v>
      </c>
      <c r="X802" s="94">
        <f t="shared" si="49"/>
        <v>0</v>
      </c>
      <c r="Y802" s="94">
        <f t="shared" si="49"/>
        <v>0</v>
      </c>
      <c r="Z802" s="94">
        <f t="shared" si="49"/>
        <v>0</v>
      </c>
      <c r="AA802" s="94">
        <f t="shared" si="49"/>
        <v>0</v>
      </c>
      <c r="AB802" s="95">
        <f t="shared" si="49"/>
        <v>0</v>
      </c>
      <c r="AD802" s="194"/>
    </row>
    <row r="803" spans="4:30" ht="12.75" hidden="1" customHeight="1" outlineLevel="1">
      <c r="D803" s="112" t="str">
        <f ca="1">'Line Items'!D348</f>
        <v>Porterbrook: DMU - Class 158 - 3 car</v>
      </c>
      <c r="E803" s="93"/>
      <c r="F803" s="113" t="str">
        <f t="shared" si="47"/>
        <v>000 Unit Miles</v>
      </c>
      <c r="G803" s="94">
        <f t="shared" si="49"/>
        <v>0</v>
      </c>
      <c r="H803" s="94">
        <f t="shared" si="49"/>
        <v>0</v>
      </c>
      <c r="I803" s="94">
        <f t="shared" si="49"/>
        <v>0</v>
      </c>
      <c r="J803" s="94">
        <f t="shared" si="49"/>
        <v>0</v>
      </c>
      <c r="K803" s="94">
        <f t="shared" si="49"/>
        <v>0</v>
      </c>
      <c r="L803" s="94">
        <f t="shared" si="49"/>
        <v>0</v>
      </c>
      <c r="M803" s="94">
        <f t="shared" si="49"/>
        <v>0</v>
      </c>
      <c r="N803" s="94">
        <f t="shared" si="49"/>
        <v>0</v>
      </c>
      <c r="O803" s="94">
        <f t="shared" si="49"/>
        <v>0</v>
      </c>
      <c r="P803" s="94">
        <f t="shared" si="49"/>
        <v>0</v>
      </c>
      <c r="Q803" s="94">
        <f t="shared" si="49"/>
        <v>0</v>
      </c>
      <c r="R803" s="94">
        <f t="shared" si="49"/>
        <v>0</v>
      </c>
      <c r="S803" s="94">
        <f t="shared" si="49"/>
        <v>0</v>
      </c>
      <c r="T803" s="94">
        <f t="shared" si="49"/>
        <v>0</v>
      </c>
      <c r="U803" s="94">
        <f t="shared" si="49"/>
        <v>0</v>
      </c>
      <c r="V803" s="94">
        <f t="shared" si="49"/>
        <v>0</v>
      </c>
      <c r="W803" s="94">
        <f t="shared" si="49"/>
        <v>0</v>
      </c>
      <c r="X803" s="94">
        <f t="shared" si="49"/>
        <v>0</v>
      </c>
      <c r="Y803" s="94">
        <f t="shared" si="49"/>
        <v>0</v>
      </c>
      <c r="Z803" s="94">
        <f t="shared" si="49"/>
        <v>0</v>
      </c>
      <c r="AA803" s="94">
        <f t="shared" si="49"/>
        <v>0</v>
      </c>
      <c r="AB803" s="95">
        <f t="shared" si="49"/>
        <v>0</v>
      </c>
      <c r="AD803" s="194"/>
    </row>
    <row r="804" spans="4:30" ht="12.75" hidden="1" customHeight="1" outlineLevel="1">
      <c r="D804" s="112" t="str">
        <f ca="1">'Line Items'!D349</f>
        <v>Porterbrook: EMU - Class 319</v>
      </c>
      <c r="E804" s="93"/>
      <c r="F804" s="113" t="str">
        <f t="shared" si="47"/>
        <v>000 Unit Miles</v>
      </c>
      <c r="G804" s="94">
        <f t="shared" si="49"/>
        <v>0</v>
      </c>
      <c r="H804" s="94">
        <f t="shared" si="49"/>
        <v>0</v>
      </c>
      <c r="I804" s="94">
        <f t="shared" si="49"/>
        <v>0</v>
      </c>
      <c r="J804" s="94">
        <f t="shared" si="49"/>
        <v>0</v>
      </c>
      <c r="K804" s="94">
        <f t="shared" si="49"/>
        <v>0</v>
      </c>
      <c r="L804" s="94">
        <f t="shared" si="49"/>
        <v>0</v>
      </c>
      <c r="M804" s="94">
        <f t="shared" si="49"/>
        <v>0</v>
      </c>
      <c r="N804" s="94">
        <f t="shared" si="49"/>
        <v>0</v>
      </c>
      <c r="O804" s="94">
        <f t="shared" si="49"/>
        <v>0</v>
      </c>
      <c r="P804" s="94">
        <f t="shared" si="49"/>
        <v>0</v>
      </c>
      <c r="Q804" s="94">
        <f t="shared" si="49"/>
        <v>0</v>
      </c>
      <c r="R804" s="94">
        <f t="shared" si="49"/>
        <v>0</v>
      </c>
      <c r="S804" s="94">
        <f t="shared" si="49"/>
        <v>0</v>
      </c>
      <c r="T804" s="94">
        <f t="shared" si="49"/>
        <v>0</v>
      </c>
      <c r="U804" s="94">
        <f t="shared" si="49"/>
        <v>0</v>
      </c>
      <c r="V804" s="94">
        <f t="shared" si="49"/>
        <v>0</v>
      </c>
      <c r="W804" s="94">
        <f t="shared" si="49"/>
        <v>0</v>
      </c>
      <c r="X804" s="94">
        <f t="shared" si="49"/>
        <v>0</v>
      </c>
      <c r="Y804" s="94">
        <f t="shared" si="49"/>
        <v>0</v>
      </c>
      <c r="Z804" s="94">
        <f t="shared" si="49"/>
        <v>0</v>
      </c>
      <c r="AA804" s="94">
        <f t="shared" si="49"/>
        <v>0</v>
      </c>
      <c r="AB804" s="95">
        <f t="shared" si="49"/>
        <v>0</v>
      </c>
      <c r="AD804" s="194"/>
    </row>
    <row r="805" spans="4:30" ht="12.75" hidden="1" customHeight="1" outlineLevel="1">
      <c r="D805" s="112" t="str">
        <f ca="1">'Line Items'!D350</f>
        <v>Porterbrook: EMU - Class 323</v>
      </c>
      <c r="E805" s="93"/>
      <c r="F805" s="113" t="str">
        <f t="shared" si="47"/>
        <v>000 Unit Miles</v>
      </c>
      <c r="G805" s="94">
        <f t="shared" si="49"/>
        <v>0</v>
      </c>
      <c r="H805" s="94">
        <f t="shared" si="49"/>
        <v>0</v>
      </c>
      <c r="I805" s="94">
        <f t="shared" si="49"/>
        <v>0</v>
      </c>
      <c r="J805" s="94">
        <f t="shared" si="49"/>
        <v>0</v>
      </c>
      <c r="K805" s="94">
        <f t="shared" si="49"/>
        <v>0</v>
      </c>
      <c r="L805" s="94">
        <f t="shared" si="49"/>
        <v>0</v>
      </c>
      <c r="M805" s="94">
        <f t="shared" si="49"/>
        <v>0</v>
      </c>
      <c r="N805" s="94">
        <f t="shared" si="49"/>
        <v>0</v>
      </c>
      <c r="O805" s="94">
        <f t="shared" si="49"/>
        <v>0</v>
      </c>
      <c r="P805" s="94">
        <f t="shared" si="49"/>
        <v>0</v>
      </c>
      <c r="Q805" s="94">
        <f t="shared" si="49"/>
        <v>0</v>
      </c>
      <c r="R805" s="94">
        <f t="shared" si="49"/>
        <v>0</v>
      </c>
      <c r="S805" s="94">
        <f t="shared" si="49"/>
        <v>0</v>
      </c>
      <c r="T805" s="94">
        <f t="shared" si="49"/>
        <v>0</v>
      </c>
      <c r="U805" s="94">
        <f t="shared" si="49"/>
        <v>0</v>
      </c>
      <c r="V805" s="94">
        <f t="shared" si="49"/>
        <v>0</v>
      </c>
      <c r="W805" s="94">
        <f t="shared" si="49"/>
        <v>0</v>
      </c>
      <c r="X805" s="94">
        <f t="shared" si="49"/>
        <v>0</v>
      </c>
      <c r="Y805" s="94">
        <f t="shared" si="49"/>
        <v>0</v>
      </c>
      <c r="Z805" s="94">
        <f t="shared" si="49"/>
        <v>0</v>
      </c>
      <c r="AA805" s="94">
        <f t="shared" si="49"/>
        <v>0</v>
      </c>
      <c r="AB805" s="95">
        <f t="shared" si="49"/>
        <v>0</v>
      </c>
      <c r="AD805" s="194"/>
    </row>
    <row r="806" spans="4:30" ht="12.75" hidden="1" customHeight="1" outlineLevel="1">
      <c r="D806" s="112" t="str">
        <f ca="1">'Line Items'!D351</f>
        <v>[Rolling Stock Line 20]</v>
      </c>
      <c r="E806" s="93"/>
      <c r="F806" s="113" t="str">
        <f t="shared" si="47"/>
        <v>000 Unit Miles</v>
      </c>
      <c r="G806" s="94">
        <f t="shared" si="49"/>
        <v>0</v>
      </c>
      <c r="H806" s="94">
        <f t="shared" si="49"/>
        <v>0</v>
      </c>
      <c r="I806" s="94">
        <f t="shared" si="49"/>
        <v>0</v>
      </c>
      <c r="J806" s="94">
        <f t="shared" si="49"/>
        <v>0</v>
      </c>
      <c r="K806" s="94">
        <f t="shared" si="49"/>
        <v>0</v>
      </c>
      <c r="L806" s="94">
        <f t="shared" si="49"/>
        <v>0</v>
      </c>
      <c r="M806" s="94">
        <f t="shared" si="49"/>
        <v>0</v>
      </c>
      <c r="N806" s="94">
        <f t="shared" si="49"/>
        <v>0</v>
      </c>
      <c r="O806" s="94">
        <f t="shared" si="49"/>
        <v>0</v>
      </c>
      <c r="P806" s="94">
        <f t="shared" si="49"/>
        <v>0</v>
      </c>
      <c r="Q806" s="94">
        <f t="shared" si="49"/>
        <v>0</v>
      </c>
      <c r="R806" s="94">
        <f t="shared" si="49"/>
        <v>0</v>
      </c>
      <c r="S806" s="94">
        <f t="shared" si="49"/>
        <v>0</v>
      </c>
      <c r="T806" s="94">
        <f t="shared" si="49"/>
        <v>0</v>
      </c>
      <c r="U806" s="94">
        <f t="shared" si="49"/>
        <v>0</v>
      </c>
      <c r="V806" s="94">
        <f t="shared" si="49"/>
        <v>0</v>
      </c>
      <c r="W806" s="94">
        <f t="shared" si="49"/>
        <v>0</v>
      </c>
      <c r="X806" s="94">
        <f t="shared" si="49"/>
        <v>0</v>
      </c>
      <c r="Y806" s="94">
        <f t="shared" si="49"/>
        <v>0</v>
      </c>
      <c r="Z806" s="94">
        <f t="shared" si="49"/>
        <v>0</v>
      </c>
      <c r="AA806" s="94">
        <f t="shared" si="49"/>
        <v>0</v>
      </c>
      <c r="AB806" s="95">
        <f t="shared" si="49"/>
        <v>0</v>
      </c>
      <c r="AD806" s="194"/>
    </row>
    <row r="807" spans="4:30" ht="12.75" hidden="1" customHeight="1" outlineLevel="1">
      <c r="D807" s="112" t="str">
        <f ca="1">'Line Items'!D352</f>
        <v>[Rolling Stock Line 21]</v>
      </c>
      <c r="E807" s="93"/>
      <c r="F807" s="113" t="str">
        <f t="shared" si="47"/>
        <v>000 Unit Miles</v>
      </c>
      <c r="G807" s="94">
        <f t="shared" si="49"/>
        <v>0</v>
      </c>
      <c r="H807" s="94">
        <f t="shared" si="49"/>
        <v>0</v>
      </c>
      <c r="I807" s="94">
        <f t="shared" si="49"/>
        <v>0</v>
      </c>
      <c r="J807" s="94">
        <f t="shared" si="49"/>
        <v>0</v>
      </c>
      <c r="K807" s="94">
        <f t="shared" si="49"/>
        <v>0</v>
      </c>
      <c r="L807" s="94">
        <f t="shared" si="49"/>
        <v>0</v>
      </c>
      <c r="M807" s="94">
        <f t="shared" si="49"/>
        <v>0</v>
      </c>
      <c r="N807" s="94">
        <f t="shared" si="49"/>
        <v>0</v>
      </c>
      <c r="O807" s="94">
        <f t="shared" si="49"/>
        <v>0</v>
      </c>
      <c r="P807" s="94">
        <f t="shared" si="49"/>
        <v>0</v>
      </c>
      <c r="Q807" s="94">
        <f t="shared" si="49"/>
        <v>0</v>
      </c>
      <c r="R807" s="94">
        <f t="shared" si="49"/>
        <v>0</v>
      </c>
      <c r="S807" s="94">
        <f t="shared" si="49"/>
        <v>0</v>
      </c>
      <c r="T807" s="94">
        <f t="shared" si="49"/>
        <v>0</v>
      </c>
      <c r="U807" s="94">
        <f t="shared" si="49"/>
        <v>0</v>
      </c>
      <c r="V807" s="94">
        <f t="shared" si="49"/>
        <v>0</v>
      </c>
      <c r="W807" s="94">
        <f t="shared" si="49"/>
        <v>0</v>
      </c>
      <c r="X807" s="94">
        <f t="shared" si="49"/>
        <v>0</v>
      </c>
      <c r="Y807" s="94">
        <f t="shared" si="49"/>
        <v>0</v>
      </c>
      <c r="Z807" s="94">
        <f t="shared" si="49"/>
        <v>0</v>
      </c>
      <c r="AA807" s="94">
        <f t="shared" si="49"/>
        <v>0</v>
      </c>
      <c r="AB807" s="95">
        <f t="shared" si="49"/>
        <v>0</v>
      </c>
      <c r="AD807" s="194"/>
    </row>
    <row r="808" spans="4:30" ht="12.75" hidden="1" customHeight="1" outlineLevel="1">
      <c r="D808" s="112" t="str">
        <f ca="1">'Line Items'!D353</f>
        <v>[Rolling Stock Line 22]</v>
      </c>
      <c r="E808" s="93"/>
      <c r="F808" s="113" t="str">
        <f t="shared" si="47"/>
        <v>000 Unit Miles</v>
      </c>
      <c r="G808" s="94">
        <f t="shared" si="49"/>
        <v>0</v>
      </c>
      <c r="H808" s="94">
        <f t="shared" si="49"/>
        <v>0</v>
      </c>
      <c r="I808" s="94">
        <f t="shared" si="49"/>
        <v>0</v>
      </c>
      <c r="J808" s="94">
        <f t="shared" si="49"/>
        <v>0</v>
      </c>
      <c r="K808" s="94">
        <f t="shared" si="49"/>
        <v>0</v>
      </c>
      <c r="L808" s="94">
        <f t="shared" si="49"/>
        <v>0</v>
      </c>
      <c r="M808" s="94">
        <f t="shared" si="49"/>
        <v>0</v>
      </c>
      <c r="N808" s="94">
        <f t="shared" si="49"/>
        <v>0</v>
      </c>
      <c r="O808" s="94">
        <f t="shared" si="49"/>
        <v>0</v>
      </c>
      <c r="P808" s="94">
        <f t="shared" si="49"/>
        <v>0</v>
      </c>
      <c r="Q808" s="94">
        <f t="shared" si="49"/>
        <v>0</v>
      </c>
      <c r="R808" s="94">
        <f t="shared" si="49"/>
        <v>0</v>
      </c>
      <c r="S808" s="94">
        <f t="shared" si="49"/>
        <v>0</v>
      </c>
      <c r="T808" s="94">
        <f t="shared" si="49"/>
        <v>0</v>
      </c>
      <c r="U808" s="94">
        <f t="shared" si="49"/>
        <v>0</v>
      </c>
      <c r="V808" s="94">
        <f t="shared" si="49"/>
        <v>0</v>
      </c>
      <c r="W808" s="94">
        <f t="shared" si="49"/>
        <v>0</v>
      </c>
      <c r="X808" s="94">
        <f t="shared" si="49"/>
        <v>0</v>
      </c>
      <c r="Y808" s="94">
        <f t="shared" si="49"/>
        <v>0</v>
      </c>
      <c r="Z808" s="94">
        <f t="shared" si="49"/>
        <v>0</v>
      </c>
      <c r="AA808" s="94">
        <f t="shared" si="49"/>
        <v>0</v>
      </c>
      <c r="AB808" s="95">
        <f t="shared" si="49"/>
        <v>0</v>
      </c>
      <c r="AD808" s="194"/>
    </row>
    <row r="809" spans="4:30" ht="12.75" hidden="1" customHeight="1" outlineLevel="1">
      <c r="D809" s="112" t="str">
        <f ca="1">'Line Items'!D354</f>
        <v>[Rolling Stock Line 23]</v>
      </c>
      <c r="E809" s="93"/>
      <c r="F809" s="113" t="str">
        <f t="shared" si="47"/>
        <v>000 Unit Miles</v>
      </c>
      <c r="G809" s="94">
        <f t="shared" si="49"/>
        <v>0</v>
      </c>
      <c r="H809" s="94">
        <f t="shared" si="49"/>
        <v>0</v>
      </c>
      <c r="I809" s="94">
        <f t="shared" si="49"/>
        <v>0</v>
      </c>
      <c r="J809" s="94">
        <f t="shared" si="49"/>
        <v>0</v>
      </c>
      <c r="K809" s="94">
        <f t="shared" si="49"/>
        <v>0</v>
      </c>
      <c r="L809" s="94">
        <f t="shared" si="49"/>
        <v>0</v>
      </c>
      <c r="M809" s="94">
        <f t="shared" si="49"/>
        <v>0</v>
      </c>
      <c r="N809" s="94">
        <f t="shared" si="49"/>
        <v>0</v>
      </c>
      <c r="O809" s="94">
        <f t="shared" si="49"/>
        <v>0</v>
      </c>
      <c r="P809" s="94">
        <f t="shared" si="49"/>
        <v>0</v>
      </c>
      <c r="Q809" s="94">
        <f t="shared" si="49"/>
        <v>0</v>
      </c>
      <c r="R809" s="94">
        <f t="shared" si="49"/>
        <v>0</v>
      </c>
      <c r="S809" s="94">
        <f t="shared" si="49"/>
        <v>0</v>
      </c>
      <c r="T809" s="94">
        <f t="shared" si="49"/>
        <v>0</v>
      </c>
      <c r="U809" s="94">
        <f t="shared" si="49"/>
        <v>0</v>
      </c>
      <c r="V809" s="94">
        <f t="shared" si="49"/>
        <v>0</v>
      </c>
      <c r="W809" s="94">
        <f t="shared" si="49"/>
        <v>0</v>
      </c>
      <c r="X809" s="94">
        <f t="shared" si="49"/>
        <v>0</v>
      </c>
      <c r="Y809" s="94">
        <f t="shared" si="49"/>
        <v>0</v>
      </c>
      <c r="Z809" s="94">
        <f t="shared" si="49"/>
        <v>0</v>
      </c>
      <c r="AA809" s="94">
        <f t="shared" si="49"/>
        <v>0</v>
      </c>
      <c r="AB809" s="95">
        <f t="shared" si="49"/>
        <v>0</v>
      </c>
      <c r="AD809" s="194"/>
    </row>
    <row r="810" spans="4:30" ht="12.75" hidden="1" customHeight="1" outlineLevel="1">
      <c r="D810" s="112" t="str">
        <f ca="1">'Line Items'!D355</f>
        <v>[Rolling Stock Line 24]</v>
      </c>
      <c r="E810" s="93"/>
      <c r="F810" s="113" t="str">
        <f t="shared" si="47"/>
        <v>000 Unit Miles</v>
      </c>
      <c r="G810" s="94">
        <f t="shared" si="49"/>
        <v>0</v>
      </c>
      <c r="H810" s="94">
        <f t="shared" si="49"/>
        <v>0</v>
      </c>
      <c r="I810" s="94">
        <f t="shared" si="49"/>
        <v>0</v>
      </c>
      <c r="J810" s="94">
        <f t="shared" si="49"/>
        <v>0</v>
      </c>
      <c r="K810" s="94">
        <f t="shared" si="49"/>
        <v>0</v>
      </c>
      <c r="L810" s="94">
        <f t="shared" si="49"/>
        <v>0</v>
      </c>
      <c r="M810" s="94">
        <f t="shared" si="49"/>
        <v>0</v>
      </c>
      <c r="N810" s="94">
        <f t="shared" si="49"/>
        <v>0</v>
      </c>
      <c r="O810" s="94">
        <f t="shared" si="49"/>
        <v>0</v>
      </c>
      <c r="P810" s="94">
        <f t="shared" si="49"/>
        <v>0</v>
      </c>
      <c r="Q810" s="94">
        <f t="shared" si="49"/>
        <v>0</v>
      </c>
      <c r="R810" s="94">
        <f t="shared" si="49"/>
        <v>0</v>
      </c>
      <c r="S810" s="94">
        <f t="shared" si="49"/>
        <v>0</v>
      </c>
      <c r="T810" s="94">
        <f t="shared" ref="T810:AB810" si="50">SUM(T482,T646)</f>
        <v>0</v>
      </c>
      <c r="U810" s="94">
        <f t="shared" si="50"/>
        <v>0</v>
      </c>
      <c r="V810" s="94">
        <f t="shared" si="50"/>
        <v>0</v>
      </c>
      <c r="W810" s="94">
        <f t="shared" si="50"/>
        <v>0</v>
      </c>
      <c r="X810" s="94">
        <f t="shared" si="50"/>
        <v>0</v>
      </c>
      <c r="Y810" s="94">
        <f t="shared" si="50"/>
        <v>0</v>
      </c>
      <c r="Z810" s="94">
        <f t="shared" si="50"/>
        <v>0</v>
      </c>
      <c r="AA810" s="94">
        <f t="shared" si="50"/>
        <v>0</v>
      </c>
      <c r="AB810" s="95">
        <f t="shared" si="50"/>
        <v>0</v>
      </c>
      <c r="AD810" s="194"/>
    </row>
    <row r="811" spans="4:30" ht="12.75" hidden="1" customHeight="1" outlineLevel="1">
      <c r="D811" s="112" t="str">
        <f ca="1">'Line Items'!D356</f>
        <v>[Rolling Stock Line 25]</v>
      </c>
      <c r="E811" s="93"/>
      <c r="F811" s="113" t="str">
        <f t="shared" si="47"/>
        <v>000 Unit Miles</v>
      </c>
      <c r="G811" s="94">
        <f t="shared" ref="G811:AB822" si="51">SUM(G483,G647)</f>
        <v>0</v>
      </c>
      <c r="H811" s="94">
        <f t="shared" si="51"/>
        <v>0</v>
      </c>
      <c r="I811" s="94">
        <f t="shared" si="51"/>
        <v>0</v>
      </c>
      <c r="J811" s="94">
        <f t="shared" si="51"/>
        <v>0</v>
      </c>
      <c r="K811" s="94">
        <f t="shared" si="51"/>
        <v>0</v>
      </c>
      <c r="L811" s="94">
        <f t="shared" si="51"/>
        <v>0</v>
      </c>
      <c r="M811" s="94">
        <f t="shared" si="51"/>
        <v>0</v>
      </c>
      <c r="N811" s="94">
        <f t="shared" si="51"/>
        <v>0</v>
      </c>
      <c r="O811" s="94">
        <f t="shared" si="51"/>
        <v>0</v>
      </c>
      <c r="P811" s="94">
        <f t="shared" si="51"/>
        <v>0</v>
      </c>
      <c r="Q811" s="94">
        <f t="shared" si="51"/>
        <v>0</v>
      </c>
      <c r="R811" s="94">
        <f t="shared" si="51"/>
        <v>0</v>
      </c>
      <c r="S811" s="94">
        <f t="shared" si="51"/>
        <v>0</v>
      </c>
      <c r="T811" s="94">
        <f t="shared" si="51"/>
        <v>0</v>
      </c>
      <c r="U811" s="94">
        <f t="shared" si="51"/>
        <v>0</v>
      </c>
      <c r="V811" s="94">
        <f t="shared" si="51"/>
        <v>0</v>
      </c>
      <c r="W811" s="94">
        <f t="shared" si="51"/>
        <v>0</v>
      </c>
      <c r="X811" s="94">
        <f t="shared" si="51"/>
        <v>0</v>
      </c>
      <c r="Y811" s="94">
        <f t="shared" si="51"/>
        <v>0</v>
      </c>
      <c r="Z811" s="94">
        <f t="shared" si="51"/>
        <v>0</v>
      </c>
      <c r="AA811" s="94">
        <f t="shared" si="51"/>
        <v>0</v>
      </c>
      <c r="AB811" s="95">
        <f t="shared" si="51"/>
        <v>0</v>
      </c>
      <c r="AD811" s="194"/>
    </row>
    <row r="812" spans="4:30" ht="12.75" hidden="1" customHeight="1" outlineLevel="1">
      <c r="D812" s="112" t="str">
        <f ca="1">'Line Items'!D357</f>
        <v>[Rolling Stock Line 26]</v>
      </c>
      <c r="E812" s="93"/>
      <c r="F812" s="113" t="str">
        <f t="shared" si="47"/>
        <v>000 Unit Miles</v>
      </c>
      <c r="G812" s="94">
        <f t="shared" si="51"/>
        <v>0</v>
      </c>
      <c r="H812" s="94">
        <f t="shared" si="51"/>
        <v>0</v>
      </c>
      <c r="I812" s="94">
        <f t="shared" si="51"/>
        <v>0</v>
      </c>
      <c r="J812" s="94">
        <f t="shared" si="51"/>
        <v>0</v>
      </c>
      <c r="K812" s="94">
        <f t="shared" si="51"/>
        <v>0</v>
      </c>
      <c r="L812" s="94">
        <f t="shared" si="51"/>
        <v>0</v>
      </c>
      <c r="M812" s="94">
        <f t="shared" si="51"/>
        <v>0</v>
      </c>
      <c r="N812" s="94">
        <f t="shared" si="51"/>
        <v>0</v>
      </c>
      <c r="O812" s="94">
        <f t="shared" si="51"/>
        <v>0</v>
      </c>
      <c r="P812" s="94">
        <f t="shared" si="51"/>
        <v>0</v>
      </c>
      <c r="Q812" s="94">
        <f t="shared" si="51"/>
        <v>0</v>
      </c>
      <c r="R812" s="94">
        <f t="shared" si="51"/>
        <v>0</v>
      </c>
      <c r="S812" s="94">
        <f t="shared" si="51"/>
        <v>0</v>
      </c>
      <c r="T812" s="94">
        <f t="shared" si="51"/>
        <v>0</v>
      </c>
      <c r="U812" s="94">
        <f t="shared" si="51"/>
        <v>0</v>
      </c>
      <c r="V812" s="94">
        <f t="shared" si="51"/>
        <v>0</v>
      </c>
      <c r="W812" s="94">
        <f t="shared" si="51"/>
        <v>0</v>
      </c>
      <c r="X812" s="94">
        <f t="shared" si="51"/>
        <v>0</v>
      </c>
      <c r="Y812" s="94">
        <f t="shared" si="51"/>
        <v>0</v>
      </c>
      <c r="Z812" s="94">
        <f t="shared" si="51"/>
        <v>0</v>
      </c>
      <c r="AA812" s="94">
        <f t="shared" si="51"/>
        <v>0</v>
      </c>
      <c r="AB812" s="95">
        <f t="shared" si="51"/>
        <v>0</v>
      </c>
      <c r="AD812" s="194"/>
    </row>
    <row r="813" spans="4:30" ht="12.75" hidden="1" customHeight="1" outlineLevel="1">
      <c r="D813" s="112" t="str">
        <f ca="1">'Line Items'!D358</f>
        <v>[Rolling Stock Line 27]</v>
      </c>
      <c r="E813" s="93"/>
      <c r="F813" s="113" t="str">
        <f t="shared" si="47"/>
        <v>000 Unit Miles</v>
      </c>
      <c r="G813" s="94">
        <f t="shared" si="51"/>
        <v>0</v>
      </c>
      <c r="H813" s="94">
        <f t="shared" si="51"/>
        <v>0</v>
      </c>
      <c r="I813" s="94">
        <f t="shared" si="51"/>
        <v>0</v>
      </c>
      <c r="J813" s="94">
        <f t="shared" si="51"/>
        <v>0</v>
      </c>
      <c r="K813" s="94">
        <f t="shared" si="51"/>
        <v>0</v>
      </c>
      <c r="L813" s="94">
        <f t="shared" si="51"/>
        <v>0</v>
      </c>
      <c r="M813" s="94">
        <f t="shared" si="51"/>
        <v>0</v>
      </c>
      <c r="N813" s="94">
        <f t="shared" si="51"/>
        <v>0</v>
      </c>
      <c r="O813" s="94">
        <f t="shared" si="51"/>
        <v>0</v>
      </c>
      <c r="P813" s="94">
        <f t="shared" si="51"/>
        <v>0</v>
      </c>
      <c r="Q813" s="94">
        <f t="shared" si="51"/>
        <v>0</v>
      </c>
      <c r="R813" s="94">
        <f t="shared" si="51"/>
        <v>0</v>
      </c>
      <c r="S813" s="94">
        <f t="shared" si="51"/>
        <v>0</v>
      </c>
      <c r="T813" s="94">
        <f t="shared" si="51"/>
        <v>0</v>
      </c>
      <c r="U813" s="94">
        <f t="shared" si="51"/>
        <v>0</v>
      </c>
      <c r="V813" s="94">
        <f t="shared" si="51"/>
        <v>0</v>
      </c>
      <c r="W813" s="94">
        <f t="shared" si="51"/>
        <v>0</v>
      </c>
      <c r="X813" s="94">
        <f t="shared" si="51"/>
        <v>0</v>
      </c>
      <c r="Y813" s="94">
        <f t="shared" si="51"/>
        <v>0</v>
      </c>
      <c r="Z813" s="94">
        <f t="shared" si="51"/>
        <v>0</v>
      </c>
      <c r="AA813" s="94">
        <f t="shared" si="51"/>
        <v>0</v>
      </c>
      <c r="AB813" s="95">
        <f t="shared" si="51"/>
        <v>0</v>
      </c>
      <c r="AD813" s="194"/>
    </row>
    <row r="814" spans="4:30" ht="12.75" hidden="1" customHeight="1" outlineLevel="1">
      <c r="D814" s="112" t="str">
        <f ca="1">'Line Items'!D359</f>
        <v>[Rolling Stock Line 28]</v>
      </c>
      <c r="E814" s="93"/>
      <c r="F814" s="113" t="str">
        <f t="shared" si="47"/>
        <v>000 Unit Miles</v>
      </c>
      <c r="G814" s="94">
        <f t="shared" si="51"/>
        <v>0</v>
      </c>
      <c r="H814" s="94">
        <f t="shared" si="51"/>
        <v>0</v>
      </c>
      <c r="I814" s="94">
        <f t="shared" si="51"/>
        <v>0</v>
      </c>
      <c r="J814" s="94">
        <f t="shared" si="51"/>
        <v>0</v>
      </c>
      <c r="K814" s="94">
        <f t="shared" si="51"/>
        <v>0</v>
      </c>
      <c r="L814" s="94">
        <f t="shared" si="51"/>
        <v>0</v>
      </c>
      <c r="M814" s="94">
        <f t="shared" si="51"/>
        <v>0</v>
      </c>
      <c r="N814" s="94">
        <f t="shared" si="51"/>
        <v>0</v>
      </c>
      <c r="O814" s="94">
        <f t="shared" si="51"/>
        <v>0</v>
      </c>
      <c r="P814" s="94">
        <f t="shared" si="51"/>
        <v>0</v>
      </c>
      <c r="Q814" s="94">
        <f t="shared" si="51"/>
        <v>0</v>
      </c>
      <c r="R814" s="94">
        <f t="shared" si="51"/>
        <v>0</v>
      </c>
      <c r="S814" s="94">
        <f t="shared" si="51"/>
        <v>0</v>
      </c>
      <c r="T814" s="94">
        <f t="shared" si="51"/>
        <v>0</v>
      </c>
      <c r="U814" s="94">
        <f t="shared" si="51"/>
        <v>0</v>
      </c>
      <c r="V814" s="94">
        <f t="shared" si="51"/>
        <v>0</v>
      </c>
      <c r="W814" s="94">
        <f t="shared" si="51"/>
        <v>0</v>
      </c>
      <c r="X814" s="94">
        <f t="shared" si="51"/>
        <v>0</v>
      </c>
      <c r="Y814" s="94">
        <f t="shared" si="51"/>
        <v>0</v>
      </c>
      <c r="Z814" s="94">
        <f t="shared" si="51"/>
        <v>0</v>
      </c>
      <c r="AA814" s="94">
        <f t="shared" si="51"/>
        <v>0</v>
      </c>
      <c r="AB814" s="95">
        <f t="shared" si="51"/>
        <v>0</v>
      </c>
      <c r="AD814" s="194"/>
    </row>
    <row r="815" spans="4:30" ht="12.75" hidden="1" customHeight="1" outlineLevel="1">
      <c r="D815" s="112" t="str">
        <f ca="1">'Line Items'!D360</f>
        <v>[Rolling Stock Line 29]</v>
      </c>
      <c r="E815" s="93"/>
      <c r="F815" s="113" t="str">
        <f t="shared" si="47"/>
        <v>000 Unit Miles</v>
      </c>
      <c r="G815" s="94">
        <f t="shared" si="51"/>
        <v>0</v>
      </c>
      <c r="H815" s="94">
        <f t="shared" si="51"/>
        <v>0</v>
      </c>
      <c r="I815" s="94">
        <f t="shared" si="51"/>
        <v>0</v>
      </c>
      <c r="J815" s="94">
        <f t="shared" si="51"/>
        <v>0</v>
      </c>
      <c r="K815" s="94">
        <f t="shared" si="51"/>
        <v>0</v>
      </c>
      <c r="L815" s="94">
        <f t="shared" si="51"/>
        <v>0</v>
      </c>
      <c r="M815" s="94">
        <f t="shared" si="51"/>
        <v>0</v>
      </c>
      <c r="N815" s="94">
        <f t="shared" si="51"/>
        <v>0</v>
      </c>
      <c r="O815" s="94">
        <f t="shared" si="51"/>
        <v>0</v>
      </c>
      <c r="P815" s="94">
        <f t="shared" si="51"/>
        <v>0</v>
      </c>
      <c r="Q815" s="94">
        <f t="shared" si="51"/>
        <v>0</v>
      </c>
      <c r="R815" s="94">
        <f t="shared" si="51"/>
        <v>0</v>
      </c>
      <c r="S815" s="94">
        <f t="shared" si="51"/>
        <v>0</v>
      </c>
      <c r="T815" s="94">
        <f t="shared" si="51"/>
        <v>0</v>
      </c>
      <c r="U815" s="94">
        <f t="shared" si="51"/>
        <v>0</v>
      </c>
      <c r="V815" s="94">
        <f t="shared" si="51"/>
        <v>0</v>
      </c>
      <c r="W815" s="94">
        <f t="shared" si="51"/>
        <v>0</v>
      </c>
      <c r="X815" s="94">
        <f t="shared" si="51"/>
        <v>0</v>
      </c>
      <c r="Y815" s="94">
        <f t="shared" si="51"/>
        <v>0</v>
      </c>
      <c r="Z815" s="94">
        <f t="shared" si="51"/>
        <v>0</v>
      </c>
      <c r="AA815" s="94">
        <f t="shared" si="51"/>
        <v>0</v>
      </c>
      <c r="AB815" s="95">
        <f t="shared" si="51"/>
        <v>0</v>
      </c>
      <c r="AD815" s="194"/>
    </row>
    <row r="816" spans="4:30" ht="12.75" hidden="1" customHeight="1" outlineLevel="1">
      <c r="D816" s="112" t="str">
        <f ca="1">'Line Items'!D361</f>
        <v>[Rolling Stock Line 30]</v>
      </c>
      <c r="E816" s="93"/>
      <c r="F816" s="113" t="str">
        <f t="shared" si="47"/>
        <v>000 Unit Miles</v>
      </c>
      <c r="G816" s="94">
        <f t="shared" si="51"/>
        <v>0</v>
      </c>
      <c r="H816" s="94">
        <f t="shared" si="51"/>
        <v>0</v>
      </c>
      <c r="I816" s="94">
        <f t="shared" si="51"/>
        <v>0</v>
      </c>
      <c r="J816" s="94">
        <f t="shared" si="51"/>
        <v>0</v>
      </c>
      <c r="K816" s="94">
        <f t="shared" si="51"/>
        <v>0</v>
      </c>
      <c r="L816" s="94">
        <f t="shared" si="51"/>
        <v>0</v>
      </c>
      <c r="M816" s="94">
        <f t="shared" si="51"/>
        <v>0</v>
      </c>
      <c r="N816" s="94">
        <f t="shared" si="51"/>
        <v>0</v>
      </c>
      <c r="O816" s="94">
        <f t="shared" si="51"/>
        <v>0</v>
      </c>
      <c r="P816" s="94">
        <f t="shared" si="51"/>
        <v>0</v>
      </c>
      <c r="Q816" s="94">
        <f t="shared" si="51"/>
        <v>0</v>
      </c>
      <c r="R816" s="94">
        <f t="shared" si="51"/>
        <v>0</v>
      </c>
      <c r="S816" s="94">
        <f t="shared" si="51"/>
        <v>0</v>
      </c>
      <c r="T816" s="94">
        <f t="shared" si="51"/>
        <v>0</v>
      </c>
      <c r="U816" s="94">
        <f t="shared" si="51"/>
        <v>0</v>
      </c>
      <c r="V816" s="94">
        <f t="shared" si="51"/>
        <v>0</v>
      </c>
      <c r="W816" s="94">
        <f t="shared" si="51"/>
        <v>0</v>
      </c>
      <c r="X816" s="94">
        <f t="shared" si="51"/>
        <v>0</v>
      </c>
      <c r="Y816" s="94">
        <f t="shared" si="51"/>
        <v>0</v>
      </c>
      <c r="Z816" s="94">
        <f t="shared" si="51"/>
        <v>0</v>
      </c>
      <c r="AA816" s="94">
        <f t="shared" si="51"/>
        <v>0</v>
      </c>
      <c r="AB816" s="95">
        <f t="shared" si="51"/>
        <v>0</v>
      </c>
      <c r="AD816" s="194"/>
    </row>
    <row r="817" spans="4:30" ht="12.75" hidden="1" customHeight="1" outlineLevel="1">
      <c r="D817" s="112" t="str">
        <f ca="1">'Line Items'!D362</f>
        <v>[Rolling Stock Line 31]</v>
      </c>
      <c r="E817" s="93"/>
      <c r="F817" s="113" t="str">
        <f t="shared" si="47"/>
        <v>000 Unit Miles</v>
      </c>
      <c r="G817" s="94">
        <f t="shared" si="51"/>
        <v>0</v>
      </c>
      <c r="H817" s="94">
        <f t="shared" si="51"/>
        <v>0</v>
      </c>
      <c r="I817" s="94">
        <f t="shared" si="51"/>
        <v>0</v>
      </c>
      <c r="J817" s="94">
        <f t="shared" si="51"/>
        <v>0</v>
      </c>
      <c r="K817" s="94">
        <f t="shared" si="51"/>
        <v>0</v>
      </c>
      <c r="L817" s="94">
        <f t="shared" si="51"/>
        <v>0</v>
      </c>
      <c r="M817" s="94">
        <f t="shared" si="51"/>
        <v>0</v>
      </c>
      <c r="N817" s="94">
        <f t="shared" si="51"/>
        <v>0</v>
      </c>
      <c r="O817" s="94">
        <f t="shared" si="51"/>
        <v>0</v>
      </c>
      <c r="P817" s="94">
        <f t="shared" si="51"/>
        <v>0</v>
      </c>
      <c r="Q817" s="94">
        <f t="shared" si="51"/>
        <v>0</v>
      </c>
      <c r="R817" s="94">
        <f t="shared" si="51"/>
        <v>0</v>
      </c>
      <c r="S817" s="94">
        <f t="shared" si="51"/>
        <v>0</v>
      </c>
      <c r="T817" s="94">
        <f t="shared" si="51"/>
        <v>0</v>
      </c>
      <c r="U817" s="94">
        <f t="shared" si="51"/>
        <v>0</v>
      </c>
      <c r="V817" s="94">
        <f t="shared" si="51"/>
        <v>0</v>
      </c>
      <c r="W817" s="94">
        <f t="shared" si="51"/>
        <v>0</v>
      </c>
      <c r="X817" s="94">
        <f t="shared" si="51"/>
        <v>0</v>
      </c>
      <c r="Y817" s="94">
        <f t="shared" si="51"/>
        <v>0</v>
      </c>
      <c r="Z817" s="94">
        <f t="shared" si="51"/>
        <v>0</v>
      </c>
      <c r="AA817" s="94">
        <f t="shared" si="51"/>
        <v>0</v>
      </c>
      <c r="AB817" s="95">
        <f t="shared" si="51"/>
        <v>0</v>
      </c>
      <c r="AD817" s="194"/>
    </row>
    <row r="818" spans="4:30" ht="12.75" hidden="1" customHeight="1" outlineLevel="1">
      <c r="D818" s="112" t="str">
        <f ca="1">'Line Items'!D363</f>
        <v>[Rolling Stock Line 32]</v>
      </c>
      <c r="E818" s="93"/>
      <c r="F818" s="113" t="str">
        <f t="shared" si="47"/>
        <v>000 Unit Miles</v>
      </c>
      <c r="G818" s="94">
        <f t="shared" si="51"/>
        <v>0</v>
      </c>
      <c r="H818" s="94">
        <f t="shared" si="51"/>
        <v>0</v>
      </c>
      <c r="I818" s="94">
        <f t="shared" si="51"/>
        <v>0</v>
      </c>
      <c r="J818" s="94">
        <f t="shared" si="51"/>
        <v>0</v>
      </c>
      <c r="K818" s="94">
        <f t="shared" si="51"/>
        <v>0</v>
      </c>
      <c r="L818" s="94">
        <f t="shared" si="51"/>
        <v>0</v>
      </c>
      <c r="M818" s="94">
        <f t="shared" si="51"/>
        <v>0</v>
      </c>
      <c r="N818" s="94">
        <f t="shared" si="51"/>
        <v>0</v>
      </c>
      <c r="O818" s="94">
        <f t="shared" si="51"/>
        <v>0</v>
      </c>
      <c r="P818" s="94">
        <f t="shared" si="51"/>
        <v>0</v>
      </c>
      <c r="Q818" s="94">
        <f t="shared" si="51"/>
        <v>0</v>
      </c>
      <c r="R818" s="94">
        <f t="shared" si="51"/>
        <v>0</v>
      </c>
      <c r="S818" s="94">
        <f t="shared" si="51"/>
        <v>0</v>
      </c>
      <c r="T818" s="94">
        <f t="shared" si="51"/>
        <v>0</v>
      </c>
      <c r="U818" s="94">
        <f t="shared" si="51"/>
        <v>0</v>
      </c>
      <c r="V818" s="94">
        <f t="shared" si="51"/>
        <v>0</v>
      </c>
      <c r="W818" s="94">
        <f t="shared" si="51"/>
        <v>0</v>
      </c>
      <c r="X818" s="94">
        <f t="shared" si="51"/>
        <v>0</v>
      </c>
      <c r="Y818" s="94">
        <f t="shared" si="51"/>
        <v>0</v>
      </c>
      <c r="Z818" s="94">
        <f t="shared" si="51"/>
        <v>0</v>
      </c>
      <c r="AA818" s="94">
        <f t="shared" si="51"/>
        <v>0</v>
      </c>
      <c r="AB818" s="95">
        <f t="shared" si="51"/>
        <v>0</v>
      </c>
      <c r="AD818" s="194"/>
    </row>
    <row r="819" spans="4:30" ht="12.75" hidden="1" customHeight="1" outlineLevel="1">
      <c r="D819" s="112" t="str">
        <f ca="1">'Line Items'!D364</f>
        <v>[Rolling Stock Line 33]</v>
      </c>
      <c r="E819" s="93"/>
      <c r="F819" s="113" t="str">
        <f t="shared" si="47"/>
        <v>000 Unit Miles</v>
      </c>
      <c r="G819" s="94">
        <f t="shared" si="51"/>
        <v>0</v>
      </c>
      <c r="H819" s="94">
        <f t="shared" si="51"/>
        <v>0</v>
      </c>
      <c r="I819" s="94">
        <f t="shared" si="51"/>
        <v>0</v>
      </c>
      <c r="J819" s="94">
        <f t="shared" si="51"/>
        <v>0</v>
      </c>
      <c r="K819" s="94">
        <f t="shared" si="51"/>
        <v>0</v>
      </c>
      <c r="L819" s="94">
        <f t="shared" si="51"/>
        <v>0</v>
      </c>
      <c r="M819" s="94">
        <f t="shared" si="51"/>
        <v>0</v>
      </c>
      <c r="N819" s="94">
        <f t="shared" si="51"/>
        <v>0</v>
      </c>
      <c r="O819" s="94">
        <f t="shared" si="51"/>
        <v>0</v>
      </c>
      <c r="P819" s="94">
        <f t="shared" si="51"/>
        <v>0</v>
      </c>
      <c r="Q819" s="94">
        <f t="shared" si="51"/>
        <v>0</v>
      </c>
      <c r="R819" s="94">
        <f t="shared" si="51"/>
        <v>0</v>
      </c>
      <c r="S819" s="94">
        <f t="shared" si="51"/>
        <v>0</v>
      </c>
      <c r="T819" s="94">
        <f t="shared" si="51"/>
        <v>0</v>
      </c>
      <c r="U819" s="94">
        <f t="shared" si="51"/>
        <v>0</v>
      </c>
      <c r="V819" s="94">
        <f t="shared" si="51"/>
        <v>0</v>
      </c>
      <c r="W819" s="94">
        <f t="shared" si="51"/>
        <v>0</v>
      </c>
      <c r="X819" s="94">
        <f t="shared" si="51"/>
        <v>0</v>
      </c>
      <c r="Y819" s="94">
        <f t="shared" si="51"/>
        <v>0</v>
      </c>
      <c r="Z819" s="94">
        <f t="shared" si="51"/>
        <v>0</v>
      </c>
      <c r="AA819" s="94">
        <f t="shared" si="51"/>
        <v>0</v>
      </c>
      <c r="AB819" s="95">
        <f t="shared" si="51"/>
        <v>0</v>
      </c>
      <c r="AD819" s="194"/>
    </row>
    <row r="820" spans="4:30" ht="12.75" hidden="1" customHeight="1" outlineLevel="1">
      <c r="D820" s="112" t="str">
        <f ca="1">'Line Items'!D365</f>
        <v>[Rolling Stock Line 34]</v>
      </c>
      <c r="E820" s="93"/>
      <c r="F820" s="113" t="str">
        <f t="shared" si="47"/>
        <v>000 Unit Miles</v>
      </c>
      <c r="G820" s="94">
        <f t="shared" si="51"/>
        <v>0</v>
      </c>
      <c r="H820" s="94">
        <f t="shared" si="51"/>
        <v>0</v>
      </c>
      <c r="I820" s="94">
        <f t="shared" si="51"/>
        <v>0</v>
      </c>
      <c r="J820" s="94">
        <f t="shared" si="51"/>
        <v>0</v>
      </c>
      <c r="K820" s="94">
        <f t="shared" si="51"/>
        <v>0</v>
      </c>
      <c r="L820" s="94">
        <f t="shared" si="51"/>
        <v>0</v>
      </c>
      <c r="M820" s="94">
        <f t="shared" si="51"/>
        <v>0</v>
      </c>
      <c r="N820" s="94">
        <f t="shared" si="51"/>
        <v>0</v>
      </c>
      <c r="O820" s="94">
        <f t="shared" si="51"/>
        <v>0</v>
      </c>
      <c r="P820" s="94">
        <f t="shared" si="51"/>
        <v>0</v>
      </c>
      <c r="Q820" s="94">
        <f t="shared" si="51"/>
        <v>0</v>
      </c>
      <c r="R820" s="94">
        <f t="shared" si="51"/>
        <v>0</v>
      </c>
      <c r="S820" s="94">
        <f t="shared" si="51"/>
        <v>0</v>
      </c>
      <c r="T820" s="94">
        <f t="shared" si="51"/>
        <v>0</v>
      </c>
      <c r="U820" s="94">
        <f t="shared" si="51"/>
        <v>0</v>
      </c>
      <c r="V820" s="94">
        <f t="shared" si="51"/>
        <v>0</v>
      </c>
      <c r="W820" s="94">
        <f t="shared" si="51"/>
        <v>0</v>
      </c>
      <c r="X820" s="94">
        <f t="shared" si="51"/>
        <v>0</v>
      </c>
      <c r="Y820" s="94">
        <f t="shared" si="51"/>
        <v>0</v>
      </c>
      <c r="Z820" s="94">
        <f t="shared" si="51"/>
        <v>0</v>
      </c>
      <c r="AA820" s="94">
        <f t="shared" si="51"/>
        <v>0</v>
      </c>
      <c r="AB820" s="95">
        <f t="shared" si="51"/>
        <v>0</v>
      </c>
      <c r="AD820" s="194"/>
    </row>
    <row r="821" spans="4:30" ht="12.75" hidden="1" customHeight="1" outlineLevel="1">
      <c r="D821" s="112" t="str">
        <f ca="1">'Line Items'!D366</f>
        <v>[Rolling Stock Line 35]</v>
      </c>
      <c r="E821" s="93"/>
      <c r="F821" s="113" t="str">
        <f t="shared" si="47"/>
        <v>000 Unit Miles</v>
      </c>
      <c r="G821" s="94">
        <f t="shared" si="51"/>
        <v>0</v>
      </c>
      <c r="H821" s="94">
        <f t="shared" si="51"/>
        <v>0</v>
      </c>
      <c r="I821" s="94">
        <f t="shared" si="51"/>
        <v>0</v>
      </c>
      <c r="J821" s="94">
        <f t="shared" si="51"/>
        <v>0</v>
      </c>
      <c r="K821" s="94">
        <f t="shared" si="51"/>
        <v>0</v>
      </c>
      <c r="L821" s="94">
        <f t="shared" si="51"/>
        <v>0</v>
      </c>
      <c r="M821" s="94">
        <f t="shared" si="51"/>
        <v>0</v>
      </c>
      <c r="N821" s="94">
        <f t="shared" si="51"/>
        <v>0</v>
      </c>
      <c r="O821" s="94">
        <f t="shared" si="51"/>
        <v>0</v>
      </c>
      <c r="P821" s="94">
        <f t="shared" si="51"/>
        <v>0</v>
      </c>
      <c r="Q821" s="94">
        <f t="shared" si="51"/>
        <v>0</v>
      </c>
      <c r="R821" s="94">
        <f t="shared" si="51"/>
        <v>0</v>
      </c>
      <c r="S821" s="94">
        <f t="shared" si="51"/>
        <v>0</v>
      </c>
      <c r="T821" s="94">
        <f t="shared" si="51"/>
        <v>0</v>
      </c>
      <c r="U821" s="94">
        <f t="shared" si="51"/>
        <v>0</v>
      </c>
      <c r="V821" s="94">
        <f t="shared" si="51"/>
        <v>0</v>
      </c>
      <c r="W821" s="94">
        <f t="shared" si="51"/>
        <v>0</v>
      </c>
      <c r="X821" s="94">
        <f t="shared" si="51"/>
        <v>0</v>
      </c>
      <c r="Y821" s="94">
        <f t="shared" si="51"/>
        <v>0</v>
      </c>
      <c r="Z821" s="94">
        <f t="shared" si="51"/>
        <v>0</v>
      </c>
      <c r="AA821" s="94">
        <f t="shared" si="51"/>
        <v>0</v>
      </c>
      <c r="AB821" s="95">
        <f t="shared" si="51"/>
        <v>0</v>
      </c>
      <c r="AD821" s="194"/>
    </row>
    <row r="822" spans="4:30" ht="12.75" hidden="1" customHeight="1" outlineLevel="1">
      <c r="D822" s="112" t="str">
        <f ca="1">'Line Items'!D367</f>
        <v>[Rolling Stock Line 36]</v>
      </c>
      <c r="E822" s="93"/>
      <c r="F822" s="113" t="str">
        <f t="shared" si="47"/>
        <v>000 Unit Miles</v>
      </c>
      <c r="G822" s="94">
        <f t="shared" si="51"/>
        <v>0</v>
      </c>
      <c r="H822" s="94">
        <f t="shared" si="51"/>
        <v>0</v>
      </c>
      <c r="I822" s="94">
        <f t="shared" si="51"/>
        <v>0</v>
      </c>
      <c r="J822" s="94">
        <f t="shared" si="51"/>
        <v>0</v>
      </c>
      <c r="K822" s="94">
        <f t="shared" si="51"/>
        <v>0</v>
      </c>
      <c r="L822" s="94">
        <f t="shared" si="51"/>
        <v>0</v>
      </c>
      <c r="M822" s="94">
        <f t="shared" si="51"/>
        <v>0</v>
      </c>
      <c r="N822" s="94">
        <f t="shared" si="51"/>
        <v>0</v>
      </c>
      <c r="O822" s="94">
        <f t="shared" si="51"/>
        <v>0</v>
      </c>
      <c r="P822" s="94">
        <f t="shared" si="51"/>
        <v>0</v>
      </c>
      <c r="Q822" s="94">
        <f t="shared" si="51"/>
        <v>0</v>
      </c>
      <c r="R822" s="94">
        <f t="shared" si="51"/>
        <v>0</v>
      </c>
      <c r="S822" s="94">
        <f t="shared" si="51"/>
        <v>0</v>
      </c>
      <c r="T822" s="94">
        <f t="shared" ref="T822:AB822" si="52">SUM(T494,T658)</f>
        <v>0</v>
      </c>
      <c r="U822" s="94">
        <f t="shared" si="52"/>
        <v>0</v>
      </c>
      <c r="V822" s="94">
        <f t="shared" si="52"/>
        <v>0</v>
      </c>
      <c r="W822" s="94">
        <f t="shared" si="52"/>
        <v>0</v>
      </c>
      <c r="X822" s="94">
        <f t="shared" si="52"/>
        <v>0</v>
      </c>
      <c r="Y822" s="94">
        <f t="shared" si="52"/>
        <v>0</v>
      </c>
      <c r="Z822" s="94">
        <f t="shared" si="52"/>
        <v>0</v>
      </c>
      <c r="AA822" s="94">
        <f t="shared" si="52"/>
        <v>0</v>
      </c>
      <c r="AB822" s="95">
        <f t="shared" si="52"/>
        <v>0</v>
      </c>
      <c r="AD822" s="194"/>
    </row>
    <row r="823" spans="4:30" ht="12.75" hidden="1" customHeight="1" outlineLevel="1">
      <c r="D823" s="112" t="str">
        <f ca="1">'Line Items'!D368</f>
        <v>[Rolling Stock Line 37]</v>
      </c>
      <c r="E823" s="93"/>
      <c r="F823" s="113" t="str">
        <f t="shared" si="47"/>
        <v>000 Unit Miles</v>
      </c>
      <c r="G823" s="94">
        <f t="shared" ref="G823:AB834" si="53">SUM(G495,G659)</f>
        <v>0</v>
      </c>
      <c r="H823" s="94">
        <f t="shared" si="53"/>
        <v>0</v>
      </c>
      <c r="I823" s="94">
        <f t="shared" si="53"/>
        <v>0</v>
      </c>
      <c r="J823" s="94">
        <f t="shared" si="53"/>
        <v>0</v>
      </c>
      <c r="K823" s="94">
        <f t="shared" si="53"/>
        <v>0</v>
      </c>
      <c r="L823" s="94">
        <f t="shared" si="53"/>
        <v>0</v>
      </c>
      <c r="M823" s="94">
        <f t="shared" si="53"/>
        <v>0</v>
      </c>
      <c r="N823" s="94">
        <f t="shared" si="53"/>
        <v>0</v>
      </c>
      <c r="O823" s="94">
        <f t="shared" si="53"/>
        <v>0</v>
      </c>
      <c r="P823" s="94">
        <f t="shared" si="53"/>
        <v>0</v>
      </c>
      <c r="Q823" s="94">
        <f t="shared" si="53"/>
        <v>0</v>
      </c>
      <c r="R823" s="94">
        <f t="shared" si="53"/>
        <v>0</v>
      </c>
      <c r="S823" s="94">
        <f t="shared" si="53"/>
        <v>0</v>
      </c>
      <c r="T823" s="94">
        <f t="shared" si="53"/>
        <v>0</v>
      </c>
      <c r="U823" s="94">
        <f t="shared" si="53"/>
        <v>0</v>
      </c>
      <c r="V823" s="94">
        <f t="shared" si="53"/>
        <v>0</v>
      </c>
      <c r="W823" s="94">
        <f t="shared" si="53"/>
        <v>0</v>
      </c>
      <c r="X823" s="94">
        <f t="shared" si="53"/>
        <v>0</v>
      </c>
      <c r="Y823" s="94">
        <f t="shared" si="53"/>
        <v>0</v>
      </c>
      <c r="Z823" s="94">
        <f t="shared" si="53"/>
        <v>0</v>
      </c>
      <c r="AA823" s="94">
        <f t="shared" si="53"/>
        <v>0</v>
      </c>
      <c r="AB823" s="95">
        <f t="shared" si="53"/>
        <v>0</v>
      </c>
      <c r="AD823" s="194"/>
    </row>
    <row r="824" spans="4:30" ht="12.75" hidden="1" customHeight="1" outlineLevel="1">
      <c r="D824" s="112" t="str">
        <f ca="1">'Line Items'!D369</f>
        <v>[Rolling Stock Line 38]</v>
      </c>
      <c r="E824" s="93"/>
      <c r="F824" s="113" t="str">
        <f t="shared" si="47"/>
        <v>000 Unit Miles</v>
      </c>
      <c r="G824" s="94">
        <f t="shared" si="53"/>
        <v>0</v>
      </c>
      <c r="H824" s="94">
        <f t="shared" si="53"/>
        <v>0</v>
      </c>
      <c r="I824" s="94">
        <f t="shared" si="53"/>
        <v>0</v>
      </c>
      <c r="J824" s="94">
        <f t="shared" si="53"/>
        <v>0</v>
      </c>
      <c r="K824" s="94">
        <f t="shared" si="53"/>
        <v>0</v>
      </c>
      <c r="L824" s="94">
        <f t="shared" si="53"/>
        <v>0</v>
      </c>
      <c r="M824" s="94">
        <f t="shared" si="53"/>
        <v>0</v>
      </c>
      <c r="N824" s="94">
        <f t="shared" si="53"/>
        <v>0</v>
      </c>
      <c r="O824" s="94">
        <f t="shared" si="53"/>
        <v>0</v>
      </c>
      <c r="P824" s="94">
        <f t="shared" si="53"/>
        <v>0</v>
      </c>
      <c r="Q824" s="94">
        <f t="shared" si="53"/>
        <v>0</v>
      </c>
      <c r="R824" s="94">
        <f t="shared" si="53"/>
        <v>0</v>
      </c>
      <c r="S824" s="94">
        <f t="shared" si="53"/>
        <v>0</v>
      </c>
      <c r="T824" s="94">
        <f t="shared" si="53"/>
        <v>0</v>
      </c>
      <c r="U824" s="94">
        <f t="shared" si="53"/>
        <v>0</v>
      </c>
      <c r="V824" s="94">
        <f t="shared" si="53"/>
        <v>0</v>
      </c>
      <c r="W824" s="94">
        <f t="shared" si="53"/>
        <v>0</v>
      </c>
      <c r="X824" s="94">
        <f t="shared" si="53"/>
        <v>0</v>
      </c>
      <c r="Y824" s="94">
        <f t="shared" si="53"/>
        <v>0</v>
      </c>
      <c r="Z824" s="94">
        <f t="shared" si="53"/>
        <v>0</v>
      </c>
      <c r="AA824" s="94">
        <f t="shared" si="53"/>
        <v>0</v>
      </c>
      <c r="AB824" s="95">
        <f t="shared" si="53"/>
        <v>0</v>
      </c>
      <c r="AD824" s="194"/>
    </row>
    <row r="825" spans="4:30" ht="12.75" hidden="1" customHeight="1" outlineLevel="1">
      <c r="D825" s="112" t="str">
        <f ca="1">'Line Items'!D370</f>
        <v>[Rolling Stock Line 39]</v>
      </c>
      <c r="E825" s="93"/>
      <c r="F825" s="113" t="str">
        <f t="shared" si="47"/>
        <v>000 Unit Miles</v>
      </c>
      <c r="G825" s="94">
        <f t="shared" si="53"/>
        <v>0</v>
      </c>
      <c r="H825" s="94">
        <f t="shared" si="53"/>
        <v>0</v>
      </c>
      <c r="I825" s="94">
        <f t="shared" si="53"/>
        <v>0</v>
      </c>
      <c r="J825" s="94">
        <f t="shared" si="53"/>
        <v>0</v>
      </c>
      <c r="K825" s="94">
        <f t="shared" si="53"/>
        <v>0</v>
      </c>
      <c r="L825" s="94">
        <f t="shared" si="53"/>
        <v>0</v>
      </c>
      <c r="M825" s="94">
        <f t="shared" si="53"/>
        <v>0</v>
      </c>
      <c r="N825" s="94">
        <f t="shared" si="53"/>
        <v>0</v>
      </c>
      <c r="O825" s="94">
        <f t="shared" si="53"/>
        <v>0</v>
      </c>
      <c r="P825" s="94">
        <f t="shared" si="53"/>
        <v>0</v>
      </c>
      <c r="Q825" s="94">
        <f t="shared" si="53"/>
        <v>0</v>
      </c>
      <c r="R825" s="94">
        <f t="shared" si="53"/>
        <v>0</v>
      </c>
      <c r="S825" s="94">
        <f t="shared" si="53"/>
        <v>0</v>
      </c>
      <c r="T825" s="94">
        <f t="shared" si="53"/>
        <v>0</v>
      </c>
      <c r="U825" s="94">
        <f t="shared" si="53"/>
        <v>0</v>
      </c>
      <c r="V825" s="94">
        <f t="shared" si="53"/>
        <v>0</v>
      </c>
      <c r="W825" s="94">
        <f t="shared" si="53"/>
        <v>0</v>
      </c>
      <c r="X825" s="94">
        <f t="shared" si="53"/>
        <v>0</v>
      </c>
      <c r="Y825" s="94">
        <f t="shared" si="53"/>
        <v>0</v>
      </c>
      <c r="Z825" s="94">
        <f t="shared" si="53"/>
        <v>0</v>
      </c>
      <c r="AA825" s="94">
        <f t="shared" si="53"/>
        <v>0</v>
      </c>
      <c r="AB825" s="95">
        <f t="shared" si="53"/>
        <v>0</v>
      </c>
      <c r="AD825" s="194"/>
    </row>
    <row r="826" spans="4:30" ht="12.75" hidden="1" customHeight="1" outlineLevel="1">
      <c r="D826" s="112" t="str">
        <f ca="1">'Line Items'!D371</f>
        <v>[Rolling Stock Line 40]</v>
      </c>
      <c r="E826" s="93"/>
      <c r="F826" s="113" t="str">
        <f t="shared" si="47"/>
        <v>000 Unit Miles</v>
      </c>
      <c r="G826" s="94">
        <f t="shared" si="53"/>
        <v>0</v>
      </c>
      <c r="H826" s="94">
        <f t="shared" si="53"/>
        <v>0</v>
      </c>
      <c r="I826" s="94">
        <f t="shared" si="53"/>
        <v>0</v>
      </c>
      <c r="J826" s="94">
        <f t="shared" si="53"/>
        <v>0</v>
      </c>
      <c r="K826" s="94">
        <f t="shared" si="53"/>
        <v>0</v>
      </c>
      <c r="L826" s="94">
        <f t="shared" si="53"/>
        <v>0</v>
      </c>
      <c r="M826" s="94">
        <f t="shared" si="53"/>
        <v>0</v>
      </c>
      <c r="N826" s="94">
        <f t="shared" si="53"/>
        <v>0</v>
      </c>
      <c r="O826" s="94">
        <f t="shared" si="53"/>
        <v>0</v>
      </c>
      <c r="P826" s="94">
        <f t="shared" si="53"/>
        <v>0</v>
      </c>
      <c r="Q826" s="94">
        <f t="shared" si="53"/>
        <v>0</v>
      </c>
      <c r="R826" s="94">
        <f t="shared" si="53"/>
        <v>0</v>
      </c>
      <c r="S826" s="94">
        <f t="shared" si="53"/>
        <v>0</v>
      </c>
      <c r="T826" s="94">
        <f t="shared" si="53"/>
        <v>0</v>
      </c>
      <c r="U826" s="94">
        <f t="shared" si="53"/>
        <v>0</v>
      </c>
      <c r="V826" s="94">
        <f t="shared" si="53"/>
        <v>0</v>
      </c>
      <c r="W826" s="94">
        <f t="shared" si="53"/>
        <v>0</v>
      </c>
      <c r="X826" s="94">
        <f t="shared" si="53"/>
        <v>0</v>
      </c>
      <c r="Y826" s="94">
        <f t="shared" si="53"/>
        <v>0</v>
      </c>
      <c r="Z826" s="94">
        <f t="shared" si="53"/>
        <v>0</v>
      </c>
      <c r="AA826" s="94">
        <f t="shared" si="53"/>
        <v>0</v>
      </c>
      <c r="AB826" s="95">
        <f t="shared" si="53"/>
        <v>0</v>
      </c>
      <c r="AD826" s="194"/>
    </row>
    <row r="827" spans="4:30" ht="12.75" hidden="1" customHeight="1" outlineLevel="1">
      <c r="D827" s="112" t="str">
        <f ca="1">'Line Items'!D372</f>
        <v>[Rolling Stock Line 41]</v>
      </c>
      <c r="E827" s="93"/>
      <c r="F827" s="113" t="str">
        <f t="shared" si="47"/>
        <v>000 Unit Miles</v>
      </c>
      <c r="G827" s="94">
        <f t="shared" si="53"/>
        <v>0</v>
      </c>
      <c r="H827" s="94">
        <f t="shared" si="53"/>
        <v>0</v>
      </c>
      <c r="I827" s="94">
        <f t="shared" si="53"/>
        <v>0</v>
      </c>
      <c r="J827" s="94">
        <f t="shared" si="53"/>
        <v>0</v>
      </c>
      <c r="K827" s="94">
        <f t="shared" si="53"/>
        <v>0</v>
      </c>
      <c r="L827" s="94">
        <f t="shared" si="53"/>
        <v>0</v>
      </c>
      <c r="M827" s="94">
        <f t="shared" si="53"/>
        <v>0</v>
      </c>
      <c r="N827" s="94">
        <f t="shared" si="53"/>
        <v>0</v>
      </c>
      <c r="O827" s="94">
        <f t="shared" si="53"/>
        <v>0</v>
      </c>
      <c r="P827" s="94">
        <f t="shared" si="53"/>
        <v>0</v>
      </c>
      <c r="Q827" s="94">
        <f t="shared" si="53"/>
        <v>0</v>
      </c>
      <c r="R827" s="94">
        <f t="shared" si="53"/>
        <v>0</v>
      </c>
      <c r="S827" s="94">
        <f t="shared" si="53"/>
        <v>0</v>
      </c>
      <c r="T827" s="94">
        <f t="shared" si="53"/>
        <v>0</v>
      </c>
      <c r="U827" s="94">
        <f t="shared" si="53"/>
        <v>0</v>
      </c>
      <c r="V827" s="94">
        <f t="shared" si="53"/>
        <v>0</v>
      </c>
      <c r="W827" s="94">
        <f t="shared" si="53"/>
        <v>0</v>
      </c>
      <c r="X827" s="94">
        <f t="shared" si="53"/>
        <v>0</v>
      </c>
      <c r="Y827" s="94">
        <f t="shared" si="53"/>
        <v>0</v>
      </c>
      <c r="Z827" s="94">
        <f t="shared" si="53"/>
        <v>0</v>
      </c>
      <c r="AA827" s="94">
        <f t="shared" si="53"/>
        <v>0</v>
      </c>
      <c r="AB827" s="95">
        <f t="shared" si="53"/>
        <v>0</v>
      </c>
      <c r="AD827" s="194"/>
    </row>
    <row r="828" spans="4:30" ht="12.75" hidden="1" customHeight="1" outlineLevel="1">
      <c r="D828" s="112" t="str">
        <f ca="1">'Line Items'!D373</f>
        <v>[Rolling Stock Line 42]</v>
      </c>
      <c r="E828" s="93"/>
      <c r="F828" s="113" t="str">
        <f t="shared" si="47"/>
        <v>000 Unit Miles</v>
      </c>
      <c r="G828" s="94">
        <f t="shared" si="53"/>
        <v>0</v>
      </c>
      <c r="H828" s="94">
        <f t="shared" si="53"/>
        <v>0</v>
      </c>
      <c r="I828" s="94">
        <f t="shared" si="53"/>
        <v>0</v>
      </c>
      <c r="J828" s="94">
        <f t="shared" si="53"/>
        <v>0</v>
      </c>
      <c r="K828" s="94">
        <f t="shared" si="53"/>
        <v>0</v>
      </c>
      <c r="L828" s="94">
        <f t="shared" si="53"/>
        <v>0</v>
      </c>
      <c r="M828" s="94">
        <f t="shared" si="53"/>
        <v>0</v>
      </c>
      <c r="N828" s="94">
        <f t="shared" si="53"/>
        <v>0</v>
      </c>
      <c r="O828" s="94">
        <f t="shared" si="53"/>
        <v>0</v>
      </c>
      <c r="P828" s="94">
        <f t="shared" si="53"/>
        <v>0</v>
      </c>
      <c r="Q828" s="94">
        <f t="shared" si="53"/>
        <v>0</v>
      </c>
      <c r="R828" s="94">
        <f t="shared" si="53"/>
        <v>0</v>
      </c>
      <c r="S828" s="94">
        <f t="shared" si="53"/>
        <v>0</v>
      </c>
      <c r="T828" s="94">
        <f t="shared" si="53"/>
        <v>0</v>
      </c>
      <c r="U828" s="94">
        <f t="shared" si="53"/>
        <v>0</v>
      </c>
      <c r="V828" s="94">
        <f t="shared" si="53"/>
        <v>0</v>
      </c>
      <c r="W828" s="94">
        <f t="shared" si="53"/>
        <v>0</v>
      </c>
      <c r="X828" s="94">
        <f t="shared" si="53"/>
        <v>0</v>
      </c>
      <c r="Y828" s="94">
        <f t="shared" si="53"/>
        <v>0</v>
      </c>
      <c r="Z828" s="94">
        <f t="shared" si="53"/>
        <v>0</v>
      </c>
      <c r="AA828" s="94">
        <f t="shared" si="53"/>
        <v>0</v>
      </c>
      <c r="AB828" s="95">
        <f t="shared" si="53"/>
        <v>0</v>
      </c>
      <c r="AD828" s="194"/>
    </row>
    <row r="829" spans="4:30" ht="12.75" hidden="1" customHeight="1" outlineLevel="1">
      <c r="D829" s="112" t="str">
        <f ca="1">'Line Items'!D374</f>
        <v>[Rolling Stock Line 43]</v>
      </c>
      <c r="E829" s="93"/>
      <c r="F829" s="113" t="str">
        <f t="shared" si="47"/>
        <v>000 Unit Miles</v>
      </c>
      <c r="G829" s="94">
        <f t="shared" si="53"/>
        <v>0</v>
      </c>
      <c r="H829" s="94">
        <f t="shared" si="53"/>
        <v>0</v>
      </c>
      <c r="I829" s="94">
        <f t="shared" si="53"/>
        <v>0</v>
      </c>
      <c r="J829" s="94">
        <f t="shared" si="53"/>
        <v>0</v>
      </c>
      <c r="K829" s="94">
        <f t="shared" si="53"/>
        <v>0</v>
      </c>
      <c r="L829" s="94">
        <f t="shared" si="53"/>
        <v>0</v>
      </c>
      <c r="M829" s="94">
        <f t="shared" si="53"/>
        <v>0</v>
      </c>
      <c r="N829" s="94">
        <f t="shared" si="53"/>
        <v>0</v>
      </c>
      <c r="O829" s="94">
        <f t="shared" si="53"/>
        <v>0</v>
      </c>
      <c r="P829" s="94">
        <f t="shared" si="53"/>
        <v>0</v>
      </c>
      <c r="Q829" s="94">
        <f t="shared" si="53"/>
        <v>0</v>
      </c>
      <c r="R829" s="94">
        <f t="shared" si="53"/>
        <v>0</v>
      </c>
      <c r="S829" s="94">
        <f t="shared" si="53"/>
        <v>0</v>
      </c>
      <c r="T829" s="94">
        <f t="shared" si="53"/>
        <v>0</v>
      </c>
      <c r="U829" s="94">
        <f t="shared" si="53"/>
        <v>0</v>
      </c>
      <c r="V829" s="94">
        <f t="shared" si="53"/>
        <v>0</v>
      </c>
      <c r="W829" s="94">
        <f t="shared" si="53"/>
        <v>0</v>
      </c>
      <c r="X829" s="94">
        <f t="shared" si="53"/>
        <v>0</v>
      </c>
      <c r="Y829" s="94">
        <f t="shared" si="53"/>
        <v>0</v>
      </c>
      <c r="Z829" s="94">
        <f t="shared" si="53"/>
        <v>0</v>
      </c>
      <c r="AA829" s="94">
        <f t="shared" si="53"/>
        <v>0</v>
      </c>
      <c r="AB829" s="95">
        <f t="shared" si="53"/>
        <v>0</v>
      </c>
      <c r="AD829" s="194"/>
    </row>
    <row r="830" spans="4:30" ht="12.75" hidden="1" customHeight="1" outlineLevel="1">
      <c r="D830" s="112" t="str">
        <f ca="1">'Line Items'!D375</f>
        <v>[Rolling Stock Line 44]</v>
      </c>
      <c r="E830" s="93"/>
      <c r="F830" s="113" t="str">
        <f t="shared" si="47"/>
        <v>000 Unit Miles</v>
      </c>
      <c r="G830" s="94">
        <f t="shared" si="53"/>
        <v>0</v>
      </c>
      <c r="H830" s="94">
        <f t="shared" si="53"/>
        <v>0</v>
      </c>
      <c r="I830" s="94">
        <f t="shared" si="53"/>
        <v>0</v>
      </c>
      <c r="J830" s="94">
        <f t="shared" si="53"/>
        <v>0</v>
      </c>
      <c r="K830" s="94">
        <f t="shared" si="53"/>
        <v>0</v>
      </c>
      <c r="L830" s="94">
        <f t="shared" si="53"/>
        <v>0</v>
      </c>
      <c r="M830" s="94">
        <f t="shared" si="53"/>
        <v>0</v>
      </c>
      <c r="N830" s="94">
        <f t="shared" si="53"/>
        <v>0</v>
      </c>
      <c r="O830" s="94">
        <f t="shared" si="53"/>
        <v>0</v>
      </c>
      <c r="P830" s="94">
        <f t="shared" si="53"/>
        <v>0</v>
      </c>
      <c r="Q830" s="94">
        <f t="shared" si="53"/>
        <v>0</v>
      </c>
      <c r="R830" s="94">
        <f t="shared" si="53"/>
        <v>0</v>
      </c>
      <c r="S830" s="94">
        <f t="shared" si="53"/>
        <v>0</v>
      </c>
      <c r="T830" s="94">
        <f t="shared" si="53"/>
        <v>0</v>
      </c>
      <c r="U830" s="94">
        <f t="shared" si="53"/>
        <v>0</v>
      </c>
      <c r="V830" s="94">
        <f t="shared" si="53"/>
        <v>0</v>
      </c>
      <c r="W830" s="94">
        <f t="shared" si="53"/>
        <v>0</v>
      </c>
      <c r="X830" s="94">
        <f t="shared" si="53"/>
        <v>0</v>
      </c>
      <c r="Y830" s="94">
        <f t="shared" si="53"/>
        <v>0</v>
      </c>
      <c r="Z830" s="94">
        <f t="shared" si="53"/>
        <v>0</v>
      </c>
      <c r="AA830" s="94">
        <f t="shared" si="53"/>
        <v>0</v>
      </c>
      <c r="AB830" s="95">
        <f t="shared" si="53"/>
        <v>0</v>
      </c>
      <c r="AD830" s="194"/>
    </row>
    <row r="831" spans="4:30" ht="12.75" hidden="1" customHeight="1" outlineLevel="1">
      <c r="D831" s="112" t="str">
        <f ca="1">'Line Items'!D376</f>
        <v>[Rolling Stock Line 45]</v>
      </c>
      <c r="E831" s="93"/>
      <c r="F831" s="113" t="str">
        <f t="shared" si="47"/>
        <v>000 Unit Miles</v>
      </c>
      <c r="G831" s="94">
        <f t="shared" si="53"/>
        <v>0</v>
      </c>
      <c r="H831" s="94">
        <f t="shared" si="53"/>
        <v>0</v>
      </c>
      <c r="I831" s="94">
        <f t="shared" si="53"/>
        <v>0</v>
      </c>
      <c r="J831" s="94">
        <f t="shared" si="53"/>
        <v>0</v>
      </c>
      <c r="K831" s="94">
        <f t="shared" si="53"/>
        <v>0</v>
      </c>
      <c r="L831" s="94">
        <f t="shared" si="53"/>
        <v>0</v>
      </c>
      <c r="M831" s="94">
        <f t="shared" si="53"/>
        <v>0</v>
      </c>
      <c r="N831" s="94">
        <f t="shared" si="53"/>
        <v>0</v>
      </c>
      <c r="O831" s="94">
        <f t="shared" si="53"/>
        <v>0</v>
      </c>
      <c r="P831" s="94">
        <f t="shared" si="53"/>
        <v>0</v>
      </c>
      <c r="Q831" s="94">
        <f t="shared" si="53"/>
        <v>0</v>
      </c>
      <c r="R831" s="94">
        <f t="shared" si="53"/>
        <v>0</v>
      </c>
      <c r="S831" s="94">
        <f t="shared" si="53"/>
        <v>0</v>
      </c>
      <c r="T831" s="94">
        <f t="shared" si="53"/>
        <v>0</v>
      </c>
      <c r="U831" s="94">
        <f t="shared" si="53"/>
        <v>0</v>
      </c>
      <c r="V831" s="94">
        <f t="shared" si="53"/>
        <v>0</v>
      </c>
      <c r="W831" s="94">
        <f t="shared" si="53"/>
        <v>0</v>
      </c>
      <c r="X831" s="94">
        <f t="shared" si="53"/>
        <v>0</v>
      </c>
      <c r="Y831" s="94">
        <f t="shared" si="53"/>
        <v>0</v>
      </c>
      <c r="Z831" s="94">
        <f t="shared" si="53"/>
        <v>0</v>
      </c>
      <c r="AA831" s="94">
        <f t="shared" si="53"/>
        <v>0</v>
      </c>
      <c r="AB831" s="95">
        <f t="shared" si="53"/>
        <v>0</v>
      </c>
      <c r="AD831" s="194"/>
    </row>
    <row r="832" spans="4:30" ht="12.75" hidden="1" customHeight="1" outlineLevel="1">
      <c r="D832" s="112" t="str">
        <f ca="1">'Line Items'!D377</f>
        <v>[Rolling Stock Line 46]</v>
      </c>
      <c r="E832" s="93"/>
      <c r="F832" s="113" t="str">
        <f t="shared" si="47"/>
        <v>000 Unit Miles</v>
      </c>
      <c r="G832" s="94">
        <f t="shared" si="53"/>
        <v>0</v>
      </c>
      <c r="H832" s="94">
        <f t="shared" si="53"/>
        <v>0</v>
      </c>
      <c r="I832" s="94">
        <f t="shared" si="53"/>
        <v>0</v>
      </c>
      <c r="J832" s="94">
        <f t="shared" si="53"/>
        <v>0</v>
      </c>
      <c r="K832" s="94">
        <f t="shared" si="53"/>
        <v>0</v>
      </c>
      <c r="L832" s="94">
        <f t="shared" si="53"/>
        <v>0</v>
      </c>
      <c r="M832" s="94">
        <f t="shared" si="53"/>
        <v>0</v>
      </c>
      <c r="N832" s="94">
        <f t="shared" si="53"/>
        <v>0</v>
      </c>
      <c r="O832" s="94">
        <f t="shared" si="53"/>
        <v>0</v>
      </c>
      <c r="P832" s="94">
        <f t="shared" si="53"/>
        <v>0</v>
      </c>
      <c r="Q832" s="94">
        <f t="shared" si="53"/>
        <v>0</v>
      </c>
      <c r="R832" s="94">
        <f t="shared" si="53"/>
        <v>0</v>
      </c>
      <c r="S832" s="94">
        <f t="shared" si="53"/>
        <v>0</v>
      </c>
      <c r="T832" s="94">
        <f t="shared" si="53"/>
        <v>0</v>
      </c>
      <c r="U832" s="94">
        <f t="shared" si="53"/>
        <v>0</v>
      </c>
      <c r="V832" s="94">
        <f t="shared" si="53"/>
        <v>0</v>
      </c>
      <c r="W832" s="94">
        <f t="shared" si="53"/>
        <v>0</v>
      </c>
      <c r="X832" s="94">
        <f t="shared" si="53"/>
        <v>0</v>
      </c>
      <c r="Y832" s="94">
        <f t="shared" si="53"/>
        <v>0</v>
      </c>
      <c r="Z832" s="94">
        <f t="shared" si="53"/>
        <v>0</v>
      </c>
      <c r="AA832" s="94">
        <f t="shared" si="53"/>
        <v>0</v>
      </c>
      <c r="AB832" s="95">
        <f t="shared" si="53"/>
        <v>0</v>
      </c>
      <c r="AD832" s="194"/>
    </row>
    <row r="833" spans="3:30" ht="12.75" hidden="1" customHeight="1" outlineLevel="1">
      <c r="D833" s="112" t="str">
        <f ca="1">'Line Items'!D378</f>
        <v>[Rolling Stock Line 47]</v>
      </c>
      <c r="E833" s="93"/>
      <c r="F833" s="113" t="str">
        <f t="shared" si="47"/>
        <v>000 Unit Miles</v>
      </c>
      <c r="G833" s="94">
        <f t="shared" si="53"/>
        <v>0</v>
      </c>
      <c r="H833" s="94">
        <f t="shared" si="53"/>
        <v>0</v>
      </c>
      <c r="I833" s="94">
        <f t="shared" si="53"/>
        <v>0</v>
      </c>
      <c r="J833" s="94">
        <f t="shared" si="53"/>
        <v>0</v>
      </c>
      <c r="K833" s="94">
        <f t="shared" si="53"/>
        <v>0</v>
      </c>
      <c r="L833" s="94">
        <f t="shared" si="53"/>
        <v>0</v>
      </c>
      <c r="M833" s="94">
        <f t="shared" si="53"/>
        <v>0</v>
      </c>
      <c r="N833" s="94">
        <f t="shared" si="53"/>
        <v>0</v>
      </c>
      <c r="O833" s="94">
        <f t="shared" si="53"/>
        <v>0</v>
      </c>
      <c r="P833" s="94">
        <f t="shared" si="53"/>
        <v>0</v>
      </c>
      <c r="Q833" s="94">
        <f t="shared" si="53"/>
        <v>0</v>
      </c>
      <c r="R833" s="94">
        <f t="shared" si="53"/>
        <v>0</v>
      </c>
      <c r="S833" s="94">
        <f t="shared" si="53"/>
        <v>0</v>
      </c>
      <c r="T833" s="94">
        <f t="shared" si="53"/>
        <v>0</v>
      </c>
      <c r="U833" s="94">
        <f t="shared" si="53"/>
        <v>0</v>
      </c>
      <c r="V833" s="94">
        <f t="shared" si="53"/>
        <v>0</v>
      </c>
      <c r="W833" s="94">
        <f t="shared" si="53"/>
        <v>0</v>
      </c>
      <c r="X833" s="94">
        <f t="shared" si="53"/>
        <v>0</v>
      </c>
      <c r="Y833" s="94">
        <f t="shared" si="53"/>
        <v>0</v>
      </c>
      <c r="Z833" s="94">
        <f t="shared" si="53"/>
        <v>0</v>
      </c>
      <c r="AA833" s="94">
        <f t="shared" si="53"/>
        <v>0</v>
      </c>
      <c r="AB833" s="95">
        <f t="shared" si="53"/>
        <v>0</v>
      </c>
      <c r="AD833" s="194"/>
    </row>
    <row r="834" spans="3:30" ht="12.75" hidden="1" customHeight="1" outlineLevel="1">
      <c r="D834" s="112" t="str">
        <f ca="1">'Line Items'!D379</f>
        <v>[Rolling Stock Line 48]</v>
      </c>
      <c r="E834" s="93"/>
      <c r="F834" s="113" t="str">
        <f t="shared" si="47"/>
        <v>000 Unit Miles</v>
      </c>
      <c r="G834" s="94">
        <f t="shared" si="53"/>
        <v>0</v>
      </c>
      <c r="H834" s="94">
        <f t="shared" si="53"/>
        <v>0</v>
      </c>
      <c r="I834" s="94">
        <f t="shared" si="53"/>
        <v>0</v>
      </c>
      <c r="J834" s="94">
        <f t="shared" si="53"/>
        <v>0</v>
      </c>
      <c r="K834" s="94">
        <f t="shared" si="53"/>
        <v>0</v>
      </c>
      <c r="L834" s="94">
        <f t="shared" si="53"/>
        <v>0</v>
      </c>
      <c r="M834" s="94">
        <f t="shared" si="53"/>
        <v>0</v>
      </c>
      <c r="N834" s="94">
        <f t="shared" si="53"/>
        <v>0</v>
      </c>
      <c r="O834" s="94">
        <f t="shared" si="53"/>
        <v>0</v>
      </c>
      <c r="P834" s="94">
        <f t="shared" si="53"/>
        <v>0</v>
      </c>
      <c r="Q834" s="94">
        <f t="shared" si="53"/>
        <v>0</v>
      </c>
      <c r="R834" s="94">
        <f t="shared" si="53"/>
        <v>0</v>
      </c>
      <c r="S834" s="94">
        <f t="shared" si="53"/>
        <v>0</v>
      </c>
      <c r="T834" s="94">
        <f t="shared" ref="T834:AB834" si="54">SUM(T506,T670)</f>
        <v>0</v>
      </c>
      <c r="U834" s="94">
        <f t="shared" si="54"/>
        <v>0</v>
      </c>
      <c r="V834" s="94">
        <f t="shared" si="54"/>
        <v>0</v>
      </c>
      <c r="W834" s="94">
        <f t="shared" si="54"/>
        <v>0</v>
      </c>
      <c r="X834" s="94">
        <f t="shared" si="54"/>
        <v>0</v>
      </c>
      <c r="Y834" s="94">
        <f t="shared" si="54"/>
        <v>0</v>
      </c>
      <c r="Z834" s="94">
        <f t="shared" si="54"/>
        <v>0</v>
      </c>
      <c r="AA834" s="94">
        <f t="shared" si="54"/>
        <v>0</v>
      </c>
      <c r="AB834" s="95">
        <f t="shared" si="54"/>
        <v>0</v>
      </c>
      <c r="AD834" s="194"/>
    </row>
    <row r="835" spans="3:30" ht="12.75" hidden="1" customHeight="1" outlineLevel="1">
      <c r="D835" s="112" t="str">
        <f ca="1">'Line Items'!D380</f>
        <v>[Rolling Stock Line 49]</v>
      </c>
      <c r="E835" s="93"/>
      <c r="F835" s="113" t="str">
        <f t="shared" si="47"/>
        <v>000 Unit Miles</v>
      </c>
      <c r="G835" s="94">
        <f t="shared" ref="G835:AB836" si="55">SUM(G507,G671)</f>
        <v>0</v>
      </c>
      <c r="H835" s="94">
        <f t="shared" si="55"/>
        <v>0</v>
      </c>
      <c r="I835" s="94">
        <f t="shared" si="55"/>
        <v>0</v>
      </c>
      <c r="J835" s="94">
        <f t="shared" si="55"/>
        <v>0</v>
      </c>
      <c r="K835" s="94">
        <f t="shared" si="55"/>
        <v>0</v>
      </c>
      <c r="L835" s="94">
        <f t="shared" si="55"/>
        <v>0</v>
      </c>
      <c r="M835" s="94">
        <f t="shared" si="55"/>
        <v>0</v>
      </c>
      <c r="N835" s="94">
        <f t="shared" si="55"/>
        <v>0</v>
      </c>
      <c r="O835" s="94">
        <f t="shared" si="55"/>
        <v>0</v>
      </c>
      <c r="P835" s="94">
        <f t="shared" si="55"/>
        <v>0</v>
      </c>
      <c r="Q835" s="94">
        <f t="shared" si="55"/>
        <v>0</v>
      </c>
      <c r="R835" s="94">
        <f t="shared" si="55"/>
        <v>0</v>
      </c>
      <c r="S835" s="94">
        <f t="shared" si="55"/>
        <v>0</v>
      </c>
      <c r="T835" s="94">
        <f t="shared" si="55"/>
        <v>0</v>
      </c>
      <c r="U835" s="94">
        <f t="shared" si="55"/>
        <v>0</v>
      </c>
      <c r="V835" s="94">
        <f t="shared" si="55"/>
        <v>0</v>
      </c>
      <c r="W835" s="94">
        <f t="shared" si="55"/>
        <v>0</v>
      </c>
      <c r="X835" s="94">
        <f t="shared" si="55"/>
        <v>0</v>
      </c>
      <c r="Y835" s="94">
        <f t="shared" si="55"/>
        <v>0</v>
      </c>
      <c r="Z835" s="94">
        <f t="shared" si="55"/>
        <v>0</v>
      </c>
      <c r="AA835" s="94">
        <f t="shared" si="55"/>
        <v>0</v>
      </c>
      <c r="AB835" s="95">
        <f t="shared" si="55"/>
        <v>0</v>
      </c>
      <c r="AD835" s="194"/>
    </row>
    <row r="836" spans="3:30" ht="12.75" hidden="1" customHeight="1" outlineLevel="1">
      <c r="D836" s="123" t="str">
        <f ca="1">'Line Items'!D381</f>
        <v>[Rolling Stock Line 50]</v>
      </c>
      <c r="E836" s="183"/>
      <c r="F836" s="124" t="str">
        <f>F805</f>
        <v>000 Unit Miles</v>
      </c>
      <c r="G836" s="98">
        <f t="shared" si="55"/>
        <v>0</v>
      </c>
      <c r="H836" s="98">
        <f t="shared" si="55"/>
        <v>0</v>
      </c>
      <c r="I836" s="98">
        <f t="shared" si="55"/>
        <v>0</v>
      </c>
      <c r="J836" s="98">
        <f t="shared" si="55"/>
        <v>0</v>
      </c>
      <c r="K836" s="98">
        <f t="shared" si="55"/>
        <v>0</v>
      </c>
      <c r="L836" s="98">
        <f t="shared" si="55"/>
        <v>0</v>
      </c>
      <c r="M836" s="98">
        <f t="shared" si="55"/>
        <v>0</v>
      </c>
      <c r="N836" s="98">
        <f t="shared" si="55"/>
        <v>0</v>
      </c>
      <c r="O836" s="98">
        <f t="shared" si="55"/>
        <v>0</v>
      </c>
      <c r="P836" s="98">
        <f t="shared" si="55"/>
        <v>0</v>
      </c>
      <c r="Q836" s="98">
        <f t="shared" si="55"/>
        <v>0</v>
      </c>
      <c r="R836" s="98">
        <f t="shared" si="55"/>
        <v>0</v>
      </c>
      <c r="S836" s="98">
        <f t="shared" si="55"/>
        <v>0</v>
      </c>
      <c r="T836" s="98">
        <f t="shared" si="55"/>
        <v>0</v>
      </c>
      <c r="U836" s="98">
        <f t="shared" si="55"/>
        <v>0</v>
      </c>
      <c r="V836" s="98">
        <f t="shared" si="55"/>
        <v>0</v>
      </c>
      <c r="W836" s="98">
        <f t="shared" si="55"/>
        <v>0</v>
      </c>
      <c r="X836" s="98">
        <f t="shared" si="55"/>
        <v>0</v>
      </c>
      <c r="Y836" s="98">
        <f t="shared" si="55"/>
        <v>0</v>
      </c>
      <c r="Z836" s="98">
        <f t="shared" si="55"/>
        <v>0</v>
      </c>
      <c r="AA836" s="98">
        <f t="shared" si="55"/>
        <v>0</v>
      </c>
      <c r="AB836" s="99">
        <f t="shared" si="55"/>
        <v>0</v>
      </c>
      <c r="AD836" s="215"/>
    </row>
    <row r="837" spans="3:30" ht="12.75" hidden="1" customHeight="1" outlineLevel="1">
      <c r="G837" s="94"/>
      <c r="H837" s="94"/>
      <c r="I837" s="94"/>
      <c r="J837" s="94"/>
      <c r="K837" s="94"/>
      <c r="L837" s="94"/>
      <c r="M837" s="94"/>
      <c r="N837" s="94"/>
      <c r="O837" s="94"/>
      <c r="P837" s="94"/>
      <c r="Q837" s="94"/>
      <c r="R837" s="94"/>
      <c r="S837" s="94"/>
      <c r="T837" s="94"/>
      <c r="U837" s="94"/>
      <c r="V837" s="94"/>
      <c r="W837" s="94"/>
      <c r="X837" s="94"/>
      <c r="Y837" s="94"/>
      <c r="Z837" s="94"/>
      <c r="AA837" s="94"/>
      <c r="AB837" s="94"/>
    </row>
    <row r="838" spans="3:30" ht="12.75" hidden="1" customHeight="1" outlineLevel="1">
      <c r="D838" s="241" t="str">
        <f>C786</f>
        <v>Total Unit Mileage</v>
      </c>
      <c r="E838" s="242"/>
      <c r="F838" s="243" t="str">
        <f>F836</f>
        <v>000 Unit Miles</v>
      </c>
      <c r="G838" s="244">
        <f t="shared" ref="G838:AB838" si="56">SUM(G787:G836)</f>
        <v>0</v>
      </c>
      <c r="H838" s="244">
        <f t="shared" si="56"/>
        <v>0</v>
      </c>
      <c r="I838" s="244">
        <f t="shared" si="56"/>
        <v>0</v>
      </c>
      <c r="J838" s="244">
        <f t="shared" si="56"/>
        <v>0</v>
      </c>
      <c r="K838" s="244">
        <f t="shared" si="56"/>
        <v>0</v>
      </c>
      <c r="L838" s="244">
        <f t="shared" si="56"/>
        <v>0</v>
      </c>
      <c r="M838" s="244">
        <f t="shared" si="56"/>
        <v>0</v>
      </c>
      <c r="N838" s="244">
        <f t="shared" si="56"/>
        <v>0</v>
      </c>
      <c r="O838" s="244">
        <f t="shared" si="56"/>
        <v>0</v>
      </c>
      <c r="P838" s="244">
        <f t="shared" si="56"/>
        <v>0</v>
      </c>
      <c r="Q838" s="244">
        <f t="shared" si="56"/>
        <v>0</v>
      </c>
      <c r="R838" s="244">
        <f t="shared" si="56"/>
        <v>0</v>
      </c>
      <c r="S838" s="244">
        <f t="shared" si="56"/>
        <v>0</v>
      </c>
      <c r="T838" s="244">
        <f t="shared" si="56"/>
        <v>0</v>
      </c>
      <c r="U838" s="244">
        <f t="shared" si="56"/>
        <v>0</v>
      </c>
      <c r="V838" s="244">
        <f t="shared" si="56"/>
        <v>0</v>
      </c>
      <c r="W838" s="244">
        <f t="shared" si="56"/>
        <v>0</v>
      </c>
      <c r="X838" s="244">
        <f t="shared" si="56"/>
        <v>0</v>
      </c>
      <c r="Y838" s="244">
        <f t="shared" si="56"/>
        <v>0</v>
      </c>
      <c r="Z838" s="244">
        <f t="shared" si="56"/>
        <v>0</v>
      </c>
      <c r="AA838" s="244">
        <f t="shared" si="56"/>
        <v>0</v>
      </c>
      <c r="AB838" s="245">
        <f t="shared" si="56"/>
        <v>0</v>
      </c>
      <c r="AD838" s="248"/>
    </row>
    <row r="839" spans="3:30" ht="12.75" hidden="1" customHeight="1" outlineLevel="1">
      <c r="G839" s="94"/>
      <c r="H839" s="94"/>
      <c r="I839" s="94"/>
      <c r="J839" s="94"/>
      <c r="K839" s="94"/>
      <c r="L839" s="94"/>
      <c r="M839" s="94"/>
      <c r="N839" s="94"/>
      <c r="O839" s="94"/>
      <c r="P839" s="94"/>
      <c r="Q839" s="94"/>
      <c r="R839" s="94"/>
      <c r="S839" s="94"/>
      <c r="T839" s="94"/>
      <c r="U839" s="94"/>
      <c r="V839" s="94"/>
      <c r="W839" s="94"/>
      <c r="X839" s="94"/>
      <c r="Y839" s="94"/>
      <c r="Z839" s="94"/>
      <c r="AA839" s="94"/>
      <c r="AB839" s="94"/>
    </row>
    <row r="840" spans="3:30" ht="12.75" hidden="1" customHeight="1" outlineLevel="1">
      <c r="C840" s="144" t="s">
        <v>624</v>
      </c>
      <c r="G840" s="94"/>
      <c r="H840" s="94"/>
      <c r="I840" s="94"/>
      <c r="J840" s="94"/>
      <c r="K840" s="94"/>
      <c r="L840" s="94"/>
      <c r="M840" s="94"/>
      <c r="N840" s="94"/>
      <c r="O840" s="94"/>
      <c r="P840" s="94"/>
      <c r="Q840" s="94"/>
      <c r="R840" s="94"/>
      <c r="S840" s="94"/>
      <c r="T840" s="94"/>
      <c r="U840" s="94"/>
      <c r="V840" s="94"/>
      <c r="W840" s="94"/>
      <c r="X840" s="94"/>
      <c r="Y840" s="94"/>
      <c r="Z840" s="94"/>
      <c r="AA840" s="94"/>
      <c r="AB840" s="94"/>
    </row>
    <row r="841" spans="3:30" ht="12.75" hidden="1" customHeight="1" outlineLevel="1">
      <c r="D841" s="106" t="str">
        <f ca="1">'Line Items'!D332</f>
        <v>Angel: DMU - Class 142</v>
      </c>
      <c r="E841" s="89"/>
      <c r="F841" s="107" t="s">
        <v>616</v>
      </c>
      <c r="G841" s="90">
        <f t="shared" ref="G841:AB852" si="57">SUM(G513,G677)</f>
        <v>0</v>
      </c>
      <c r="H841" s="90">
        <f t="shared" si="57"/>
        <v>0</v>
      </c>
      <c r="I841" s="90">
        <f t="shared" si="57"/>
        <v>0</v>
      </c>
      <c r="J841" s="90">
        <f t="shared" si="57"/>
        <v>0</v>
      </c>
      <c r="K841" s="90">
        <f t="shared" si="57"/>
        <v>0</v>
      </c>
      <c r="L841" s="90">
        <f t="shared" si="57"/>
        <v>0</v>
      </c>
      <c r="M841" s="90">
        <f t="shared" si="57"/>
        <v>0</v>
      </c>
      <c r="N841" s="90">
        <f t="shared" si="57"/>
        <v>0</v>
      </c>
      <c r="O841" s="90">
        <f t="shared" si="57"/>
        <v>0</v>
      </c>
      <c r="P841" s="90">
        <f t="shared" si="57"/>
        <v>0</v>
      </c>
      <c r="Q841" s="90">
        <f t="shared" si="57"/>
        <v>0</v>
      </c>
      <c r="R841" s="90">
        <f t="shared" si="57"/>
        <v>0</v>
      </c>
      <c r="S841" s="90">
        <f t="shared" si="57"/>
        <v>0</v>
      </c>
      <c r="T841" s="90">
        <f t="shared" si="57"/>
        <v>0</v>
      </c>
      <c r="U841" s="90">
        <f t="shared" si="57"/>
        <v>0</v>
      </c>
      <c r="V841" s="90">
        <f t="shared" si="57"/>
        <v>0</v>
      </c>
      <c r="W841" s="90">
        <f t="shared" si="57"/>
        <v>0</v>
      </c>
      <c r="X841" s="90">
        <f t="shared" si="57"/>
        <v>0</v>
      </c>
      <c r="Y841" s="90">
        <f t="shared" si="57"/>
        <v>0</v>
      </c>
      <c r="Z841" s="90">
        <f t="shared" si="57"/>
        <v>0</v>
      </c>
      <c r="AA841" s="90">
        <f t="shared" si="57"/>
        <v>0</v>
      </c>
      <c r="AB841" s="91">
        <f t="shared" si="57"/>
        <v>0</v>
      </c>
      <c r="AD841" s="193"/>
    </row>
    <row r="842" spans="3:30" ht="12.75" hidden="1" customHeight="1" outlineLevel="1">
      <c r="D842" s="112" t="str">
        <f ca="1">'Line Items'!D333</f>
        <v>Angel: DMU - Class 150 - 2 car</v>
      </c>
      <c r="E842" s="93"/>
      <c r="F842" s="113" t="str">
        <f t="shared" ref="F842:F889" si="58">F841</f>
        <v>000 Train Miles</v>
      </c>
      <c r="G842" s="94">
        <f t="shared" si="57"/>
        <v>0</v>
      </c>
      <c r="H842" s="94">
        <f t="shared" si="57"/>
        <v>0</v>
      </c>
      <c r="I842" s="94">
        <f t="shared" si="57"/>
        <v>0</v>
      </c>
      <c r="J842" s="94">
        <f t="shared" si="57"/>
        <v>0</v>
      </c>
      <c r="K842" s="94">
        <f t="shared" si="57"/>
        <v>0</v>
      </c>
      <c r="L842" s="94">
        <f t="shared" si="57"/>
        <v>0</v>
      </c>
      <c r="M842" s="94">
        <f t="shared" si="57"/>
        <v>0</v>
      </c>
      <c r="N842" s="94">
        <f t="shared" si="57"/>
        <v>0</v>
      </c>
      <c r="O842" s="94">
        <f t="shared" si="57"/>
        <v>0</v>
      </c>
      <c r="P842" s="94">
        <f t="shared" si="57"/>
        <v>0</v>
      </c>
      <c r="Q842" s="94">
        <f t="shared" si="57"/>
        <v>0</v>
      </c>
      <c r="R842" s="94">
        <f t="shared" si="57"/>
        <v>0</v>
      </c>
      <c r="S842" s="94">
        <f t="shared" si="57"/>
        <v>0</v>
      </c>
      <c r="T842" s="94">
        <f t="shared" si="57"/>
        <v>0</v>
      </c>
      <c r="U842" s="94">
        <f t="shared" si="57"/>
        <v>0</v>
      </c>
      <c r="V842" s="94">
        <f t="shared" si="57"/>
        <v>0</v>
      </c>
      <c r="W842" s="94">
        <f t="shared" si="57"/>
        <v>0</v>
      </c>
      <c r="X842" s="94">
        <f t="shared" si="57"/>
        <v>0</v>
      </c>
      <c r="Y842" s="94">
        <f t="shared" si="57"/>
        <v>0</v>
      </c>
      <c r="Z842" s="94">
        <f t="shared" si="57"/>
        <v>0</v>
      </c>
      <c r="AA842" s="94">
        <f t="shared" si="57"/>
        <v>0</v>
      </c>
      <c r="AB842" s="95">
        <f t="shared" si="57"/>
        <v>0</v>
      </c>
      <c r="AD842" s="194"/>
    </row>
    <row r="843" spans="3:30" ht="12.75" hidden="1" customHeight="1" outlineLevel="1">
      <c r="D843" s="112" t="str">
        <f ca="1">'Line Items'!D334</f>
        <v>Angel: DMU - Class 150 - 3 car</v>
      </c>
      <c r="E843" s="93"/>
      <c r="F843" s="113" t="str">
        <f t="shared" si="58"/>
        <v>000 Train Miles</v>
      </c>
      <c r="G843" s="94">
        <f t="shared" si="57"/>
        <v>0</v>
      </c>
      <c r="H843" s="94">
        <f t="shared" si="57"/>
        <v>0</v>
      </c>
      <c r="I843" s="94">
        <f t="shared" si="57"/>
        <v>0</v>
      </c>
      <c r="J843" s="94">
        <f t="shared" si="57"/>
        <v>0</v>
      </c>
      <c r="K843" s="94">
        <f t="shared" si="57"/>
        <v>0</v>
      </c>
      <c r="L843" s="94">
        <f t="shared" si="57"/>
        <v>0</v>
      </c>
      <c r="M843" s="94">
        <f t="shared" si="57"/>
        <v>0</v>
      </c>
      <c r="N843" s="94">
        <f t="shared" si="57"/>
        <v>0</v>
      </c>
      <c r="O843" s="94">
        <f t="shared" si="57"/>
        <v>0</v>
      </c>
      <c r="P843" s="94">
        <f t="shared" si="57"/>
        <v>0</v>
      </c>
      <c r="Q843" s="94">
        <f t="shared" si="57"/>
        <v>0</v>
      </c>
      <c r="R843" s="94">
        <f t="shared" si="57"/>
        <v>0</v>
      </c>
      <c r="S843" s="94">
        <f t="shared" si="57"/>
        <v>0</v>
      </c>
      <c r="T843" s="94">
        <f t="shared" si="57"/>
        <v>0</v>
      </c>
      <c r="U843" s="94">
        <f t="shared" si="57"/>
        <v>0</v>
      </c>
      <c r="V843" s="94">
        <f t="shared" si="57"/>
        <v>0</v>
      </c>
      <c r="W843" s="94">
        <f t="shared" si="57"/>
        <v>0</v>
      </c>
      <c r="X843" s="94">
        <f t="shared" si="57"/>
        <v>0</v>
      </c>
      <c r="Y843" s="94">
        <f t="shared" si="57"/>
        <v>0</v>
      </c>
      <c r="Z843" s="94">
        <f t="shared" si="57"/>
        <v>0</v>
      </c>
      <c r="AA843" s="94">
        <f t="shared" si="57"/>
        <v>0</v>
      </c>
      <c r="AB843" s="95">
        <f t="shared" si="57"/>
        <v>0</v>
      </c>
      <c r="AD843" s="194"/>
    </row>
    <row r="844" spans="3:30" ht="12.75" hidden="1" customHeight="1" outlineLevel="1">
      <c r="D844" s="112" t="str">
        <f ca="1">'Line Items'!D335</f>
        <v>Angel: DMU - Class 153</v>
      </c>
      <c r="E844" s="93"/>
      <c r="F844" s="113" t="str">
        <f t="shared" si="58"/>
        <v>000 Train Miles</v>
      </c>
      <c r="G844" s="94">
        <f t="shared" si="57"/>
        <v>0</v>
      </c>
      <c r="H844" s="94">
        <f t="shared" si="57"/>
        <v>0</v>
      </c>
      <c r="I844" s="94">
        <f t="shared" si="57"/>
        <v>0</v>
      </c>
      <c r="J844" s="94">
        <f t="shared" si="57"/>
        <v>0</v>
      </c>
      <c r="K844" s="94">
        <f t="shared" si="57"/>
        <v>0</v>
      </c>
      <c r="L844" s="94">
        <f t="shared" si="57"/>
        <v>0</v>
      </c>
      <c r="M844" s="94">
        <f t="shared" si="57"/>
        <v>0</v>
      </c>
      <c r="N844" s="94">
        <f t="shared" si="57"/>
        <v>0</v>
      </c>
      <c r="O844" s="94">
        <f t="shared" si="57"/>
        <v>0</v>
      </c>
      <c r="P844" s="94">
        <f t="shared" si="57"/>
        <v>0</v>
      </c>
      <c r="Q844" s="94">
        <f t="shared" si="57"/>
        <v>0</v>
      </c>
      <c r="R844" s="94">
        <f t="shared" si="57"/>
        <v>0</v>
      </c>
      <c r="S844" s="94">
        <f t="shared" si="57"/>
        <v>0</v>
      </c>
      <c r="T844" s="94">
        <f t="shared" si="57"/>
        <v>0</v>
      </c>
      <c r="U844" s="94">
        <f t="shared" si="57"/>
        <v>0</v>
      </c>
      <c r="V844" s="94">
        <f t="shared" si="57"/>
        <v>0</v>
      </c>
      <c r="W844" s="94">
        <f t="shared" si="57"/>
        <v>0</v>
      </c>
      <c r="X844" s="94">
        <f t="shared" si="57"/>
        <v>0</v>
      </c>
      <c r="Y844" s="94">
        <f t="shared" si="57"/>
        <v>0</v>
      </c>
      <c r="Z844" s="94">
        <f t="shared" si="57"/>
        <v>0</v>
      </c>
      <c r="AA844" s="94">
        <f t="shared" si="57"/>
        <v>0</v>
      </c>
      <c r="AB844" s="95">
        <f t="shared" si="57"/>
        <v>0</v>
      </c>
      <c r="AD844" s="194"/>
    </row>
    <row r="845" spans="3:30" ht="12.75" hidden="1" customHeight="1" outlineLevel="1">
      <c r="D845" s="112" t="str">
        <f ca="1">'Line Items'!D336</f>
        <v>Angel: DMU - Class 156</v>
      </c>
      <c r="E845" s="93"/>
      <c r="F845" s="113" t="str">
        <f t="shared" si="58"/>
        <v>000 Train Miles</v>
      </c>
      <c r="G845" s="94">
        <f t="shared" si="57"/>
        <v>0</v>
      </c>
      <c r="H845" s="94">
        <f t="shared" si="57"/>
        <v>0</v>
      </c>
      <c r="I845" s="94">
        <f t="shared" si="57"/>
        <v>0</v>
      </c>
      <c r="J845" s="94">
        <f t="shared" si="57"/>
        <v>0</v>
      </c>
      <c r="K845" s="94">
        <f t="shared" si="57"/>
        <v>0</v>
      </c>
      <c r="L845" s="94">
        <f t="shared" si="57"/>
        <v>0</v>
      </c>
      <c r="M845" s="94">
        <f t="shared" si="57"/>
        <v>0</v>
      </c>
      <c r="N845" s="94">
        <f t="shared" si="57"/>
        <v>0</v>
      </c>
      <c r="O845" s="94">
        <f t="shared" si="57"/>
        <v>0</v>
      </c>
      <c r="P845" s="94">
        <f t="shared" si="57"/>
        <v>0</v>
      </c>
      <c r="Q845" s="94">
        <f t="shared" si="57"/>
        <v>0</v>
      </c>
      <c r="R845" s="94">
        <f t="shared" si="57"/>
        <v>0</v>
      </c>
      <c r="S845" s="94">
        <f t="shared" si="57"/>
        <v>0</v>
      </c>
      <c r="T845" s="94">
        <f t="shared" si="57"/>
        <v>0</v>
      </c>
      <c r="U845" s="94">
        <f t="shared" si="57"/>
        <v>0</v>
      </c>
      <c r="V845" s="94">
        <f t="shared" si="57"/>
        <v>0</v>
      </c>
      <c r="W845" s="94">
        <f t="shared" si="57"/>
        <v>0</v>
      </c>
      <c r="X845" s="94">
        <f t="shared" si="57"/>
        <v>0</v>
      </c>
      <c r="Y845" s="94">
        <f t="shared" si="57"/>
        <v>0</v>
      </c>
      <c r="Z845" s="94">
        <f t="shared" si="57"/>
        <v>0</v>
      </c>
      <c r="AA845" s="94">
        <f t="shared" si="57"/>
        <v>0</v>
      </c>
      <c r="AB845" s="95">
        <f t="shared" si="57"/>
        <v>0</v>
      </c>
      <c r="AD845" s="194"/>
    </row>
    <row r="846" spans="3:30" ht="12.75" hidden="1" customHeight="1" outlineLevel="1">
      <c r="D846" s="112" t="str">
        <f ca="1">'Line Items'!D337</f>
        <v>Angel: DMU - Class 158 - 2 car</v>
      </c>
      <c r="E846" s="93"/>
      <c r="F846" s="113" t="str">
        <f t="shared" si="58"/>
        <v>000 Train Miles</v>
      </c>
      <c r="G846" s="94">
        <f t="shared" si="57"/>
        <v>0</v>
      </c>
      <c r="H846" s="94">
        <f t="shared" si="57"/>
        <v>0</v>
      </c>
      <c r="I846" s="94">
        <f t="shared" si="57"/>
        <v>0</v>
      </c>
      <c r="J846" s="94">
        <f t="shared" si="57"/>
        <v>0</v>
      </c>
      <c r="K846" s="94">
        <f t="shared" si="57"/>
        <v>0</v>
      </c>
      <c r="L846" s="94">
        <f t="shared" si="57"/>
        <v>0</v>
      </c>
      <c r="M846" s="94">
        <f t="shared" si="57"/>
        <v>0</v>
      </c>
      <c r="N846" s="94">
        <f t="shared" si="57"/>
        <v>0</v>
      </c>
      <c r="O846" s="94">
        <f t="shared" si="57"/>
        <v>0</v>
      </c>
      <c r="P846" s="94">
        <f t="shared" si="57"/>
        <v>0</v>
      </c>
      <c r="Q846" s="94">
        <f t="shared" si="57"/>
        <v>0</v>
      </c>
      <c r="R846" s="94">
        <f t="shared" si="57"/>
        <v>0</v>
      </c>
      <c r="S846" s="94">
        <f t="shared" si="57"/>
        <v>0</v>
      </c>
      <c r="T846" s="94">
        <f t="shared" si="57"/>
        <v>0</v>
      </c>
      <c r="U846" s="94">
        <f t="shared" si="57"/>
        <v>0</v>
      </c>
      <c r="V846" s="94">
        <f t="shared" si="57"/>
        <v>0</v>
      </c>
      <c r="W846" s="94">
        <f t="shared" si="57"/>
        <v>0</v>
      </c>
      <c r="X846" s="94">
        <f t="shared" si="57"/>
        <v>0</v>
      </c>
      <c r="Y846" s="94">
        <f t="shared" si="57"/>
        <v>0</v>
      </c>
      <c r="Z846" s="94">
        <f t="shared" si="57"/>
        <v>0</v>
      </c>
      <c r="AA846" s="94">
        <f t="shared" si="57"/>
        <v>0</v>
      </c>
      <c r="AB846" s="95">
        <f t="shared" si="57"/>
        <v>0</v>
      </c>
      <c r="AD846" s="194"/>
    </row>
    <row r="847" spans="3:30" ht="12.75" hidden="1" customHeight="1" outlineLevel="1">
      <c r="D847" s="112" t="str">
        <f ca="1">'Line Items'!D338</f>
        <v>Angel: EMU - Class 333</v>
      </c>
      <c r="E847" s="93"/>
      <c r="F847" s="113" t="str">
        <f t="shared" si="58"/>
        <v>000 Train Miles</v>
      </c>
      <c r="G847" s="94">
        <f t="shared" si="57"/>
        <v>0</v>
      </c>
      <c r="H847" s="94">
        <f t="shared" si="57"/>
        <v>0</v>
      </c>
      <c r="I847" s="94">
        <f t="shared" si="57"/>
        <v>0</v>
      </c>
      <c r="J847" s="94">
        <f t="shared" si="57"/>
        <v>0</v>
      </c>
      <c r="K847" s="94">
        <f t="shared" si="57"/>
        <v>0</v>
      </c>
      <c r="L847" s="94">
        <f t="shared" si="57"/>
        <v>0</v>
      </c>
      <c r="M847" s="94">
        <f t="shared" si="57"/>
        <v>0</v>
      </c>
      <c r="N847" s="94">
        <f t="shared" si="57"/>
        <v>0</v>
      </c>
      <c r="O847" s="94">
        <f t="shared" si="57"/>
        <v>0</v>
      </c>
      <c r="P847" s="94">
        <f t="shared" si="57"/>
        <v>0</v>
      </c>
      <c r="Q847" s="94">
        <f t="shared" si="57"/>
        <v>0</v>
      </c>
      <c r="R847" s="94">
        <f t="shared" si="57"/>
        <v>0</v>
      </c>
      <c r="S847" s="94">
        <f t="shared" si="57"/>
        <v>0</v>
      </c>
      <c r="T847" s="94">
        <f t="shared" si="57"/>
        <v>0</v>
      </c>
      <c r="U847" s="94">
        <f t="shared" si="57"/>
        <v>0</v>
      </c>
      <c r="V847" s="94">
        <f t="shared" si="57"/>
        <v>0</v>
      </c>
      <c r="W847" s="94">
        <f t="shared" si="57"/>
        <v>0</v>
      </c>
      <c r="X847" s="94">
        <f t="shared" si="57"/>
        <v>0</v>
      </c>
      <c r="Y847" s="94">
        <f t="shared" si="57"/>
        <v>0</v>
      </c>
      <c r="Z847" s="94">
        <f t="shared" si="57"/>
        <v>0</v>
      </c>
      <c r="AA847" s="94">
        <f t="shared" si="57"/>
        <v>0</v>
      </c>
      <c r="AB847" s="95">
        <f t="shared" si="57"/>
        <v>0</v>
      </c>
      <c r="AD847" s="194"/>
    </row>
    <row r="848" spans="3:30" ht="12.75" hidden="1" customHeight="1" outlineLevel="1">
      <c r="D848" s="112" t="str">
        <f ca="1">'Line Items'!D339</f>
        <v>Eversholt: DMU - Class 158 - 2 car</v>
      </c>
      <c r="E848" s="93"/>
      <c r="F848" s="113" t="str">
        <f t="shared" si="58"/>
        <v>000 Train Miles</v>
      </c>
      <c r="G848" s="94">
        <f t="shared" si="57"/>
        <v>0</v>
      </c>
      <c r="H848" s="94">
        <f t="shared" si="57"/>
        <v>0</v>
      </c>
      <c r="I848" s="94">
        <f t="shared" si="57"/>
        <v>0</v>
      </c>
      <c r="J848" s="94">
        <f t="shared" si="57"/>
        <v>0</v>
      </c>
      <c r="K848" s="94">
        <f t="shared" si="57"/>
        <v>0</v>
      </c>
      <c r="L848" s="94">
        <f t="shared" si="57"/>
        <v>0</v>
      </c>
      <c r="M848" s="94">
        <f t="shared" si="57"/>
        <v>0</v>
      </c>
      <c r="N848" s="94">
        <f t="shared" si="57"/>
        <v>0</v>
      </c>
      <c r="O848" s="94">
        <f t="shared" si="57"/>
        <v>0</v>
      </c>
      <c r="P848" s="94">
        <f t="shared" si="57"/>
        <v>0</v>
      </c>
      <c r="Q848" s="94">
        <f t="shared" si="57"/>
        <v>0</v>
      </c>
      <c r="R848" s="94">
        <f t="shared" si="57"/>
        <v>0</v>
      </c>
      <c r="S848" s="94">
        <f t="shared" si="57"/>
        <v>0</v>
      </c>
      <c r="T848" s="94">
        <f t="shared" si="57"/>
        <v>0</v>
      </c>
      <c r="U848" s="94">
        <f t="shared" si="57"/>
        <v>0</v>
      </c>
      <c r="V848" s="94">
        <f t="shared" si="57"/>
        <v>0</v>
      </c>
      <c r="W848" s="94">
        <f t="shared" si="57"/>
        <v>0</v>
      </c>
      <c r="X848" s="94">
        <f t="shared" si="57"/>
        <v>0</v>
      </c>
      <c r="Y848" s="94">
        <f t="shared" si="57"/>
        <v>0</v>
      </c>
      <c r="Z848" s="94">
        <f t="shared" si="57"/>
        <v>0</v>
      </c>
      <c r="AA848" s="94">
        <f t="shared" si="57"/>
        <v>0</v>
      </c>
      <c r="AB848" s="95">
        <f t="shared" si="57"/>
        <v>0</v>
      </c>
      <c r="AD848" s="194"/>
    </row>
    <row r="849" spans="4:30" ht="12.75" hidden="1" customHeight="1" outlineLevel="1">
      <c r="D849" s="112" t="str">
        <f ca="1">'Line Items'!D340</f>
        <v>Eversholt: EMU - Class 321</v>
      </c>
      <c r="E849" s="93"/>
      <c r="F849" s="113" t="str">
        <f t="shared" si="58"/>
        <v>000 Train Miles</v>
      </c>
      <c r="G849" s="94">
        <f t="shared" si="57"/>
        <v>0</v>
      </c>
      <c r="H849" s="94">
        <f t="shared" si="57"/>
        <v>0</v>
      </c>
      <c r="I849" s="94">
        <f t="shared" si="57"/>
        <v>0</v>
      </c>
      <c r="J849" s="94">
        <f t="shared" si="57"/>
        <v>0</v>
      </c>
      <c r="K849" s="94">
        <f t="shared" si="57"/>
        <v>0</v>
      </c>
      <c r="L849" s="94">
        <f t="shared" si="57"/>
        <v>0</v>
      </c>
      <c r="M849" s="94">
        <f t="shared" si="57"/>
        <v>0</v>
      </c>
      <c r="N849" s="94">
        <f t="shared" si="57"/>
        <v>0</v>
      </c>
      <c r="O849" s="94">
        <f t="shared" si="57"/>
        <v>0</v>
      </c>
      <c r="P849" s="94">
        <f t="shared" si="57"/>
        <v>0</v>
      </c>
      <c r="Q849" s="94">
        <f t="shared" si="57"/>
        <v>0</v>
      </c>
      <c r="R849" s="94">
        <f t="shared" si="57"/>
        <v>0</v>
      </c>
      <c r="S849" s="94">
        <f t="shared" si="57"/>
        <v>0</v>
      </c>
      <c r="T849" s="94">
        <f t="shared" si="57"/>
        <v>0</v>
      </c>
      <c r="U849" s="94">
        <f t="shared" si="57"/>
        <v>0</v>
      </c>
      <c r="V849" s="94">
        <f t="shared" si="57"/>
        <v>0</v>
      </c>
      <c r="W849" s="94">
        <f t="shared" si="57"/>
        <v>0</v>
      </c>
      <c r="X849" s="94">
        <f t="shared" si="57"/>
        <v>0</v>
      </c>
      <c r="Y849" s="94">
        <f t="shared" si="57"/>
        <v>0</v>
      </c>
      <c r="Z849" s="94">
        <f t="shared" si="57"/>
        <v>0</v>
      </c>
      <c r="AA849" s="94">
        <f t="shared" si="57"/>
        <v>0</v>
      </c>
      <c r="AB849" s="95">
        <f t="shared" si="57"/>
        <v>0</v>
      </c>
      <c r="AD849" s="194"/>
    </row>
    <row r="850" spans="4:30" ht="12.75" hidden="1" customHeight="1" outlineLevel="1">
      <c r="D850" s="112" t="str">
        <f ca="1">'Line Items'!D341</f>
        <v>Eversholt: EMU - Class 322</v>
      </c>
      <c r="E850" s="93"/>
      <c r="F850" s="113" t="str">
        <f t="shared" si="58"/>
        <v>000 Train Miles</v>
      </c>
      <c r="G850" s="94">
        <f t="shared" si="57"/>
        <v>0</v>
      </c>
      <c r="H850" s="94">
        <f t="shared" si="57"/>
        <v>0</v>
      </c>
      <c r="I850" s="94">
        <f t="shared" si="57"/>
        <v>0</v>
      </c>
      <c r="J850" s="94">
        <f t="shared" si="57"/>
        <v>0</v>
      </c>
      <c r="K850" s="94">
        <f t="shared" si="57"/>
        <v>0</v>
      </c>
      <c r="L850" s="94">
        <f t="shared" si="57"/>
        <v>0</v>
      </c>
      <c r="M850" s="94">
        <f t="shared" si="57"/>
        <v>0</v>
      </c>
      <c r="N850" s="94">
        <f t="shared" si="57"/>
        <v>0</v>
      </c>
      <c r="O850" s="94">
        <f t="shared" si="57"/>
        <v>0</v>
      </c>
      <c r="P850" s="94">
        <f t="shared" si="57"/>
        <v>0</v>
      </c>
      <c r="Q850" s="94">
        <f t="shared" si="57"/>
        <v>0</v>
      </c>
      <c r="R850" s="94">
        <f t="shared" si="57"/>
        <v>0</v>
      </c>
      <c r="S850" s="94">
        <f t="shared" si="57"/>
        <v>0</v>
      </c>
      <c r="T850" s="94">
        <f t="shared" si="57"/>
        <v>0</v>
      </c>
      <c r="U850" s="94">
        <f t="shared" si="57"/>
        <v>0</v>
      </c>
      <c r="V850" s="94">
        <f t="shared" si="57"/>
        <v>0</v>
      </c>
      <c r="W850" s="94">
        <f t="shared" si="57"/>
        <v>0</v>
      </c>
      <c r="X850" s="94">
        <f t="shared" si="57"/>
        <v>0</v>
      </c>
      <c r="Y850" s="94">
        <f t="shared" si="57"/>
        <v>0</v>
      </c>
      <c r="Z850" s="94">
        <f t="shared" si="57"/>
        <v>0</v>
      </c>
      <c r="AA850" s="94">
        <f t="shared" si="57"/>
        <v>0</v>
      </c>
      <c r="AB850" s="95">
        <f t="shared" si="57"/>
        <v>0</v>
      </c>
      <c r="AD850" s="194"/>
    </row>
    <row r="851" spans="4:30" ht="12.75" hidden="1" customHeight="1" outlineLevel="1">
      <c r="D851" s="112" t="str">
        <f ca="1">'Line Items'!D342</f>
        <v>Porterbrook: DMU - Class 144 - 2 car</v>
      </c>
      <c r="E851" s="93"/>
      <c r="F851" s="113" t="str">
        <f t="shared" si="58"/>
        <v>000 Train Miles</v>
      </c>
      <c r="G851" s="94">
        <f t="shared" si="57"/>
        <v>0</v>
      </c>
      <c r="H851" s="94">
        <f t="shared" si="57"/>
        <v>0</v>
      </c>
      <c r="I851" s="94">
        <f t="shared" si="57"/>
        <v>0</v>
      </c>
      <c r="J851" s="94">
        <f t="shared" si="57"/>
        <v>0</v>
      </c>
      <c r="K851" s="94">
        <f t="shared" si="57"/>
        <v>0</v>
      </c>
      <c r="L851" s="94">
        <f t="shared" si="57"/>
        <v>0</v>
      </c>
      <c r="M851" s="94">
        <f t="shared" si="57"/>
        <v>0</v>
      </c>
      <c r="N851" s="94">
        <f t="shared" si="57"/>
        <v>0</v>
      </c>
      <c r="O851" s="94">
        <f t="shared" si="57"/>
        <v>0</v>
      </c>
      <c r="P851" s="94">
        <f t="shared" si="57"/>
        <v>0</v>
      </c>
      <c r="Q851" s="94">
        <f t="shared" si="57"/>
        <v>0</v>
      </c>
      <c r="R851" s="94">
        <f t="shared" si="57"/>
        <v>0</v>
      </c>
      <c r="S851" s="94">
        <f t="shared" si="57"/>
        <v>0</v>
      </c>
      <c r="T851" s="94">
        <f t="shared" si="57"/>
        <v>0</v>
      </c>
      <c r="U851" s="94">
        <f t="shared" si="57"/>
        <v>0</v>
      </c>
      <c r="V851" s="94">
        <f t="shared" si="57"/>
        <v>0</v>
      </c>
      <c r="W851" s="94">
        <f t="shared" si="57"/>
        <v>0</v>
      </c>
      <c r="X851" s="94">
        <f t="shared" si="57"/>
        <v>0</v>
      </c>
      <c r="Y851" s="94">
        <f t="shared" si="57"/>
        <v>0</v>
      </c>
      <c r="Z851" s="94">
        <f t="shared" si="57"/>
        <v>0</v>
      </c>
      <c r="AA851" s="94">
        <f t="shared" si="57"/>
        <v>0</v>
      </c>
      <c r="AB851" s="95">
        <f t="shared" si="57"/>
        <v>0</v>
      </c>
      <c r="AD851" s="194"/>
    </row>
    <row r="852" spans="4:30" ht="12.75" hidden="1" customHeight="1" outlineLevel="1">
      <c r="D852" s="112" t="str">
        <f ca="1">'Line Items'!D343</f>
        <v>Porterbrook: DMU - Class 144 - 3 car</v>
      </c>
      <c r="E852" s="93"/>
      <c r="F852" s="113" t="str">
        <f t="shared" si="58"/>
        <v>000 Train Miles</v>
      </c>
      <c r="G852" s="94">
        <f t="shared" si="57"/>
        <v>0</v>
      </c>
      <c r="H852" s="94">
        <f t="shared" si="57"/>
        <v>0</v>
      </c>
      <c r="I852" s="94">
        <f t="shared" si="57"/>
        <v>0</v>
      </c>
      <c r="J852" s="94">
        <f t="shared" si="57"/>
        <v>0</v>
      </c>
      <c r="K852" s="94">
        <f t="shared" si="57"/>
        <v>0</v>
      </c>
      <c r="L852" s="94">
        <f t="shared" si="57"/>
        <v>0</v>
      </c>
      <c r="M852" s="94">
        <f t="shared" si="57"/>
        <v>0</v>
      </c>
      <c r="N852" s="94">
        <f t="shared" si="57"/>
        <v>0</v>
      </c>
      <c r="O852" s="94">
        <f t="shared" si="57"/>
        <v>0</v>
      </c>
      <c r="P852" s="94">
        <f t="shared" si="57"/>
        <v>0</v>
      </c>
      <c r="Q852" s="94">
        <f t="shared" si="57"/>
        <v>0</v>
      </c>
      <c r="R852" s="94">
        <f t="shared" si="57"/>
        <v>0</v>
      </c>
      <c r="S852" s="94">
        <f t="shared" si="57"/>
        <v>0</v>
      </c>
      <c r="T852" s="94">
        <f t="shared" ref="T852:AB852" si="59">SUM(T524,T688)</f>
        <v>0</v>
      </c>
      <c r="U852" s="94">
        <f t="shared" si="59"/>
        <v>0</v>
      </c>
      <c r="V852" s="94">
        <f t="shared" si="59"/>
        <v>0</v>
      </c>
      <c r="W852" s="94">
        <f t="shared" si="59"/>
        <v>0</v>
      </c>
      <c r="X852" s="94">
        <f t="shared" si="59"/>
        <v>0</v>
      </c>
      <c r="Y852" s="94">
        <f t="shared" si="59"/>
        <v>0</v>
      </c>
      <c r="Z852" s="94">
        <f t="shared" si="59"/>
        <v>0</v>
      </c>
      <c r="AA852" s="94">
        <f t="shared" si="59"/>
        <v>0</v>
      </c>
      <c r="AB852" s="95">
        <f t="shared" si="59"/>
        <v>0</v>
      </c>
      <c r="AD852" s="194"/>
    </row>
    <row r="853" spans="4:30" ht="12.75" hidden="1" customHeight="1" outlineLevel="1">
      <c r="D853" s="112" t="str">
        <f ca="1">'Line Items'!D344</f>
        <v>Porterbrook: DMU - Class 150 - 2 car</v>
      </c>
      <c r="E853" s="93"/>
      <c r="F853" s="113" t="str">
        <f t="shared" si="58"/>
        <v>000 Train Miles</v>
      </c>
      <c r="G853" s="94">
        <f t="shared" ref="G853:AB864" si="60">SUM(G525,G689)</f>
        <v>0</v>
      </c>
      <c r="H853" s="94">
        <f t="shared" si="60"/>
        <v>0</v>
      </c>
      <c r="I853" s="94">
        <f t="shared" si="60"/>
        <v>0</v>
      </c>
      <c r="J853" s="94">
        <f t="shared" si="60"/>
        <v>0</v>
      </c>
      <c r="K853" s="94">
        <f t="shared" si="60"/>
        <v>0</v>
      </c>
      <c r="L853" s="94">
        <f t="shared" si="60"/>
        <v>0</v>
      </c>
      <c r="M853" s="94">
        <f t="shared" si="60"/>
        <v>0</v>
      </c>
      <c r="N853" s="94">
        <f t="shared" si="60"/>
        <v>0</v>
      </c>
      <c r="O853" s="94">
        <f t="shared" si="60"/>
        <v>0</v>
      </c>
      <c r="P853" s="94">
        <f t="shared" si="60"/>
        <v>0</v>
      </c>
      <c r="Q853" s="94">
        <f t="shared" si="60"/>
        <v>0</v>
      </c>
      <c r="R853" s="94">
        <f t="shared" si="60"/>
        <v>0</v>
      </c>
      <c r="S853" s="94">
        <f t="shared" si="60"/>
        <v>0</v>
      </c>
      <c r="T853" s="94">
        <f t="shared" si="60"/>
        <v>0</v>
      </c>
      <c r="U853" s="94">
        <f t="shared" si="60"/>
        <v>0</v>
      </c>
      <c r="V853" s="94">
        <f t="shared" si="60"/>
        <v>0</v>
      </c>
      <c r="W853" s="94">
        <f t="shared" si="60"/>
        <v>0</v>
      </c>
      <c r="X853" s="94">
        <f t="shared" si="60"/>
        <v>0</v>
      </c>
      <c r="Y853" s="94">
        <f t="shared" si="60"/>
        <v>0</v>
      </c>
      <c r="Z853" s="94">
        <f t="shared" si="60"/>
        <v>0</v>
      </c>
      <c r="AA853" s="94">
        <f t="shared" si="60"/>
        <v>0</v>
      </c>
      <c r="AB853" s="95">
        <f t="shared" si="60"/>
        <v>0</v>
      </c>
      <c r="AD853" s="194"/>
    </row>
    <row r="854" spans="4:30" ht="12.75" hidden="1" customHeight="1" outlineLevel="1">
      <c r="D854" s="112" t="str">
        <f ca="1">'Line Items'!D345</f>
        <v>Porterbrook: DMU - Class 153</v>
      </c>
      <c r="E854" s="93"/>
      <c r="F854" s="113" t="str">
        <f t="shared" si="58"/>
        <v>000 Train Miles</v>
      </c>
      <c r="G854" s="94">
        <f t="shared" si="60"/>
        <v>0</v>
      </c>
      <c r="H854" s="94">
        <f t="shared" si="60"/>
        <v>0</v>
      </c>
      <c r="I854" s="94">
        <f t="shared" si="60"/>
        <v>0</v>
      </c>
      <c r="J854" s="94">
        <f t="shared" si="60"/>
        <v>0</v>
      </c>
      <c r="K854" s="94">
        <f t="shared" si="60"/>
        <v>0</v>
      </c>
      <c r="L854" s="94">
        <f t="shared" si="60"/>
        <v>0</v>
      </c>
      <c r="M854" s="94">
        <f t="shared" si="60"/>
        <v>0</v>
      </c>
      <c r="N854" s="94">
        <f t="shared" si="60"/>
        <v>0</v>
      </c>
      <c r="O854" s="94">
        <f t="shared" si="60"/>
        <v>0</v>
      </c>
      <c r="P854" s="94">
        <f t="shared" si="60"/>
        <v>0</v>
      </c>
      <c r="Q854" s="94">
        <f t="shared" si="60"/>
        <v>0</v>
      </c>
      <c r="R854" s="94">
        <f t="shared" si="60"/>
        <v>0</v>
      </c>
      <c r="S854" s="94">
        <f t="shared" si="60"/>
        <v>0</v>
      </c>
      <c r="T854" s="94">
        <f t="shared" si="60"/>
        <v>0</v>
      </c>
      <c r="U854" s="94">
        <f t="shared" si="60"/>
        <v>0</v>
      </c>
      <c r="V854" s="94">
        <f t="shared" si="60"/>
        <v>0</v>
      </c>
      <c r="W854" s="94">
        <f t="shared" si="60"/>
        <v>0</v>
      </c>
      <c r="X854" s="94">
        <f t="shared" si="60"/>
        <v>0</v>
      </c>
      <c r="Y854" s="94">
        <f t="shared" si="60"/>
        <v>0</v>
      </c>
      <c r="Z854" s="94">
        <f t="shared" si="60"/>
        <v>0</v>
      </c>
      <c r="AA854" s="94">
        <f t="shared" si="60"/>
        <v>0</v>
      </c>
      <c r="AB854" s="95">
        <f t="shared" si="60"/>
        <v>0</v>
      </c>
      <c r="AD854" s="194"/>
    </row>
    <row r="855" spans="4:30" ht="12.75" hidden="1" customHeight="1" outlineLevel="1">
      <c r="D855" s="112" t="str">
        <f ca="1">'Line Items'!D346</f>
        <v>Porterbrook: DMU - Class 155</v>
      </c>
      <c r="E855" s="93"/>
      <c r="F855" s="113" t="str">
        <f t="shared" si="58"/>
        <v>000 Train Miles</v>
      </c>
      <c r="G855" s="94">
        <f t="shared" si="60"/>
        <v>0</v>
      </c>
      <c r="H855" s="94">
        <f t="shared" si="60"/>
        <v>0</v>
      </c>
      <c r="I855" s="94">
        <f t="shared" si="60"/>
        <v>0</v>
      </c>
      <c r="J855" s="94">
        <f t="shared" si="60"/>
        <v>0</v>
      </c>
      <c r="K855" s="94">
        <f t="shared" si="60"/>
        <v>0</v>
      </c>
      <c r="L855" s="94">
        <f t="shared" si="60"/>
        <v>0</v>
      </c>
      <c r="M855" s="94">
        <f t="shared" si="60"/>
        <v>0</v>
      </c>
      <c r="N855" s="94">
        <f t="shared" si="60"/>
        <v>0</v>
      </c>
      <c r="O855" s="94">
        <f t="shared" si="60"/>
        <v>0</v>
      </c>
      <c r="P855" s="94">
        <f t="shared" si="60"/>
        <v>0</v>
      </c>
      <c r="Q855" s="94">
        <f t="shared" si="60"/>
        <v>0</v>
      </c>
      <c r="R855" s="94">
        <f t="shared" si="60"/>
        <v>0</v>
      </c>
      <c r="S855" s="94">
        <f t="shared" si="60"/>
        <v>0</v>
      </c>
      <c r="T855" s="94">
        <f t="shared" si="60"/>
        <v>0</v>
      </c>
      <c r="U855" s="94">
        <f t="shared" si="60"/>
        <v>0</v>
      </c>
      <c r="V855" s="94">
        <f t="shared" si="60"/>
        <v>0</v>
      </c>
      <c r="W855" s="94">
        <f t="shared" si="60"/>
        <v>0</v>
      </c>
      <c r="X855" s="94">
        <f t="shared" si="60"/>
        <v>0</v>
      </c>
      <c r="Y855" s="94">
        <f t="shared" si="60"/>
        <v>0</v>
      </c>
      <c r="Z855" s="94">
        <f t="shared" si="60"/>
        <v>0</v>
      </c>
      <c r="AA855" s="94">
        <f t="shared" si="60"/>
        <v>0</v>
      </c>
      <c r="AB855" s="95">
        <f t="shared" si="60"/>
        <v>0</v>
      </c>
      <c r="AD855" s="194"/>
    </row>
    <row r="856" spans="4:30" ht="12.75" hidden="1" customHeight="1" outlineLevel="1">
      <c r="D856" s="112" t="str">
        <f ca="1">'Line Items'!D347</f>
        <v>Porterbrook: DMU - Class 156</v>
      </c>
      <c r="E856" s="93"/>
      <c r="F856" s="113" t="str">
        <f t="shared" si="58"/>
        <v>000 Train Miles</v>
      </c>
      <c r="G856" s="94">
        <f t="shared" si="60"/>
        <v>0</v>
      </c>
      <c r="H856" s="94">
        <f t="shared" si="60"/>
        <v>0</v>
      </c>
      <c r="I856" s="94">
        <f t="shared" si="60"/>
        <v>0</v>
      </c>
      <c r="J856" s="94">
        <f t="shared" si="60"/>
        <v>0</v>
      </c>
      <c r="K856" s="94">
        <f t="shared" si="60"/>
        <v>0</v>
      </c>
      <c r="L856" s="94">
        <f t="shared" si="60"/>
        <v>0</v>
      </c>
      <c r="M856" s="94">
        <f t="shared" si="60"/>
        <v>0</v>
      </c>
      <c r="N856" s="94">
        <f t="shared" si="60"/>
        <v>0</v>
      </c>
      <c r="O856" s="94">
        <f t="shared" si="60"/>
        <v>0</v>
      </c>
      <c r="P856" s="94">
        <f t="shared" si="60"/>
        <v>0</v>
      </c>
      <c r="Q856" s="94">
        <f t="shared" si="60"/>
        <v>0</v>
      </c>
      <c r="R856" s="94">
        <f t="shared" si="60"/>
        <v>0</v>
      </c>
      <c r="S856" s="94">
        <f t="shared" si="60"/>
        <v>0</v>
      </c>
      <c r="T856" s="94">
        <f t="shared" si="60"/>
        <v>0</v>
      </c>
      <c r="U856" s="94">
        <f t="shared" si="60"/>
        <v>0</v>
      </c>
      <c r="V856" s="94">
        <f t="shared" si="60"/>
        <v>0</v>
      </c>
      <c r="W856" s="94">
        <f t="shared" si="60"/>
        <v>0</v>
      </c>
      <c r="X856" s="94">
        <f t="shared" si="60"/>
        <v>0</v>
      </c>
      <c r="Y856" s="94">
        <f t="shared" si="60"/>
        <v>0</v>
      </c>
      <c r="Z856" s="94">
        <f t="shared" si="60"/>
        <v>0</v>
      </c>
      <c r="AA856" s="94">
        <f t="shared" si="60"/>
        <v>0</v>
      </c>
      <c r="AB856" s="95">
        <f t="shared" si="60"/>
        <v>0</v>
      </c>
      <c r="AD856" s="194"/>
    </row>
    <row r="857" spans="4:30" ht="12.75" hidden="1" customHeight="1" outlineLevel="1">
      <c r="D857" s="112" t="str">
        <f ca="1">'Line Items'!D348</f>
        <v>Porterbrook: DMU - Class 158 - 3 car</v>
      </c>
      <c r="E857" s="93"/>
      <c r="F857" s="113" t="str">
        <f t="shared" si="58"/>
        <v>000 Train Miles</v>
      </c>
      <c r="G857" s="94">
        <f t="shared" si="60"/>
        <v>0</v>
      </c>
      <c r="H857" s="94">
        <f t="shared" si="60"/>
        <v>0</v>
      </c>
      <c r="I857" s="94">
        <f t="shared" si="60"/>
        <v>0</v>
      </c>
      <c r="J857" s="94">
        <f t="shared" si="60"/>
        <v>0</v>
      </c>
      <c r="K857" s="94">
        <f t="shared" si="60"/>
        <v>0</v>
      </c>
      <c r="L857" s="94">
        <f t="shared" si="60"/>
        <v>0</v>
      </c>
      <c r="M857" s="94">
        <f t="shared" si="60"/>
        <v>0</v>
      </c>
      <c r="N857" s="94">
        <f t="shared" si="60"/>
        <v>0</v>
      </c>
      <c r="O857" s="94">
        <f t="shared" si="60"/>
        <v>0</v>
      </c>
      <c r="P857" s="94">
        <f t="shared" si="60"/>
        <v>0</v>
      </c>
      <c r="Q857" s="94">
        <f t="shared" si="60"/>
        <v>0</v>
      </c>
      <c r="R857" s="94">
        <f t="shared" si="60"/>
        <v>0</v>
      </c>
      <c r="S857" s="94">
        <f t="shared" si="60"/>
        <v>0</v>
      </c>
      <c r="T857" s="94">
        <f t="shared" si="60"/>
        <v>0</v>
      </c>
      <c r="U857" s="94">
        <f t="shared" si="60"/>
        <v>0</v>
      </c>
      <c r="V857" s="94">
        <f t="shared" si="60"/>
        <v>0</v>
      </c>
      <c r="W857" s="94">
        <f t="shared" si="60"/>
        <v>0</v>
      </c>
      <c r="X857" s="94">
        <f t="shared" si="60"/>
        <v>0</v>
      </c>
      <c r="Y857" s="94">
        <f t="shared" si="60"/>
        <v>0</v>
      </c>
      <c r="Z857" s="94">
        <f t="shared" si="60"/>
        <v>0</v>
      </c>
      <c r="AA857" s="94">
        <f t="shared" si="60"/>
        <v>0</v>
      </c>
      <c r="AB857" s="95">
        <f t="shared" si="60"/>
        <v>0</v>
      </c>
      <c r="AD857" s="194"/>
    </row>
    <row r="858" spans="4:30" ht="12.75" hidden="1" customHeight="1" outlineLevel="1">
      <c r="D858" s="112" t="str">
        <f ca="1">'Line Items'!D349</f>
        <v>Porterbrook: EMU - Class 319</v>
      </c>
      <c r="E858" s="93"/>
      <c r="F858" s="113" t="str">
        <f t="shared" si="58"/>
        <v>000 Train Miles</v>
      </c>
      <c r="G858" s="94">
        <f t="shared" si="60"/>
        <v>0</v>
      </c>
      <c r="H858" s="94">
        <f t="shared" si="60"/>
        <v>0</v>
      </c>
      <c r="I858" s="94">
        <f t="shared" si="60"/>
        <v>0</v>
      </c>
      <c r="J858" s="94">
        <f t="shared" si="60"/>
        <v>0</v>
      </c>
      <c r="K858" s="94">
        <f t="shared" si="60"/>
        <v>0</v>
      </c>
      <c r="L858" s="94">
        <f t="shared" si="60"/>
        <v>0</v>
      </c>
      <c r="M858" s="94">
        <f t="shared" si="60"/>
        <v>0</v>
      </c>
      <c r="N858" s="94">
        <f t="shared" si="60"/>
        <v>0</v>
      </c>
      <c r="O858" s="94">
        <f t="shared" si="60"/>
        <v>0</v>
      </c>
      <c r="P858" s="94">
        <f t="shared" si="60"/>
        <v>0</v>
      </c>
      <c r="Q858" s="94">
        <f t="shared" si="60"/>
        <v>0</v>
      </c>
      <c r="R858" s="94">
        <f t="shared" si="60"/>
        <v>0</v>
      </c>
      <c r="S858" s="94">
        <f t="shared" si="60"/>
        <v>0</v>
      </c>
      <c r="T858" s="94">
        <f t="shared" si="60"/>
        <v>0</v>
      </c>
      <c r="U858" s="94">
        <f t="shared" si="60"/>
        <v>0</v>
      </c>
      <c r="V858" s="94">
        <f t="shared" si="60"/>
        <v>0</v>
      </c>
      <c r="W858" s="94">
        <f t="shared" si="60"/>
        <v>0</v>
      </c>
      <c r="X858" s="94">
        <f t="shared" si="60"/>
        <v>0</v>
      </c>
      <c r="Y858" s="94">
        <f t="shared" si="60"/>
        <v>0</v>
      </c>
      <c r="Z858" s="94">
        <f t="shared" si="60"/>
        <v>0</v>
      </c>
      <c r="AA858" s="94">
        <f t="shared" si="60"/>
        <v>0</v>
      </c>
      <c r="AB858" s="95">
        <f t="shared" si="60"/>
        <v>0</v>
      </c>
      <c r="AD858" s="194"/>
    </row>
    <row r="859" spans="4:30" ht="12.75" hidden="1" customHeight="1" outlineLevel="1">
      <c r="D859" s="112" t="str">
        <f ca="1">'Line Items'!D350</f>
        <v>Porterbrook: EMU - Class 323</v>
      </c>
      <c r="E859" s="93"/>
      <c r="F859" s="113" t="str">
        <f t="shared" si="58"/>
        <v>000 Train Miles</v>
      </c>
      <c r="G859" s="94">
        <f t="shared" si="60"/>
        <v>0</v>
      </c>
      <c r="H859" s="94">
        <f t="shared" si="60"/>
        <v>0</v>
      </c>
      <c r="I859" s="94">
        <f t="shared" si="60"/>
        <v>0</v>
      </c>
      <c r="J859" s="94">
        <f t="shared" si="60"/>
        <v>0</v>
      </c>
      <c r="K859" s="94">
        <f t="shared" si="60"/>
        <v>0</v>
      </c>
      <c r="L859" s="94">
        <f t="shared" si="60"/>
        <v>0</v>
      </c>
      <c r="M859" s="94">
        <f t="shared" si="60"/>
        <v>0</v>
      </c>
      <c r="N859" s="94">
        <f t="shared" si="60"/>
        <v>0</v>
      </c>
      <c r="O859" s="94">
        <f t="shared" si="60"/>
        <v>0</v>
      </c>
      <c r="P859" s="94">
        <f t="shared" si="60"/>
        <v>0</v>
      </c>
      <c r="Q859" s="94">
        <f t="shared" si="60"/>
        <v>0</v>
      </c>
      <c r="R859" s="94">
        <f t="shared" si="60"/>
        <v>0</v>
      </c>
      <c r="S859" s="94">
        <f t="shared" si="60"/>
        <v>0</v>
      </c>
      <c r="T859" s="94">
        <f t="shared" si="60"/>
        <v>0</v>
      </c>
      <c r="U859" s="94">
        <f t="shared" si="60"/>
        <v>0</v>
      </c>
      <c r="V859" s="94">
        <f t="shared" si="60"/>
        <v>0</v>
      </c>
      <c r="W859" s="94">
        <f t="shared" si="60"/>
        <v>0</v>
      </c>
      <c r="X859" s="94">
        <f t="shared" si="60"/>
        <v>0</v>
      </c>
      <c r="Y859" s="94">
        <f t="shared" si="60"/>
        <v>0</v>
      </c>
      <c r="Z859" s="94">
        <f t="shared" si="60"/>
        <v>0</v>
      </c>
      <c r="AA859" s="94">
        <f t="shared" si="60"/>
        <v>0</v>
      </c>
      <c r="AB859" s="95">
        <f t="shared" si="60"/>
        <v>0</v>
      </c>
      <c r="AD859" s="194"/>
    </row>
    <row r="860" spans="4:30" ht="12.75" hidden="1" customHeight="1" outlineLevel="1">
      <c r="D860" s="112" t="str">
        <f ca="1">'Line Items'!D351</f>
        <v>[Rolling Stock Line 20]</v>
      </c>
      <c r="E860" s="93"/>
      <c r="F860" s="113" t="str">
        <f t="shared" si="58"/>
        <v>000 Train Miles</v>
      </c>
      <c r="G860" s="94">
        <f t="shared" si="60"/>
        <v>0</v>
      </c>
      <c r="H860" s="94">
        <f t="shared" si="60"/>
        <v>0</v>
      </c>
      <c r="I860" s="94">
        <f t="shared" si="60"/>
        <v>0</v>
      </c>
      <c r="J860" s="94">
        <f t="shared" si="60"/>
        <v>0</v>
      </c>
      <c r="K860" s="94">
        <f t="shared" si="60"/>
        <v>0</v>
      </c>
      <c r="L860" s="94">
        <f t="shared" si="60"/>
        <v>0</v>
      </c>
      <c r="M860" s="94">
        <f t="shared" si="60"/>
        <v>0</v>
      </c>
      <c r="N860" s="94">
        <f t="shared" si="60"/>
        <v>0</v>
      </c>
      <c r="O860" s="94">
        <f t="shared" si="60"/>
        <v>0</v>
      </c>
      <c r="P860" s="94">
        <f t="shared" si="60"/>
        <v>0</v>
      </c>
      <c r="Q860" s="94">
        <f t="shared" si="60"/>
        <v>0</v>
      </c>
      <c r="R860" s="94">
        <f t="shared" si="60"/>
        <v>0</v>
      </c>
      <c r="S860" s="94">
        <f t="shared" si="60"/>
        <v>0</v>
      </c>
      <c r="T860" s="94">
        <f t="shared" si="60"/>
        <v>0</v>
      </c>
      <c r="U860" s="94">
        <f t="shared" si="60"/>
        <v>0</v>
      </c>
      <c r="V860" s="94">
        <f t="shared" si="60"/>
        <v>0</v>
      </c>
      <c r="W860" s="94">
        <f t="shared" si="60"/>
        <v>0</v>
      </c>
      <c r="X860" s="94">
        <f t="shared" si="60"/>
        <v>0</v>
      </c>
      <c r="Y860" s="94">
        <f t="shared" si="60"/>
        <v>0</v>
      </c>
      <c r="Z860" s="94">
        <f t="shared" si="60"/>
        <v>0</v>
      </c>
      <c r="AA860" s="94">
        <f t="shared" si="60"/>
        <v>0</v>
      </c>
      <c r="AB860" s="95">
        <f t="shared" si="60"/>
        <v>0</v>
      </c>
      <c r="AD860" s="194"/>
    </row>
    <row r="861" spans="4:30" ht="12.75" hidden="1" customHeight="1" outlineLevel="1">
      <c r="D861" s="112" t="str">
        <f ca="1">'Line Items'!D352</f>
        <v>[Rolling Stock Line 21]</v>
      </c>
      <c r="E861" s="93"/>
      <c r="F861" s="113" t="str">
        <f t="shared" si="58"/>
        <v>000 Train Miles</v>
      </c>
      <c r="G861" s="94">
        <f t="shared" si="60"/>
        <v>0</v>
      </c>
      <c r="H861" s="94">
        <f t="shared" si="60"/>
        <v>0</v>
      </c>
      <c r="I861" s="94">
        <f t="shared" si="60"/>
        <v>0</v>
      </c>
      <c r="J861" s="94">
        <f t="shared" si="60"/>
        <v>0</v>
      </c>
      <c r="K861" s="94">
        <f t="shared" si="60"/>
        <v>0</v>
      </c>
      <c r="L861" s="94">
        <f t="shared" si="60"/>
        <v>0</v>
      </c>
      <c r="M861" s="94">
        <f t="shared" si="60"/>
        <v>0</v>
      </c>
      <c r="N861" s="94">
        <f t="shared" si="60"/>
        <v>0</v>
      </c>
      <c r="O861" s="94">
        <f t="shared" si="60"/>
        <v>0</v>
      </c>
      <c r="P861" s="94">
        <f t="shared" si="60"/>
        <v>0</v>
      </c>
      <c r="Q861" s="94">
        <f t="shared" si="60"/>
        <v>0</v>
      </c>
      <c r="R861" s="94">
        <f t="shared" si="60"/>
        <v>0</v>
      </c>
      <c r="S861" s="94">
        <f t="shared" si="60"/>
        <v>0</v>
      </c>
      <c r="T861" s="94">
        <f t="shared" si="60"/>
        <v>0</v>
      </c>
      <c r="U861" s="94">
        <f t="shared" si="60"/>
        <v>0</v>
      </c>
      <c r="V861" s="94">
        <f t="shared" si="60"/>
        <v>0</v>
      </c>
      <c r="W861" s="94">
        <f t="shared" si="60"/>
        <v>0</v>
      </c>
      <c r="X861" s="94">
        <f t="shared" si="60"/>
        <v>0</v>
      </c>
      <c r="Y861" s="94">
        <f t="shared" si="60"/>
        <v>0</v>
      </c>
      <c r="Z861" s="94">
        <f t="shared" si="60"/>
        <v>0</v>
      </c>
      <c r="AA861" s="94">
        <f t="shared" si="60"/>
        <v>0</v>
      </c>
      <c r="AB861" s="95">
        <f t="shared" si="60"/>
        <v>0</v>
      </c>
      <c r="AD861" s="194"/>
    </row>
    <row r="862" spans="4:30" ht="12.75" hidden="1" customHeight="1" outlineLevel="1">
      <c r="D862" s="112" t="str">
        <f ca="1">'Line Items'!D353</f>
        <v>[Rolling Stock Line 22]</v>
      </c>
      <c r="E862" s="93"/>
      <c r="F862" s="113" t="str">
        <f t="shared" si="58"/>
        <v>000 Train Miles</v>
      </c>
      <c r="G862" s="94">
        <f t="shared" si="60"/>
        <v>0</v>
      </c>
      <c r="H862" s="94">
        <f t="shared" si="60"/>
        <v>0</v>
      </c>
      <c r="I862" s="94">
        <f t="shared" si="60"/>
        <v>0</v>
      </c>
      <c r="J862" s="94">
        <f t="shared" si="60"/>
        <v>0</v>
      </c>
      <c r="K862" s="94">
        <f t="shared" si="60"/>
        <v>0</v>
      </c>
      <c r="L862" s="94">
        <f t="shared" si="60"/>
        <v>0</v>
      </c>
      <c r="M862" s="94">
        <f t="shared" si="60"/>
        <v>0</v>
      </c>
      <c r="N862" s="94">
        <f t="shared" si="60"/>
        <v>0</v>
      </c>
      <c r="O862" s="94">
        <f t="shared" si="60"/>
        <v>0</v>
      </c>
      <c r="P862" s="94">
        <f t="shared" si="60"/>
        <v>0</v>
      </c>
      <c r="Q862" s="94">
        <f t="shared" si="60"/>
        <v>0</v>
      </c>
      <c r="R862" s="94">
        <f t="shared" si="60"/>
        <v>0</v>
      </c>
      <c r="S862" s="94">
        <f t="shared" si="60"/>
        <v>0</v>
      </c>
      <c r="T862" s="94">
        <f t="shared" si="60"/>
        <v>0</v>
      </c>
      <c r="U862" s="94">
        <f t="shared" si="60"/>
        <v>0</v>
      </c>
      <c r="V862" s="94">
        <f t="shared" si="60"/>
        <v>0</v>
      </c>
      <c r="W862" s="94">
        <f t="shared" si="60"/>
        <v>0</v>
      </c>
      <c r="X862" s="94">
        <f t="shared" si="60"/>
        <v>0</v>
      </c>
      <c r="Y862" s="94">
        <f t="shared" si="60"/>
        <v>0</v>
      </c>
      <c r="Z862" s="94">
        <f t="shared" si="60"/>
        <v>0</v>
      </c>
      <c r="AA862" s="94">
        <f t="shared" si="60"/>
        <v>0</v>
      </c>
      <c r="AB862" s="95">
        <f t="shared" si="60"/>
        <v>0</v>
      </c>
      <c r="AD862" s="194"/>
    </row>
    <row r="863" spans="4:30" ht="12.75" hidden="1" customHeight="1" outlineLevel="1">
      <c r="D863" s="112" t="str">
        <f ca="1">'Line Items'!D354</f>
        <v>[Rolling Stock Line 23]</v>
      </c>
      <c r="E863" s="93"/>
      <c r="F863" s="113" t="str">
        <f t="shared" si="58"/>
        <v>000 Train Miles</v>
      </c>
      <c r="G863" s="94">
        <f t="shared" si="60"/>
        <v>0</v>
      </c>
      <c r="H863" s="94">
        <f t="shared" si="60"/>
        <v>0</v>
      </c>
      <c r="I863" s="94">
        <f t="shared" si="60"/>
        <v>0</v>
      </c>
      <c r="J863" s="94">
        <f t="shared" si="60"/>
        <v>0</v>
      </c>
      <c r="K863" s="94">
        <f t="shared" si="60"/>
        <v>0</v>
      </c>
      <c r="L863" s="94">
        <f t="shared" si="60"/>
        <v>0</v>
      </c>
      <c r="M863" s="94">
        <f t="shared" si="60"/>
        <v>0</v>
      </c>
      <c r="N863" s="94">
        <f t="shared" si="60"/>
        <v>0</v>
      </c>
      <c r="O863" s="94">
        <f t="shared" si="60"/>
        <v>0</v>
      </c>
      <c r="P863" s="94">
        <f t="shared" si="60"/>
        <v>0</v>
      </c>
      <c r="Q863" s="94">
        <f t="shared" si="60"/>
        <v>0</v>
      </c>
      <c r="R863" s="94">
        <f t="shared" si="60"/>
        <v>0</v>
      </c>
      <c r="S863" s="94">
        <f t="shared" si="60"/>
        <v>0</v>
      </c>
      <c r="T863" s="94">
        <f t="shared" si="60"/>
        <v>0</v>
      </c>
      <c r="U863" s="94">
        <f t="shared" si="60"/>
        <v>0</v>
      </c>
      <c r="V863" s="94">
        <f t="shared" si="60"/>
        <v>0</v>
      </c>
      <c r="W863" s="94">
        <f t="shared" si="60"/>
        <v>0</v>
      </c>
      <c r="X863" s="94">
        <f t="shared" si="60"/>
        <v>0</v>
      </c>
      <c r="Y863" s="94">
        <f t="shared" si="60"/>
        <v>0</v>
      </c>
      <c r="Z863" s="94">
        <f t="shared" si="60"/>
        <v>0</v>
      </c>
      <c r="AA863" s="94">
        <f t="shared" si="60"/>
        <v>0</v>
      </c>
      <c r="AB863" s="95">
        <f t="shared" si="60"/>
        <v>0</v>
      </c>
      <c r="AD863" s="194"/>
    </row>
    <row r="864" spans="4:30" ht="12.75" hidden="1" customHeight="1" outlineLevel="1">
      <c r="D864" s="112" t="str">
        <f ca="1">'Line Items'!D355</f>
        <v>[Rolling Stock Line 24]</v>
      </c>
      <c r="E864" s="93"/>
      <c r="F864" s="113" t="str">
        <f t="shared" si="58"/>
        <v>000 Train Miles</v>
      </c>
      <c r="G864" s="94">
        <f t="shared" si="60"/>
        <v>0</v>
      </c>
      <c r="H864" s="94">
        <f t="shared" si="60"/>
        <v>0</v>
      </c>
      <c r="I864" s="94">
        <f t="shared" si="60"/>
        <v>0</v>
      </c>
      <c r="J864" s="94">
        <f t="shared" si="60"/>
        <v>0</v>
      </c>
      <c r="K864" s="94">
        <f t="shared" si="60"/>
        <v>0</v>
      </c>
      <c r="L864" s="94">
        <f t="shared" si="60"/>
        <v>0</v>
      </c>
      <c r="M864" s="94">
        <f t="shared" si="60"/>
        <v>0</v>
      </c>
      <c r="N864" s="94">
        <f t="shared" si="60"/>
        <v>0</v>
      </c>
      <c r="O864" s="94">
        <f t="shared" si="60"/>
        <v>0</v>
      </c>
      <c r="P864" s="94">
        <f t="shared" si="60"/>
        <v>0</v>
      </c>
      <c r="Q864" s="94">
        <f t="shared" si="60"/>
        <v>0</v>
      </c>
      <c r="R864" s="94">
        <f t="shared" si="60"/>
        <v>0</v>
      </c>
      <c r="S864" s="94">
        <f t="shared" si="60"/>
        <v>0</v>
      </c>
      <c r="T864" s="94">
        <f t="shared" ref="T864:AB864" si="61">SUM(T536,T700)</f>
        <v>0</v>
      </c>
      <c r="U864" s="94">
        <f t="shared" si="61"/>
        <v>0</v>
      </c>
      <c r="V864" s="94">
        <f t="shared" si="61"/>
        <v>0</v>
      </c>
      <c r="W864" s="94">
        <f t="shared" si="61"/>
        <v>0</v>
      </c>
      <c r="X864" s="94">
        <f t="shared" si="61"/>
        <v>0</v>
      </c>
      <c r="Y864" s="94">
        <f t="shared" si="61"/>
        <v>0</v>
      </c>
      <c r="Z864" s="94">
        <f t="shared" si="61"/>
        <v>0</v>
      </c>
      <c r="AA864" s="94">
        <f t="shared" si="61"/>
        <v>0</v>
      </c>
      <c r="AB864" s="95">
        <f t="shared" si="61"/>
        <v>0</v>
      </c>
      <c r="AD864" s="194"/>
    </row>
    <row r="865" spans="4:30" ht="12.75" hidden="1" customHeight="1" outlineLevel="1">
      <c r="D865" s="112" t="str">
        <f ca="1">'Line Items'!D356</f>
        <v>[Rolling Stock Line 25]</v>
      </c>
      <c r="E865" s="93"/>
      <c r="F865" s="113" t="str">
        <f t="shared" si="58"/>
        <v>000 Train Miles</v>
      </c>
      <c r="G865" s="94">
        <f t="shared" ref="G865:AB876" si="62">SUM(G537,G701)</f>
        <v>0</v>
      </c>
      <c r="H865" s="94">
        <f t="shared" si="62"/>
        <v>0</v>
      </c>
      <c r="I865" s="94">
        <f t="shared" si="62"/>
        <v>0</v>
      </c>
      <c r="J865" s="94">
        <f t="shared" si="62"/>
        <v>0</v>
      </c>
      <c r="K865" s="94">
        <f t="shared" si="62"/>
        <v>0</v>
      </c>
      <c r="L865" s="94">
        <f t="shared" si="62"/>
        <v>0</v>
      </c>
      <c r="M865" s="94">
        <f t="shared" si="62"/>
        <v>0</v>
      </c>
      <c r="N865" s="94">
        <f t="shared" si="62"/>
        <v>0</v>
      </c>
      <c r="O865" s="94">
        <f t="shared" si="62"/>
        <v>0</v>
      </c>
      <c r="P865" s="94">
        <f t="shared" si="62"/>
        <v>0</v>
      </c>
      <c r="Q865" s="94">
        <f t="shared" si="62"/>
        <v>0</v>
      </c>
      <c r="R865" s="94">
        <f t="shared" si="62"/>
        <v>0</v>
      </c>
      <c r="S865" s="94">
        <f t="shared" si="62"/>
        <v>0</v>
      </c>
      <c r="T865" s="94">
        <f t="shared" si="62"/>
        <v>0</v>
      </c>
      <c r="U865" s="94">
        <f t="shared" si="62"/>
        <v>0</v>
      </c>
      <c r="V865" s="94">
        <f t="shared" si="62"/>
        <v>0</v>
      </c>
      <c r="W865" s="94">
        <f t="shared" si="62"/>
        <v>0</v>
      </c>
      <c r="X865" s="94">
        <f t="shared" si="62"/>
        <v>0</v>
      </c>
      <c r="Y865" s="94">
        <f t="shared" si="62"/>
        <v>0</v>
      </c>
      <c r="Z865" s="94">
        <f t="shared" si="62"/>
        <v>0</v>
      </c>
      <c r="AA865" s="94">
        <f t="shared" si="62"/>
        <v>0</v>
      </c>
      <c r="AB865" s="95">
        <f t="shared" si="62"/>
        <v>0</v>
      </c>
      <c r="AD865" s="194"/>
    </row>
    <row r="866" spans="4:30" ht="12.75" hidden="1" customHeight="1" outlineLevel="1">
      <c r="D866" s="112" t="str">
        <f ca="1">'Line Items'!D357</f>
        <v>[Rolling Stock Line 26]</v>
      </c>
      <c r="E866" s="93"/>
      <c r="F866" s="113" t="str">
        <f t="shared" si="58"/>
        <v>000 Train Miles</v>
      </c>
      <c r="G866" s="94">
        <f t="shared" si="62"/>
        <v>0</v>
      </c>
      <c r="H866" s="94">
        <f t="shared" si="62"/>
        <v>0</v>
      </c>
      <c r="I866" s="94">
        <f t="shared" si="62"/>
        <v>0</v>
      </c>
      <c r="J866" s="94">
        <f t="shared" si="62"/>
        <v>0</v>
      </c>
      <c r="K866" s="94">
        <f t="shared" si="62"/>
        <v>0</v>
      </c>
      <c r="L866" s="94">
        <f t="shared" si="62"/>
        <v>0</v>
      </c>
      <c r="M866" s="94">
        <f t="shared" si="62"/>
        <v>0</v>
      </c>
      <c r="N866" s="94">
        <f t="shared" si="62"/>
        <v>0</v>
      </c>
      <c r="O866" s="94">
        <f t="shared" si="62"/>
        <v>0</v>
      </c>
      <c r="P866" s="94">
        <f t="shared" si="62"/>
        <v>0</v>
      </c>
      <c r="Q866" s="94">
        <f t="shared" si="62"/>
        <v>0</v>
      </c>
      <c r="R866" s="94">
        <f t="shared" si="62"/>
        <v>0</v>
      </c>
      <c r="S866" s="94">
        <f t="shared" si="62"/>
        <v>0</v>
      </c>
      <c r="T866" s="94">
        <f t="shared" si="62"/>
        <v>0</v>
      </c>
      <c r="U866" s="94">
        <f t="shared" si="62"/>
        <v>0</v>
      </c>
      <c r="V866" s="94">
        <f t="shared" si="62"/>
        <v>0</v>
      </c>
      <c r="W866" s="94">
        <f t="shared" si="62"/>
        <v>0</v>
      </c>
      <c r="X866" s="94">
        <f t="shared" si="62"/>
        <v>0</v>
      </c>
      <c r="Y866" s="94">
        <f t="shared" si="62"/>
        <v>0</v>
      </c>
      <c r="Z866" s="94">
        <f t="shared" si="62"/>
        <v>0</v>
      </c>
      <c r="AA866" s="94">
        <f t="shared" si="62"/>
        <v>0</v>
      </c>
      <c r="AB866" s="95">
        <f t="shared" si="62"/>
        <v>0</v>
      </c>
      <c r="AD866" s="194"/>
    </row>
    <row r="867" spans="4:30" ht="12.75" hidden="1" customHeight="1" outlineLevel="1">
      <c r="D867" s="112" t="str">
        <f ca="1">'Line Items'!D358</f>
        <v>[Rolling Stock Line 27]</v>
      </c>
      <c r="E867" s="93"/>
      <c r="F867" s="113" t="str">
        <f t="shared" si="58"/>
        <v>000 Train Miles</v>
      </c>
      <c r="G867" s="94">
        <f t="shared" si="62"/>
        <v>0</v>
      </c>
      <c r="H867" s="94">
        <f t="shared" si="62"/>
        <v>0</v>
      </c>
      <c r="I867" s="94">
        <f t="shared" si="62"/>
        <v>0</v>
      </c>
      <c r="J867" s="94">
        <f t="shared" si="62"/>
        <v>0</v>
      </c>
      <c r="K867" s="94">
        <f t="shared" si="62"/>
        <v>0</v>
      </c>
      <c r="L867" s="94">
        <f t="shared" si="62"/>
        <v>0</v>
      </c>
      <c r="M867" s="94">
        <f t="shared" si="62"/>
        <v>0</v>
      </c>
      <c r="N867" s="94">
        <f t="shared" si="62"/>
        <v>0</v>
      </c>
      <c r="O867" s="94">
        <f t="shared" si="62"/>
        <v>0</v>
      </c>
      <c r="P867" s="94">
        <f t="shared" si="62"/>
        <v>0</v>
      </c>
      <c r="Q867" s="94">
        <f t="shared" si="62"/>
        <v>0</v>
      </c>
      <c r="R867" s="94">
        <f t="shared" si="62"/>
        <v>0</v>
      </c>
      <c r="S867" s="94">
        <f t="shared" si="62"/>
        <v>0</v>
      </c>
      <c r="T867" s="94">
        <f t="shared" si="62"/>
        <v>0</v>
      </c>
      <c r="U867" s="94">
        <f t="shared" si="62"/>
        <v>0</v>
      </c>
      <c r="V867" s="94">
        <f t="shared" si="62"/>
        <v>0</v>
      </c>
      <c r="W867" s="94">
        <f t="shared" si="62"/>
        <v>0</v>
      </c>
      <c r="X867" s="94">
        <f t="shared" si="62"/>
        <v>0</v>
      </c>
      <c r="Y867" s="94">
        <f t="shared" si="62"/>
        <v>0</v>
      </c>
      <c r="Z867" s="94">
        <f t="shared" si="62"/>
        <v>0</v>
      </c>
      <c r="AA867" s="94">
        <f t="shared" si="62"/>
        <v>0</v>
      </c>
      <c r="AB867" s="95">
        <f t="shared" si="62"/>
        <v>0</v>
      </c>
      <c r="AD867" s="194"/>
    </row>
    <row r="868" spans="4:30" ht="12.75" hidden="1" customHeight="1" outlineLevel="1">
      <c r="D868" s="112" t="str">
        <f ca="1">'Line Items'!D359</f>
        <v>[Rolling Stock Line 28]</v>
      </c>
      <c r="E868" s="93"/>
      <c r="F868" s="113" t="str">
        <f t="shared" si="58"/>
        <v>000 Train Miles</v>
      </c>
      <c r="G868" s="94">
        <f t="shared" si="62"/>
        <v>0</v>
      </c>
      <c r="H868" s="94">
        <f t="shared" si="62"/>
        <v>0</v>
      </c>
      <c r="I868" s="94">
        <f t="shared" si="62"/>
        <v>0</v>
      </c>
      <c r="J868" s="94">
        <f t="shared" si="62"/>
        <v>0</v>
      </c>
      <c r="K868" s="94">
        <f t="shared" si="62"/>
        <v>0</v>
      </c>
      <c r="L868" s="94">
        <f t="shared" si="62"/>
        <v>0</v>
      </c>
      <c r="M868" s="94">
        <f t="shared" si="62"/>
        <v>0</v>
      </c>
      <c r="N868" s="94">
        <f t="shared" si="62"/>
        <v>0</v>
      </c>
      <c r="O868" s="94">
        <f t="shared" si="62"/>
        <v>0</v>
      </c>
      <c r="P868" s="94">
        <f t="shared" si="62"/>
        <v>0</v>
      </c>
      <c r="Q868" s="94">
        <f t="shared" si="62"/>
        <v>0</v>
      </c>
      <c r="R868" s="94">
        <f t="shared" si="62"/>
        <v>0</v>
      </c>
      <c r="S868" s="94">
        <f t="shared" si="62"/>
        <v>0</v>
      </c>
      <c r="T868" s="94">
        <f t="shared" si="62"/>
        <v>0</v>
      </c>
      <c r="U868" s="94">
        <f t="shared" si="62"/>
        <v>0</v>
      </c>
      <c r="V868" s="94">
        <f t="shared" si="62"/>
        <v>0</v>
      </c>
      <c r="W868" s="94">
        <f t="shared" si="62"/>
        <v>0</v>
      </c>
      <c r="X868" s="94">
        <f t="shared" si="62"/>
        <v>0</v>
      </c>
      <c r="Y868" s="94">
        <f t="shared" si="62"/>
        <v>0</v>
      </c>
      <c r="Z868" s="94">
        <f t="shared" si="62"/>
        <v>0</v>
      </c>
      <c r="AA868" s="94">
        <f t="shared" si="62"/>
        <v>0</v>
      </c>
      <c r="AB868" s="95">
        <f t="shared" si="62"/>
        <v>0</v>
      </c>
      <c r="AD868" s="194"/>
    </row>
    <row r="869" spans="4:30" ht="12.75" hidden="1" customHeight="1" outlineLevel="1">
      <c r="D869" s="112" t="str">
        <f ca="1">'Line Items'!D360</f>
        <v>[Rolling Stock Line 29]</v>
      </c>
      <c r="E869" s="93"/>
      <c r="F869" s="113" t="str">
        <f t="shared" si="58"/>
        <v>000 Train Miles</v>
      </c>
      <c r="G869" s="94">
        <f t="shared" si="62"/>
        <v>0</v>
      </c>
      <c r="H869" s="94">
        <f t="shared" si="62"/>
        <v>0</v>
      </c>
      <c r="I869" s="94">
        <f t="shared" si="62"/>
        <v>0</v>
      </c>
      <c r="J869" s="94">
        <f t="shared" si="62"/>
        <v>0</v>
      </c>
      <c r="K869" s="94">
        <f t="shared" si="62"/>
        <v>0</v>
      </c>
      <c r="L869" s="94">
        <f t="shared" si="62"/>
        <v>0</v>
      </c>
      <c r="M869" s="94">
        <f t="shared" si="62"/>
        <v>0</v>
      </c>
      <c r="N869" s="94">
        <f t="shared" si="62"/>
        <v>0</v>
      </c>
      <c r="O869" s="94">
        <f t="shared" si="62"/>
        <v>0</v>
      </c>
      <c r="P869" s="94">
        <f t="shared" si="62"/>
        <v>0</v>
      </c>
      <c r="Q869" s="94">
        <f t="shared" si="62"/>
        <v>0</v>
      </c>
      <c r="R869" s="94">
        <f t="shared" si="62"/>
        <v>0</v>
      </c>
      <c r="S869" s="94">
        <f t="shared" si="62"/>
        <v>0</v>
      </c>
      <c r="T869" s="94">
        <f t="shared" si="62"/>
        <v>0</v>
      </c>
      <c r="U869" s="94">
        <f t="shared" si="62"/>
        <v>0</v>
      </c>
      <c r="V869" s="94">
        <f t="shared" si="62"/>
        <v>0</v>
      </c>
      <c r="W869" s="94">
        <f t="shared" si="62"/>
        <v>0</v>
      </c>
      <c r="X869" s="94">
        <f t="shared" si="62"/>
        <v>0</v>
      </c>
      <c r="Y869" s="94">
        <f t="shared" si="62"/>
        <v>0</v>
      </c>
      <c r="Z869" s="94">
        <f t="shared" si="62"/>
        <v>0</v>
      </c>
      <c r="AA869" s="94">
        <f t="shared" si="62"/>
        <v>0</v>
      </c>
      <c r="AB869" s="95">
        <f t="shared" si="62"/>
        <v>0</v>
      </c>
      <c r="AD869" s="194"/>
    </row>
    <row r="870" spans="4:30" ht="12.75" hidden="1" customHeight="1" outlineLevel="1">
      <c r="D870" s="112" t="str">
        <f ca="1">'Line Items'!D361</f>
        <v>[Rolling Stock Line 30]</v>
      </c>
      <c r="E870" s="93"/>
      <c r="F870" s="113" t="str">
        <f t="shared" si="58"/>
        <v>000 Train Miles</v>
      </c>
      <c r="G870" s="94">
        <f t="shared" si="62"/>
        <v>0</v>
      </c>
      <c r="H870" s="94">
        <f t="shared" si="62"/>
        <v>0</v>
      </c>
      <c r="I870" s="94">
        <f t="shared" si="62"/>
        <v>0</v>
      </c>
      <c r="J870" s="94">
        <f t="shared" si="62"/>
        <v>0</v>
      </c>
      <c r="K870" s="94">
        <f t="shared" si="62"/>
        <v>0</v>
      </c>
      <c r="L870" s="94">
        <f t="shared" si="62"/>
        <v>0</v>
      </c>
      <c r="M870" s="94">
        <f t="shared" si="62"/>
        <v>0</v>
      </c>
      <c r="N870" s="94">
        <f t="shared" si="62"/>
        <v>0</v>
      </c>
      <c r="O870" s="94">
        <f t="shared" si="62"/>
        <v>0</v>
      </c>
      <c r="P870" s="94">
        <f t="shared" si="62"/>
        <v>0</v>
      </c>
      <c r="Q870" s="94">
        <f t="shared" si="62"/>
        <v>0</v>
      </c>
      <c r="R870" s="94">
        <f t="shared" si="62"/>
        <v>0</v>
      </c>
      <c r="S870" s="94">
        <f t="shared" si="62"/>
        <v>0</v>
      </c>
      <c r="T870" s="94">
        <f t="shared" si="62"/>
        <v>0</v>
      </c>
      <c r="U870" s="94">
        <f t="shared" si="62"/>
        <v>0</v>
      </c>
      <c r="V870" s="94">
        <f t="shared" si="62"/>
        <v>0</v>
      </c>
      <c r="W870" s="94">
        <f t="shared" si="62"/>
        <v>0</v>
      </c>
      <c r="X870" s="94">
        <f t="shared" si="62"/>
        <v>0</v>
      </c>
      <c r="Y870" s="94">
        <f t="shared" si="62"/>
        <v>0</v>
      </c>
      <c r="Z870" s="94">
        <f t="shared" si="62"/>
        <v>0</v>
      </c>
      <c r="AA870" s="94">
        <f t="shared" si="62"/>
        <v>0</v>
      </c>
      <c r="AB870" s="95">
        <f t="shared" si="62"/>
        <v>0</v>
      </c>
      <c r="AD870" s="194"/>
    </row>
    <row r="871" spans="4:30" ht="12.75" hidden="1" customHeight="1" outlineLevel="1">
      <c r="D871" s="112" t="str">
        <f ca="1">'Line Items'!D362</f>
        <v>[Rolling Stock Line 31]</v>
      </c>
      <c r="E871" s="93"/>
      <c r="F871" s="113" t="str">
        <f t="shared" si="58"/>
        <v>000 Train Miles</v>
      </c>
      <c r="G871" s="94">
        <f t="shared" si="62"/>
        <v>0</v>
      </c>
      <c r="H871" s="94">
        <f t="shared" si="62"/>
        <v>0</v>
      </c>
      <c r="I871" s="94">
        <f t="shared" si="62"/>
        <v>0</v>
      </c>
      <c r="J871" s="94">
        <f t="shared" si="62"/>
        <v>0</v>
      </c>
      <c r="K871" s="94">
        <f t="shared" si="62"/>
        <v>0</v>
      </c>
      <c r="L871" s="94">
        <f t="shared" si="62"/>
        <v>0</v>
      </c>
      <c r="M871" s="94">
        <f t="shared" si="62"/>
        <v>0</v>
      </c>
      <c r="N871" s="94">
        <f t="shared" si="62"/>
        <v>0</v>
      </c>
      <c r="O871" s="94">
        <f t="shared" si="62"/>
        <v>0</v>
      </c>
      <c r="P871" s="94">
        <f t="shared" si="62"/>
        <v>0</v>
      </c>
      <c r="Q871" s="94">
        <f t="shared" si="62"/>
        <v>0</v>
      </c>
      <c r="R871" s="94">
        <f t="shared" si="62"/>
        <v>0</v>
      </c>
      <c r="S871" s="94">
        <f t="shared" si="62"/>
        <v>0</v>
      </c>
      <c r="T871" s="94">
        <f t="shared" si="62"/>
        <v>0</v>
      </c>
      <c r="U871" s="94">
        <f t="shared" si="62"/>
        <v>0</v>
      </c>
      <c r="V871" s="94">
        <f t="shared" si="62"/>
        <v>0</v>
      </c>
      <c r="W871" s="94">
        <f t="shared" si="62"/>
        <v>0</v>
      </c>
      <c r="X871" s="94">
        <f t="shared" si="62"/>
        <v>0</v>
      </c>
      <c r="Y871" s="94">
        <f t="shared" si="62"/>
        <v>0</v>
      </c>
      <c r="Z871" s="94">
        <f t="shared" si="62"/>
        <v>0</v>
      </c>
      <c r="AA871" s="94">
        <f t="shared" si="62"/>
        <v>0</v>
      </c>
      <c r="AB871" s="95">
        <f t="shared" si="62"/>
        <v>0</v>
      </c>
      <c r="AD871" s="194"/>
    </row>
    <row r="872" spans="4:30" ht="12.75" hidden="1" customHeight="1" outlineLevel="1">
      <c r="D872" s="112" t="str">
        <f ca="1">'Line Items'!D363</f>
        <v>[Rolling Stock Line 32]</v>
      </c>
      <c r="E872" s="93"/>
      <c r="F872" s="113" t="str">
        <f t="shared" si="58"/>
        <v>000 Train Miles</v>
      </c>
      <c r="G872" s="94">
        <f t="shared" si="62"/>
        <v>0</v>
      </c>
      <c r="H872" s="94">
        <f t="shared" si="62"/>
        <v>0</v>
      </c>
      <c r="I872" s="94">
        <f t="shared" si="62"/>
        <v>0</v>
      </c>
      <c r="J872" s="94">
        <f t="shared" si="62"/>
        <v>0</v>
      </c>
      <c r="K872" s="94">
        <f t="shared" si="62"/>
        <v>0</v>
      </c>
      <c r="L872" s="94">
        <f t="shared" si="62"/>
        <v>0</v>
      </c>
      <c r="M872" s="94">
        <f t="shared" si="62"/>
        <v>0</v>
      </c>
      <c r="N872" s="94">
        <f t="shared" si="62"/>
        <v>0</v>
      </c>
      <c r="O872" s="94">
        <f t="shared" si="62"/>
        <v>0</v>
      </c>
      <c r="P872" s="94">
        <f t="shared" si="62"/>
        <v>0</v>
      </c>
      <c r="Q872" s="94">
        <f t="shared" si="62"/>
        <v>0</v>
      </c>
      <c r="R872" s="94">
        <f t="shared" si="62"/>
        <v>0</v>
      </c>
      <c r="S872" s="94">
        <f t="shared" si="62"/>
        <v>0</v>
      </c>
      <c r="T872" s="94">
        <f t="shared" si="62"/>
        <v>0</v>
      </c>
      <c r="U872" s="94">
        <f t="shared" si="62"/>
        <v>0</v>
      </c>
      <c r="V872" s="94">
        <f t="shared" si="62"/>
        <v>0</v>
      </c>
      <c r="W872" s="94">
        <f t="shared" si="62"/>
        <v>0</v>
      </c>
      <c r="X872" s="94">
        <f t="shared" si="62"/>
        <v>0</v>
      </c>
      <c r="Y872" s="94">
        <f t="shared" si="62"/>
        <v>0</v>
      </c>
      <c r="Z872" s="94">
        <f t="shared" si="62"/>
        <v>0</v>
      </c>
      <c r="AA872" s="94">
        <f t="shared" si="62"/>
        <v>0</v>
      </c>
      <c r="AB872" s="95">
        <f t="shared" si="62"/>
        <v>0</v>
      </c>
      <c r="AD872" s="194"/>
    </row>
    <row r="873" spans="4:30" ht="12.75" hidden="1" customHeight="1" outlineLevel="1">
      <c r="D873" s="112" t="str">
        <f ca="1">'Line Items'!D364</f>
        <v>[Rolling Stock Line 33]</v>
      </c>
      <c r="E873" s="93"/>
      <c r="F873" s="113" t="str">
        <f t="shared" si="58"/>
        <v>000 Train Miles</v>
      </c>
      <c r="G873" s="94">
        <f t="shared" si="62"/>
        <v>0</v>
      </c>
      <c r="H873" s="94">
        <f t="shared" si="62"/>
        <v>0</v>
      </c>
      <c r="I873" s="94">
        <f t="shared" si="62"/>
        <v>0</v>
      </c>
      <c r="J873" s="94">
        <f t="shared" si="62"/>
        <v>0</v>
      </c>
      <c r="K873" s="94">
        <f t="shared" si="62"/>
        <v>0</v>
      </c>
      <c r="L873" s="94">
        <f t="shared" si="62"/>
        <v>0</v>
      </c>
      <c r="M873" s="94">
        <f t="shared" si="62"/>
        <v>0</v>
      </c>
      <c r="N873" s="94">
        <f t="shared" si="62"/>
        <v>0</v>
      </c>
      <c r="O873" s="94">
        <f t="shared" si="62"/>
        <v>0</v>
      </c>
      <c r="P873" s="94">
        <f t="shared" si="62"/>
        <v>0</v>
      </c>
      <c r="Q873" s="94">
        <f t="shared" si="62"/>
        <v>0</v>
      </c>
      <c r="R873" s="94">
        <f t="shared" si="62"/>
        <v>0</v>
      </c>
      <c r="S873" s="94">
        <f t="shared" si="62"/>
        <v>0</v>
      </c>
      <c r="T873" s="94">
        <f t="shared" si="62"/>
        <v>0</v>
      </c>
      <c r="U873" s="94">
        <f t="shared" si="62"/>
        <v>0</v>
      </c>
      <c r="V873" s="94">
        <f t="shared" si="62"/>
        <v>0</v>
      </c>
      <c r="W873" s="94">
        <f t="shared" si="62"/>
        <v>0</v>
      </c>
      <c r="X873" s="94">
        <f t="shared" si="62"/>
        <v>0</v>
      </c>
      <c r="Y873" s="94">
        <f t="shared" si="62"/>
        <v>0</v>
      </c>
      <c r="Z873" s="94">
        <f t="shared" si="62"/>
        <v>0</v>
      </c>
      <c r="AA873" s="94">
        <f t="shared" si="62"/>
        <v>0</v>
      </c>
      <c r="AB873" s="95">
        <f t="shared" si="62"/>
        <v>0</v>
      </c>
      <c r="AD873" s="194"/>
    </row>
    <row r="874" spans="4:30" ht="12.75" hidden="1" customHeight="1" outlineLevel="1">
      <c r="D874" s="112" t="str">
        <f ca="1">'Line Items'!D365</f>
        <v>[Rolling Stock Line 34]</v>
      </c>
      <c r="E874" s="93"/>
      <c r="F874" s="113" t="str">
        <f t="shared" si="58"/>
        <v>000 Train Miles</v>
      </c>
      <c r="G874" s="94">
        <f t="shared" si="62"/>
        <v>0</v>
      </c>
      <c r="H874" s="94">
        <f t="shared" si="62"/>
        <v>0</v>
      </c>
      <c r="I874" s="94">
        <f t="shared" si="62"/>
        <v>0</v>
      </c>
      <c r="J874" s="94">
        <f t="shared" si="62"/>
        <v>0</v>
      </c>
      <c r="K874" s="94">
        <f t="shared" si="62"/>
        <v>0</v>
      </c>
      <c r="L874" s="94">
        <f t="shared" si="62"/>
        <v>0</v>
      </c>
      <c r="M874" s="94">
        <f t="shared" si="62"/>
        <v>0</v>
      </c>
      <c r="N874" s="94">
        <f t="shared" si="62"/>
        <v>0</v>
      </c>
      <c r="O874" s="94">
        <f t="shared" si="62"/>
        <v>0</v>
      </c>
      <c r="P874" s="94">
        <f t="shared" si="62"/>
        <v>0</v>
      </c>
      <c r="Q874" s="94">
        <f t="shared" si="62"/>
        <v>0</v>
      </c>
      <c r="R874" s="94">
        <f t="shared" si="62"/>
        <v>0</v>
      </c>
      <c r="S874" s="94">
        <f t="shared" si="62"/>
        <v>0</v>
      </c>
      <c r="T874" s="94">
        <f t="shared" si="62"/>
        <v>0</v>
      </c>
      <c r="U874" s="94">
        <f t="shared" si="62"/>
        <v>0</v>
      </c>
      <c r="V874" s="94">
        <f t="shared" si="62"/>
        <v>0</v>
      </c>
      <c r="W874" s="94">
        <f t="shared" si="62"/>
        <v>0</v>
      </c>
      <c r="X874" s="94">
        <f t="shared" si="62"/>
        <v>0</v>
      </c>
      <c r="Y874" s="94">
        <f t="shared" si="62"/>
        <v>0</v>
      </c>
      <c r="Z874" s="94">
        <f t="shared" si="62"/>
        <v>0</v>
      </c>
      <c r="AA874" s="94">
        <f t="shared" si="62"/>
        <v>0</v>
      </c>
      <c r="AB874" s="95">
        <f t="shared" si="62"/>
        <v>0</v>
      </c>
      <c r="AD874" s="194"/>
    </row>
    <row r="875" spans="4:30" ht="12.75" hidden="1" customHeight="1" outlineLevel="1">
      <c r="D875" s="112" t="str">
        <f ca="1">'Line Items'!D366</f>
        <v>[Rolling Stock Line 35]</v>
      </c>
      <c r="E875" s="93"/>
      <c r="F875" s="113" t="str">
        <f t="shared" si="58"/>
        <v>000 Train Miles</v>
      </c>
      <c r="G875" s="94">
        <f t="shared" si="62"/>
        <v>0</v>
      </c>
      <c r="H875" s="94">
        <f t="shared" si="62"/>
        <v>0</v>
      </c>
      <c r="I875" s="94">
        <f t="shared" si="62"/>
        <v>0</v>
      </c>
      <c r="J875" s="94">
        <f t="shared" si="62"/>
        <v>0</v>
      </c>
      <c r="K875" s="94">
        <f t="shared" si="62"/>
        <v>0</v>
      </c>
      <c r="L875" s="94">
        <f t="shared" si="62"/>
        <v>0</v>
      </c>
      <c r="M875" s="94">
        <f t="shared" si="62"/>
        <v>0</v>
      </c>
      <c r="N875" s="94">
        <f t="shared" si="62"/>
        <v>0</v>
      </c>
      <c r="O875" s="94">
        <f t="shared" si="62"/>
        <v>0</v>
      </c>
      <c r="P875" s="94">
        <f t="shared" si="62"/>
        <v>0</v>
      </c>
      <c r="Q875" s="94">
        <f t="shared" si="62"/>
        <v>0</v>
      </c>
      <c r="R875" s="94">
        <f t="shared" si="62"/>
        <v>0</v>
      </c>
      <c r="S875" s="94">
        <f t="shared" si="62"/>
        <v>0</v>
      </c>
      <c r="T875" s="94">
        <f t="shared" si="62"/>
        <v>0</v>
      </c>
      <c r="U875" s="94">
        <f t="shared" si="62"/>
        <v>0</v>
      </c>
      <c r="V875" s="94">
        <f t="shared" si="62"/>
        <v>0</v>
      </c>
      <c r="W875" s="94">
        <f t="shared" si="62"/>
        <v>0</v>
      </c>
      <c r="X875" s="94">
        <f t="shared" si="62"/>
        <v>0</v>
      </c>
      <c r="Y875" s="94">
        <f t="shared" si="62"/>
        <v>0</v>
      </c>
      <c r="Z875" s="94">
        <f t="shared" si="62"/>
        <v>0</v>
      </c>
      <c r="AA875" s="94">
        <f t="shared" si="62"/>
        <v>0</v>
      </c>
      <c r="AB875" s="95">
        <f t="shared" si="62"/>
        <v>0</v>
      </c>
      <c r="AD875" s="194"/>
    </row>
    <row r="876" spans="4:30" ht="12.75" hidden="1" customHeight="1" outlineLevel="1">
      <c r="D876" s="112" t="str">
        <f ca="1">'Line Items'!D367</f>
        <v>[Rolling Stock Line 36]</v>
      </c>
      <c r="E876" s="93"/>
      <c r="F876" s="113" t="str">
        <f t="shared" si="58"/>
        <v>000 Train Miles</v>
      </c>
      <c r="G876" s="94">
        <f t="shared" si="62"/>
        <v>0</v>
      </c>
      <c r="H876" s="94">
        <f t="shared" si="62"/>
        <v>0</v>
      </c>
      <c r="I876" s="94">
        <f t="shared" si="62"/>
        <v>0</v>
      </c>
      <c r="J876" s="94">
        <f t="shared" si="62"/>
        <v>0</v>
      </c>
      <c r="K876" s="94">
        <f t="shared" si="62"/>
        <v>0</v>
      </c>
      <c r="L876" s="94">
        <f t="shared" si="62"/>
        <v>0</v>
      </c>
      <c r="M876" s="94">
        <f t="shared" si="62"/>
        <v>0</v>
      </c>
      <c r="N876" s="94">
        <f t="shared" si="62"/>
        <v>0</v>
      </c>
      <c r="O876" s="94">
        <f t="shared" si="62"/>
        <v>0</v>
      </c>
      <c r="P876" s="94">
        <f t="shared" si="62"/>
        <v>0</v>
      </c>
      <c r="Q876" s="94">
        <f t="shared" si="62"/>
        <v>0</v>
      </c>
      <c r="R876" s="94">
        <f t="shared" si="62"/>
        <v>0</v>
      </c>
      <c r="S876" s="94">
        <f t="shared" si="62"/>
        <v>0</v>
      </c>
      <c r="T876" s="94">
        <f t="shared" ref="T876:AB876" si="63">SUM(T548,T712)</f>
        <v>0</v>
      </c>
      <c r="U876" s="94">
        <f t="shared" si="63"/>
        <v>0</v>
      </c>
      <c r="V876" s="94">
        <f t="shared" si="63"/>
        <v>0</v>
      </c>
      <c r="W876" s="94">
        <f t="shared" si="63"/>
        <v>0</v>
      </c>
      <c r="X876" s="94">
        <f t="shared" si="63"/>
        <v>0</v>
      </c>
      <c r="Y876" s="94">
        <f t="shared" si="63"/>
        <v>0</v>
      </c>
      <c r="Z876" s="94">
        <f t="shared" si="63"/>
        <v>0</v>
      </c>
      <c r="AA876" s="94">
        <f t="shared" si="63"/>
        <v>0</v>
      </c>
      <c r="AB876" s="95">
        <f t="shared" si="63"/>
        <v>0</v>
      </c>
      <c r="AD876" s="194"/>
    </row>
    <row r="877" spans="4:30" ht="12.75" hidden="1" customHeight="1" outlineLevel="1">
      <c r="D877" s="112" t="str">
        <f ca="1">'Line Items'!D368</f>
        <v>[Rolling Stock Line 37]</v>
      </c>
      <c r="E877" s="93"/>
      <c r="F877" s="113" t="str">
        <f t="shared" si="58"/>
        <v>000 Train Miles</v>
      </c>
      <c r="G877" s="94">
        <f t="shared" ref="G877:AB888" si="64">SUM(G549,G713)</f>
        <v>0</v>
      </c>
      <c r="H877" s="94">
        <f t="shared" si="64"/>
        <v>0</v>
      </c>
      <c r="I877" s="94">
        <f t="shared" si="64"/>
        <v>0</v>
      </c>
      <c r="J877" s="94">
        <f t="shared" si="64"/>
        <v>0</v>
      </c>
      <c r="K877" s="94">
        <f t="shared" si="64"/>
        <v>0</v>
      </c>
      <c r="L877" s="94">
        <f t="shared" si="64"/>
        <v>0</v>
      </c>
      <c r="M877" s="94">
        <f t="shared" si="64"/>
        <v>0</v>
      </c>
      <c r="N877" s="94">
        <f t="shared" si="64"/>
        <v>0</v>
      </c>
      <c r="O877" s="94">
        <f t="shared" si="64"/>
        <v>0</v>
      </c>
      <c r="P877" s="94">
        <f t="shared" si="64"/>
        <v>0</v>
      </c>
      <c r="Q877" s="94">
        <f t="shared" si="64"/>
        <v>0</v>
      </c>
      <c r="R877" s="94">
        <f t="shared" si="64"/>
        <v>0</v>
      </c>
      <c r="S877" s="94">
        <f t="shared" si="64"/>
        <v>0</v>
      </c>
      <c r="T877" s="94">
        <f t="shared" si="64"/>
        <v>0</v>
      </c>
      <c r="U877" s="94">
        <f t="shared" si="64"/>
        <v>0</v>
      </c>
      <c r="V877" s="94">
        <f t="shared" si="64"/>
        <v>0</v>
      </c>
      <c r="W877" s="94">
        <f t="shared" si="64"/>
        <v>0</v>
      </c>
      <c r="X877" s="94">
        <f t="shared" si="64"/>
        <v>0</v>
      </c>
      <c r="Y877" s="94">
        <f t="shared" si="64"/>
        <v>0</v>
      </c>
      <c r="Z877" s="94">
        <f t="shared" si="64"/>
        <v>0</v>
      </c>
      <c r="AA877" s="94">
        <f t="shared" si="64"/>
        <v>0</v>
      </c>
      <c r="AB877" s="95">
        <f t="shared" si="64"/>
        <v>0</v>
      </c>
      <c r="AD877" s="194"/>
    </row>
    <row r="878" spans="4:30" ht="12.75" hidden="1" customHeight="1" outlineLevel="1">
      <c r="D878" s="112" t="str">
        <f ca="1">'Line Items'!D369</f>
        <v>[Rolling Stock Line 38]</v>
      </c>
      <c r="E878" s="93"/>
      <c r="F878" s="113" t="str">
        <f t="shared" si="58"/>
        <v>000 Train Miles</v>
      </c>
      <c r="G878" s="94">
        <f t="shared" si="64"/>
        <v>0</v>
      </c>
      <c r="H878" s="94">
        <f t="shared" si="64"/>
        <v>0</v>
      </c>
      <c r="I878" s="94">
        <f t="shared" si="64"/>
        <v>0</v>
      </c>
      <c r="J878" s="94">
        <f t="shared" si="64"/>
        <v>0</v>
      </c>
      <c r="K878" s="94">
        <f t="shared" si="64"/>
        <v>0</v>
      </c>
      <c r="L878" s="94">
        <f t="shared" si="64"/>
        <v>0</v>
      </c>
      <c r="M878" s="94">
        <f t="shared" si="64"/>
        <v>0</v>
      </c>
      <c r="N878" s="94">
        <f t="shared" si="64"/>
        <v>0</v>
      </c>
      <c r="O878" s="94">
        <f t="shared" si="64"/>
        <v>0</v>
      </c>
      <c r="P878" s="94">
        <f t="shared" si="64"/>
        <v>0</v>
      </c>
      <c r="Q878" s="94">
        <f t="shared" si="64"/>
        <v>0</v>
      </c>
      <c r="R878" s="94">
        <f t="shared" si="64"/>
        <v>0</v>
      </c>
      <c r="S878" s="94">
        <f t="shared" si="64"/>
        <v>0</v>
      </c>
      <c r="T878" s="94">
        <f t="shared" si="64"/>
        <v>0</v>
      </c>
      <c r="U878" s="94">
        <f t="shared" si="64"/>
        <v>0</v>
      </c>
      <c r="V878" s="94">
        <f t="shared" si="64"/>
        <v>0</v>
      </c>
      <c r="W878" s="94">
        <f t="shared" si="64"/>
        <v>0</v>
      </c>
      <c r="X878" s="94">
        <f t="shared" si="64"/>
        <v>0</v>
      </c>
      <c r="Y878" s="94">
        <f t="shared" si="64"/>
        <v>0</v>
      </c>
      <c r="Z878" s="94">
        <f t="shared" si="64"/>
        <v>0</v>
      </c>
      <c r="AA878" s="94">
        <f t="shared" si="64"/>
        <v>0</v>
      </c>
      <c r="AB878" s="95">
        <f t="shared" si="64"/>
        <v>0</v>
      </c>
      <c r="AD878" s="194"/>
    </row>
    <row r="879" spans="4:30" ht="12.75" hidden="1" customHeight="1" outlineLevel="1">
      <c r="D879" s="112" t="str">
        <f ca="1">'Line Items'!D370</f>
        <v>[Rolling Stock Line 39]</v>
      </c>
      <c r="E879" s="93"/>
      <c r="F879" s="113" t="str">
        <f t="shared" si="58"/>
        <v>000 Train Miles</v>
      </c>
      <c r="G879" s="94">
        <f t="shared" si="64"/>
        <v>0</v>
      </c>
      <c r="H879" s="94">
        <f t="shared" si="64"/>
        <v>0</v>
      </c>
      <c r="I879" s="94">
        <f t="shared" si="64"/>
        <v>0</v>
      </c>
      <c r="J879" s="94">
        <f t="shared" si="64"/>
        <v>0</v>
      </c>
      <c r="K879" s="94">
        <f t="shared" si="64"/>
        <v>0</v>
      </c>
      <c r="L879" s="94">
        <f t="shared" si="64"/>
        <v>0</v>
      </c>
      <c r="M879" s="94">
        <f t="shared" si="64"/>
        <v>0</v>
      </c>
      <c r="N879" s="94">
        <f t="shared" si="64"/>
        <v>0</v>
      </c>
      <c r="O879" s="94">
        <f t="shared" si="64"/>
        <v>0</v>
      </c>
      <c r="P879" s="94">
        <f t="shared" si="64"/>
        <v>0</v>
      </c>
      <c r="Q879" s="94">
        <f t="shared" si="64"/>
        <v>0</v>
      </c>
      <c r="R879" s="94">
        <f t="shared" si="64"/>
        <v>0</v>
      </c>
      <c r="S879" s="94">
        <f t="shared" si="64"/>
        <v>0</v>
      </c>
      <c r="T879" s="94">
        <f t="shared" si="64"/>
        <v>0</v>
      </c>
      <c r="U879" s="94">
        <f t="shared" si="64"/>
        <v>0</v>
      </c>
      <c r="V879" s="94">
        <f t="shared" si="64"/>
        <v>0</v>
      </c>
      <c r="W879" s="94">
        <f t="shared" si="64"/>
        <v>0</v>
      </c>
      <c r="X879" s="94">
        <f t="shared" si="64"/>
        <v>0</v>
      </c>
      <c r="Y879" s="94">
        <f t="shared" si="64"/>
        <v>0</v>
      </c>
      <c r="Z879" s="94">
        <f t="shared" si="64"/>
        <v>0</v>
      </c>
      <c r="AA879" s="94">
        <f t="shared" si="64"/>
        <v>0</v>
      </c>
      <c r="AB879" s="95">
        <f t="shared" si="64"/>
        <v>0</v>
      </c>
      <c r="AD879" s="194"/>
    </row>
    <row r="880" spans="4:30" ht="12.75" hidden="1" customHeight="1" outlineLevel="1">
      <c r="D880" s="112" t="str">
        <f ca="1">'Line Items'!D371</f>
        <v>[Rolling Stock Line 40]</v>
      </c>
      <c r="E880" s="93"/>
      <c r="F880" s="113" t="str">
        <f t="shared" si="58"/>
        <v>000 Train Miles</v>
      </c>
      <c r="G880" s="94">
        <f t="shared" si="64"/>
        <v>0</v>
      </c>
      <c r="H880" s="94">
        <f t="shared" si="64"/>
        <v>0</v>
      </c>
      <c r="I880" s="94">
        <f t="shared" si="64"/>
        <v>0</v>
      </c>
      <c r="J880" s="94">
        <f t="shared" si="64"/>
        <v>0</v>
      </c>
      <c r="K880" s="94">
        <f t="shared" si="64"/>
        <v>0</v>
      </c>
      <c r="L880" s="94">
        <f t="shared" si="64"/>
        <v>0</v>
      </c>
      <c r="M880" s="94">
        <f t="shared" si="64"/>
        <v>0</v>
      </c>
      <c r="N880" s="94">
        <f t="shared" si="64"/>
        <v>0</v>
      </c>
      <c r="O880" s="94">
        <f t="shared" si="64"/>
        <v>0</v>
      </c>
      <c r="P880" s="94">
        <f t="shared" si="64"/>
        <v>0</v>
      </c>
      <c r="Q880" s="94">
        <f t="shared" si="64"/>
        <v>0</v>
      </c>
      <c r="R880" s="94">
        <f t="shared" si="64"/>
        <v>0</v>
      </c>
      <c r="S880" s="94">
        <f t="shared" si="64"/>
        <v>0</v>
      </c>
      <c r="T880" s="94">
        <f t="shared" si="64"/>
        <v>0</v>
      </c>
      <c r="U880" s="94">
        <f t="shared" si="64"/>
        <v>0</v>
      </c>
      <c r="V880" s="94">
        <f t="shared" si="64"/>
        <v>0</v>
      </c>
      <c r="W880" s="94">
        <f t="shared" si="64"/>
        <v>0</v>
      </c>
      <c r="X880" s="94">
        <f t="shared" si="64"/>
        <v>0</v>
      </c>
      <c r="Y880" s="94">
        <f t="shared" si="64"/>
        <v>0</v>
      </c>
      <c r="Z880" s="94">
        <f t="shared" si="64"/>
        <v>0</v>
      </c>
      <c r="AA880" s="94">
        <f t="shared" si="64"/>
        <v>0</v>
      </c>
      <c r="AB880" s="95">
        <f t="shared" si="64"/>
        <v>0</v>
      </c>
      <c r="AD880" s="194"/>
    </row>
    <row r="881" spans="2:30" ht="12.75" hidden="1" customHeight="1" outlineLevel="1">
      <c r="D881" s="112" t="str">
        <f ca="1">'Line Items'!D372</f>
        <v>[Rolling Stock Line 41]</v>
      </c>
      <c r="E881" s="93"/>
      <c r="F881" s="113" t="str">
        <f t="shared" si="58"/>
        <v>000 Train Miles</v>
      </c>
      <c r="G881" s="94">
        <f t="shared" si="64"/>
        <v>0</v>
      </c>
      <c r="H881" s="94">
        <f t="shared" si="64"/>
        <v>0</v>
      </c>
      <c r="I881" s="94">
        <f t="shared" si="64"/>
        <v>0</v>
      </c>
      <c r="J881" s="94">
        <f t="shared" si="64"/>
        <v>0</v>
      </c>
      <c r="K881" s="94">
        <f t="shared" si="64"/>
        <v>0</v>
      </c>
      <c r="L881" s="94">
        <f t="shared" si="64"/>
        <v>0</v>
      </c>
      <c r="M881" s="94">
        <f t="shared" si="64"/>
        <v>0</v>
      </c>
      <c r="N881" s="94">
        <f t="shared" si="64"/>
        <v>0</v>
      </c>
      <c r="O881" s="94">
        <f t="shared" si="64"/>
        <v>0</v>
      </c>
      <c r="P881" s="94">
        <f t="shared" si="64"/>
        <v>0</v>
      </c>
      <c r="Q881" s="94">
        <f t="shared" si="64"/>
        <v>0</v>
      </c>
      <c r="R881" s="94">
        <f t="shared" si="64"/>
        <v>0</v>
      </c>
      <c r="S881" s="94">
        <f t="shared" si="64"/>
        <v>0</v>
      </c>
      <c r="T881" s="94">
        <f t="shared" si="64"/>
        <v>0</v>
      </c>
      <c r="U881" s="94">
        <f t="shared" si="64"/>
        <v>0</v>
      </c>
      <c r="V881" s="94">
        <f t="shared" si="64"/>
        <v>0</v>
      </c>
      <c r="W881" s="94">
        <f t="shared" si="64"/>
        <v>0</v>
      </c>
      <c r="X881" s="94">
        <f t="shared" si="64"/>
        <v>0</v>
      </c>
      <c r="Y881" s="94">
        <f t="shared" si="64"/>
        <v>0</v>
      </c>
      <c r="Z881" s="94">
        <f t="shared" si="64"/>
        <v>0</v>
      </c>
      <c r="AA881" s="94">
        <f t="shared" si="64"/>
        <v>0</v>
      </c>
      <c r="AB881" s="95">
        <f t="shared" si="64"/>
        <v>0</v>
      </c>
      <c r="AD881" s="194"/>
    </row>
    <row r="882" spans="2:30" ht="12.75" hidden="1" customHeight="1" outlineLevel="1">
      <c r="D882" s="112" t="str">
        <f ca="1">'Line Items'!D373</f>
        <v>[Rolling Stock Line 42]</v>
      </c>
      <c r="E882" s="93"/>
      <c r="F882" s="113" t="str">
        <f t="shared" si="58"/>
        <v>000 Train Miles</v>
      </c>
      <c r="G882" s="94">
        <f t="shared" si="64"/>
        <v>0</v>
      </c>
      <c r="H882" s="94">
        <f t="shared" si="64"/>
        <v>0</v>
      </c>
      <c r="I882" s="94">
        <f t="shared" si="64"/>
        <v>0</v>
      </c>
      <c r="J882" s="94">
        <f t="shared" si="64"/>
        <v>0</v>
      </c>
      <c r="K882" s="94">
        <f t="shared" si="64"/>
        <v>0</v>
      </c>
      <c r="L882" s="94">
        <f t="shared" si="64"/>
        <v>0</v>
      </c>
      <c r="M882" s="94">
        <f t="shared" si="64"/>
        <v>0</v>
      </c>
      <c r="N882" s="94">
        <f t="shared" si="64"/>
        <v>0</v>
      </c>
      <c r="O882" s="94">
        <f t="shared" si="64"/>
        <v>0</v>
      </c>
      <c r="P882" s="94">
        <f t="shared" si="64"/>
        <v>0</v>
      </c>
      <c r="Q882" s="94">
        <f t="shared" si="64"/>
        <v>0</v>
      </c>
      <c r="R882" s="94">
        <f t="shared" si="64"/>
        <v>0</v>
      </c>
      <c r="S882" s="94">
        <f t="shared" si="64"/>
        <v>0</v>
      </c>
      <c r="T882" s="94">
        <f t="shared" si="64"/>
        <v>0</v>
      </c>
      <c r="U882" s="94">
        <f t="shared" si="64"/>
        <v>0</v>
      </c>
      <c r="V882" s="94">
        <f t="shared" si="64"/>
        <v>0</v>
      </c>
      <c r="W882" s="94">
        <f t="shared" si="64"/>
        <v>0</v>
      </c>
      <c r="X882" s="94">
        <f t="shared" si="64"/>
        <v>0</v>
      </c>
      <c r="Y882" s="94">
        <f t="shared" si="64"/>
        <v>0</v>
      </c>
      <c r="Z882" s="94">
        <f t="shared" si="64"/>
        <v>0</v>
      </c>
      <c r="AA882" s="94">
        <f t="shared" si="64"/>
        <v>0</v>
      </c>
      <c r="AB882" s="95">
        <f t="shared" si="64"/>
        <v>0</v>
      </c>
      <c r="AD882" s="194"/>
    </row>
    <row r="883" spans="2:30" ht="12.75" hidden="1" customHeight="1" outlineLevel="1">
      <c r="D883" s="112" t="str">
        <f ca="1">'Line Items'!D374</f>
        <v>[Rolling Stock Line 43]</v>
      </c>
      <c r="E883" s="93"/>
      <c r="F883" s="113" t="str">
        <f t="shared" si="58"/>
        <v>000 Train Miles</v>
      </c>
      <c r="G883" s="94">
        <f t="shared" si="64"/>
        <v>0</v>
      </c>
      <c r="H883" s="94">
        <f t="shared" si="64"/>
        <v>0</v>
      </c>
      <c r="I883" s="94">
        <f t="shared" si="64"/>
        <v>0</v>
      </c>
      <c r="J883" s="94">
        <f t="shared" si="64"/>
        <v>0</v>
      </c>
      <c r="K883" s="94">
        <f t="shared" si="64"/>
        <v>0</v>
      </c>
      <c r="L883" s="94">
        <f t="shared" si="64"/>
        <v>0</v>
      </c>
      <c r="M883" s="94">
        <f t="shared" si="64"/>
        <v>0</v>
      </c>
      <c r="N883" s="94">
        <f t="shared" si="64"/>
        <v>0</v>
      </c>
      <c r="O883" s="94">
        <f t="shared" si="64"/>
        <v>0</v>
      </c>
      <c r="P883" s="94">
        <f t="shared" si="64"/>
        <v>0</v>
      </c>
      <c r="Q883" s="94">
        <f t="shared" si="64"/>
        <v>0</v>
      </c>
      <c r="R883" s="94">
        <f t="shared" si="64"/>
        <v>0</v>
      </c>
      <c r="S883" s="94">
        <f t="shared" si="64"/>
        <v>0</v>
      </c>
      <c r="T883" s="94">
        <f t="shared" si="64"/>
        <v>0</v>
      </c>
      <c r="U883" s="94">
        <f t="shared" si="64"/>
        <v>0</v>
      </c>
      <c r="V883" s="94">
        <f t="shared" si="64"/>
        <v>0</v>
      </c>
      <c r="W883" s="94">
        <f t="shared" si="64"/>
        <v>0</v>
      </c>
      <c r="X883" s="94">
        <f t="shared" si="64"/>
        <v>0</v>
      </c>
      <c r="Y883" s="94">
        <f t="shared" si="64"/>
        <v>0</v>
      </c>
      <c r="Z883" s="94">
        <f t="shared" si="64"/>
        <v>0</v>
      </c>
      <c r="AA883" s="94">
        <f t="shared" si="64"/>
        <v>0</v>
      </c>
      <c r="AB883" s="95">
        <f t="shared" si="64"/>
        <v>0</v>
      </c>
      <c r="AD883" s="194"/>
    </row>
    <row r="884" spans="2:30" ht="12.75" hidden="1" customHeight="1" outlineLevel="1">
      <c r="D884" s="112" t="str">
        <f ca="1">'Line Items'!D375</f>
        <v>[Rolling Stock Line 44]</v>
      </c>
      <c r="E884" s="93"/>
      <c r="F884" s="113" t="str">
        <f t="shared" si="58"/>
        <v>000 Train Miles</v>
      </c>
      <c r="G884" s="94">
        <f t="shared" si="64"/>
        <v>0</v>
      </c>
      <c r="H884" s="94">
        <f t="shared" si="64"/>
        <v>0</v>
      </c>
      <c r="I884" s="94">
        <f t="shared" si="64"/>
        <v>0</v>
      </c>
      <c r="J884" s="94">
        <f t="shared" si="64"/>
        <v>0</v>
      </c>
      <c r="K884" s="94">
        <f t="shared" si="64"/>
        <v>0</v>
      </c>
      <c r="L884" s="94">
        <f t="shared" si="64"/>
        <v>0</v>
      </c>
      <c r="M884" s="94">
        <f t="shared" si="64"/>
        <v>0</v>
      </c>
      <c r="N884" s="94">
        <f t="shared" si="64"/>
        <v>0</v>
      </c>
      <c r="O884" s="94">
        <f t="shared" si="64"/>
        <v>0</v>
      </c>
      <c r="P884" s="94">
        <f t="shared" si="64"/>
        <v>0</v>
      </c>
      <c r="Q884" s="94">
        <f t="shared" si="64"/>
        <v>0</v>
      </c>
      <c r="R884" s="94">
        <f t="shared" si="64"/>
        <v>0</v>
      </c>
      <c r="S884" s="94">
        <f t="shared" si="64"/>
        <v>0</v>
      </c>
      <c r="T884" s="94">
        <f t="shared" si="64"/>
        <v>0</v>
      </c>
      <c r="U884" s="94">
        <f t="shared" si="64"/>
        <v>0</v>
      </c>
      <c r="V884" s="94">
        <f t="shared" si="64"/>
        <v>0</v>
      </c>
      <c r="W884" s="94">
        <f t="shared" si="64"/>
        <v>0</v>
      </c>
      <c r="X884" s="94">
        <f t="shared" si="64"/>
        <v>0</v>
      </c>
      <c r="Y884" s="94">
        <f t="shared" si="64"/>
        <v>0</v>
      </c>
      <c r="Z884" s="94">
        <f t="shared" si="64"/>
        <v>0</v>
      </c>
      <c r="AA884" s="94">
        <f t="shared" si="64"/>
        <v>0</v>
      </c>
      <c r="AB884" s="95">
        <f t="shared" si="64"/>
        <v>0</v>
      </c>
      <c r="AD884" s="194"/>
    </row>
    <row r="885" spans="2:30" ht="12.75" hidden="1" customHeight="1" outlineLevel="1">
      <c r="D885" s="112" t="str">
        <f ca="1">'Line Items'!D376</f>
        <v>[Rolling Stock Line 45]</v>
      </c>
      <c r="E885" s="93"/>
      <c r="F885" s="113" t="str">
        <f t="shared" si="58"/>
        <v>000 Train Miles</v>
      </c>
      <c r="G885" s="94">
        <f t="shared" si="64"/>
        <v>0</v>
      </c>
      <c r="H885" s="94">
        <f t="shared" si="64"/>
        <v>0</v>
      </c>
      <c r="I885" s="94">
        <f t="shared" si="64"/>
        <v>0</v>
      </c>
      <c r="J885" s="94">
        <f t="shared" si="64"/>
        <v>0</v>
      </c>
      <c r="K885" s="94">
        <f t="shared" si="64"/>
        <v>0</v>
      </c>
      <c r="L885" s="94">
        <f t="shared" si="64"/>
        <v>0</v>
      </c>
      <c r="M885" s="94">
        <f t="shared" si="64"/>
        <v>0</v>
      </c>
      <c r="N885" s="94">
        <f t="shared" si="64"/>
        <v>0</v>
      </c>
      <c r="O885" s="94">
        <f t="shared" si="64"/>
        <v>0</v>
      </c>
      <c r="P885" s="94">
        <f t="shared" si="64"/>
        <v>0</v>
      </c>
      <c r="Q885" s="94">
        <f t="shared" si="64"/>
        <v>0</v>
      </c>
      <c r="R885" s="94">
        <f t="shared" si="64"/>
        <v>0</v>
      </c>
      <c r="S885" s="94">
        <f t="shared" si="64"/>
        <v>0</v>
      </c>
      <c r="T885" s="94">
        <f t="shared" si="64"/>
        <v>0</v>
      </c>
      <c r="U885" s="94">
        <f t="shared" si="64"/>
        <v>0</v>
      </c>
      <c r="V885" s="94">
        <f t="shared" si="64"/>
        <v>0</v>
      </c>
      <c r="W885" s="94">
        <f t="shared" si="64"/>
        <v>0</v>
      </c>
      <c r="X885" s="94">
        <f t="shared" si="64"/>
        <v>0</v>
      </c>
      <c r="Y885" s="94">
        <f t="shared" si="64"/>
        <v>0</v>
      </c>
      <c r="Z885" s="94">
        <f t="shared" si="64"/>
        <v>0</v>
      </c>
      <c r="AA885" s="94">
        <f t="shared" si="64"/>
        <v>0</v>
      </c>
      <c r="AB885" s="95">
        <f t="shared" si="64"/>
        <v>0</v>
      </c>
      <c r="AD885" s="194"/>
    </row>
    <row r="886" spans="2:30" ht="12.75" hidden="1" customHeight="1" outlineLevel="1">
      <c r="D886" s="112" t="str">
        <f ca="1">'Line Items'!D377</f>
        <v>[Rolling Stock Line 46]</v>
      </c>
      <c r="E886" s="93"/>
      <c r="F886" s="113" t="str">
        <f t="shared" si="58"/>
        <v>000 Train Miles</v>
      </c>
      <c r="G886" s="94">
        <f t="shared" si="64"/>
        <v>0</v>
      </c>
      <c r="H886" s="94">
        <f t="shared" si="64"/>
        <v>0</v>
      </c>
      <c r="I886" s="94">
        <f t="shared" si="64"/>
        <v>0</v>
      </c>
      <c r="J886" s="94">
        <f t="shared" si="64"/>
        <v>0</v>
      </c>
      <c r="K886" s="94">
        <f t="shared" si="64"/>
        <v>0</v>
      </c>
      <c r="L886" s="94">
        <f t="shared" si="64"/>
        <v>0</v>
      </c>
      <c r="M886" s="94">
        <f t="shared" si="64"/>
        <v>0</v>
      </c>
      <c r="N886" s="94">
        <f t="shared" si="64"/>
        <v>0</v>
      </c>
      <c r="O886" s="94">
        <f t="shared" si="64"/>
        <v>0</v>
      </c>
      <c r="P886" s="94">
        <f t="shared" si="64"/>
        <v>0</v>
      </c>
      <c r="Q886" s="94">
        <f t="shared" si="64"/>
        <v>0</v>
      </c>
      <c r="R886" s="94">
        <f t="shared" si="64"/>
        <v>0</v>
      </c>
      <c r="S886" s="94">
        <f t="shared" si="64"/>
        <v>0</v>
      </c>
      <c r="T886" s="94">
        <f t="shared" si="64"/>
        <v>0</v>
      </c>
      <c r="U886" s="94">
        <f t="shared" si="64"/>
        <v>0</v>
      </c>
      <c r="V886" s="94">
        <f t="shared" si="64"/>
        <v>0</v>
      </c>
      <c r="W886" s="94">
        <f t="shared" si="64"/>
        <v>0</v>
      </c>
      <c r="X886" s="94">
        <f t="shared" si="64"/>
        <v>0</v>
      </c>
      <c r="Y886" s="94">
        <f t="shared" si="64"/>
        <v>0</v>
      </c>
      <c r="Z886" s="94">
        <f t="shared" si="64"/>
        <v>0</v>
      </c>
      <c r="AA886" s="94">
        <f t="shared" si="64"/>
        <v>0</v>
      </c>
      <c r="AB886" s="95">
        <f t="shared" si="64"/>
        <v>0</v>
      </c>
      <c r="AD886" s="194"/>
    </row>
    <row r="887" spans="2:30" ht="12.75" hidden="1" customHeight="1" outlineLevel="1">
      <c r="D887" s="112" t="str">
        <f ca="1">'Line Items'!D378</f>
        <v>[Rolling Stock Line 47]</v>
      </c>
      <c r="E887" s="93"/>
      <c r="F887" s="113" t="str">
        <f t="shared" si="58"/>
        <v>000 Train Miles</v>
      </c>
      <c r="G887" s="94">
        <f t="shared" si="64"/>
        <v>0</v>
      </c>
      <c r="H887" s="94">
        <f t="shared" si="64"/>
        <v>0</v>
      </c>
      <c r="I887" s="94">
        <f t="shared" si="64"/>
        <v>0</v>
      </c>
      <c r="J887" s="94">
        <f t="shared" si="64"/>
        <v>0</v>
      </c>
      <c r="K887" s="94">
        <f t="shared" si="64"/>
        <v>0</v>
      </c>
      <c r="L887" s="94">
        <f t="shared" si="64"/>
        <v>0</v>
      </c>
      <c r="M887" s="94">
        <f t="shared" si="64"/>
        <v>0</v>
      </c>
      <c r="N887" s="94">
        <f t="shared" si="64"/>
        <v>0</v>
      </c>
      <c r="O887" s="94">
        <f t="shared" si="64"/>
        <v>0</v>
      </c>
      <c r="P887" s="94">
        <f t="shared" si="64"/>
        <v>0</v>
      </c>
      <c r="Q887" s="94">
        <f t="shared" si="64"/>
        <v>0</v>
      </c>
      <c r="R887" s="94">
        <f t="shared" si="64"/>
        <v>0</v>
      </c>
      <c r="S887" s="94">
        <f t="shared" si="64"/>
        <v>0</v>
      </c>
      <c r="T887" s="94">
        <f t="shared" si="64"/>
        <v>0</v>
      </c>
      <c r="U887" s="94">
        <f t="shared" si="64"/>
        <v>0</v>
      </c>
      <c r="V887" s="94">
        <f t="shared" si="64"/>
        <v>0</v>
      </c>
      <c r="W887" s="94">
        <f t="shared" si="64"/>
        <v>0</v>
      </c>
      <c r="X887" s="94">
        <f t="shared" si="64"/>
        <v>0</v>
      </c>
      <c r="Y887" s="94">
        <f t="shared" si="64"/>
        <v>0</v>
      </c>
      <c r="Z887" s="94">
        <f t="shared" si="64"/>
        <v>0</v>
      </c>
      <c r="AA887" s="94">
        <f t="shared" si="64"/>
        <v>0</v>
      </c>
      <c r="AB887" s="95">
        <f t="shared" si="64"/>
        <v>0</v>
      </c>
      <c r="AD887" s="194"/>
    </row>
    <row r="888" spans="2:30" ht="12.75" hidden="1" customHeight="1" outlineLevel="1">
      <c r="D888" s="112" t="str">
        <f ca="1">'Line Items'!D379</f>
        <v>[Rolling Stock Line 48]</v>
      </c>
      <c r="E888" s="93"/>
      <c r="F888" s="113" t="str">
        <f t="shared" si="58"/>
        <v>000 Train Miles</v>
      </c>
      <c r="G888" s="94">
        <f t="shared" si="64"/>
        <v>0</v>
      </c>
      <c r="H888" s="94">
        <f t="shared" si="64"/>
        <v>0</v>
      </c>
      <c r="I888" s="94">
        <f t="shared" si="64"/>
        <v>0</v>
      </c>
      <c r="J888" s="94">
        <f t="shared" si="64"/>
        <v>0</v>
      </c>
      <c r="K888" s="94">
        <f t="shared" si="64"/>
        <v>0</v>
      </c>
      <c r="L888" s="94">
        <f t="shared" si="64"/>
        <v>0</v>
      </c>
      <c r="M888" s="94">
        <f t="shared" si="64"/>
        <v>0</v>
      </c>
      <c r="N888" s="94">
        <f t="shared" si="64"/>
        <v>0</v>
      </c>
      <c r="O888" s="94">
        <f t="shared" si="64"/>
        <v>0</v>
      </c>
      <c r="P888" s="94">
        <f t="shared" si="64"/>
        <v>0</v>
      </c>
      <c r="Q888" s="94">
        <f t="shared" si="64"/>
        <v>0</v>
      </c>
      <c r="R888" s="94">
        <f t="shared" si="64"/>
        <v>0</v>
      </c>
      <c r="S888" s="94">
        <f t="shared" si="64"/>
        <v>0</v>
      </c>
      <c r="T888" s="94">
        <f t="shared" ref="T888:AB888" si="65">SUM(T560,T724)</f>
        <v>0</v>
      </c>
      <c r="U888" s="94">
        <f t="shared" si="65"/>
        <v>0</v>
      </c>
      <c r="V888" s="94">
        <f t="shared" si="65"/>
        <v>0</v>
      </c>
      <c r="W888" s="94">
        <f t="shared" si="65"/>
        <v>0</v>
      </c>
      <c r="X888" s="94">
        <f t="shared" si="65"/>
        <v>0</v>
      </c>
      <c r="Y888" s="94">
        <f t="shared" si="65"/>
        <v>0</v>
      </c>
      <c r="Z888" s="94">
        <f t="shared" si="65"/>
        <v>0</v>
      </c>
      <c r="AA888" s="94">
        <f t="shared" si="65"/>
        <v>0</v>
      </c>
      <c r="AB888" s="95">
        <f t="shared" si="65"/>
        <v>0</v>
      </c>
      <c r="AD888" s="194"/>
    </row>
    <row r="889" spans="2:30" ht="12.75" hidden="1" customHeight="1" outlineLevel="1">
      <c r="D889" s="112" t="str">
        <f ca="1">'Line Items'!D380</f>
        <v>[Rolling Stock Line 49]</v>
      </c>
      <c r="E889" s="93"/>
      <c r="F889" s="113" t="str">
        <f t="shared" si="58"/>
        <v>000 Train Miles</v>
      </c>
      <c r="G889" s="94">
        <f t="shared" ref="G889:AB890" si="66">SUM(G561,G725)</f>
        <v>0</v>
      </c>
      <c r="H889" s="94">
        <f t="shared" si="66"/>
        <v>0</v>
      </c>
      <c r="I889" s="94">
        <f t="shared" si="66"/>
        <v>0</v>
      </c>
      <c r="J889" s="94">
        <f t="shared" si="66"/>
        <v>0</v>
      </c>
      <c r="K889" s="94">
        <f t="shared" si="66"/>
        <v>0</v>
      </c>
      <c r="L889" s="94">
        <f t="shared" si="66"/>
        <v>0</v>
      </c>
      <c r="M889" s="94">
        <f t="shared" si="66"/>
        <v>0</v>
      </c>
      <c r="N889" s="94">
        <f t="shared" si="66"/>
        <v>0</v>
      </c>
      <c r="O889" s="94">
        <f t="shared" si="66"/>
        <v>0</v>
      </c>
      <c r="P889" s="94">
        <f t="shared" si="66"/>
        <v>0</v>
      </c>
      <c r="Q889" s="94">
        <f t="shared" si="66"/>
        <v>0</v>
      </c>
      <c r="R889" s="94">
        <f t="shared" si="66"/>
        <v>0</v>
      </c>
      <c r="S889" s="94">
        <f t="shared" si="66"/>
        <v>0</v>
      </c>
      <c r="T889" s="94">
        <f t="shared" si="66"/>
        <v>0</v>
      </c>
      <c r="U889" s="94">
        <f t="shared" si="66"/>
        <v>0</v>
      </c>
      <c r="V889" s="94">
        <f t="shared" si="66"/>
        <v>0</v>
      </c>
      <c r="W889" s="94">
        <f t="shared" si="66"/>
        <v>0</v>
      </c>
      <c r="X889" s="94">
        <f t="shared" si="66"/>
        <v>0</v>
      </c>
      <c r="Y889" s="94">
        <f t="shared" si="66"/>
        <v>0</v>
      </c>
      <c r="Z889" s="94">
        <f t="shared" si="66"/>
        <v>0</v>
      </c>
      <c r="AA889" s="94">
        <f t="shared" si="66"/>
        <v>0</v>
      </c>
      <c r="AB889" s="95">
        <f t="shared" si="66"/>
        <v>0</v>
      </c>
      <c r="AD889" s="194"/>
    </row>
    <row r="890" spans="2:30" ht="12.75" hidden="1" customHeight="1" outlineLevel="1">
      <c r="D890" s="123" t="str">
        <f ca="1">'Line Items'!D381</f>
        <v>[Rolling Stock Line 50]</v>
      </c>
      <c r="E890" s="183"/>
      <c r="F890" s="124" t="str">
        <f>F859</f>
        <v>000 Train Miles</v>
      </c>
      <c r="G890" s="98">
        <f t="shared" si="66"/>
        <v>0</v>
      </c>
      <c r="H890" s="98">
        <f t="shared" si="66"/>
        <v>0</v>
      </c>
      <c r="I890" s="98">
        <f t="shared" si="66"/>
        <v>0</v>
      </c>
      <c r="J890" s="98">
        <f t="shared" si="66"/>
        <v>0</v>
      </c>
      <c r="K890" s="98">
        <f t="shared" si="66"/>
        <v>0</v>
      </c>
      <c r="L890" s="98">
        <f t="shared" si="66"/>
        <v>0</v>
      </c>
      <c r="M890" s="98">
        <f t="shared" si="66"/>
        <v>0</v>
      </c>
      <c r="N890" s="98">
        <f t="shared" si="66"/>
        <v>0</v>
      </c>
      <c r="O890" s="98">
        <f t="shared" si="66"/>
        <v>0</v>
      </c>
      <c r="P890" s="98">
        <f t="shared" si="66"/>
        <v>0</v>
      </c>
      <c r="Q890" s="98">
        <f t="shared" si="66"/>
        <v>0</v>
      </c>
      <c r="R890" s="98">
        <f t="shared" si="66"/>
        <v>0</v>
      </c>
      <c r="S890" s="98">
        <f t="shared" si="66"/>
        <v>0</v>
      </c>
      <c r="T890" s="98">
        <f t="shared" si="66"/>
        <v>0</v>
      </c>
      <c r="U890" s="98">
        <f t="shared" si="66"/>
        <v>0</v>
      </c>
      <c r="V890" s="98">
        <f t="shared" si="66"/>
        <v>0</v>
      </c>
      <c r="W890" s="98">
        <f t="shared" si="66"/>
        <v>0</v>
      </c>
      <c r="X890" s="98">
        <f t="shared" si="66"/>
        <v>0</v>
      </c>
      <c r="Y890" s="98">
        <f t="shared" si="66"/>
        <v>0</v>
      </c>
      <c r="Z890" s="98">
        <f t="shared" si="66"/>
        <v>0</v>
      </c>
      <c r="AA890" s="98">
        <f t="shared" si="66"/>
        <v>0</v>
      </c>
      <c r="AB890" s="99">
        <f t="shared" si="66"/>
        <v>0</v>
      </c>
      <c r="AD890" s="215"/>
    </row>
    <row r="891" spans="2:30" ht="12.75" hidden="1" customHeight="1" outlineLevel="1">
      <c r="G891" s="94"/>
      <c r="H891" s="94"/>
      <c r="I891" s="94"/>
      <c r="J891" s="94"/>
      <c r="K891" s="94"/>
      <c r="L891" s="94"/>
      <c r="M891" s="94"/>
      <c r="N891" s="94"/>
      <c r="O891" s="94"/>
      <c r="P891" s="94"/>
      <c r="Q891" s="94"/>
      <c r="R891" s="94"/>
      <c r="S891" s="94"/>
      <c r="T891" s="94"/>
      <c r="U891" s="94"/>
      <c r="V891" s="94"/>
      <c r="W891" s="94"/>
      <c r="X891" s="94"/>
      <c r="Y891" s="94"/>
      <c r="Z891" s="94"/>
      <c r="AA891" s="94"/>
      <c r="AB891" s="94"/>
    </row>
    <row r="892" spans="2:30" ht="12.75" hidden="1" customHeight="1" outlineLevel="1">
      <c r="D892" s="241" t="str">
        <f>C840</f>
        <v>Total Train Mileage</v>
      </c>
      <c r="E892" s="242"/>
      <c r="F892" s="243" t="str">
        <f>F890</f>
        <v>000 Train Miles</v>
      </c>
      <c r="G892" s="244">
        <f t="shared" ref="G892:AB892" si="67">SUM(G841:G890)</f>
        <v>0</v>
      </c>
      <c r="H892" s="244">
        <f t="shared" si="67"/>
        <v>0</v>
      </c>
      <c r="I892" s="244">
        <f t="shared" si="67"/>
        <v>0</v>
      </c>
      <c r="J892" s="244">
        <f t="shared" si="67"/>
        <v>0</v>
      </c>
      <c r="K892" s="244">
        <f t="shared" si="67"/>
        <v>0</v>
      </c>
      <c r="L892" s="244">
        <f t="shared" si="67"/>
        <v>0</v>
      </c>
      <c r="M892" s="244">
        <f t="shared" si="67"/>
        <v>0</v>
      </c>
      <c r="N892" s="244">
        <f t="shared" si="67"/>
        <v>0</v>
      </c>
      <c r="O892" s="244">
        <f t="shared" si="67"/>
        <v>0</v>
      </c>
      <c r="P892" s="244">
        <f t="shared" si="67"/>
        <v>0</v>
      </c>
      <c r="Q892" s="244">
        <f t="shared" si="67"/>
        <v>0</v>
      </c>
      <c r="R892" s="244">
        <f t="shared" si="67"/>
        <v>0</v>
      </c>
      <c r="S892" s="244">
        <f t="shared" si="67"/>
        <v>0</v>
      </c>
      <c r="T892" s="244">
        <f t="shared" si="67"/>
        <v>0</v>
      </c>
      <c r="U892" s="244">
        <f t="shared" si="67"/>
        <v>0</v>
      </c>
      <c r="V892" s="244">
        <f t="shared" si="67"/>
        <v>0</v>
      </c>
      <c r="W892" s="244">
        <f t="shared" si="67"/>
        <v>0</v>
      </c>
      <c r="X892" s="244">
        <f t="shared" si="67"/>
        <v>0</v>
      </c>
      <c r="Y892" s="244">
        <f t="shared" si="67"/>
        <v>0</v>
      </c>
      <c r="Z892" s="244">
        <f t="shared" si="67"/>
        <v>0</v>
      </c>
      <c r="AA892" s="244">
        <f t="shared" si="67"/>
        <v>0</v>
      </c>
      <c r="AB892" s="245">
        <f t="shared" si="67"/>
        <v>0</v>
      </c>
      <c r="AD892" s="248"/>
    </row>
    <row r="893" spans="2:30" collapsed="1">
      <c r="G893" s="94"/>
      <c r="H893" s="94"/>
      <c r="I893" s="94"/>
      <c r="J893" s="94"/>
      <c r="K893" s="94"/>
      <c r="L893" s="94"/>
      <c r="M893" s="94"/>
      <c r="N893" s="94"/>
      <c r="O893" s="94"/>
      <c r="P893" s="94"/>
      <c r="Q893" s="94"/>
      <c r="R893" s="94"/>
      <c r="S893" s="94"/>
      <c r="T893" s="94"/>
      <c r="U893" s="94"/>
      <c r="V893" s="94"/>
      <c r="W893" s="94"/>
      <c r="X893" s="94"/>
      <c r="Y893" s="94"/>
      <c r="Z893" s="94"/>
      <c r="AA893" s="94"/>
      <c r="AB893" s="94"/>
    </row>
    <row r="894" spans="2:30">
      <c r="G894" s="94"/>
      <c r="H894" s="94"/>
      <c r="I894" s="94"/>
      <c r="J894" s="94"/>
      <c r="K894" s="94"/>
      <c r="L894" s="94"/>
      <c r="M894" s="94"/>
      <c r="N894" s="94"/>
      <c r="O894" s="94"/>
      <c r="P894" s="94"/>
      <c r="Q894" s="94"/>
      <c r="R894" s="94"/>
      <c r="S894" s="94"/>
      <c r="T894" s="94"/>
      <c r="U894" s="94"/>
      <c r="V894" s="94"/>
      <c r="W894" s="94"/>
      <c r="X894" s="94"/>
      <c r="Y894" s="94"/>
      <c r="Z894" s="94"/>
      <c r="AA894" s="94"/>
      <c r="AB894" s="94"/>
    </row>
    <row r="895" spans="2:30" ht="16.5">
      <c r="B895" s="5" t="s">
        <v>625</v>
      </c>
      <c r="C895" s="5"/>
      <c r="D895" s="5"/>
      <c r="E895" s="5"/>
      <c r="F895" s="5"/>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5"/>
      <c r="AD895" s="5"/>
    </row>
    <row r="896" spans="2:30">
      <c r="G896" s="94"/>
      <c r="H896" s="94"/>
      <c r="I896" s="94"/>
      <c r="J896" s="94"/>
      <c r="K896" s="94"/>
      <c r="L896" s="94"/>
      <c r="M896" s="94"/>
      <c r="N896" s="94"/>
      <c r="O896" s="94"/>
      <c r="P896" s="94"/>
      <c r="Q896" s="94"/>
      <c r="R896" s="94"/>
      <c r="S896" s="94"/>
      <c r="T896" s="94"/>
      <c r="U896" s="94"/>
      <c r="V896" s="94"/>
      <c r="W896" s="94"/>
      <c r="X896" s="94"/>
      <c r="Y896" s="94"/>
      <c r="Z896" s="94"/>
      <c r="AA896" s="94"/>
      <c r="AB896" s="94"/>
    </row>
    <row r="897" spans="2:30" ht="16.5" customHeight="1">
      <c r="B897" s="15" t="s">
        <v>626</v>
      </c>
      <c r="C897" s="15"/>
      <c r="D897" s="178"/>
      <c r="E897" s="178"/>
      <c r="F897" s="15"/>
      <c r="G897" s="196"/>
      <c r="H897" s="196"/>
      <c r="I897" s="196"/>
      <c r="J897" s="196"/>
      <c r="K897" s="196"/>
      <c r="L897" s="196"/>
      <c r="M897" s="196"/>
      <c r="N897" s="196"/>
      <c r="O897" s="196"/>
      <c r="P897" s="196"/>
      <c r="Q897" s="196"/>
      <c r="R897" s="196"/>
      <c r="S897" s="196"/>
      <c r="T897" s="196"/>
      <c r="U897" s="196"/>
      <c r="V897" s="196"/>
      <c r="W897" s="196"/>
      <c r="X897" s="196"/>
      <c r="Y897" s="196"/>
      <c r="Z897" s="196"/>
      <c r="AA897" s="196"/>
      <c r="AB897" s="196"/>
      <c r="AC897" s="15"/>
      <c r="AD897" s="15"/>
    </row>
    <row r="898" spans="2:30" ht="12.75" hidden="1" customHeight="1" outlineLevel="1">
      <c r="G898" s="94"/>
      <c r="H898" s="94"/>
      <c r="I898" s="94"/>
      <c r="J898" s="94"/>
      <c r="K898" s="94"/>
      <c r="L898" s="94"/>
      <c r="M898" s="94"/>
      <c r="N898" s="94"/>
      <c r="O898" s="94"/>
      <c r="P898" s="94"/>
      <c r="Q898" s="94"/>
      <c r="R898" s="94"/>
      <c r="S898" s="94"/>
      <c r="T898" s="94"/>
      <c r="U898" s="94"/>
      <c r="V898" s="94"/>
      <c r="W898" s="94"/>
      <c r="X898" s="94"/>
      <c r="Y898" s="94"/>
      <c r="Z898" s="94"/>
      <c r="AA898" s="94"/>
      <c r="AB898" s="94"/>
    </row>
    <row r="899" spans="2:30" ht="12.75" hidden="1" customHeight="1" outlineLevel="1">
      <c r="D899" s="106" t="str">
        <f ca="1">'Line Items'!D332</f>
        <v>Angel: DMU - Class 142</v>
      </c>
      <c r="E899" s="89"/>
      <c r="F899" s="107" t="s">
        <v>627</v>
      </c>
      <c r="G899" s="179"/>
      <c r="H899" s="179"/>
      <c r="I899" s="255"/>
      <c r="J899" s="255"/>
      <c r="K899" s="255"/>
      <c r="L899" s="256"/>
      <c r="M899" s="255"/>
      <c r="N899" s="255"/>
      <c r="O899" s="255"/>
      <c r="P899" s="255"/>
      <c r="Q899" s="255"/>
      <c r="R899" s="255"/>
      <c r="S899" s="255"/>
      <c r="T899" s="255"/>
      <c r="U899" s="255"/>
      <c r="V899" s="255"/>
      <c r="W899" s="255"/>
      <c r="X899" s="255"/>
      <c r="Y899" s="255"/>
      <c r="Z899" s="255"/>
      <c r="AA899" s="179"/>
      <c r="AB899" s="197"/>
      <c r="AD899" s="524" t="s">
        <v>854</v>
      </c>
    </row>
    <row r="900" spans="2:30" ht="12.75" hidden="1" customHeight="1" outlineLevel="1">
      <c r="D900" s="112" t="str">
        <f ca="1">'Line Items'!D333</f>
        <v>Angel: DMU - Class 150 - 2 car</v>
      </c>
      <c r="E900" s="93"/>
      <c r="F900" s="113" t="str">
        <f t="shared" ref="F900:F947" si="68">F899</f>
        <v>£000/ Veh</v>
      </c>
      <c r="G900" s="181"/>
      <c r="H900" s="181"/>
      <c r="I900" s="216"/>
      <c r="J900" s="216"/>
      <c r="K900" s="216"/>
      <c r="L900" s="216"/>
      <c r="M900" s="216"/>
      <c r="N900" s="216"/>
      <c r="O900" s="216"/>
      <c r="P900" s="216"/>
      <c r="Q900" s="216"/>
      <c r="R900" s="216"/>
      <c r="S900" s="216"/>
      <c r="T900" s="216"/>
      <c r="U900" s="216"/>
      <c r="V900" s="216"/>
      <c r="W900" s="216"/>
      <c r="X900" s="216"/>
      <c r="Y900" s="216"/>
      <c r="Z900" s="216"/>
      <c r="AA900" s="181"/>
      <c r="AB900" s="182"/>
      <c r="AD900" s="526"/>
    </row>
    <row r="901" spans="2:30" ht="12.75" hidden="1" customHeight="1" outlineLevel="1">
      <c r="D901" s="112" t="str">
        <f ca="1">'Line Items'!D334</f>
        <v>Angel: DMU - Class 150 - 3 car</v>
      </c>
      <c r="E901" s="93"/>
      <c r="F901" s="113" t="str">
        <f t="shared" si="68"/>
        <v>£000/ Veh</v>
      </c>
      <c r="G901" s="181"/>
      <c r="H901" s="181"/>
      <c r="I901" s="181"/>
      <c r="J901" s="181"/>
      <c r="K901" s="181"/>
      <c r="L901" s="181"/>
      <c r="M901" s="181"/>
      <c r="N901" s="181"/>
      <c r="O901" s="181"/>
      <c r="P901" s="181"/>
      <c r="Q901" s="181"/>
      <c r="R901" s="181"/>
      <c r="S901" s="181"/>
      <c r="T901" s="181"/>
      <c r="U901" s="181"/>
      <c r="V901" s="181"/>
      <c r="W901" s="181"/>
      <c r="X901" s="181"/>
      <c r="Y901" s="181"/>
      <c r="Z901" s="181"/>
      <c r="AA901" s="181"/>
      <c r="AB901" s="182"/>
      <c r="AD901" s="526"/>
    </row>
    <row r="902" spans="2:30" ht="12.75" hidden="1" customHeight="1" outlineLevel="1">
      <c r="D902" s="112" t="str">
        <f ca="1">'Line Items'!D335</f>
        <v>Angel: DMU - Class 153</v>
      </c>
      <c r="E902" s="93"/>
      <c r="F902" s="113" t="str">
        <f t="shared" si="68"/>
        <v>£000/ Veh</v>
      </c>
      <c r="G902" s="181"/>
      <c r="H902" s="181"/>
      <c r="I902" s="181"/>
      <c r="J902" s="181"/>
      <c r="K902" s="181"/>
      <c r="L902" s="181"/>
      <c r="M902" s="239"/>
      <c r="N902" s="181"/>
      <c r="O902" s="181"/>
      <c r="P902" s="181"/>
      <c r="Q902" s="181"/>
      <c r="R902" s="181"/>
      <c r="S902" s="181"/>
      <c r="T902" s="181"/>
      <c r="U902" s="181"/>
      <c r="V902" s="181"/>
      <c r="W902" s="181"/>
      <c r="X902" s="181"/>
      <c r="Y902" s="181"/>
      <c r="Z902" s="181"/>
      <c r="AA902" s="181"/>
      <c r="AB902" s="182"/>
      <c r="AD902" s="526"/>
    </row>
    <row r="903" spans="2:30" ht="12.75" hidden="1" customHeight="1" outlineLevel="1">
      <c r="D903" s="112" t="str">
        <f ca="1">'Line Items'!D336</f>
        <v>Angel: DMU - Class 156</v>
      </c>
      <c r="E903" s="93"/>
      <c r="F903" s="113" t="str">
        <f t="shared" si="68"/>
        <v>£000/ Veh</v>
      </c>
      <c r="G903" s="181"/>
      <c r="H903" s="181"/>
      <c r="I903" s="181"/>
      <c r="J903" s="181"/>
      <c r="K903" s="181"/>
      <c r="L903" s="181"/>
      <c r="M903" s="181"/>
      <c r="N903" s="181"/>
      <c r="O903" s="181"/>
      <c r="P903" s="181"/>
      <c r="Q903" s="181"/>
      <c r="R903" s="181"/>
      <c r="S903" s="181"/>
      <c r="T903" s="181"/>
      <c r="U903" s="181"/>
      <c r="V903" s="181"/>
      <c r="W903" s="181"/>
      <c r="X903" s="181"/>
      <c r="Y903" s="181"/>
      <c r="Z903" s="181"/>
      <c r="AA903" s="181"/>
      <c r="AB903" s="182"/>
      <c r="AD903" s="526"/>
    </row>
    <row r="904" spans="2:30" ht="12.75" hidden="1" customHeight="1" outlineLevel="1">
      <c r="D904" s="112" t="str">
        <f ca="1">'Line Items'!D337</f>
        <v>Angel: DMU - Class 158 - 2 car</v>
      </c>
      <c r="E904" s="93"/>
      <c r="F904" s="113" t="str">
        <f t="shared" si="68"/>
        <v>£000/ Veh</v>
      </c>
      <c r="G904" s="181"/>
      <c r="H904" s="181"/>
      <c r="I904" s="181"/>
      <c r="J904" s="181"/>
      <c r="K904" s="181"/>
      <c r="L904" s="181"/>
      <c r="M904" s="181"/>
      <c r="N904" s="181"/>
      <c r="O904" s="181"/>
      <c r="P904" s="181"/>
      <c r="Q904" s="181"/>
      <c r="R904" s="181"/>
      <c r="S904" s="181"/>
      <c r="T904" s="181"/>
      <c r="U904" s="181"/>
      <c r="V904" s="181"/>
      <c r="W904" s="181"/>
      <c r="X904" s="181"/>
      <c r="Y904" s="181"/>
      <c r="Z904" s="181"/>
      <c r="AA904" s="181"/>
      <c r="AB904" s="182"/>
      <c r="AD904" s="526"/>
    </row>
    <row r="905" spans="2:30" ht="12.75" hidden="1" customHeight="1" outlineLevel="1">
      <c r="D905" s="112" t="str">
        <f ca="1">'Line Items'!D338</f>
        <v>Angel: EMU - Class 333</v>
      </c>
      <c r="E905" s="93"/>
      <c r="F905" s="113" t="str">
        <f t="shared" si="68"/>
        <v>£000/ Veh</v>
      </c>
      <c r="G905" s="181"/>
      <c r="H905" s="181"/>
      <c r="I905" s="181"/>
      <c r="J905" s="181"/>
      <c r="K905" s="181"/>
      <c r="L905" s="181"/>
      <c r="M905" s="181"/>
      <c r="N905" s="181"/>
      <c r="O905" s="181"/>
      <c r="P905" s="181"/>
      <c r="Q905" s="181"/>
      <c r="R905" s="181"/>
      <c r="S905" s="181"/>
      <c r="T905" s="181"/>
      <c r="U905" s="181"/>
      <c r="V905" s="181"/>
      <c r="W905" s="181"/>
      <c r="X905" s="181"/>
      <c r="Y905" s="181"/>
      <c r="Z905" s="181"/>
      <c r="AA905" s="181"/>
      <c r="AB905" s="182"/>
      <c r="AD905" s="526"/>
    </row>
    <row r="906" spans="2:30" ht="12.75" hidden="1" customHeight="1" outlineLevel="1">
      <c r="D906" s="112" t="str">
        <f ca="1">'Line Items'!D339</f>
        <v>Eversholt: DMU - Class 158 - 2 car</v>
      </c>
      <c r="E906" s="93"/>
      <c r="F906" s="113" t="str">
        <f t="shared" si="68"/>
        <v>£000/ Veh</v>
      </c>
      <c r="G906" s="181"/>
      <c r="H906" s="181"/>
      <c r="I906" s="181"/>
      <c r="J906" s="181"/>
      <c r="K906" s="181"/>
      <c r="L906" s="181"/>
      <c r="M906" s="181"/>
      <c r="N906" s="181"/>
      <c r="O906" s="181"/>
      <c r="P906" s="181"/>
      <c r="Q906" s="181"/>
      <c r="R906" s="181"/>
      <c r="S906" s="181"/>
      <c r="T906" s="181"/>
      <c r="U906" s="181"/>
      <c r="V906" s="181"/>
      <c r="W906" s="181"/>
      <c r="X906" s="181"/>
      <c r="Y906" s="181"/>
      <c r="Z906" s="181"/>
      <c r="AA906" s="181"/>
      <c r="AB906" s="182"/>
      <c r="AD906" s="526"/>
    </row>
    <row r="907" spans="2:30" ht="12.75" hidden="1" customHeight="1" outlineLevel="1">
      <c r="D907" s="112" t="str">
        <f ca="1">'Line Items'!D340</f>
        <v>Eversholt: EMU - Class 321</v>
      </c>
      <c r="E907" s="93"/>
      <c r="F907" s="113" t="str">
        <f t="shared" si="68"/>
        <v>£000/ Veh</v>
      </c>
      <c r="G907" s="181"/>
      <c r="H907" s="181"/>
      <c r="I907" s="181"/>
      <c r="J907" s="181"/>
      <c r="K907" s="181"/>
      <c r="L907" s="181"/>
      <c r="M907" s="181"/>
      <c r="N907" s="181"/>
      <c r="O907" s="181"/>
      <c r="P907" s="181"/>
      <c r="Q907" s="181"/>
      <c r="R907" s="181"/>
      <c r="S907" s="181"/>
      <c r="T907" s="181"/>
      <c r="U907" s="181"/>
      <c r="V907" s="181"/>
      <c r="W907" s="181"/>
      <c r="X907" s="181"/>
      <c r="Y907" s="181"/>
      <c r="Z907" s="181"/>
      <c r="AA907" s="181"/>
      <c r="AB907" s="182"/>
      <c r="AD907" s="526"/>
    </row>
    <row r="908" spans="2:30" ht="12.75" hidden="1" customHeight="1" outlineLevel="1">
      <c r="D908" s="112" t="str">
        <f ca="1">'Line Items'!D341</f>
        <v>Eversholt: EMU - Class 322</v>
      </c>
      <c r="E908" s="93"/>
      <c r="F908" s="113" t="str">
        <f t="shared" si="68"/>
        <v>£000/ Veh</v>
      </c>
      <c r="G908" s="181"/>
      <c r="H908" s="181"/>
      <c r="I908" s="181"/>
      <c r="J908" s="181"/>
      <c r="K908" s="181"/>
      <c r="L908" s="181"/>
      <c r="M908" s="181"/>
      <c r="N908" s="181"/>
      <c r="O908" s="181"/>
      <c r="P908" s="181"/>
      <c r="Q908" s="181"/>
      <c r="R908" s="181"/>
      <c r="S908" s="181"/>
      <c r="T908" s="181"/>
      <c r="U908" s="181"/>
      <c r="V908" s="181"/>
      <c r="W908" s="181"/>
      <c r="X908" s="181"/>
      <c r="Y908" s="181"/>
      <c r="Z908" s="181"/>
      <c r="AA908" s="181"/>
      <c r="AB908" s="182"/>
      <c r="AD908" s="526"/>
    </row>
    <row r="909" spans="2:30" ht="12.75" hidden="1" customHeight="1" outlineLevel="1">
      <c r="D909" s="112" t="str">
        <f ca="1">'Line Items'!D342</f>
        <v>Porterbrook: DMU - Class 144 - 2 car</v>
      </c>
      <c r="E909" s="93"/>
      <c r="F909" s="113" t="str">
        <f t="shared" si="68"/>
        <v>£000/ Veh</v>
      </c>
      <c r="G909" s="181"/>
      <c r="H909" s="181"/>
      <c r="I909" s="181"/>
      <c r="J909" s="181"/>
      <c r="K909" s="181"/>
      <c r="L909" s="181"/>
      <c r="M909" s="181"/>
      <c r="N909" s="181"/>
      <c r="O909" s="181"/>
      <c r="P909" s="181"/>
      <c r="Q909" s="181"/>
      <c r="R909" s="181"/>
      <c r="S909" s="181"/>
      <c r="T909" s="181"/>
      <c r="U909" s="181"/>
      <c r="V909" s="181"/>
      <c r="W909" s="181"/>
      <c r="X909" s="181"/>
      <c r="Y909" s="181"/>
      <c r="Z909" s="181"/>
      <c r="AA909" s="181"/>
      <c r="AB909" s="182"/>
      <c r="AD909" s="526"/>
    </row>
    <row r="910" spans="2:30" ht="12.75" hidden="1" customHeight="1" outlineLevel="1">
      <c r="D910" s="112" t="str">
        <f ca="1">'Line Items'!D343</f>
        <v>Porterbrook: DMU - Class 144 - 3 car</v>
      </c>
      <c r="E910" s="93"/>
      <c r="F910" s="113" t="str">
        <f t="shared" si="68"/>
        <v>£000/ Veh</v>
      </c>
      <c r="G910" s="181"/>
      <c r="H910" s="181"/>
      <c r="I910" s="181"/>
      <c r="J910" s="181"/>
      <c r="K910" s="181"/>
      <c r="L910" s="181"/>
      <c r="M910" s="181"/>
      <c r="N910" s="181"/>
      <c r="O910" s="181"/>
      <c r="P910" s="181"/>
      <c r="Q910" s="181"/>
      <c r="R910" s="181"/>
      <c r="S910" s="181"/>
      <c r="T910" s="181"/>
      <c r="U910" s="181"/>
      <c r="V910" s="181"/>
      <c r="W910" s="181"/>
      <c r="X910" s="181"/>
      <c r="Y910" s="181"/>
      <c r="Z910" s="181"/>
      <c r="AA910" s="181"/>
      <c r="AB910" s="182"/>
      <c r="AD910" s="526"/>
    </row>
    <row r="911" spans="2:30" ht="12.75" hidden="1" customHeight="1" outlineLevel="1">
      <c r="D911" s="112" t="str">
        <f ca="1">'Line Items'!D344</f>
        <v>Porterbrook: DMU - Class 150 - 2 car</v>
      </c>
      <c r="E911" s="93"/>
      <c r="F911" s="113" t="str">
        <f t="shared" si="68"/>
        <v>£000/ Veh</v>
      </c>
      <c r="G911" s="181"/>
      <c r="H911" s="181"/>
      <c r="I911" s="181"/>
      <c r="J911" s="181"/>
      <c r="K911" s="181"/>
      <c r="L911" s="181"/>
      <c r="M911" s="181"/>
      <c r="N911" s="181"/>
      <c r="O911" s="181"/>
      <c r="P911" s="181"/>
      <c r="Q911" s="181"/>
      <c r="R911" s="181"/>
      <c r="S911" s="181"/>
      <c r="T911" s="181"/>
      <c r="U911" s="181"/>
      <c r="V911" s="181"/>
      <c r="W911" s="181"/>
      <c r="X911" s="181"/>
      <c r="Y911" s="181"/>
      <c r="Z911" s="181"/>
      <c r="AA911" s="181"/>
      <c r="AB911" s="182"/>
      <c r="AD911" s="526"/>
    </row>
    <row r="912" spans="2:30" ht="12.75" hidden="1" customHeight="1" outlineLevel="1">
      <c r="D912" s="112" t="str">
        <f ca="1">'Line Items'!D345</f>
        <v>Porterbrook: DMU - Class 153</v>
      </c>
      <c r="E912" s="93"/>
      <c r="F912" s="113" t="str">
        <f t="shared" si="68"/>
        <v>£000/ Veh</v>
      </c>
      <c r="G912" s="181"/>
      <c r="H912" s="181"/>
      <c r="I912" s="181"/>
      <c r="J912" s="181"/>
      <c r="K912" s="181"/>
      <c r="L912" s="181"/>
      <c r="M912" s="181"/>
      <c r="N912" s="181"/>
      <c r="O912" s="181"/>
      <c r="P912" s="181"/>
      <c r="Q912" s="181"/>
      <c r="R912" s="181"/>
      <c r="S912" s="181"/>
      <c r="T912" s="181"/>
      <c r="U912" s="181"/>
      <c r="V912" s="181"/>
      <c r="W912" s="181"/>
      <c r="X912" s="181"/>
      <c r="Y912" s="181"/>
      <c r="Z912" s="181"/>
      <c r="AA912" s="181"/>
      <c r="AB912" s="182"/>
      <c r="AD912" s="526"/>
    </row>
    <row r="913" spans="4:30" ht="12.75" hidden="1" customHeight="1" outlineLevel="1">
      <c r="D913" s="112" t="str">
        <f ca="1">'Line Items'!D346</f>
        <v>Porterbrook: DMU - Class 155</v>
      </c>
      <c r="E913" s="93"/>
      <c r="F913" s="113" t="str">
        <f t="shared" si="68"/>
        <v>£000/ Veh</v>
      </c>
      <c r="G913" s="181"/>
      <c r="H913" s="181"/>
      <c r="I913" s="181"/>
      <c r="J913" s="181"/>
      <c r="K913" s="181"/>
      <c r="L913" s="181"/>
      <c r="M913" s="181"/>
      <c r="N913" s="181"/>
      <c r="O913" s="181"/>
      <c r="P913" s="181"/>
      <c r="Q913" s="181"/>
      <c r="R913" s="181"/>
      <c r="S913" s="181"/>
      <c r="T913" s="181"/>
      <c r="U913" s="181"/>
      <c r="V913" s="181"/>
      <c r="W913" s="181"/>
      <c r="X913" s="181"/>
      <c r="Y913" s="181"/>
      <c r="Z913" s="181"/>
      <c r="AA913" s="181"/>
      <c r="AB913" s="182"/>
      <c r="AD913" s="526"/>
    </row>
    <row r="914" spans="4:30" ht="12.75" hidden="1" customHeight="1" outlineLevel="1">
      <c r="D914" s="112" t="str">
        <f ca="1">'Line Items'!D347</f>
        <v>Porterbrook: DMU - Class 156</v>
      </c>
      <c r="E914" s="93"/>
      <c r="F914" s="113" t="str">
        <f t="shared" si="68"/>
        <v>£000/ Veh</v>
      </c>
      <c r="G914" s="181"/>
      <c r="H914" s="181"/>
      <c r="I914" s="181"/>
      <c r="J914" s="181"/>
      <c r="K914" s="181"/>
      <c r="L914" s="181"/>
      <c r="M914" s="181"/>
      <c r="N914" s="181"/>
      <c r="O914" s="181"/>
      <c r="P914" s="181"/>
      <c r="Q914" s="181"/>
      <c r="R914" s="181"/>
      <c r="S914" s="181"/>
      <c r="T914" s="181"/>
      <c r="U914" s="181"/>
      <c r="V914" s="181"/>
      <c r="W914" s="181"/>
      <c r="X914" s="181"/>
      <c r="Y914" s="181"/>
      <c r="Z914" s="181"/>
      <c r="AA914" s="181"/>
      <c r="AB914" s="182"/>
      <c r="AD914" s="526"/>
    </row>
    <row r="915" spans="4:30" ht="12.75" hidden="1" customHeight="1" outlineLevel="1">
      <c r="D915" s="112" t="str">
        <f ca="1">'Line Items'!D348</f>
        <v>Porterbrook: DMU - Class 158 - 3 car</v>
      </c>
      <c r="E915" s="93"/>
      <c r="F915" s="113" t="str">
        <f t="shared" si="68"/>
        <v>£000/ Veh</v>
      </c>
      <c r="G915" s="181"/>
      <c r="H915" s="181"/>
      <c r="I915" s="181"/>
      <c r="J915" s="181"/>
      <c r="K915" s="181"/>
      <c r="L915" s="181"/>
      <c r="M915" s="181"/>
      <c r="N915" s="181"/>
      <c r="O915" s="181"/>
      <c r="P915" s="181"/>
      <c r="Q915" s="181"/>
      <c r="R915" s="181"/>
      <c r="S915" s="181"/>
      <c r="T915" s="181"/>
      <c r="U915" s="181"/>
      <c r="V915" s="181"/>
      <c r="W915" s="181"/>
      <c r="X915" s="181"/>
      <c r="Y915" s="181"/>
      <c r="Z915" s="181"/>
      <c r="AA915" s="181"/>
      <c r="AB915" s="182"/>
      <c r="AD915" s="526"/>
    </row>
    <row r="916" spans="4:30" ht="12.75" hidden="1" customHeight="1" outlineLevel="1">
      <c r="D916" s="112" t="str">
        <f ca="1">'Line Items'!D349</f>
        <v>Porterbrook: EMU - Class 319</v>
      </c>
      <c r="E916" s="93"/>
      <c r="F916" s="113" t="str">
        <f t="shared" si="68"/>
        <v>£000/ Veh</v>
      </c>
      <c r="G916" s="181"/>
      <c r="H916" s="181"/>
      <c r="I916" s="181"/>
      <c r="J916" s="181"/>
      <c r="K916" s="181"/>
      <c r="L916" s="181"/>
      <c r="M916" s="181"/>
      <c r="N916" s="181"/>
      <c r="O916" s="181"/>
      <c r="P916" s="181"/>
      <c r="Q916" s="181"/>
      <c r="R916" s="181"/>
      <c r="S916" s="181"/>
      <c r="T916" s="181"/>
      <c r="U916" s="181"/>
      <c r="V916" s="181"/>
      <c r="W916" s="181"/>
      <c r="X916" s="181"/>
      <c r="Y916" s="181"/>
      <c r="Z916" s="181"/>
      <c r="AA916" s="181"/>
      <c r="AB916" s="182"/>
      <c r="AD916" s="526"/>
    </row>
    <row r="917" spans="4:30" ht="12.75" hidden="1" customHeight="1" outlineLevel="1">
      <c r="D917" s="112" t="str">
        <f ca="1">'Line Items'!D350</f>
        <v>Porterbrook: EMU - Class 323</v>
      </c>
      <c r="E917" s="93"/>
      <c r="F917" s="113" t="str">
        <f t="shared" si="68"/>
        <v>£000/ Veh</v>
      </c>
      <c r="G917" s="181"/>
      <c r="H917" s="181"/>
      <c r="I917" s="181"/>
      <c r="J917" s="181"/>
      <c r="K917" s="181"/>
      <c r="L917" s="181"/>
      <c r="M917" s="181"/>
      <c r="N917" s="181"/>
      <c r="O917" s="181"/>
      <c r="P917" s="181"/>
      <c r="Q917" s="181"/>
      <c r="R917" s="181"/>
      <c r="S917" s="181"/>
      <c r="T917" s="181"/>
      <c r="U917" s="181"/>
      <c r="V917" s="181"/>
      <c r="W917" s="181"/>
      <c r="X917" s="181"/>
      <c r="Y917" s="181"/>
      <c r="Z917" s="181"/>
      <c r="AA917" s="181"/>
      <c r="AB917" s="182"/>
      <c r="AD917" s="526"/>
    </row>
    <row r="918" spans="4:30" ht="12.75" hidden="1" customHeight="1" outlineLevel="1">
      <c r="D918" s="112" t="str">
        <f ca="1">'Line Items'!D351</f>
        <v>[Rolling Stock Line 20]</v>
      </c>
      <c r="E918" s="93"/>
      <c r="F918" s="113" t="str">
        <f t="shared" si="68"/>
        <v>£000/ Veh</v>
      </c>
      <c r="G918" s="181"/>
      <c r="H918" s="181"/>
      <c r="I918" s="181"/>
      <c r="J918" s="181"/>
      <c r="K918" s="181"/>
      <c r="L918" s="181"/>
      <c r="M918" s="181"/>
      <c r="N918" s="181"/>
      <c r="O918" s="181"/>
      <c r="P918" s="181"/>
      <c r="Q918" s="181"/>
      <c r="R918" s="181"/>
      <c r="S918" s="181"/>
      <c r="T918" s="181"/>
      <c r="U918" s="181"/>
      <c r="V918" s="181"/>
      <c r="W918" s="181"/>
      <c r="X918" s="181"/>
      <c r="Y918" s="181"/>
      <c r="Z918" s="181"/>
      <c r="AA918" s="181"/>
      <c r="AB918" s="182"/>
      <c r="AD918" s="526"/>
    </row>
    <row r="919" spans="4:30" ht="12.75" hidden="1" customHeight="1" outlineLevel="1">
      <c r="D919" s="112" t="str">
        <f ca="1">'Line Items'!D352</f>
        <v>[Rolling Stock Line 21]</v>
      </c>
      <c r="E919" s="93"/>
      <c r="F919" s="113" t="str">
        <f t="shared" si="68"/>
        <v>£000/ Veh</v>
      </c>
      <c r="G919" s="181"/>
      <c r="H919" s="181"/>
      <c r="I919" s="181"/>
      <c r="J919" s="181"/>
      <c r="K919" s="181"/>
      <c r="L919" s="181"/>
      <c r="M919" s="181"/>
      <c r="N919" s="181"/>
      <c r="O919" s="181"/>
      <c r="P919" s="181"/>
      <c r="Q919" s="181"/>
      <c r="R919" s="181"/>
      <c r="S919" s="181"/>
      <c r="T919" s="181"/>
      <c r="U919" s="181"/>
      <c r="V919" s="181"/>
      <c r="W919" s="181"/>
      <c r="X919" s="181"/>
      <c r="Y919" s="181"/>
      <c r="Z919" s="181"/>
      <c r="AA919" s="181"/>
      <c r="AB919" s="182"/>
      <c r="AD919" s="526"/>
    </row>
    <row r="920" spans="4:30" ht="12.75" hidden="1" customHeight="1" outlineLevel="1">
      <c r="D920" s="112" t="str">
        <f ca="1">'Line Items'!D353</f>
        <v>[Rolling Stock Line 22]</v>
      </c>
      <c r="E920" s="93"/>
      <c r="F920" s="113" t="str">
        <f t="shared" si="68"/>
        <v>£000/ Veh</v>
      </c>
      <c r="G920" s="181"/>
      <c r="H920" s="181"/>
      <c r="I920" s="181"/>
      <c r="J920" s="181"/>
      <c r="K920" s="181"/>
      <c r="L920" s="181"/>
      <c r="M920" s="181"/>
      <c r="N920" s="181"/>
      <c r="O920" s="181"/>
      <c r="P920" s="181"/>
      <c r="Q920" s="181"/>
      <c r="R920" s="181"/>
      <c r="S920" s="181"/>
      <c r="T920" s="181"/>
      <c r="U920" s="181"/>
      <c r="V920" s="181"/>
      <c r="W920" s="181"/>
      <c r="X920" s="181"/>
      <c r="Y920" s="181"/>
      <c r="Z920" s="181"/>
      <c r="AA920" s="181"/>
      <c r="AB920" s="182"/>
      <c r="AD920" s="526"/>
    </row>
    <row r="921" spans="4:30" ht="12.75" hidden="1" customHeight="1" outlineLevel="1">
      <c r="D921" s="112" t="str">
        <f ca="1">'Line Items'!D354</f>
        <v>[Rolling Stock Line 23]</v>
      </c>
      <c r="E921" s="93"/>
      <c r="F921" s="113" t="str">
        <f t="shared" si="68"/>
        <v>£000/ Veh</v>
      </c>
      <c r="G921" s="181"/>
      <c r="H921" s="181"/>
      <c r="I921" s="181"/>
      <c r="J921" s="181"/>
      <c r="K921" s="181"/>
      <c r="L921" s="181"/>
      <c r="M921" s="181"/>
      <c r="N921" s="181"/>
      <c r="O921" s="181"/>
      <c r="P921" s="181"/>
      <c r="Q921" s="181"/>
      <c r="R921" s="181"/>
      <c r="S921" s="181"/>
      <c r="T921" s="181"/>
      <c r="U921" s="181"/>
      <c r="V921" s="181"/>
      <c r="W921" s="181"/>
      <c r="X921" s="181"/>
      <c r="Y921" s="181"/>
      <c r="Z921" s="181"/>
      <c r="AA921" s="181"/>
      <c r="AB921" s="182"/>
      <c r="AD921" s="526"/>
    </row>
    <row r="922" spans="4:30" ht="12.75" hidden="1" customHeight="1" outlineLevel="1">
      <c r="D922" s="112" t="str">
        <f ca="1">'Line Items'!D355</f>
        <v>[Rolling Stock Line 24]</v>
      </c>
      <c r="E922" s="93"/>
      <c r="F922" s="113" t="str">
        <f t="shared" si="68"/>
        <v>£000/ Veh</v>
      </c>
      <c r="G922" s="181"/>
      <c r="H922" s="181"/>
      <c r="I922" s="181"/>
      <c r="J922" s="181"/>
      <c r="K922" s="181"/>
      <c r="L922" s="181"/>
      <c r="M922" s="181"/>
      <c r="N922" s="181"/>
      <c r="O922" s="181"/>
      <c r="P922" s="181"/>
      <c r="Q922" s="181"/>
      <c r="R922" s="181"/>
      <c r="S922" s="181"/>
      <c r="T922" s="181"/>
      <c r="U922" s="181"/>
      <c r="V922" s="181"/>
      <c r="W922" s="181"/>
      <c r="X922" s="181"/>
      <c r="Y922" s="181"/>
      <c r="Z922" s="181"/>
      <c r="AA922" s="181"/>
      <c r="AB922" s="182"/>
      <c r="AD922" s="526"/>
    </row>
    <row r="923" spans="4:30" ht="12.75" hidden="1" customHeight="1" outlineLevel="1">
      <c r="D923" s="112" t="str">
        <f ca="1">'Line Items'!D356</f>
        <v>[Rolling Stock Line 25]</v>
      </c>
      <c r="E923" s="93"/>
      <c r="F923" s="113" t="str">
        <f t="shared" si="68"/>
        <v>£000/ Veh</v>
      </c>
      <c r="G923" s="181"/>
      <c r="H923" s="181"/>
      <c r="I923" s="181"/>
      <c r="J923" s="181"/>
      <c r="K923" s="181"/>
      <c r="L923" s="181"/>
      <c r="M923" s="181"/>
      <c r="N923" s="181"/>
      <c r="O923" s="181"/>
      <c r="P923" s="181"/>
      <c r="Q923" s="181"/>
      <c r="R923" s="181"/>
      <c r="S923" s="181"/>
      <c r="T923" s="181"/>
      <c r="U923" s="181"/>
      <c r="V923" s="181"/>
      <c r="W923" s="181"/>
      <c r="X923" s="181"/>
      <c r="Y923" s="181"/>
      <c r="Z923" s="181"/>
      <c r="AA923" s="181"/>
      <c r="AB923" s="182"/>
      <c r="AD923" s="526"/>
    </row>
    <row r="924" spans="4:30" ht="12.75" hidden="1" customHeight="1" outlineLevel="1">
      <c r="D924" s="112" t="str">
        <f ca="1">'Line Items'!D357</f>
        <v>[Rolling Stock Line 26]</v>
      </c>
      <c r="E924" s="93"/>
      <c r="F924" s="113" t="str">
        <f t="shared" si="68"/>
        <v>£000/ Veh</v>
      </c>
      <c r="G924" s="181"/>
      <c r="H924" s="181"/>
      <c r="I924" s="181"/>
      <c r="J924" s="181"/>
      <c r="K924" s="181"/>
      <c r="L924" s="181"/>
      <c r="M924" s="181"/>
      <c r="N924" s="181"/>
      <c r="O924" s="181"/>
      <c r="P924" s="181"/>
      <c r="Q924" s="181"/>
      <c r="R924" s="181"/>
      <c r="S924" s="181"/>
      <c r="T924" s="181"/>
      <c r="U924" s="181"/>
      <c r="V924" s="181"/>
      <c r="W924" s="181"/>
      <c r="X924" s="181"/>
      <c r="Y924" s="181"/>
      <c r="Z924" s="181"/>
      <c r="AA924" s="181"/>
      <c r="AB924" s="182"/>
      <c r="AD924" s="526"/>
    </row>
    <row r="925" spans="4:30" ht="12.75" hidden="1" customHeight="1" outlineLevel="1">
      <c r="D925" s="112" t="str">
        <f ca="1">'Line Items'!D358</f>
        <v>[Rolling Stock Line 27]</v>
      </c>
      <c r="E925" s="93"/>
      <c r="F925" s="113" t="str">
        <f t="shared" si="68"/>
        <v>£000/ Veh</v>
      </c>
      <c r="G925" s="181"/>
      <c r="H925" s="181"/>
      <c r="I925" s="181"/>
      <c r="J925" s="181"/>
      <c r="K925" s="181"/>
      <c r="L925" s="181"/>
      <c r="M925" s="181"/>
      <c r="N925" s="181"/>
      <c r="O925" s="181"/>
      <c r="P925" s="181"/>
      <c r="Q925" s="181"/>
      <c r="R925" s="181"/>
      <c r="S925" s="181"/>
      <c r="T925" s="181"/>
      <c r="U925" s="181"/>
      <c r="V925" s="181"/>
      <c r="W925" s="181"/>
      <c r="X925" s="181"/>
      <c r="Y925" s="181"/>
      <c r="Z925" s="181"/>
      <c r="AA925" s="181"/>
      <c r="AB925" s="182"/>
      <c r="AD925" s="526"/>
    </row>
    <row r="926" spans="4:30" ht="12.75" hidden="1" customHeight="1" outlineLevel="1">
      <c r="D926" s="112" t="str">
        <f ca="1">'Line Items'!D359</f>
        <v>[Rolling Stock Line 28]</v>
      </c>
      <c r="E926" s="93"/>
      <c r="F926" s="113" t="str">
        <f t="shared" si="68"/>
        <v>£000/ Veh</v>
      </c>
      <c r="G926" s="181"/>
      <c r="H926" s="181"/>
      <c r="I926" s="181"/>
      <c r="J926" s="181"/>
      <c r="K926" s="181"/>
      <c r="L926" s="181"/>
      <c r="M926" s="181"/>
      <c r="N926" s="181"/>
      <c r="O926" s="181"/>
      <c r="P926" s="181"/>
      <c r="Q926" s="181"/>
      <c r="R926" s="181"/>
      <c r="S926" s="181"/>
      <c r="T926" s="181"/>
      <c r="U926" s="181"/>
      <c r="V926" s="181"/>
      <c r="W926" s="181"/>
      <c r="X926" s="181"/>
      <c r="Y926" s="181"/>
      <c r="Z926" s="181"/>
      <c r="AA926" s="181"/>
      <c r="AB926" s="182"/>
      <c r="AD926" s="526"/>
    </row>
    <row r="927" spans="4:30" ht="12.75" hidden="1" customHeight="1" outlineLevel="1">
      <c r="D927" s="112" t="str">
        <f ca="1">'Line Items'!D360</f>
        <v>[Rolling Stock Line 29]</v>
      </c>
      <c r="E927" s="93"/>
      <c r="F927" s="113" t="str">
        <f t="shared" si="68"/>
        <v>£000/ Veh</v>
      </c>
      <c r="G927" s="181"/>
      <c r="H927" s="181"/>
      <c r="I927" s="181"/>
      <c r="J927" s="181"/>
      <c r="K927" s="181"/>
      <c r="L927" s="181"/>
      <c r="M927" s="181"/>
      <c r="N927" s="181"/>
      <c r="O927" s="181"/>
      <c r="P927" s="181"/>
      <c r="Q927" s="181"/>
      <c r="R927" s="181"/>
      <c r="S927" s="181"/>
      <c r="T927" s="181"/>
      <c r="U927" s="181"/>
      <c r="V927" s="181"/>
      <c r="W927" s="181"/>
      <c r="X927" s="181"/>
      <c r="Y927" s="181"/>
      <c r="Z927" s="181"/>
      <c r="AA927" s="181"/>
      <c r="AB927" s="182"/>
      <c r="AD927" s="526"/>
    </row>
    <row r="928" spans="4:30" ht="12.75" hidden="1" customHeight="1" outlineLevel="1">
      <c r="D928" s="112" t="str">
        <f ca="1">'Line Items'!D361</f>
        <v>[Rolling Stock Line 30]</v>
      </c>
      <c r="E928" s="93"/>
      <c r="F928" s="113" t="str">
        <f t="shared" si="68"/>
        <v>£000/ Veh</v>
      </c>
      <c r="G928" s="181"/>
      <c r="H928" s="181"/>
      <c r="I928" s="181"/>
      <c r="J928" s="181"/>
      <c r="K928" s="181"/>
      <c r="L928" s="181"/>
      <c r="M928" s="181"/>
      <c r="N928" s="181"/>
      <c r="O928" s="181"/>
      <c r="P928" s="181"/>
      <c r="Q928" s="181"/>
      <c r="R928" s="181"/>
      <c r="S928" s="181"/>
      <c r="T928" s="181"/>
      <c r="U928" s="181"/>
      <c r="V928" s="181"/>
      <c r="W928" s="181"/>
      <c r="X928" s="181"/>
      <c r="Y928" s="181"/>
      <c r="Z928" s="181"/>
      <c r="AA928" s="181"/>
      <c r="AB928" s="182"/>
      <c r="AD928" s="526"/>
    </row>
    <row r="929" spans="4:30" ht="12.75" hidden="1" customHeight="1" outlineLevel="1">
      <c r="D929" s="112" t="str">
        <f ca="1">'Line Items'!D362</f>
        <v>[Rolling Stock Line 31]</v>
      </c>
      <c r="E929" s="93"/>
      <c r="F929" s="113" t="str">
        <f t="shared" si="68"/>
        <v>£000/ Veh</v>
      </c>
      <c r="G929" s="181"/>
      <c r="H929" s="181"/>
      <c r="I929" s="181"/>
      <c r="J929" s="181"/>
      <c r="K929" s="181"/>
      <c r="L929" s="181"/>
      <c r="M929" s="181"/>
      <c r="N929" s="181"/>
      <c r="O929" s="181"/>
      <c r="P929" s="181"/>
      <c r="Q929" s="181"/>
      <c r="R929" s="181"/>
      <c r="S929" s="181"/>
      <c r="T929" s="181"/>
      <c r="U929" s="181"/>
      <c r="V929" s="181"/>
      <c r="W929" s="181"/>
      <c r="X929" s="181"/>
      <c r="Y929" s="181"/>
      <c r="Z929" s="181"/>
      <c r="AA929" s="181"/>
      <c r="AB929" s="182"/>
      <c r="AD929" s="526"/>
    </row>
    <row r="930" spans="4:30" ht="12.75" hidden="1" customHeight="1" outlineLevel="1">
      <c r="D930" s="112" t="str">
        <f ca="1">'Line Items'!D363</f>
        <v>[Rolling Stock Line 32]</v>
      </c>
      <c r="E930" s="93"/>
      <c r="F930" s="113" t="str">
        <f t="shared" si="68"/>
        <v>£000/ Veh</v>
      </c>
      <c r="G930" s="181"/>
      <c r="H930" s="181"/>
      <c r="I930" s="181"/>
      <c r="J930" s="181"/>
      <c r="K930" s="181"/>
      <c r="L930" s="181"/>
      <c r="M930" s="181"/>
      <c r="N930" s="181"/>
      <c r="O930" s="181"/>
      <c r="P930" s="181"/>
      <c r="Q930" s="181"/>
      <c r="R930" s="181"/>
      <c r="S930" s="181"/>
      <c r="T930" s="181"/>
      <c r="U930" s="181"/>
      <c r="V930" s="181"/>
      <c r="W930" s="181"/>
      <c r="X930" s="181"/>
      <c r="Y930" s="181"/>
      <c r="Z930" s="181"/>
      <c r="AA930" s="181"/>
      <c r="AB930" s="182"/>
      <c r="AD930" s="526"/>
    </row>
    <row r="931" spans="4:30" ht="12.75" hidden="1" customHeight="1" outlineLevel="1">
      <c r="D931" s="112" t="str">
        <f ca="1">'Line Items'!D364</f>
        <v>[Rolling Stock Line 33]</v>
      </c>
      <c r="E931" s="93"/>
      <c r="F931" s="113" t="str">
        <f t="shared" si="68"/>
        <v>£000/ Veh</v>
      </c>
      <c r="G931" s="181"/>
      <c r="H931" s="181"/>
      <c r="I931" s="181"/>
      <c r="J931" s="181"/>
      <c r="K931" s="181"/>
      <c r="L931" s="181"/>
      <c r="M931" s="181"/>
      <c r="N931" s="181"/>
      <c r="O931" s="181"/>
      <c r="P931" s="181"/>
      <c r="Q931" s="181"/>
      <c r="R931" s="181"/>
      <c r="S931" s="181"/>
      <c r="T931" s="181"/>
      <c r="U931" s="181"/>
      <c r="V931" s="181"/>
      <c r="W931" s="181"/>
      <c r="X931" s="181"/>
      <c r="Y931" s="181"/>
      <c r="Z931" s="181"/>
      <c r="AA931" s="181"/>
      <c r="AB931" s="182"/>
      <c r="AD931" s="526"/>
    </row>
    <row r="932" spans="4:30" ht="12.75" hidden="1" customHeight="1" outlineLevel="1">
      <c r="D932" s="112" t="str">
        <f ca="1">'Line Items'!D365</f>
        <v>[Rolling Stock Line 34]</v>
      </c>
      <c r="E932" s="93"/>
      <c r="F932" s="113" t="str">
        <f t="shared" si="68"/>
        <v>£000/ Veh</v>
      </c>
      <c r="G932" s="181"/>
      <c r="H932" s="181"/>
      <c r="I932" s="181"/>
      <c r="J932" s="181"/>
      <c r="K932" s="181"/>
      <c r="L932" s="181"/>
      <c r="M932" s="181"/>
      <c r="N932" s="181"/>
      <c r="O932" s="181"/>
      <c r="P932" s="181"/>
      <c r="Q932" s="181"/>
      <c r="R932" s="181"/>
      <c r="S932" s="181"/>
      <c r="T932" s="181"/>
      <c r="U932" s="181"/>
      <c r="V932" s="181"/>
      <c r="W932" s="181"/>
      <c r="X932" s="181"/>
      <c r="Y932" s="181"/>
      <c r="Z932" s="181"/>
      <c r="AA932" s="181"/>
      <c r="AB932" s="182"/>
      <c r="AD932" s="526"/>
    </row>
    <row r="933" spans="4:30" ht="12.75" hidden="1" customHeight="1" outlineLevel="1">
      <c r="D933" s="112" t="str">
        <f ca="1">'Line Items'!D366</f>
        <v>[Rolling Stock Line 35]</v>
      </c>
      <c r="E933" s="93"/>
      <c r="F933" s="113" t="str">
        <f t="shared" si="68"/>
        <v>£000/ Veh</v>
      </c>
      <c r="G933" s="181"/>
      <c r="H933" s="181"/>
      <c r="I933" s="181"/>
      <c r="J933" s="181"/>
      <c r="K933" s="181"/>
      <c r="L933" s="181"/>
      <c r="M933" s="181"/>
      <c r="N933" s="181"/>
      <c r="O933" s="181"/>
      <c r="P933" s="181"/>
      <c r="Q933" s="181"/>
      <c r="R933" s="181"/>
      <c r="S933" s="181"/>
      <c r="T933" s="181"/>
      <c r="U933" s="181"/>
      <c r="V933" s="181"/>
      <c r="W933" s="181"/>
      <c r="X933" s="181"/>
      <c r="Y933" s="181"/>
      <c r="Z933" s="181"/>
      <c r="AA933" s="181"/>
      <c r="AB933" s="182"/>
      <c r="AD933" s="526"/>
    </row>
    <row r="934" spans="4:30" ht="12.75" hidden="1" customHeight="1" outlineLevel="1">
      <c r="D934" s="112" t="str">
        <f ca="1">'Line Items'!D367</f>
        <v>[Rolling Stock Line 36]</v>
      </c>
      <c r="E934" s="93"/>
      <c r="F934" s="113" t="str">
        <f t="shared" si="68"/>
        <v>£000/ Veh</v>
      </c>
      <c r="G934" s="181"/>
      <c r="H934" s="181"/>
      <c r="I934" s="181"/>
      <c r="J934" s="181"/>
      <c r="K934" s="181"/>
      <c r="L934" s="181"/>
      <c r="M934" s="181"/>
      <c r="N934" s="181"/>
      <c r="O934" s="181"/>
      <c r="P934" s="181"/>
      <c r="Q934" s="181"/>
      <c r="R934" s="181"/>
      <c r="S934" s="181"/>
      <c r="T934" s="181"/>
      <c r="U934" s="181"/>
      <c r="V934" s="181"/>
      <c r="W934" s="181"/>
      <c r="X934" s="181"/>
      <c r="Y934" s="181"/>
      <c r="Z934" s="181"/>
      <c r="AA934" s="181"/>
      <c r="AB934" s="182"/>
      <c r="AD934" s="526"/>
    </row>
    <row r="935" spans="4:30" ht="12.75" hidden="1" customHeight="1" outlineLevel="1">
      <c r="D935" s="112" t="str">
        <f ca="1">'Line Items'!D368</f>
        <v>[Rolling Stock Line 37]</v>
      </c>
      <c r="E935" s="93"/>
      <c r="F935" s="113" t="str">
        <f t="shared" si="68"/>
        <v>£000/ Veh</v>
      </c>
      <c r="G935" s="181"/>
      <c r="H935" s="181"/>
      <c r="I935" s="181"/>
      <c r="J935" s="181"/>
      <c r="K935" s="181"/>
      <c r="L935" s="181"/>
      <c r="M935" s="181"/>
      <c r="N935" s="181"/>
      <c r="O935" s="181"/>
      <c r="P935" s="181"/>
      <c r="Q935" s="181"/>
      <c r="R935" s="181"/>
      <c r="S935" s="181"/>
      <c r="T935" s="181"/>
      <c r="U935" s="181"/>
      <c r="V935" s="181"/>
      <c r="W935" s="181"/>
      <c r="X935" s="181"/>
      <c r="Y935" s="181"/>
      <c r="Z935" s="181"/>
      <c r="AA935" s="181"/>
      <c r="AB935" s="182"/>
      <c r="AD935" s="526"/>
    </row>
    <row r="936" spans="4:30" ht="12.75" hidden="1" customHeight="1" outlineLevel="1">
      <c r="D936" s="112" t="str">
        <f ca="1">'Line Items'!D369</f>
        <v>[Rolling Stock Line 38]</v>
      </c>
      <c r="E936" s="93"/>
      <c r="F936" s="113" t="str">
        <f t="shared" si="68"/>
        <v>£000/ Veh</v>
      </c>
      <c r="G936" s="181"/>
      <c r="H936" s="181"/>
      <c r="I936" s="181"/>
      <c r="J936" s="181"/>
      <c r="K936" s="181"/>
      <c r="L936" s="181"/>
      <c r="M936" s="181"/>
      <c r="N936" s="181"/>
      <c r="O936" s="181"/>
      <c r="P936" s="181"/>
      <c r="Q936" s="181"/>
      <c r="R936" s="181"/>
      <c r="S936" s="181"/>
      <c r="T936" s="181"/>
      <c r="U936" s="181"/>
      <c r="V936" s="181"/>
      <c r="W936" s="181"/>
      <c r="X936" s="181"/>
      <c r="Y936" s="181"/>
      <c r="Z936" s="181"/>
      <c r="AA936" s="181"/>
      <c r="AB936" s="182"/>
      <c r="AD936" s="526"/>
    </row>
    <row r="937" spans="4:30" ht="12.75" hidden="1" customHeight="1" outlineLevel="1">
      <c r="D937" s="112" t="str">
        <f ca="1">'Line Items'!D370</f>
        <v>[Rolling Stock Line 39]</v>
      </c>
      <c r="E937" s="93"/>
      <c r="F937" s="113" t="str">
        <f t="shared" si="68"/>
        <v>£000/ Veh</v>
      </c>
      <c r="G937" s="181"/>
      <c r="H937" s="181"/>
      <c r="I937" s="181"/>
      <c r="J937" s="181"/>
      <c r="K937" s="181"/>
      <c r="L937" s="181"/>
      <c r="M937" s="181"/>
      <c r="N937" s="181"/>
      <c r="O937" s="181"/>
      <c r="P937" s="181"/>
      <c r="Q937" s="181"/>
      <c r="R937" s="181"/>
      <c r="S937" s="181"/>
      <c r="T937" s="181"/>
      <c r="U937" s="181"/>
      <c r="V937" s="181"/>
      <c r="W937" s="181"/>
      <c r="X937" s="181"/>
      <c r="Y937" s="181"/>
      <c r="Z937" s="181"/>
      <c r="AA937" s="181"/>
      <c r="AB937" s="182"/>
      <c r="AD937" s="526"/>
    </row>
    <row r="938" spans="4:30" ht="12.75" hidden="1" customHeight="1" outlineLevel="1">
      <c r="D938" s="112" t="str">
        <f ca="1">'Line Items'!D371</f>
        <v>[Rolling Stock Line 40]</v>
      </c>
      <c r="E938" s="93"/>
      <c r="F938" s="113" t="str">
        <f t="shared" si="68"/>
        <v>£000/ Veh</v>
      </c>
      <c r="G938" s="181"/>
      <c r="H938" s="181"/>
      <c r="I938" s="181"/>
      <c r="J938" s="181"/>
      <c r="K938" s="181"/>
      <c r="L938" s="181"/>
      <c r="M938" s="181"/>
      <c r="N938" s="181"/>
      <c r="O938" s="181"/>
      <c r="P938" s="181"/>
      <c r="Q938" s="181"/>
      <c r="R938" s="181"/>
      <c r="S938" s="181"/>
      <c r="T938" s="181"/>
      <c r="U938" s="181"/>
      <c r="V938" s="181"/>
      <c r="W938" s="181"/>
      <c r="X938" s="181"/>
      <c r="Y938" s="181"/>
      <c r="Z938" s="181"/>
      <c r="AA938" s="181"/>
      <c r="AB938" s="182"/>
      <c r="AD938" s="526"/>
    </row>
    <row r="939" spans="4:30" ht="12.75" hidden="1" customHeight="1" outlineLevel="1">
      <c r="D939" s="112" t="str">
        <f ca="1">'Line Items'!D372</f>
        <v>[Rolling Stock Line 41]</v>
      </c>
      <c r="E939" s="93"/>
      <c r="F939" s="113" t="str">
        <f t="shared" si="68"/>
        <v>£000/ Veh</v>
      </c>
      <c r="G939" s="181"/>
      <c r="H939" s="181"/>
      <c r="I939" s="181"/>
      <c r="J939" s="181"/>
      <c r="K939" s="181"/>
      <c r="L939" s="181"/>
      <c r="M939" s="181"/>
      <c r="N939" s="181"/>
      <c r="O939" s="181"/>
      <c r="P939" s="181"/>
      <c r="Q939" s="181"/>
      <c r="R939" s="181"/>
      <c r="S939" s="181"/>
      <c r="T939" s="181"/>
      <c r="U939" s="181"/>
      <c r="V939" s="181"/>
      <c r="W939" s="181"/>
      <c r="X939" s="181"/>
      <c r="Y939" s="181"/>
      <c r="Z939" s="181"/>
      <c r="AA939" s="181"/>
      <c r="AB939" s="182"/>
      <c r="AD939" s="526"/>
    </row>
    <row r="940" spans="4:30" ht="12.75" hidden="1" customHeight="1" outlineLevel="1">
      <c r="D940" s="112" t="str">
        <f ca="1">'Line Items'!D373</f>
        <v>[Rolling Stock Line 42]</v>
      </c>
      <c r="E940" s="93"/>
      <c r="F940" s="113" t="str">
        <f t="shared" si="68"/>
        <v>£000/ Veh</v>
      </c>
      <c r="G940" s="181"/>
      <c r="H940" s="181"/>
      <c r="I940" s="181"/>
      <c r="J940" s="181"/>
      <c r="K940" s="181"/>
      <c r="L940" s="181"/>
      <c r="M940" s="181"/>
      <c r="N940" s="181"/>
      <c r="O940" s="181"/>
      <c r="P940" s="181"/>
      <c r="Q940" s="181"/>
      <c r="R940" s="181"/>
      <c r="S940" s="181"/>
      <c r="T940" s="181"/>
      <c r="U940" s="181"/>
      <c r="V940" s="181"/>
      <c r="W940" s="181"/>
      <c r="X940" s="181"/>
      <c r="Y940" s="181"/>
      <c r="Z940" s="181"/>
      <c r="AA940" s="181"/>
      <c r="AB940" s="182"/>
      <c r="AD940" s="526"/>
    </row>
    <row r="941" spans="4:30" ht="12.75" hidden="1" customHeight="1" outlineLevel="1">
      <c r="D941" s="112" t="str">
        <f ca="1">'Line Items'!D374</f>
        <v>[Rolling Stock Line 43]</v>
      </c>
      <c r="E941" s="93"/>
      <c r="F941" s="113" t="str">
        <f t="shared" si="68"/>
        <v>£000/ Veh</v>
      </c>
      <c r="G941" s="181"/>
      <c r="H941" s="181"/>
      <c r="I941" s="181"/>
      <c r="J941" s="181"/>
      <c r="K941" s="181"/>
      <c r="L941" s="181"/>
      <c r="M941" s="181"/>
      <c r="N941" s="181"/>
      <c r="O941" s="181"/>
      <c r="P941" s="181"/>
      <c r="Q941" s="181"/>
      <c r="R941" s="181"/>
      <c r="S941" s="181"/>
      <c r="T941" s="181"/>
      <c r="U941" s="181"/>
      <c r="V941" s="181"/>
      <c r="W941" s="181"/>
      <c r="X941" s="181"/>
      <c r="Y941" s="181"/>
      <c r="Z941" s="181"/>
      <c r="AA941" s="181"/>
      <c r="AB941" s="182"/>
      <c r="AD941" s="526"/>
    </row>
    <row r="942" spans="4:30" ht="12.75" hidden="1" customHeight="1" outlineLevel="1">
      <c r="D942" s="112" t="str">
        <f ca="1">'Line Items'!D375</f>
        <v>[Rolling Stock Line 44]</v>
      </c>
      <c r="E942" s="93"/>
      <c r="F942" s="113" t="str">
        <f t="shared" si="68"/>
        <v>£000/ Veh</v>
      </c>
      <c r="G942" s="181"/>
      <c r="H942" s="181"/>
      <c r="I942" s="181"/>
      <c r="J942" s="181"/>
      <c r="K942" s="181"/>
      <c r="L942" s="181"/>
      <c r="M942" s="181"/>
      <c r="N942" s="181"/>
      <c r="O942" s="181"/>
      <c r="P942" s="181"/>
      <c r="Q942" s="181"/>
      <c r="R942" s="181"/>
      <c r="S942" s="181"/>
      <c r="T942" s="181"/>
      <c r="U942" s="181"/>
      <c r="V942" s="181"/>
      <c r="W942" s="181"/>
      <c r="X942" s="181"/>
      <c r="Y942" s="181"/>
      <c r="Z942" s="181"/>
      <c r="AA942" s="181"/>
      <c r="AB942" s="182"/>
      <c r="AD942" s="526"/>
    </row>
    <row r="943" spans="4:30" ht="12.75" hidden="1" customHeight="1" outlineLevel="1">
      <c r="D943" s="112" t="str">
        <f ca="1">'Line Items'!D376</f>
        <v>[Rolling Stock Line 45]</v>
      </c>
      <c r="E943" s="93"/>
      <c r="F943" s="113" t="str">
        <f t="shared" si="68"/>
        <v>£000/ Veh</v>
      </c>
      <c r="G943" s="181"/>
      <c r="H943" s="181"/>
      <c r="I943" s="181"/>
      <c r="J943" s="181"/>
      <c r="K943" s="181"/>
      <c r="L943" s="181"/>
      <c r="M943" s="181"/>
      <c r="N943" s="181"/>
      <c r="O943" s="181"/>
      <c r="P943" s="181"/>
      <c r="Q943" s="181"/>
      <c r="R943" s="181"/>
      <c r="S943" s="181"/>
      <c r="T943" s="181"/>
      <c r="U943" s="181"/>
      <c r="V943" s="181"/>
      <c r="W943" s="181"/>
      <c r="X943" s="181"/>
      <c r="Y943" s="181"/>
      <c r="Z943" s="181"/>
      <c r="AA943" s="181"/>
      <c r="AB943" s="182"/>
      <c r="AD943" s="526"/>
    </row>
    <row r="944" spans="4:30" ht="12.75" hidden="1" customHeight="1" outlineLevel="1">
      <c r="D944" s="112" t="str">
        <f ca="1">'Line Items'!D377</f>
        <v>[Rolling Stock Line 46]</v>
      </c>
      <c r="E944" s="93"/>
      <c r="F944" s="113" t="str">
        <f t="shared" si="68"/>
        <v>£000/ Veh</v>
      </c>
      <c r="G944" s="181"/>
      <c r="H944" s="181"/>
      <c r="I944" s="181"/>
      <c r="J944" s="181"/>
      <c r="K944" s="181"/>
      <c r="L944" s="181"/>
      <c r="M944" s="181"/>
      <c r="N944" s="181"/>
      <c r="O944" s="181"/>
      <c r="P944" s="181"/>
      <c r="Q944" s="181"/>
      <c r="R944" s="181"/>
      <c r="S944" s="181"/>
      <c r="T944" s="181"/>
      <c r="U944" s="181"/>
      <c r="V944" s="181"/>
      <c r="W944" s="181"/>
      <c r="X944" s="181"/>
      <c r="Y944" s="181"/>
      <c r="Z944" s="181"/>
      <c r="AA944" s="181"/>
      <c r="AB944" s="182"/>
      <c r="AD944" s="526"/>
    </row>
    <row r="945" spans="2:30" ht="12.75" hidden="1" customHeight="1" outlineLevel="1">
      <c r="D945" s="112" t="str">
        <f ca="1">'Line Items'!D378</f>
        <v>[Rolling Stock Line 47]</v>
      </c>
      <c r="E945" s="93"/>
      <c r="F945" s="113" t="str">
        <f t="shared" si="68"/>
        <v>£000/ Veh</v>
      </c>
      <c r="G945" s="181"/>
      <c r="H945" s="181"/>
      <c r="I945" s="181"/>
      <c r="J945" s="181"/>
      <c r="K945" s="181"/>
      <c r="L945" s="181"/>
      <c r="M945" s="181"/>
      <c r="N945" s="181"/>
      <c r="O945" s="181"/>
      <c r="P945" s="181"/>
      <c r="Q945" s="181"/>
      <c r="R945" s="181"/>
      <c r="S945" s="181"/>
      <c r="T945" s="181"/>
      <c r="U945" s="181"/>
      <c r="V945" s="181"/>
      <c r="W945" s="181"/>
      <c r="X945" s="181"/>
      <c r="Y945" s="181"/>
      <c r="Z945" s="181"/>
      <c r="AA945" s="181"/>
      <c r="AB945" s="182"/>
      <c r="AD945" s="526"/>
    </row>
    <row r="946" spans="2:30" ht="12.75" hidden="1" customHeight="1" outlineLevel="1">
      <c r="D946" s="112" t="str">
        <f ca="1">'Line Items'!D379</f>
        <v>[Rolling Stock Line 48]</v>
      </c>
      <c r="E946" s="93"/>
      <c r="F946" s="113" t="str">
        <f t="shared" si="68"/>
        <v>£000/ Veh</v>
      </c>
      <c r="G946" s="181"/>
      <c r="H946" s="181"/>
      <c r="I946" s="181"/>
      <c r="J946" s="181"/>
      <c r="K946" s="181"/>
      <c r="L946" s="181"/>
      <c r="M946" s="181"/>
      <c r="N946" s="181"/>
      <c r="O946" s="181"/>
      <c r="P946" s="181"/>
      <c r="Q946" s="181"/>
      <c r="R946" s="181"/>
      <c r="S946" s="181"/>
      <c r="T946" s="181"/>
      <c r="U946" s="181"/>
      <c r="V946" s="181"/>
      <c r="W946" s="181"/>
      <c r="X946" s="181"/>
      <c r="Y946" s="181"/>
      <c r="Z946" s="181"/>
      <c r="AA946" s="181"/>
      <c r="AB946" s="182"/>
      <c r="AD946" s="526"/>
    </row>
    <row r="947" spans="2:30" ht="12.75" hidden="1" customHeight="1" outlineLevel="1">
      <c r="D947" s="112" t="str">
        <f ca="1">'Line Items'!D380</f>
        <v>[Rolling Stock Line 49]</v>
      </c>
      <c r="E947" s="93"/>
      <c r="F947" s="113" t="str">
        <f t="shared" si="68"/>
        <v>£000/ Veh</v>
      </c>
      <c r="G947" s="181"/>
      <c r="H947" s="181"/>
      <c r="I947" s="181"/>
      <c r="J947" s="181"/>
      <c r="K947" s="181"/>
      <c r="L947" s="181"/>
      <c r="M947" s="181"/>
      <c r="N947" s="181"/>
      <c r="O947" s="181"/>
      <c r="P947" s="181"/>
      <c r="Q947" s="181"/>
      <c r="R947" s="181"/>
      <c r="S947" s="181"/>
      <c r="T947" s="181"/>
      <c r="U947" s="181"/>
      <c r="V947" s="181"/>
      <c r="W947" s="181"/>
      <c r="X947" s="181"/>
      <c r="Y947" s="181"/>
      <c r="Z947" s="181"/>
      <c r="AA947" s="181"/>
      <c r="AB947" s="182"/>
      <c r="AD947" s="526"/>
    </row>
    <row r="948" spans="2:30" ht="12.75" hidden="1" customHeight="1" outlineLevel="1">
      <c r="D948" s="123" t="str">
        <f ca="1">'Line Items'!D381</f>
        <v>[Rolling Stock Line 50]</v>
      </c>
      <c r="E948" s="183"/>
      <c r="F948" s="124" t="str">
        <f>F917</f>
        <v>£000/ Veh</v>
      </c>
      <c r="G948" s="184"/>
      <c r="H948" s="184"/>
      <c r="I948" s="184"/>
      <c r="J948" s="184"/>
      <c r="K948" s="184"/>
      <c r="L948" s="184"/>
      <c r="M948" s="184"/>
      <c r="N948" s="184"/>
      <c r="O948" s="184"/>
      <c r="P948" s="184"/>
      <c r="Q948" s="184"/>
      <c r="R948" s="184"/>
      <c r="S948" s="184"/>
      <c r="T948" s="184"/>
      <c r="U948" s="184"/>
      <c r="V948" s="184"/>
      <c r="W948" s="184"/>
      <c r="X948" s="184"/>
      <c r="Y948" s="184"/>
      <c r="Z948" s="184"/>
      <c r="AA948" s="184"/>
      <c r="AB948" s="185"/>
      <c r="AD948" s="527"/>
    </row>
    <row r="949" spans="2:30" ht="12.75" hidden="1" customHeight="1" outlineLevel="1">
      <c r="G949" s="94"/>
      <c r="H949" s="94"/>
      <c r="I949" s="94"/>
      <c r="J949" s="94"/>
      <c r="K949" s="94"/>
      <c r="L949" s="94"/>
      <c r="M949" s="94"/>
      <c r="N949" s="94"/>
      <c r="O949" s="94"/>
      <c r="P949" s="94"/>
      <c r="Q949" s="94"/>
      <c r="R949" s="94"/>
      <c r="S949" s="94"/>
      <c r="T949" s="94"/>
      <c r="U949" s="94"/>
      <c r="V949" s="94"/>
      <c r="W949" s="94"/>
      <c r="X949" s="94"/>
      <c r="Y949" s="94"/>
      <c r="Z949" s="94"/>
      <c r="AA949" s="94"/>
      <c r="AB949" s="94"/>
      <c r="AD949" s="528"/>
    </row>
    <row r="950" spans="2:30" ht="12.75" hidden="1" customHeight="1" outlineLevel="1">
      <c r="D950" s="241" t="str">
        <f>"Average "&amp;B897</f>
        <v>Average Capital Lease Charge per Vehicle</v>
      </c>
      <c r="E950" s="242"/>
      <c r="F950" s="243" t="str">
        <f>F948</f>
        <v>£000/ Veh</v>
      </c>
      <c r="G950" s="244">
        <f t="shared" ref="G950:AB950" si="69">IF(G$69=0,0,SUMPRODUCT(G$18:G$67,G899:G948)/G$69)</f>
        <v>0</v>
      </c>
      <c r="H950" s="244">
        <f t="shared" si="69"/>
        <v>0</v>
      </c>
      <c r="I950" s="244">
        <f t="shared" si="69"/>
        <v>0</v>
      </c>
      <c r="J950" s="244">
        <f t="shared" si="69"/>
        <v>0</v>
      </c>
      <c r="K950" s="244">
        <f t="shared" si="69"/>
        <v>0</v>
      </c>
      <c r="L950" s="244">
        <f t="shared" si="69"/>
        <v>0</v>
      </c>
      <c r="M950" s="244">
        <f t="shared" si="69"/>
        <v>0</v>
      </c>
      <c r="N950" s="244">
        <f t="shared" si="69"/>
        <v>0</v>
      </c>
      <c r="O950" s="244">
        <f t="shared" si="69"/>
        <v>0</v>
      </c>
      <c r="P950" s="244">
        <f t="shared" si="69"/>
        <v>0</v>
      </c>
      <c r="Q950" s="244">
        <f t="shared" si="69"/>
        <v>0</v>
      </c>
      <c r="R950" s="244">
        <f t="shared" si="69"/>
        <v>0</v>
      </c>
      <c r="S950" s="244">
        <f t="shared" si="69"/>
        <v>0</v>
      </c>
      <c r="T950" s="244">
        <f t="shared" si="69"/>
        <v>0</v>
      </c>
      <c r="U950" s="244">
        <f t="shared" si="69"/>
        <v>0</v>
      </c>
      <c r="V950" s="244">
        <f t="shared" si="69"/>
        <v>0</v>
      </c>
      <c r="W950" s="244">
        <f t="shared" si="69"/>
        <v>0</v>
      </c>
      <c r="X950" s="244">
        <f t="shared" si="69"/>
        <v>0</v>
      </c>
      <c r="Y950" s="244">
        <f t="shared" si="69"/>
        <v>0</v>
      </c>
      <c r="Z950" s="244">
        <f t="shared" si="69"/>
        <v>0</v>
      </c>
      <c r="AA950" s="244">
        <f t="shared" si="69"/>
        <v>0</v>
      </c>
      <c r="AB950" s="245">
        <f t="shared" si="69"/>
        <v>0</v>
      </c>
      <c r="AD950" s="529"/>
    </row>
    <row r="951" spans="2:30" collapsed="1">
      <c r="G951" s="94"/>
      <c r="H951" s="94"/>
      <c r="I951" s="94"/>
      <c r="J951" s="94"/>
      <c r="K951" s="94"/>
      <c r="L951" s="94"/>
      <c r="M951" s="94"/>
      <c r="N951" s="94"/>
      <c r="O951" s="94"/>
      <c r="P951" s="94"/>
      <c r="Q951" s="94"/>
      <c r="R951" s="94"/>
      <c r="S951" s="94"/>
      <c r="T951" s="94"/>
      <c r="U951" s="94"/>
      <c r="V951" s="94"/>
      <c r="W951" s="94"/>
      <c r="X951" s="94"/>
      <c r="Y951" s="94"/>
      <c r="Z951" s="94"/>
      <c r="AA951" s="94"/>
      <c r="AB951" s="94"/>
      <c r="AD951" s="528"/>
    </row>
    <row r="952" spans="2:30" ht="16.5" customHeight="1">
      <c r="B952" s="15" t="s">
        <v>628</v>
      </c>
      <c r="C952" s="15"/>
      <c r="D952" s="178"/>
      <c r="E952" s="178"/>
      <c r="F952" s="15"/>
      <c r="G952" s="196"/>
      <c r="H952" s="196"/>
      <c r="I952" s="196"/>
      <c r="J952" s="196"/>
      <c r="K952" s="196"/>
      <c r="L952" s="196"/>
      <c r="M952" s="196"/>
      <c r="N952" s="196"/>
      <c r="O952" s="196"/>
      <c r="P952" s="196"/>
      <c r="Q952" s="196"/>
      <c r="R952" s="196"/>
      <c r="S952" s="196"/>
      <c r="T952" s="196"/>
      <c r="U952" s="196"/>
      <c r="V952" s="196"/>
      <c r="W952" s="196"/>
      <c r="X952" s="196"/>
      <c r="Y952" s="196"/>
      <c r="Z952" s="196"/>
      <c r="AA952" s="196"/>
      <c r="AB952" s="196"/>
      <c r="AC952" s="15"/>
      <c r="AD952" s="530"/>
    </row>
    <row r="953" spans="2:30" ht="12.75" hidden="1" customHeight="1" outlineLevel="1">
      <c r="G953" s="94"/>
      <c r="H953" s="94"/>
      <c r="I953" s="94"/>
      <c r="J953" s="94"/>
      <c r="K953" s="94"/>
      <c r="L953" s="94"/>
      <c r="M953" s="94"/>
      <c r="N953" s="94"/>
      <c r="O953" s="94"/>
      <c r="P953" s="94"/>
      <c r="Q953" s="94"/>
      <c r="R953" s="94"/>
      <c r="S953" s="94"/>
      <c r="T953" s="94"/>
      <c r="U953" s="94"/>
      <c r="V953" s="94"/>
      <c r="W953" s="94"/>
      <c r="X953" s="94"/>
      <c r="Y953" s="94"/>
      <c r="Z953" s="94"/>
      <c r="AA953" s="94"/>
      <c r="AB953" s="94"/>
      <c r="AD953" s="528"/>
    </row>
    <row r="954" spans="2:30" ht="12.75" hidden="1" customHeight="1" outlineLevel="1">
      <c r="D954" s="106" t="str">
        <f ca="1">'Line Items'!D332</f>
        <v>Angel: DMU - Class 142</v>
      </c>
      <c r="E954" s="89"/>
      <c r="F954" s="107" t="str">
        <f t="shared" ref="F954:F1003" si="70">F899</f>
        <v>£000/ Veh</v>
      </c>
      <c r="G954" s="179"/>
      <c r="H954" s="179"/>
      <c r="I954" s="255"/>
      <c r="J954" s="255"/>
      <c r="K954" s="255"/>
      <c r="L954" s="255"/>
      <c r="M954" s="255"/>
      <c r="N954" s="255"/>
      <c r="O954" s="255"/>
      <c r="P954" s="255"/>
      <c r="Q954" s="255"/>
      <c r="R954" s="255"/>
      <c r="S954" s="255"/>
      <c r="T954" s="255"/>
      <c r="U954" s="255"/>
      <c r="V954" s="255"/>
      <c r="W954" s="255"/>
      <c r="X954" s="255"/>
      <c r="Y954" s="255"/>
      <c r="Z954" s="255"/>
      <c r="AA954" s="179"/>
      <c r="AB954" s="197"/>
      <c r="AD954" s="524" t="s">
        <v>855</v>
      </c>
    </row>
    <row r="955" spans="2:30" ht="12.75" hidden="1" customHeight="1" outlineLevel="1">
      <c r="D955" s="112" t="str">
        <f ca="1">'Line Items'!D333</f>
        <v>Angel: DMU - Class 150 - 2 car</v>
      </c>
      <c r="E955" s="93"/>
      <c r="F955" s="113" t="str">
        <f t="shared" si="70"/>
        <v>£000/ Veh</v>
      </c>
      <c r="G955" s="181"/>
      <c r="H955" s="181"/>
      <c r="I955" s="216"/>
      <c r="J955" s="216"/>
      <c r="K955" s="216"/>
      <c r="L955" s="216"/>
      <c r="M955" s="216"/>
      <c r="N955" s="216"/>
      <c r="O955" s="216"/>
      <c r="P955" s="216"/>
      <c r="Q955" s="216"/>
      <c r="R955" s="216"/>
      <c r="S955" s="216"/>
      <c r="T955" s="216"/>
      <c r="U955" s="216"/>
      <c r="V955" s="216"/>
      <c r="W955" s="216"/>
      <c r="X955" s="216"/>
      <c r="Y955" s="216"/>
      <c r="Z955" s="216"/>
      <c r="AA955" s="181"/>
      <c r="AB955" s="182"/>
      <c r="AD955" s="526"/>
    </row>
    <row r="956" spans="2:30" ht="12.75" hidden="1" customHeight="1" outlineLevel="1">
      <c r="D956" s="112" t="str">
        <f ca="1">'Line Items'!D334</f>
        <v>Angel: DMU - Class 150 - 3 car</v>
      </c>
      <c r="E956" s="93"/>
      <c r="F956" s="113" t="str">
        <f t="shared" si="70"/>
        <v>£000/ Veh</v>
      </c>
      <c r="G956" s="181"/>
      <c r="H956" s="181"/>
      <c r="I956" s="181"/>
      <c r="J956" s="181"/>
      <c r="K956" s="181"/>
      <c r="L956" s="181"/>
      <c r="M956" s="181"/>
      <c r="N956" s="181"/>
      <c r="O956" s="181"/>
      <c r="P956" s="181"/>
      <c r="Q956" s="181"/>
      <c r="R956" s="181"/>
      <c r="S956" s="181"/>
      <c r="T956" s="181"/>
      <c r="U956" s="181"/>
      <c r="V956" s="181"/>
      <c r="W956" s="181"/>
      <c r="X956" s="181"/>
      <c r="Y956" s="181"/>
      <c r="Z956" s="181"/>
      <c r="AA956" s="181"/>
      <c r="AB956" s="182"/>
      <c r="AD956" s="526"/>
    </row>
    <row r="957" spans="2:30" ht="12.75" hidden="1" customHeight="1" outlineLevel="1">
      <c r="D957" s="112" t="str">
        <f ca="1">'Line Items'!D335</f>
        <v>Angel: DMU - Class 153</v>
      </c>
      <c r="E957" s="93"/>
      <c r="F957" s="113" t="str">
        <f t="shared" si="70"/>
        <v>£000/ Veh</v>
      </c>
      <c r="G957" s="181"/>
      <c r="H957" s="181"/>
      <c r="I957" s="181"/>
      <c r="J957" s="181"/>
      <c r="K957" s="181"/>
      <c r="L957" s="181"/>
      <c r="M957" s="181"/>
      <c r="N957" s="181"/>
      <c r="O957" s="181"/>
      <c r="P957" s="181"/>
      <c r="Q957" s="181"/>
      <c r="R957" s="181"/>
      <c r="S957" s="181"/>
      <c r="T957" s="181"/>
      <c r="U957" s="181"/>
      <c r="V957" s="181"/>
      <c r="W957" s="181"/>
      <c r="X957" s="181"/>
      <c r="Y957" s="181"/>
      <c r="Z957" s="181"/>
      <c r="AA957" s="181"/>
      <c r="AB957" s="182"/>
      <c r="AD957" s="526"/>
    </row>
    <row r="958" spans="2:30" ht="12.75" hidden="1" customHeight="1" outlineLevel="1">
      <c r="D958" s="112" t="str">
        <f ca="1">'Line Items'!D336</f>
        <v>Angel: DMU - Class 156</v>
      </c>
      <c r="E958" s="93"/>
      <c r="F958" s="113" t="str">
        <f t="shared" si="70"/>
        <v>£000/ Veh</v>
      </c>
      <c r="G958" s="181"/>
      <c r="H958" s="181"/>
      <c r="I958" s="181"/>
      <c r="J958" s="181"/>
      <c r="K958" s="181"/>
      <c r="L958" s="181"/>
      <c r="M958" s="181"/>
      <c r="N958" s="181"/>
      <c r="O958" s="181"/>
      <c r="P958" s="181"/>
      <c r="Q958" s="181"/>
      <c r="R958" s="181"/>
      <c r="S958" s="181"/>
      <c r="T958" s="181"/>
      <c r="U958" s="181"/>
      <c r="V958" s="181"/>
      <c r="W958" s="181"/>
      <c r="X958" s="181"/>
      <c r="Y958" s="181"/>
      <c r="Z958" s="181"/>
      <c r="AA958" s="181"/>
      <c r="AB958" s="182"/>
      <c r="AD958" s="526"/>
    </row>
    <row r="959" spans="2:30" ht="12.75" hidden="1" customHeight="1" outlineLevel="1">
      <c r="D959" s="112" t="str">
        <f ca="1">'Line Items'!D337</f>
        <v>Angel: DMU - Class 158 - 2 car</v>
      </c>
      <c r="E959" s="93"/>
      <c r="F959" s="113" t="str">
        <f t="shared" si="70"/>
        <v>£000/ Veh</v>
      </c>
      <c r="G959" s="181"/>
      <c r="H959" s="181"/>
      <c r="I959" s="181"/>
      <c r="J959" s="181"/>
      <c r="K959" s="181"/>
      <c r="L959" s="181"/>
      <c r="M959" s="181"/>
      <c r="N959" s="181"/>
      <c r="O959" s="181"/>
      <c r="P959" s="181"/>
      <c r="Q959" s="181"/>
      <c r="R959" s="181"/>
      <c r="S959" s="181"/>
      <c r="T959" s="181"/>
      <c r="U959" s="181"/>
      <c r="V959" s="181"/>
      <c r="W959" s="181"/>
      <c r="X959" s="181"/>
      <c r="Y959" s="181"/>
      <c r="Z959" s="181"/>
      <c r="AA959" s="181"/>
      <c r="AB959" s="182"/>
      <c r="AD959" s="526"/>
    </row>
    <row r="960" spans="2:30" ht="12.75" hidden="1" customHeight="1" outlineLevel="1">
      <c r="D960" s="112" t="str">
        <f ca="1">'Line Items'!D338</f>
        <v>Angel: EMU - Class 333</v>
      </c>
      <c r="E960" s="93"/>
      <c r="F960" s="113" t="str">
        <f t="shared" si="70"/>
        <v>£000/ Veh</v>
      </c>
      <c r="G960" s="181"/>
      <c r="H960" s="181"/>
      <c r="I960" s="181"/>
      <c r="J960" s="181"/>
      <c r="K960" s="181"/>
      <c r="L960" s="181"/>
      <c r="M960" s="181"/>
      <c r="N960" s="181"/>
      <c r="O960" s="181"/>
      <c r="P960" s="181"/>
      <c r="Q960" s="181"/>
      <c r="R960" s="181"/>
      <c r="S960" s="181"/>
      <c r="T960" s="181"/>
      <c r="U960" s="181"/>
      <c r="V960" s="181"/>
      <c r="W960" s="181"/>
      <c r="X960" s="181"/>
      <c r="Y960" s="181"/>
      <c r="Z960" s="181"/>
      <c r="AA960" s="181"/>
      <c r="AB960" s="182"/>
      <c r="AD960" s="526"/>
    </row>
    <row r="961" spans="4:30" ht="12.75" hidden="1" customHeight="1" outlineLevel="1">
      <c r="D961" s="112" t="str">
        <f ca="1">'Line Items'!D339</f>
        <v>Eversholt: DMU - Class 158 - 2 car</v>
      </c>
      <c r="E961" s="93"/>
      <c r="F961" s="113" t="str">
        <f t="shared" si="70"/>
        <v>£000/ Veh</v>
      </c>
      <c r="G961" s="181"/>
      <c r="H961" s="181"/>
      <c r="I961" s="181"/>
      <c r="J961" s="181"/>
      <c r="K961" s="181"/>
      <c r="L961" s="181"/>
      <c r="M961" s="181"/>
      <c r="N961" s="181"/>
      <c r="O961" s="181"/>
      <c r="P961" s="181"/>
      <c r="Q961" s="181"/>
      <c r="R961" s="181"/>
      <c r="S961" s="181"/>
      <c r="T961" s="181"/>
      <c r="U961" s="181"/>
      <c r="V961" s="181"/>
      <c r="W961" s="181"/>
      <c r="X961" s="181"/>
      <c r="Y961" s="181"/>
      <c r="Z961" s="181"/>
      <c r="AA961" s="181"/>
      <c r="AB961" s="182"/>
      <c r="AD961" s="526"/>
    </row>
    <row r="962" spans="4:30" ht="12.75" hidden="1" customHeight="1" outlineLevel="1">
      <c r="D962" s="112" t="str">
        <f ca="1">'Line Items'!D340</f>
        <v>Eversholt: EMU - Class 321</v>
      </c>
      <c r="E962" s="93"/>
      <c r="F962" s="113" t="str">
        <f t="shared" si="70"/>
        <v>£000/ Veh</v>
      </c>
      <c r="G962" s="181"/>
      <c r="H962" s="181"/>
      <c r="I962" s="181"/>
      <c r="J962" s="181"/>
      <c r="K962" s="181"/>
      <c r="L962" s="181"/>
      <c r="M962" s="181"/>
      <c r="N962" s="181"/>
      <c r="O962" s="181"/>
      <c r="P962" s="181"/>
      <c r="Q962" s="181"/>
      <c r="R962" s="181"/>
      <c r="S962" s="181"/>
      <c r="T962" s="181"/>
      <c r="U962" s="181"/>
      <c r="V962" s="181"/>
      <c r="W962" s="181"/>
      <c r="X962" s="181"/>
      <c r="Y962" s="181"/>
      <c r="Z962" s="181"/>
      <c r="AA962" s="181"/>
      <c r="AB962" s="182"/>
      <c r="AD962" s="526"/>
    </row>
    <row r="963" spans="4:30" ht="12.75" hidden="1" customHeight="1" outlineLevel="1">
      <c r="D963" s="112" t="str">
        <f ca="1">'Line Items'!D341</f>
        <v>Eversholt: EMU - Class 322</v>
      </c>
      <c r="E963" s="93"/>
      <c r="F963" s="113" t="str">
        <f t="shared" si="70"/>
        <v>£000/ Veh</v>
      </c>
      <c r="G963" s="181"/>
      <c r="H963" s="181"/>
      <c r="I963" s="181"/>
      <c r="J963" s="181"/>
      <c r="K963" s="181"/>
      <c r="L963" s="181"/>
      <c r="M963" s="181"/>
      <c r="N963" s="181"/>
      <c r="O963" s="181"/>
      <c r="P963" s="181"/>
      <c r="Q963" s="181"/>
      <c r="R963" s="181"/>
      <c r="S963" s="181"/>
      <c r="T963" s="181"/>
      <c r="U963" s="181"/>
      <c r="V963" s="181"/>
      <c r="W963" s="181"/>
      <c r="X963" s="181"/>
      <c r="Y963" s="181"/>
      <c r="Z963" s="181"/>
      <c r="AA963" s="181"/>
      <c r="AB963" s="182"/>
      <c r="AD963" s="526"/>
    </row>
    <row r="964" spans="4:30" ht="12.75" hidden="1" customHeight="1" outlineLevel="1">
      <c r="D964" s="112" t="str">
        <f ca="1">'Line Items'!D342</f>
        <v>Porterbrook: DMU - Class 144 - 2 car</v>
      </c>
      <c r="E964" s="93"/>
      <c r="F964" s="113" t="str">
        <f t="shared" si="70"/>
        <v>£000/ Veh</v>
      </c>
      <c r="G964" s="181"/>
      <c r="H964" s="181"/>
      <c r="I964" s="181"/>
      <c r="J964" s="181"/>
      <c r="K964" s="181"/>
      <c r="L964" s="181"/>
      <c r="M964" s="181"/>
      <c r="N964" s="181"/>
      <c r="O964" s="181"/>
      <c r="P964" s="181"/>
      <c r="Q964" s="181"/>
      <c r="R964" s="181"/>
      <c r="S964" s="181"/>
      <c r="T964" s="181"/>
      <c r="U964" s="181"/>
      <c r="V964" s="181"/>
      <c r="W964" s="181"/>
      <c r="X964" s="181"/>
      <c r="Y964" s="181"/>
      <c r="Z964" s="181"/>
      <c r="AA964" s="181"/>
      <c r="AB964" s="182"/>
      <c r="AD964" s="526"/>
    </row>
    <row r="965" spans="4:30" ht="12.75" hidden="1" customHeight="1" outlineLevel="1">
      <c r="D965" s="112" t="str">
        <f ca="1">'Line Items'!D343</f>
        <v>Porterbrook: DMU - Class 144 - 3 car</v>
      </c>
      <c r="E965" s="93"/>
      <c r="F965" s="113" t="str">
        <f t="shared" si="70"/>
        <v>£000/ Veh</v>
      </c>
      <c r="G965" s="181"/>
      <c r="H965" s="181"/>
      <c r="I965" s="181"/>
      <c r="J965" s="181"/>
      <c r="K965" s="181"/>
      <c r="L965" s="181"/>
      <c r="M965" s="181"/>
      <c r="N965" s="181"/>
      <c r="O965" s="181"/>
      <c r="P965" s="181"/>
      <c r="Q965" s="181"/>
      <c r="R965" s="181"/>
      <c r="S965" s="181"/>
      <c r="T965" s="181"/>
      <c r="U965" s="181"/>
      <c r="V965" s="181"/>
      <c r="W965" s="181"/>
      <c r="X965" s="181"/>
      <c r="Y965" s="181"/>
      <c r="Z965" s="181"/>
      <c r="AA965" s="181"/>
      <c r="AB965" s="182"/>
      <c r="AD965" s="526"/>
    </row>
    <row r="966" spans="4:30" ht="12.75" hidden="1" customHeight="1" outlineLevel="1">
      <c r="D966" s="112" t="str">
        <f ca="1">'Line Items'!D344</f>
        <v>Porterbrook: DMU - Class 150 - 2 car</v>
      </c>
      <c r="E966" s="93"/>
      <c r="F966" s="113" t="str">
        <f t="shared" si="70"/>
        <v>£000/ Veh</v>
      </c>
      <c r="G966" s="181"/>
      <c r="H966" s="181"/>
      <c r="I966" s="181"/>
      <c r="J966" s="181"/>
      <c r="K966" s="181"/>
      <c r="L966" s="181"/>
      <c r="M966" s="181"/>
      <c r="N966" s="181"/>
      <c r="O966" s="181"/>
      <c r="P966" s="181"/>
      <c r="Q966" s="181"/>
      <c r="R966" s="181"/>
      <c r="S966" s="181"/>
      <c r="T966" s="181"/>
      <c r="U966" s="181"/>
      <c r="V966" s="181"/>
      <c r="W966" s="181"/>
      <c r="X966" s="181"/>
      <c r="Y966" s="181"/>
      <c r="Z966" s="181"/>
      <c r="AA966" s="181"/>
      <c r="AB966" s="182"/>
      <c r="AD966" s="526"/>
    </row>
    <row r="967" spans="4:30" ht="12.75" hidden="1" customHeight="1" outlineLevel="1">
      <c r="D967" s="112" t="str">
        <f ca="1">'Line Items'!D345</f>
        <v>Porterbrook: DMU - Class 153</v>
      </c>
      <c r="E967" s="93"/>
      <c r="F967" s="113" t="str">
        <f t="shared" si="70"/>
        <v>£000/ Veh</v>
      </c>
      <c r="G967" s="181"/>
      <c r="H967" s="181"/>
      <c r="I967" s="181"/>
      <c r="J967" s="181"/>
      <c r="K967" s="181"/>
      <c r="L967" s="181"/>
      <c r="M967" s="181"/>
      <c r="N967" s="181"/>
      <c r="O967" s="181"/>
      <c r="P967" s="181"/>
      <c r="Q967" s="181"/>
      <c r="R967" s="181"/>
      <c r="S967" s="181"/>
      <c r="T967" s="181"/>
      <c r="U967" s="181"/>
      <c r="V967" s="181"/>
      <c r="W967" s="181"/>
      <c r="X967" s="181"/>
      <c r="Y967" s="181"/>
      <c r="Z967" s="181"/>
      <c r="AA967" s="181"/>
      <c r="AB967" s="182"/>
      <c r="AD967" s="526"/>
    </row>
    <row r="968" spans="4:30" ht="12.75" hidden="1" customHeight="1" outlineLevel="1">
      <c r="D968" s="112" t="str">
        <f ca="1">'Line Items'!D346</f>
        <v>Porterbrook: DMU - Class 155</v>
      </c>
      <c r="E968" s="93"/>
      <c r="F968" s="113" t="str">
        <f t="shared" si="70"/>
        <v>£000/ Veh</v>
      </c>
      <c r="G968" s="181"/>
      <c r="H968" s="181"/>
      <c r="I968" s="181"/>
      <c r="J968" s="181"/>
      <c r="K968" s="181"/>
      <c r="L968" s="181"/>
      <c r="M968" s="181"/>
      <c r="N968" s="181"/>
      <c r="O968" s="181"/>
      <c r="P968" s="181"/>
      <c r="Q968" s="181"/>
      <c r="R968" s="181"/>
      <c r="S968" s="181"/>
      <c r="T968" s="181"/>
      <c r="U968" s="181"/>
      <c r="V968" s="181"/>
      <c r="W968" s="181"/>
      <c r="X968" s="181"/>
      <c r="Y968" s="181"/>
      <c r="Z968" s="181"/>
      <c r="AA968" s="181"/>
      <c r="AB968" s="182"/>
      <c r="AD968" s="526"/>
    </row>
    <row r="969" spans="4:30" ht="12.75" hidden="1" customHeight="1" outlineLevel="1">
      <c r="D969" s="112" t="str">
        <f ca="1">'Line Items'!D347</f>
        <v>Porterbrook: DMU - Class 156</v>
      </c>
      <c r="E969" s="93"/>
      <c r="F969" s="113" t="str">
        <f t="shared" si="70"/>
        <v>£000/ Veh</v>
      </c>
      <c r="G969" s="181"/>
      <c r="H969" s="181"/>
      <c r="I969" s="181"/>
      <c r="J969" s="181"/>
      <c r="K969" s="181"/>
      <c r="L969" s="181"/>
      <c r="M969" s="181"/>
      <c r="N969" s="181"/>
      <c r="O969" s="181"/>
      <c r="P969" s="181"/>
      <c r="Q969" s="181"/>
      <c r="R969" s="181"/>
      <c r="S969" s="181"/>
      <c r="T969" s="181"/>
      <c r="U969" s="181"/>
      <c r="V969" s="181"/>
      <c r="W969" s="181"/>
      <c r="X969" s="181"/>
      <c r="Y969" s="181"/>
      <c r="Z969" s="181"/>
      <c r="AA969" s="181"/>
      <c r="AB969" s="182"/>
      <c r="AD969" s="526"/>
    </row>
    <row r="970" spans="4:30" ht="12.75" hidden="1" customHeight="1" outlineLevel="1">
      <c r="D970" s="112" t="str">
        <f ca="1">'Line Items'!D348</f>
        <v>Porterbrook: DMU - Class 158 - 3 car</v>
      </c>
      <c r="E970" s="93"/>
      <c r="F970" s="113" t="str">
        <f t="shared" si="70"/>
        <v>£000/ Veh</v>
      </c>
      <c r="G970" s="181"/>
      <c r="H970" s="181"/>
      <c r="I970" s="181"/>
      <c r="J970" s="181"/>
      <c r="K970" s="181"/>
      <c r="L970" s="181"/>
      <c r="M970" s="181"/>
      <c r="N970" s="181"/>
      <c r="O970" s="181"/>
      <c r="P970" s="181"/>
      <c r="Q970" s="181"/>
      <c r="R970" s="181"/>
      <c r="S970" s="181"/>
      <c r="T970" s="181"/>
      <c r="U970" s="181"/>
      <c r="V970" s="181"/>
      <c r="W970" s="181"/>
      <c r="X970" s="181"/>
      <c r="Y970" s="181"/>
      <c r="Z970" s="181"/>
      <c r="AA970" s="181"/>
      <c r="AB970" s="182"/>
      <c r="AD970" s="526"/>
    </row>
    <row r="971" spans="4:30" ht="12.75" hidden="1" customHeight="1" outlineLevel="1">
      <c r="D971" s="112" t="str">
        <f ca="1">'Line Items'!D349</f>
        <v>Porterbrook: EMU - Class 319</v>
      </c>
      <c r="E971" s="93"/>
      <c r="F971" s="113" t="str">
        <f t="shared" si="70"/>
        <v>£000/ Veh</v>
      </c>
      <c r="G971" s="181"/>
      <c r="H971" s="181"/>
      <c r="I971" s="181"/>
      <c r="J971" s="181"/>
      <c r="K971" s="181"/>
      <c r="L971" s="181"/>
      <c r="M971" s="181"/>
      <c r="N971" s="181"/>
      <c r="O971" s="181"/>
      <c r="P971" s="181"/>
      <c r="Q971" s="181"/>
      <c r="R971" s="181"/>
      <c r="S971" s="181"/>
      <c r="T971" s="181"/>
      <c r="U971" s="181"/>
      <c r="V971" s="181"/>
      <c r="W971" s="181"/>
      <c r="X971" s="181"/>
      <c r="Y971" s="181"/>
      <c r="Z971" s="181"/>
      <c r="AA971" s="181"/>
      <c r="AB971" s="182"/>
      <c r="AD971" s="526"/>
    </row>
    <row r="972" spans="4:30" ht="12.75" hidden="1" customHeight="1" outlineLevel="1">
      <c r="D972" s="112" t="str">
        <f ca="1">'Line Items'!D350</f>
        <v>Porterbrook: EMU - Class 323</v>
      </c>
      <c r="E972" s="93"/>
      <c r="F972" s="113" t="str">
        <f t="shared" si="70"/>
        <v>£000/ Veh</v>
      </c>
      <c r="G972" s="181"/>
      <c r="H972" s="181"/>
      <c r="I972" s="181"/>
      <c r="J972" s="181"/>
      <c r="K972" s="181"/>
      <c r="L972" s="181"/>
      <c r="M972" s="181"/>
      <c r="N972" s="181"/>
      <c r="O972" s="181"/>
      <c r="P972" s="181"/>
      <c r="Q972" s="181"/>
      <c r="R972" s="181"/>
      <c r="S972" s="181"/>
      <c r="T972" s="181"/>
      <c r="U972" s="181"/>
      <c r="V972" s="181"/>
      <c r="W972" s="181"/>
      <c r="X972" s="181"/>
      <c r="Y972" s="181"/>
      <c r="Z972" s="181"/>
      <c r="AA972" s="181"/>
      <c r="AB972" s="182"/>
      <c r="AD972" s="526"/>
    </row>
    <row r="973" spans="4:30" ht="12.75" hidden="1" customHeight="1" outlineLevel="1">
      <c r="D973" s="112" t="str">
        <f ca="1">'Line Items'!D351</f>
        <v>[Rolling Stock Line 20]</v>
      </c>
      <c r="E973" s="93"/>
      <c r="F973" s="113" t="str">
        <f t="shared" si="70"/>
        <v>£000/ Veh</v>
      </c>
      <c r="G973" s="181"/>
      <c r="H973" s="181"/>
      <c r="I973" s="181"/>
      <c r="J973" s="181"/>
      <c r="K973" s="181"/>
      <c r="L973" s="181"/>
      <c r="M973" s="181"/>
      <c r="N973" s="181"/>
      <c r="O973" s="181"/>
      <c r="P973" s="181"/>
      <c r="Q973" s="181"/>
      <c r="R973" s="181"/>
      <c r="S973" s="181"/>
      <c r="T973" s="181"/>
      <c r="U973" s="181"/>
      <c r="V973" s="181"/>
      <c r="W973" s="181"/>
      <c r="X973" s="181"/>
      <c r="Y973" s="181"/>
      <c r="Z973" s="181"/>
      <c r="AA973" s="181"/>
      <c r="AB973" s="182"/>
      <c r="AD973" s="526"/>
    </row>
    <row r="974" spans="4:30" ht="12.75" hidden="1" customHeight="1" outlineLevel="1">
      <c r="D974" s="112" t="str">
        <f ca="1">'Line Items'!D352</f>
        <v>[Rolling Stock Line 21]</v>
      </c>
      <c r="E974" s="93"/>
      <c r="F974" s="113" t="str">
        <f t="shared" si="70"/>
        <v>£000/ Veh</v>
      </c>
      <c r="G974" s="181"/>
      <c r="H974" s="181"/>
      <c r="I974" s="181"/>
      <c r="J974" s="181"/>
      <c r="K974" s="181"/>
      <c r="L974" s="181"/>
      <c r="M974" s="181"/>
      <c r="N974" s="181"/>
      <c r="O974" s="181"/>
      <c r="P974" s="181"/>
      <c r="Q974" s="181"/>
      <c r="R974" s="181"/>
      <c r="S974" s="181"/>
      <c r="T974" s="181"/>
      <c r="U974" s="181"/>
      <c r="V974" s="181"/>
      <c r="W974" s="181"/>
      <c r="X974" s="181"/>
      <c r="Y974" s="181"/>
      <c r="Z974" s="181"/>
      <c r="AA974" s="181"/>
      <c r="AB974" s="182"/>
      <c r="AD974" s="526"/>
    </row>
    <row r="975" spans="4:30" ht="12.75" hidden="1" customHeight="1" outlineLevel="1">
      <c r="D975" s="112" t="str">
        <f ca="1">'Line Items'!D353</f>
        <v>[Rolling Stock Line 22]</v>
      </c>
      <c r="E975" s="93"/>
      <c r="F975" s="113" t="str">
        <f t="shared" si="70"/>
        <v>£000/ Veh</v>
      </c>
      <c r="G975" s="181"/>
      <c r="H975" s="181"/>
      <c r="I975" s="181"/>
      <c r="J975" s="181"/>
      <c r="K975" s="181"/>
      <c r="L975" s="181"/>
      <c r="M975" s="181"/>
      <c r="N975" s="181"/>
      <c r="O975" s="181"/>
      <c r="P975" s="181"/>
      <c r="Q975" s="181"/>
      <c r="R975" s="181"/>
      <c r="S975" s="181"/>
      <c r="T975" s="181"/>
      <c r="U975" s="181"/>
      <c r="V975" s="181"/>
      <c r="W975" s="181"/>
      <c r="X975" s="181"/>
      <c r="Y975" s="181"/>
      <c r="Z975" s="181"/>
      <c r="AA975" s="181"/>
      <c r="AB975" s="182"/>
      <c r="AD975" s="526"/>
    </row>
    <row r="976" spans="4:30" ht="12.75" hidden="1" customHeight="1" outlineLevel="1">
      <c r="D976" s="112" t="str">
        <f ca="1">'Line Items'!D354</f>
        <v>[Rolling Stock Line 23]</v>
      </c>
      <c r="E976" s="93"/>
      <c r="F976" s="113" t="str">
        <f t="shared" si="70"/>
        <v>£000/ Veh</v>
      </c>
      <c r="G976" s="181"/>
      <c r="H976" s="181"/>
      <c r="I976" s="181"/>
      <c r="J976" s="181"/>
      <c r="K976" s="181"/>
      <c r="L976" s="181"/>
      <c r="M976" s="181"/>
      <c r="N976" s="181"/>
      <c r="O976" s="181"/>
      <c r="P976" s="181"/>
      <c r="Q976" s="181"/>
      <c r="R976" s="181"/>
      <c r="S976" s="181"/>
      <c r="T976" s="181"/>
      <c r="U976" s="181"/>
      <c r="V976" s="181"/>
      <c r="W976" s="181"/>
      <c r="X976" s="181"/>
      <c r="Y976" s="181"/>
      <c r="Z976" s="181"/>
      <c r="AA976" s="181"/>
      <c r="AB976" s="182"/>
      <c r="AD976" s="526"/>
    </row>
    <row r="977" spans="4:30" ht="12.75" hidden="1" customHeight="1" outlineLevel="1">
      <c r="D977" s="112" t="str">
        <f ca="1">'Line Items'!D355</f>
        <v>[Rolling Stock Line 24]</v>
      </c>
      <c r="E977" s="93"/>
      <c r="F977" s="113" t="str">
        <f t="shared" si="70"/>
        <v>£000/ Veh</v>
      </c>
      <c r="G977" s="181"/>
      <c r="H977" s="181"/>
      <c r="I977" s="181"/>
      <c r="J977" s="181"/>
      <c r="K977" s="181"/>
      <c r="L977" s="181"/>
      <c r="M977" s="181"/>
      <c r="N977" s="181"/>
      <c r="O977" s="181"/>
      <c r="P977" s="181"/>
      <c r="Q977" s="181"/>
      <c r="R977" s="181"/>
      <c r="S977" s="181"/>
      <c r="T977" s="181"/>
      <c r="U977" s="181"/>
      <c r="V977" s="181"/>
      <c r="W977" s="181"/>
      <c r="X977" s="181"/>
      <c r="Y977" s="181"/>
      <c r="Z977" s="181"/>
      <c r="AA977" s="181"/>
      <c r="AB977" s="182"/>
      <c r="AD977" s="526"/>
    </row>
    <row r="978" spans="4:30" ht="12.75" hidden="1" customHeight="1" outlineLevel="1">
      <c r="D978" s="112" t="str">
        <f ca="1">'Line Items'!D356</f>
        <v>[Rolling Stock Line 25]</v>
      </c>
      <c r="E978" s="93"/>
      <c r="F978" s="113" t="str">
        <f t="shared" si="70"/>
        <v>£000/ Veh</v>
      </c>
      <c r="G978" s="181"/>
      <c r="H978" s="181"/>
      <c r="I978" s="181"/>
      <c r="J978" s="181"/>
      <c r="K978" s="181"/>
      <c r="L978" s="181"/>
      <c r="M978" s="181"/>
      <c r="N978" s="181"/>
      <c r="O978" s="181"/>
      <c r="P978" s="181"/>
      <c r="Q978" s="181"/>
      <c r="R978" s="181"/>
      <c r="S978" s="181"/>
      <c r="T978" s="181"/>
      <c r="U978" s="181"/>
      <c r="V978" s="181"/>
      <c r="W978" s="181"/>
      <c r="X978" s="181"/>
      <c r="Y978" s="181"/>
      <c r="Z978" s="181"/>
      <c r="AA978" s="181"/>
      <c r="AB978" s="182"/>
      <c r="AD978" s="526"/>
    </row>
    <row r="979" spans="4:30" ht="12.75" hidden="1" customHeight="1" outlineLevel="1">
      <c r="D979" s="112" t="str">
        <f ca="1">'Line Items'!D357</f>
        <v>[Rolling Stock Line 26]</v>
      </c>
      <c r="E979" s="93"/>
      <c r="F979" s="113" t="str">
        <f t="shared" si="70"/>
        <v>£000/ Veh</v>
      </c>
      <c r="G979" s="181"/>
      <c r="H979" s="181"/>
      <c r="I979" s="181"/>
      <c r="J979" s="181"/>
      <c r="K979" s="181"/>
      <c r="L979" s="181"/>
      <c r="M979" s="181"/>
      <c r="N979" s="181"/>
      <c r="O979" s="181"/>
      <c r="P979" s="181"/>
      <c r="Q979" s="181"/>
      <c r="R979" s="181"/>
      <c r="S979" s="181"/>
      <c r="T979" s="181"/>
      <c r="U979" s="181"/>
      <c r="V979" s="181"/>
      <c r="W979" s="181"/>
      <c r="X979" s="181"/>
      <c r="Y979" s="181"/>
      <c r="Z979" s="181"/>
      <c r="AA979" s="181"/>
      <c r="AB979" s="182"/>
      <c r="AD979" s="526"/>
    </row>
    <row r="980" spans="4:30" ht="12.75" hidden="1" customHeight="1" outlineLevel="1">
      <c r="D980" s="112" t="str">
        <f ca="1">'Line Items'!D358</f>
        <v>[Rolling Stock Line 27]</v>
      </c>
      <c r="E980" s="93"/>
      <c r="F980" s="113" t="str">
        <f t="shared" si="70"/>
        <v>£000/ Veh</v>
      </c>
      <c r="G980" s="181"/>
      <c r="H980" s="181"/>
      <c r="I980" s="181"/>
      <c r="J980" s="181"/>
      <c r="K980" s="181"/>
      <c r="L980" s="181"/>
      <c r="M980" s="181"/>
      <c r="N980" s="181"/>
      <c r="O980" s="181"/>
      <c r="P980" s="181"/>
      <c r="Q980" s="181"/>
      <c r="R980" s="181"/>
      <c r="S980" s="181"/>
      <c r="T980" s="181"/>
      <c r="U980" s="181"/>
      <c r="V980" s="181"/>
      <c r="W980" s="181"/>
      <c r="X980" s="181"/>
      <c r="Y980" s="181"/>
      <c r="Z980" s="181"/>
      <c r="AA980" s="181"/>
      <c r="AB980" s="182"/>
      <c r="AD980" s="526"/>
    </row>
    <row r="981" spans="4:30" ht="12.75" hidden="1" customHeight="1" outlineLevel="1">
      <c r="D981" s="112" t="str">
        <f ca="1">'Line Items'!D359</f>
        <v>[Rolling Stock Line 28]</v>
      </c>
      <c r="E981" s="93"/>
      <c r="F981" s="113" t="str">
        <f t="shared" si="70"/>
        <v>£000/ Veh</v>
      </c>
      <c r="G981" s="181"/>
      <c r="H981" s="181"/>
      <c r="I981" s="181"/>
      <c r="J981" s="181"/>
      <c r="K981" s="181"/>
      <c r="L981" s="181"/>
      <c r="M981" s="181"/>
      <c r="N981" s="181"/>
      <c r="O981" s="181"/>
      <c r="P981" s="181"/>
      <c r="Q981" s="181"/>
      <c r="R981" s="181"/>
      <c r="S981" s="181"/>
      <c r="T981" s="181"/>
      <c r="U981" s="181"/>
      <c r="V981" s="181"/>
      <c r="W981" s="181"/>
      <c r="X981" s="181"/>
      <c r="Y981" s="181"/>
      <c r="Z981" s="181"/>
      <c r="AA981" s="181"/>
      <c r="AB981" s="182"/>
      <c r="AD981" s="526"/>
    </row>
    <row r="982" spans="4:30" ht="12.75" hidden="1" customHeight="1" outlineLevel="1">
      <c r="D982" s="112" t="str">
        <f ca="1">'Line Items'!D360</f>
        <v>[Rolling Stock Line 29]</v>
      </c>
      <c r="E982" s="93"/>
      <c r="F982" s="113" t="str">
        <f t="shared" si="70"/>
        <v>£000/ Veh</v>
      </c>
      <c r="G982" s="181"/>
      <c r="H982" s="181"/>
      <c r="I982" s="181"/>
      <c r="J982" s="181"/>
      <c r="K982" s="181"/>
      <c r="L982" s="181"/>
      <c r="M982" s="181"/>
      <c r="N982" s="181"/>
      <c r="O982" s="181"/>
      <c r="P982" s="181"/>
      <c r="Q982" s="181"/>
      <c r="R982" s="181"/>
      <c r="S982" s="181"/>
      <c r="T982" s="181"/>
      <c r="U982" s="181"/>
      <c r="V982" s="181"/>
      <c r="W982" s="181"/>
      <c r="X982" s="181"/>
      <c r="Y982" s="181"/>
      <c r="Z982" s="181"/>
      <c r="AA982" s="181"/>
      <c r="AB982" s="182"/>
      <c r="AD982" s="526"/>
    </row>
    <row r="983" spans="4:30" ht="12.75" hidden="1" customHeight="1" outlineLevel="1">
      <c r="D983" s="112" t="str">
        <f ca="1">'Line Items'!D361</f>
        <v>[Rolling Stock Line 30]</v>
      </c>
      <c r="E983" s="93"/>
      <c r="F983" s="113" t="str">
        <f t="shared" si="70"/>
        <v>£000/ Veh</v>
      </c>
      <c r="G983" s="181"/>
      <c r="H983" s="181"/>
      <c r="I983" s="181"/>
      <c r="J983" s="181"/>
      <c r="K983" s="181"/>
      <c r="L983" s="181"/>
      <c r="M983" s="181"/>
      <c r="N983" s="181"/>
      <c r="O983" s="181"/>
      <c r="P983" s="181"/>
      <c r="Q983" s="181"/>
      <c r="R983" s="181"/>
      <c r="S983" s="181"/>
      <c r="T983" s="181"/>
      <c r="U983" s="181"/>
      <c r="V983" s="181"/>
      <c r="W983" s="181"/>
      <c r="X983" s="181"/>
      <c r="Y983" s="181"/>
      <c r="Z983" s="181"/>
      <c r="AA983" s="181"/>
      <c r="AB983" s="182"/>
      <c r="AD983" s="526"/>
    </row>
    <row r="984" spans="4:30" ht="12.75" hidden="1" customHeight="1" outlineLevel="1">
      <c r="D984" s="112" t="str">
        <f ca="1">'Line Items'!D362</f>
        <v>[Rolling Stock Line 31]</v>
      </c>
      <c r="E984" s="93"/>
      <c r="F984" s="113" t="str">
        <f t="shared" si="70"/>
        <v>£000/ Veh</v>
      </c>
      <c r="G984" s="181"/>
      <c r="H984" s="181"/>
      <c r="I984" s="181"/>
      <c r="J984" s="181"/>
      <c r="K984" s="181"/>
      <c r="L984" s="181"/>
      <c r="M984" s="181"/>
      <c r="N984" s="181"/>
      <c r="O984" s="181"/>
      <c r="P984" s="181"/>
      <c r="Q984" s="181"/>
      <c r="R984" s="181"/>
      <c r="S984" s="181"/>
      <c r="T984" s="181"/>
      <c r="U984" s="181"/>
      <c r="V984" s="181"/>
      <c r="W984" s="181"/>
      <c r="X984" s="181"/>
      <c r="Y984" s="181"/>
      <c r="Z984" s="181"/>
      <c r="AA984" s="181"/>
      <c r="AB984" s="182"/>
      <c r="AD984" s="526"/>
    </row>
    <row r="985" spans="4:30" ht="12.75" hidden="1" customHeight="1" outlineLevel="1">
      <c r="D985" s="112" t="str">
        <f ca="1">'Line Items'!D363</f>
        <v>[Rolling Stock Line 32]</v>
      </c>
      <c r="E985" s="93"/>
      <c r="F985" s="113" t="str">
        <f t="shared" si="70"/>
        <v>£000/ Veh</v>
      </c>
      <c r="G985" s="181"/>
      <c r="H985" s="181"/>
      <c r="I985" s="181"/>
      <c r="J985" s="181"/>
      <c r="K985" s="181"/>
      <c r="L985" s="181"/>
      <c r="M985" s="181"/>
      <c r="N985" s="181"/>
      <c r="O985" s="181"/>
      <c r="P985" s="181"/>
      <c r="Q985" s="181"/>
      <c r="R985" s="181"/>
      <c r="S985" s="181"/>
      <c r="T985" s="181"/>
      <c r="U985" s="181"/>
      <c r="V985" s="181"/>
      <c r="W985" s="181"/>
      <c r="X985" s="181"/>
      <c r="Y985" s="181"/>
      <c r="Z985" s="181"/>
      <c r="AA985" s="181"/>
      <c r="AB985" s="182"/>
      <c r="AD985" s="526"/>
    </row>
    <row r="986" spans="4:30" ht="12.75" hidden="1" customHeight="1" outlineLevel="1">
      <c r="D986" s="112" t="str">
        <f ca="1">'Line Items'!D364</f>
        <v>[Rolling Stock Line 33]</v>
      </c>
      <c r="E986" s="93"/>
      <c r="F986" s="113" t="str">
        <f t="shared" si="70"/>
        <v>£000/ Veh</v>
      </c>
      <c r="G986" s="181"/>
      <c r="H986" s="181"/>
      <c r="I986" s="181"/>
      <c r="J986" s="181"/>
      <c r="K986" s="181"/>
      <c r="L986" s="181"/>
      <c r="M986" s="181"/>
      <c r="N986" s="181"/>
      <c r="O986" s="181"/>
      <c r="P986" s="181"/>
      <c r="Q986" s="181"/>
      <c r="R986" s="181"/>
      <c r="S986" s="181"/>
      <c r="T986" s="181"/>
      <c r="U986" s="181"/>
      <c r="V986" s="181"/>
      <c r="W986" s="181"/>
      <c r="X986" s="181"/>
      <c r="Y986" s="181"/>
      <c r="Z986" s="181"/>
      <c r="AA986" s="181"/>
      <c r="AB986" s="182"/>
      <c r="AD986" s="526"/>
    </row>
    <row r="987" spans="4:30" ht="12.75" hidden="1" customHeight="1" outlineLevel="1">
      <c r="D987" s="112" t="str">
        <f ca="1">'Line Items'!D365</f>
        <v>[Rolling Stock Line 34]</v>
      </c>
      <c r="E987" s="93"/>
      <c r="F987" s="113" t="str">
        <f t="shared" si="70"/>
        <v>£000/ Veh</v>
      </c>
      <c r="G987" s="181"/>
      <c r="H987" s="181"/>
      <c r="I987" s="181"/>
      <c r="J987" s="181"/>
      <c r="K987" s="181"/>
      <c r="L987" s="181"/>
      <c r="M987" s="181"/>
      <c r="N987" s="181"/>
      <c r="O987" s="181"/>
      <c r="P987" s="181"/>
      <c r="Q987" s="181"/>
      <c r="R987" s="181"/>
      <c r="S987" s="181"/>
      <c r="T987" s="181"/>
      <c r="U987" s="181"/>
      <c r="V987" s="181"/>
      <c r="W987" s="181"/>
      <c r="X987" s="181"/>
      <c r="Y987" s="181"/>
      <c r="Z987" s="181"/>
      <c r="AA987" s="181"/>
      <c r="AB987" s="182"/>
      <c r="AD987" s="526"/>
    </row>
    <row r="988" spans="4:30" ht="12.75" hidden="1" customHeight="1" outlineLevel="1">
      <c r="D988" s="112" t="str">
        <f ca="1">'Line Items'!D366</f>
        <v>[Rolling Stock Line 35]</v>
      </c>
      <c r="E988" s="93"/>
      <c r="F988" s="113" t="str">
        <f t="shared" si="70"/>
        <v>£000/ Veh</v>
      </c>
      <c r="G988" s="181"/>
      <c r="H988" s="181"/>
      <c r="I988" s="181"/>
      <c r="J988" s="181"/>
      <c r="K988" s="181"/>
      <c r="L988" s="181"/>
      <c r="M988" s="181"/>
      <c r="N988" s="181"/>
      <c r="O988" s="181"/>
      <c r="P988" s="181"/>
      <c r="Q988" s="181"/>
      <c r="R988" s="181"/>
      <c r="S988" s="181"/>
      <c r="T988" s="181"/>
      <c r="U988" s="181"/>
      <c r="V988" s="181"/>
      <c r="W988" s="181"/>
      <c r="X988" s="181"/>
      <c r="Y988" s="181"/>
      <c r="Z988" s="181"/>
      <c r="AA988" s="181"/>
      <c r="AB988" s="182"/>
      <c r="AD988" s="526"/>
    </row>
    <row r="989" spans="4:30" ht="12.75" hidden="1" customHeight="1" outlineLevel="1">
      <c r="D989" s="112" t="str">
        <f ca="1">'Line Items'!D367</f>
        <v>[Rolling Stock Line 36]</v>
      </c>
      <c r="E989" s="93"/>
      <c r="F989" s="113" t="str">
        <f t="shared" si="70"/>
        <v>£000/ Veh</v>
      </c>
      <c r="G989" s="181"/>
      <c r="H989" s="181"/>
      <c r="I989" s="181"/>
      <c r="J989" s="181"/>
      <c r="K989" s="181"/>
      <c r="L989" s="181"/>
      <c r="M989" s="181"/>
      <c r="N989" s="181"/>
      <c r="O989" s="181"/>
      <c r="P989" s="181"/>
      <c r="Q989" s="181"/>
      <c r="R989" s="181"/>
      <c r="S989" s="181"/>
      <c r="T989" s="181"/>
      <c r="U989" s="181"/>
      <c r="V989" s="181"/>
      <c r="W989" s="181"/>
      <c r="X989" s="181"/>
      <c r="Y989" s="181"/>
      <c r="Z989" s="181"/>
      <c r="AA989" s="181"/>
      <c r="AB989" s="182"/>
      <c r="AD989" s="526"/>
    </row>
    <row r="990" spans="4:30" ht="12.75" hidden="1" customHeight="1" outlineLevel="1">
      <c r="D990" s="112" t="str">
        <f ca="1">'Line Items'!D368</f>
        <v>[Rolling Stock Line 37]</v>
      </c>
      <c r="E990" s="93"/>
      <c r="F990" s="113" t="str">
        <f t="shared" si="70"/>
        <v>£000/ Veh</v>
      </c>
      <c r="G990" s="181"/>
      <c r="H990" s="181"/>
      <c r="I990" s="181"/>
      <c r="J990" s="181"/>
      <c r="K990" s="181"/>
      <c r="L990" s="181"/>
      <c r="M990" s="181"/>
      <c r="N990" s="181"/>
      <c r="O990" s="181"/>
      <c r="P990" s="181"/>
      <c r="Q990" s="181"/>
      <c r="R990" s="181"/>
      <c r="S990" s="181"/>
      <c r="T990" s="181"/>
      <c r="U990" s="181"/>
      <c r="V990" s="181"/>
      <c r="W990" s="181"/>
      <c r="X990" s="181"/>
      <c r="Y990" s="181"/>
      <c r="Z990" s="181"/>
      <c r="AA990" s="181"/>
      <c r="AB990" s="182"/>
      <c r="AD990" s="526"/>
    </row>
    <row r="991" spans="4:30" ht="12.75" hidden="1" customHeight="1" outlineLevel="1">
      <c r="D991" s="112" t="str">
        <f ca="1">'Line Items'!D369</f>
        <v>[Rolling Stock Line 38]</v>
      </c>
      <c r="E991" s="93"/>
      <c r="F991" s="113" t="str">
        <f t="shared" si="70"/>
        <v>£000/ Veh</v>
      </c>
      <c r="G991" s="181"/>
      <c r="H991" s="181"/>
      <c r="I991" s="181"/>
      <c r="J991" s="181"/>
      <c r="K991" s="181"/>
      <c r="L991" s="181"/>
      <c r="M991" s="181"/>
      <c r="N991" s="181"/>
      <c r="O991" s="181"/>
      <c r="P991" s="181"/>
      <c r="Q991" s="181"/>
      <c r="R991" s="181"/>
      <c r="S991" s="181"/>
      <c r="T991" s="181"/>
      <c r="U991" s="181"/>
      <c r="V991" s="181"/>
      <c r="W991" s="181"/>
      <c r="X991" s="181"/>
      <c r="Y991" s="181"/>
      <c r="Z991" s="181"/>
      <c r="AA991" s="181"/>
      <c r="AB991" s="182"/>
      <c r="AD991" s="526"/>
    </row>
    <row r="992" spans="4:30" ht="12.75" hidden="1" customHeight="1" outlineLevel="1">
      <c r="D992" s="112" t="str">
        <f ca="1">'Line Items'!D370</f>
        <v>[Rolling Stock Line 39]</v>
      </c>
      <c r="E992" s="93"/>
      <c r="F992" s="113" t="str">
        <f t="shared" si="70"/>
        <v>£000/ Veh</v>
      </c>
      <c r="G992" s="181"/>
      <c r="H992" s="181"/>
      <c r="I992" s="181"/>
      <c r="J992" s="181"/>
      <c r="K992" s="181"/>
      <c r="L992" s="181"/>
      <c r="M992" s="181"/>
      <c r="N992" s="181"/>
      <c r="O992" s="181"/>
      <c r="P992" s="181"/>
      <c r="Q992" s="181"/>
      <c r="R992" s="181"/>
      <c r="S992" s="181"/>
      <c r="T992" s="181"/>
      <c r="U992" s="181"/>
      <c r="V992" s="181"/>
      <c r="W992" s="181"/>
      <c r="X992" s="181"/>
      <c r="Y992" s="181"/>
      <c r="Z992" s="181"/>
      <c r="AA992" s="181"/>
      <c r="AB992" s="182"/>
      <c r="AD992" s="526"/>
    </row>
    <row r="993" spans="2:30" ht="12.75" hidden="1" customHeight="1" outlineLevel="1">
      <c r="D993" s="112" t="str">
        <f ca="1">'Line Items'!D371</f>
        <v>[Rolling Stock Line 40]</v>
      </c>
      <c r="E993" s="93"/>
      <c r="F993" s="113" t="str">
        <f t="shared" si="70"/>
        <v>£000/ Veh</v>
      </c>
      <c r="G993" s="181"/>
      <c r="H993" s="181"/>
      <c r="I993" s="181"/>
      <c r="J993" s="181"/>
      <c r="K993" s="181"/>
      <c r="L993" s="181"/>
      <c r="M993" s="181"/>
      <c r="N993" s="181"/>
      <c r="O993" s="181"/>
      <c r="P993" s="181"/>
      <c r="Q993" s="181"/>
      <c r="R993" s="181"/>
      <c r="S993" s="181"/>
      <c r="T993" s="181"/>
      <c r="U993" s="181"/>
      <c r="V993" s="181"/>
      <c r="W993" s="181"/>
      <c r="X993" s="181"/>
      <c r="Y993" s="181"/>
      <c r="Z993" s="181"/>
      <c r="AA993" s="181"/>
      <c r="AB993" s="182"/>
      <c r="AD993" s="526"/>
    </row>
    <row r="994" spans="2:30" ht="12.75" hidden="1" customHeight="1" outlineLevel="1">
      <c r="D994" s="112" t="str">
        <f ca="1">'Line Items'!D372</f>
        <v>[Rolling Stock Line 41]</v>
      </c>
      <c r="E994" s="93"/>
      <c r="F994" s="113" t="str">
        <f t="shared" si="70"/>
        <v>£000/ Veh</v>
      </c>
      <c r="G994" s="181"/>
      <c r="H994" s="181"/>
      <c r="I994" s="181"/>
      <c r="J994" s="181"/>
      <c r="K994" s="181"/>
      <c r="L994" s="181"/>
      <c r="M994" s="181"/>
      <c r="N994" s="181"/>
      <c r="O994" s="181"/>
      <c r="P994" s="181"/>
      <c r="Q994" s="181"/>
      <c r="R994" s="181"/>
      <c r="S994" s="181"/>
      <c r="T994" s="181"/>
      <c r="U994" s="181"/>
      <c r="V994" s="181"/>
      <c r="W994" s="181"/>
      <c r="X994" s="181"/>
      <c r="Y994" s="181"/>
      <c r="Z994" s="181"/>
      <c r="AA994" s="181"/>
      <c r="AB994" s="182"/>
      <c r="AD994" s="526"/>
    </row>
    <row r="995" spans="2:30" ht="12.75" hidden="1" customHeight="1" outlineLevel="1">
      <c r="D995" s="112" t="str">
        <f ca="1">'Line Items'!D373</f>
        <v>[Rolling Stock Line 42]</v>
      </c>
      <c r="E995" s="93"/>
      <c r="F995" s="113" t="str">
        <f t="shared" si="70"/>
        <v>£000/ Veh</v>
      </c>
      <c r="G995" s="181"/>
      <c r="H995" s="181"/>
      <c r="I995" s="181"/>
      <c r="J995" s="181"/>
      <c r="K995" s="181"/>
      <c r="L995" s="181"/>
      <c r="M995" s="181"/>
      <c r="N995" s="181"/>
      <c r="O995" s="181"/>
      <c r="P995" s="181"/>
      <c r="Q995" s="181"/>
      <c r="R995" s="181"/>
      <c r="S995" s="181"/>
      <c r="T995" s="181"/>
      <c r="U995" s="181"/>
      <c r="V995" s="181"/>
      <c r="W995" s="181"/>
      <c r="X995" s="181"/>
      <c r="Y995" s="181"/>
      <c r="Z995" s="181"/>
      <c r="AA995" s="181"/>
      <c r="AB995" s="182"/>
      <c r="AD995" s="526"/>
    </row>
    <row r="996" spans="2:30" ht="12.75" hidden="1" customHeight="1" outlineLevel="1">
      <c r="D996" s="112" t="str">
        <f ca="1">'Line Items'!D374</f>
        <v>[Rolling Stock Line 43]</v>
      </c>
      <c r="E996" s="93"/>
      <c r="F996" s="113" t="str">
        <f t="shared" si="70"/>
        <v>£000/ Veh</v>
      </c>
      <c r="G996" s="181"/>
      <c r="H996" s="181"/>
      <c r="I996" s="181"/>
      <c r="J996" s="181"/>
      <c r="K996" s="181"/>
      <c r="L996" s="181"/>
      <c r="M996" s="181"/>
      <c r="N996" s="181"/>
      <c r="O996" s="181"/>
      <c r="P996" s="181"/>
      <c r="Q996" s="181"/>
      <c r="R996" s="181"/>
      <c r="S996" s="181"/>
      <c r="T996" s="181"/>
      <c r="U996" s="181"/>
      <c r="V996" s="181"/>
      <c r="W996" s="181"/>
      <c r="X996" s="181"/>
      <c r="Y996" s="181"/>
      <c r="Z996" s="181"/>
      <c r="AA996" s="181"/>
      <c r="AB996" s="182"/>
      <c r="AD996" s="526"/>
    </row>
    <row r="997" spans="2:30" ht="12.75" hidden="1" customHeight="1" outlineLevel="1">
      <c r="D997" s="112" t="str">
        <f ca="1">'Line Items'!D375</f>
        <v>[Rolling Stock Line 44]</v>
      </c>
      <c r="E997" s="93"/>
      <c r="F997" s="113" t="str">
        <f t="shared" si="70"/>
        <v>£000/ Veh</v>
      </c>
      <c r="G997" s="181"/>
      <c r="H997" s="181"/>
      <c r="I997" s="181"/>
      <c r="J997" s="181"/>
      <c r="K997" s="181"/>
      <c r="L997" s="181"/>
      <c r="M997" s="181"/>
      <c r="N997" s="181"/>
      <c r="O997" s="181"/>
      <c r="P997" s="181"/>
      <c r="Q997" s="181"/>
      <c r="R997" s="181"/>
      <c r="S997" s="181"/>
      <c r="T997" s="181"/>
      <c r="U997" s="181"/>
      <c r="V997" s="181"/>
      <c r="W997" s="181"/>
      <c r="X997" s="181"/>
      <c r="Y997" s="181"/>
      <c r="Z997" s="181"/>
      <c r="AA997" s="181"/>
      <c r="AB997" s="182"/>
      <c r="AD997" s="526"/>
    </row>
    <row r="998" spans="2:30" ht="12.75" hidden="1" customHeight="1" outlineLevel="1">
      <c r="D998" s="112" t="str">
        <f ca="1">'Line Items'!D376</f>
        <v>[Rolling Stock Line 45]</v>
      </c>
      <c r="E998" s="93"/>
      <c r="F998" s="113" t="str">
        <f t="shared" si="70"/>
        <v>£000/ Veh</v>
      </c>
      <c r="G998" s="181"/>
      <c r="H998" s="181"/>
      <c r="I998" s="181"/>
      <c r="J998" s="181"/>
      <c r="K998" s="181"/>
      <c r="L998" s="181"/>
      <c r="M998" s="181"/>
      <c r="N998" s="181"/>
      <c r="O998" s="181"/>
      <c r="P998" s="181"/>
      <c r="Q998" s="181"/>
      <c r="R998" s="181"/>
      <c r="S998" s="181"/>
      <c r="T998" s="181"/>
      <c r="U998" s="181"/>
      <c r="V998" s="181"/>
      <c r="W998" s="181"/>
      <c r="X998" s="181"/>
      <c r="Y998" s="181"/>
      <c r="Z998" s="181"/>
      <c r="AA998" s="181"/>
      <c r="AB998" s="182"/>
      <c r="AD998" s="526"/>
    </row>
    <row r="999" spans="2:30" ht="12.75" hidden="1" customHeight="1" outlineLevel="1">
      <c r="D999" s="112" t="str">
        <f ca="1">'Line Items'!D377</f>
        <v>[Rolling Stock Line 46]</v>
      </c>
      <c r="E999" s="93"/>
      <c r="F999" s="113" t="str">
        <f t="shared" si="70"/>
        <v>£000/ Veh</v>
      </c>
      <c r="G999" s="181"/>
      <c r="H999" s="181"/>
      <c r="I999" s="181"/>
      <c r="J999" s="181"/>
      <c r="K999" s="181"/>
      <c r="L999" s="181"/>
      <c r="M999" s="181"/>
      <c r="N999" s="181"/>
      <c r="O999" s="181"/>
      <c r="P999" s="181"/>
      <c r="Q999" s="181"/>
      <c r="R999" s="181"/>
      <c r="S999" s="181"/>
      <c r="T999" s="181"/>
      <c r="U999" s="181"/>
      <c r="V999" s="181"/>
      <c r="W999" s="181"/>
      <c r="X999" s="181"/>
      <c r="Y999" s="181"/>
      <c r="Z999" s="181"/>
      <c r="AA999" s="181"/>
      <c r="AB999" s="182"/>
      <c r="AD999" s="526"/>
    </row>
    <row r="1000" spans="2:30" ht="12.75" hidden="1" customHeight="1" outlineLevel="1">
      <c r="D1000" s="112" t="str">
        <f ca="1">'Line Items'!D378</f>
        <v>[Rolling Stock Line 47]</v>
      </c>
      <c r="E1000" s="93"/>
      <c r="F1000" s="113" t="str">
        <f t="shared" si="70"/>
        <v>£000/ Veh</v>
      </c>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c r="AB1000" s="182"/>
      <c r="AD1000" s="526"/>
    </row>
    <row r="1001" spans="2:30" ht="12.75" hidden="1" customHeight="1" outlineLevel="1">
      <c r="D1001" s="112" t="str">
        <f ca="1">'Line Items'!D379</f>
        <v>[Rolling Stock Line 48]</v>
      </c>
      <c r="E1001" s="93"/>
      <c r="F1001" s="113" t="str">
        <f t="shared" si="70"/>
        <v>£000/ Veh</v>
      </c>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c r="AA1001" s="181"/>
      <c r="AB1001" s="182"/>
      <c r="AD1001" s="526"/>
    </row>
    <row r="1002" spans="2:30" ht="12.75" hidden="1" customHeight="1" outlineLevel="1">
      <c r="D1002" s="112" t="str">
        <f ca="1">'Line Items'!D380</f>
        <v>[Rolling Stock Line 49]</v>
      </c>
      <c r="E1002" s="93"/>
      <c r="F1002" s="113" t="str">
        <f t="shared" si="70"/>
        <v>£000/ Veh</v>
      </c>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c r="AA1002" s="181"/>
      <c r="AB1002" s="182"/>
      <c r="AD1002" s="526"/>
    </row>
    <row r="1003" spans="2:30" ht="12.75" hidden="1" customHeight="1" outlineLevel="1">
      <c r="D1003" s="123" t="str">
        <f ca="1">'Line Items'!D381</f>
        <v>[Rolling Stock Line 50]</v>
      </c>
      <c r="E1003" s="183"/>
      <c r="F1003" s="124" t="str">
        <f t="shared" si="70"/>
        <v>£000/ Veh</v>
      </c>
      <c r="G1003" s="184"/>
      <c r="H1003" s="184"/>
      <c r="I1003" s="184"/>
      <c r="J1003" s="184"/>
      <c r="K1003" s="184"/>
      <c r="L1003" s="184"/>
      <c r="M1003" s="184"/>
      <c r="N1003" s="184"/>
      <c r="O1003" s="184"/>
      <c r="P1003" s="184"/>
      <c r="Q1003" s="184"/>
      <c r="R1003" s="184"/>
      <c r="S1003" s="184"/>
      <c r="T1003" s="184"/>
      <c r="U1003" s="184"/>
      <c r="V1003" s="184"/>
      <c r="W1003" s="184"/>
      <c r="X1003" s="184"/>
      <c r="Y1003" s="184"/>
      <c r="Z1003" s="184"/>
      <c r="AA1003" s="184"/>
      <c r="AB1003" s="185"/>
      <c r="AD1003" s="527"/>
    </row>
    <row r="1004" spans="2:30" ht="12.75" hidden="1" customHeight="1" outlineLevel="1">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D1004" s="528"/>
    </row>
    <row r="1005" spans="2:30" ht="12.75" hidden="1" customHeight="1" outlineLevel="1">
      <c r="D1005" s="241" t="str">
        <f>"Average "&amp;B952</f>
        <v>Average Non-Capital Lease Charge per Vehicle</v>
      </c>
      <c r="E1005" s="242"/>
      <c r="F1005" s="243" t="str">
        <f>F1003</f>
        <v>£000/ Veh</v>
      </c>
      <c r="G1005" s="244">
        <f t="shared" ref="G1005:AB1005" si="71">IF(G$69=0,0,SUMPRODUCT(G$18:G$67,G954:G1003)/G$69)</f>
        <v>0</v>
      </c>
      <c r="H1005" s="244">
        <f t="shared" si="71"/>
        <v>0</v>
      </c>
      <c r="I1005" s="244">
        <f t="shared" si="71"/>
        <v>0</v>
      </c>
      <c r="J1005" s="244">
        <f t="shared" si="71"/>
        <v>0</v>
      </c>
      <c r="K1005" s="244">
        <f t="shared" si="71"/>
        <v>0</v>
      </c>
      <c r="L1005" s="244">
        <f t="shared" si="71"/>
        <v>0</v>
      </c>
      <c r="M1005" s="244">
        <f t="shared" si="71"/>
        <v>0</v>
      </c>
      <c r="N1005" s="244">
        <f t="shared" si="71"/>
        <v>0</v>
      </c>
      <c r="O1005" s="244">
        <f t="shared" si="71"/>
        <v>0</v>
      </c>
      <c r="P1005" s="244">
        <f t="shared" si="71"/>
        <v>0</v>
      </c>
      <c r="Q1005" s="244">
        <f t="shared" si="71"/>
        <v>0</v>
      </c>
      <c r="R1005" s="244">
        <f t="shared" si="71"/>
        <v>0</v>
      </c>
      <c r="S1005" s="244">
        <f t="shared" si="71"/>
        <v>0</v>
      </c>
      <c r="T1005" s="244">
        <f t="shared" si="71"/>
        <v>0</v>
      </c>
      <c r="U1005" s="244">
        <f t="shared" si="71"/>
        <v>0</v>
      </c>
      <c r="V1005" s="244">
        <f t="shared" si="71"/>
        <v>0</v>
      </c>
      <c r="W1005" s="244">
        <f t="shared" si="71"/>
        <v>0</v>
      </c>
      <c r="X1005" s="244">
        <f t="shared" si="71"/>
        <v>0</v>
      </c>
      <c r="Y1005" s="244">
        <f t="shared" si="71"/>
        <v>0</v>
      </c>
      <c r="Z1005" s="244">
        <f t="shared" si="71"/>
        <v>0</v>
      </c>
      <c r="AA1005" s="244">
        <f t="shared" si="71"/>
        <v>0</v>
      </c>
      <c r="AB1005" s="245">
        <f t="shared" si="71"/>
        <v>0</v>
      </c>
      <c r="AD1005" s="529"/>
    </row>
    <row r="1006" spans="2:30" collapsed="1">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D1006" s="528"/>
    </row>
    <row r="1007" spans="2:30">
      <c r="B1007" s="15" t="s">
        <v>629</v>
      </c>
      <c r="C1007" s="15"/>
      <c r="D1007" s="178"/>
      <c r="E1007" s="178"/>
      <c r="F1007" s="15"/>
      <c r="G1007" s="196"/>
      <c r="H1007" s="196"/>
      <c r="I1007" s="196"/>
      <c r="J1007" s="196"/>
      <c r="K1007" s="196"/>
      <c r="L1007" s="196"/>
      <c r="M1007" s="196"/>
      <c r="N1007" s="196"/>
      <c r="O1007" s="196"/>
      <c r="P1007" s="196"/>
      <c r="Q1007" s="196"/>
      <c r="R1007" s="196"/>
      <c r="S1007" s="196"/>
      <c r="T1007" s="196"/>
      <c r="U1007" s="196"/>
      <c r="V1007" s="196"/>
      <c r="W1007" s="196"/>
      <c r="X1007" s="196"/>
      <c r="Y1007" s="196"/>
      <c r="Z1007" s="196"/>
      <c r="AA1007" s="196"/>
      <c r="AB1007" s="196"/>
      <c r="AC1007" s="15"/>
      <c r="AD1007" s="530"/>
    </row>
    <row r="1008" spans="2:30" ht="12.75" hidden="1" customHeight="1" outlineLevel="1">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D1008" s="528"/>
    </row>
    <row r="1009" spans="4:30" ht="12.75" hidden="1" customHeight="1" outlineLevel="1">
      <c r="D1009" s="106" t="str">
        <f ca="1">'Line Items'!D332</f>
        <v>Angel: DMU - Class 142</v>
      </c>
      <c r="E1009" s="89"/>
      <c r="F1009" s="107" t="str">
        <f t="shared" ref="F1009:F1058" si="72">F954</f>
        <v>£000/ Veh</v>
      </c>
      <c r="G1009" s="179"/>
      <c r="H1009" s="179"/>
      <c r="I1009" s="255"/>
      <c r="J1009" s="255"/>
      <c r="K1009" s="255"/>
      <c r="L1009" s="255"/>
      <c r="M1009" s="255"/>
      <c r="N1009" s="255"/>
      <c r="O1009" s="255"/>
      <c r="P1009" s="255"/>
      <c r="Q1009" s="255"/>
      <c r="R1009" s="255"/>
      <c r="S1009" s="255"/>
      <c r="T1009" s="255"/>
      <c r="U1009" s="255"/>
      <c r="V1009" s="255"/>
      <c r="W1009" s="255"/>
      <c r="X1009" s="255"/>
      <c r="Y1009" s="255"/>
      <c r="Z1009" s="255"/>
      <c r="AA1009" s="179"/>
      <c r="AB1009" s="197"/>
      <c r="AD1009" s="524" t="s">
        <v>856</v>
      </c>
    </row>
    <row r="1010" spans="4:30" ht="12.75" hidden="1" customHeight="1" outlineLevel="1">
      <c r="D1010" s="112" t="str">
        <f ca="1">'Line Items'!D333</f>
        <v>Angel: DMU - Class 150 - 2 car</v>
      </c>
      <c r="E1010" s="93"/>
      <c r="F1010" s="113" t="str">
        <f t="shared" si="72"/>
        <v>£000/ Veh</v>
      </c>
      <c r="G1010" s="181"/>
      <c r="H1010" s="181"/>
      <c r="I1010" s="216"/>
      <c r="J1010" s="216"/>
      <c r="K1010" s="216"/>
      <c r="L1010" s="216"/>
      <c r="M1010" s="216"/>
      <c r="N1010" s="216"/>
      <c r="O1010" s="216"/>
      <c r="P1010" s="216"/>
      <c r="Q1010" s="216"/>
      <c r="R1010" s="216"/>
      <c r="S1010" s="216"/>
      <c r="T1010" s="216"/>
      <c r="U1010" s="216"/>
      <c r="V1010" s="216"/>
      <c r="W1010" s="216"/>
      <c r="X1010" s="216"/>
      <c r="Y1010" s="216"/>
      <c r="Z1010" s="216"/>
      <c r="AA1010" s="181"/>
      <c r="AB1010" s="182"/>
      <c r="AD1010" s="526"/>
    </row>
    <row r="1011" spans="4:30" ht="12.75" hidden="1" customHeight="1" outlineLevel="1">
      <c r="D1011" s="112" t="str">
        <f ca="1">'Line Items'!D334</f>
        <v>Angel: DMU - Class 150 - 3 car</v>
      </c>
      <c r="E1011" s="93"/>
      <c r="F1011" s="113" t="str">
        <f t="shared" si="72"/>
        <v>£000/ Veh</v>
      </c>
      <c r="G1011" s="181"/>
      <c r="H1011" s="181"/>
      <c r="I1011" s="181"/>
      <c r="J1011" s="181"/>
      <c r="K1011" s="181"/>
      <c r="L1011" s="181"/>
      <c r="M1011" s="181"/>
      <c r="N1011" s="181"/>
      <c r="O1011" s="181"/>
      <c r="P1011" s="181"/>
      <c r="Q1011" s="181"/>
      <c r="R1011" s="181"/>
      <c r="S1011" s="181"/>
      <c r="T1011" s="181"/>
      <c r="U1011" s="181"/>
      <c r="V1011" s="181"/>
      <c r="W1011" s="181"/>
      <c r="X1011" s="181"/>
      <c r="Y1011" s="181"/>
      <c r="Z1011" s="181"/>
      <c r="AA1011" s="181"/>
      <c r="AB1011" s="182"/>
      <c r="AD1011" s="526"/>
    </row>
    <row r="1012" spans="4:30" ht="12.75" hidden="1" customHeight="1" outlineLevel="1">
      <c r="D1012" s="112" t="str">
        <f ca="1">'Line Items'!D335</f>
        <v>Angel: DMU - Class 153</v>
      </c>
      <c r="E1012" s="93"/>
      <c r="F1012" s="113" t="str">
        <f t="shared" si="72"/>
        <v>£000/ Veh</v>
      </c>
      <c r="G1012" s="181"/>
      <c r="H1012" s="181"/>
      <c r="I1012" s="181"/>
      <c r="J1012" s="181"/>
      <c r="K1012" s="181"/>
      <c r="L1012" s="181"/>
      <c r="M1012" s="181"/>
      <c r="N1012" s="181"/>
      <c r="O1012" s="181"/>
      <c r="P1012" s="181"/>
      <c r="Q1012" s="181"/>
      <c r="R1012" s="181"/>
      <c r="S1012" s="181"/>
      <c r="T1012" s="181"/>
      <c r="U1012" s="181"/>
      <c r="V1012" s="181"/>
      <c r="W1012" s="181"/>
      <c r="X1012" s="181"/>
      <c r="Y1012" s="181"/>
      <c r="Z1012" s="181"/>
      <c r="AA1012" s="181"/>
      <c r="AB1012" s="182"/>
      <c r="AD1012" s="526"/>
    </row>
    <row r="1013" spans="4:30" ht="12.75" hidden="1" customHeight="1" outlineLevel="1">
      <c r="D1013" s="112" t="str">
        <f ca="1">'Line Items'!D336</f>
        <v>Angel: DMU - Class 156</v>
      </c>
      <c r="E1013" s="93"/>
      <c r="F1013" s="113" t="str">
        <f t="shared" si="72"/>
        <v>£000/ Veh</v>
      </c>
      <c r="G1013" s="181"/>
      <c r="H1013" s="181"/>
      <c r="I1013" s="181"/>
      <c r="J1013" s="181"/>
      <c r="K1013" s="181"/>
      <c r="L1013" s="181"/>
      <c r="M1013" s="181"/>
      <c r="N1013" s="181"/>
      <c r="O1013" s="181"/>
      <c r="P1013" s="181"/>
      <c r="Q1013" s="181"/>
      <c r="R1013" s="181"/>
      <c r="S1013" s="181"/>
      <c r="T1013" s="181"/>
      <c r="U1013" s="181"/>
      <c r="V1013" s="181"/>
      <c r="W1013" s="181"/>
      <c r="X1013" s="181"/>
      <c r="Y1013" s="181"/>
      <c r="Z1013" s="181"/>
      <c r="AA1013" s="181"/>
      <c r="AB1013" s="182"/>
      <c r="AD1013" s="526"/>
    </row>
    <row r="1014" spans="4:30" ht="12.75" hidden="1" customHeight="1" outlineLevel="1">
      <c r="D1014" s="112" t="str">
        <f ca="1">'Line Items'!D337</f>
        <v>Angel: DMU - Class 158 - 2 car</v>
      </c>
      <c r="E1014" s="93"/>
      <c r="F1014" s="113" t="str">
        <f t="shared" si="72"/>
        <v>£000/ Veh</v>
      </c>
      <c r="G1014" s="181"/>
      <c r="H1014" s="181"/>
      <c r="I1014" s="181"/>
      <c r="J1014" s="181"/>
      <c r="K1014" s="181"/>
      <c r="L1014" s="181"/>
      <c r="M1014" s="181"/>
      <c r="N1014" s="181"/>
      <c r="O1014" s="181"/>
      <c r="P1014" s="181"/>
      <c r="Q1014" s="181"/>
      <c r="R1014" s="181"/>
      <c r="S1014" s="181"/>
      <c r="T1014" s="181"/>
      <c r="U1014" s="181"/>
      <c r="V1014" s="181"/>
      <c r="W1014" s="181"/>
      <c r="X1014" s="181"/>
      <c r="Y1014" s="181"/>
      <c r="Z1014" s="181"/>
      <c r="AA1014" s="181"/>
      <c r="AB1014" s="182"/>
      <c r="AD1014" s="526"/>
    </row>
    <row r="1015" spans="4:30" ht="12.75" hidden="1" customHeight="1" outlineLevel="1">
      <c r="D1015" s="112" t="str">
        <f ca="1">'Line Items'!D338</f>
        <v>Angel: EMU - Class 333</v>
      </c>
      <c r="E1015" s="93"/>
      <c r="F1015" s="113" t="str">
        <f t="shared" si="72"/>
        <v>£000/ Veh</v>
      </c>
      <c r="G1015" s="181"/>
      <c r="H1015" s="181"/>
      <c r="I1015" s="181"/>
      <c r="J1015" s="181"/>
      <c r="K1015" s="181"/>
      <c r="L1015" s="181"/>
      <c r="M1015" s="181"/>
      <c r="N1015" s="181"/>
      <c r="O1015" s="181"/>
      <c r="P1015" s="181"/>
      <c r="Q1015" s="181"/>
      <c r="R1015" s="181"/>
      <c r="S1015" s="181"/>
      <c r="T1015" s="181"/>
      <c r="U1015" s="181"/>
      <c r="V1015" s="181"/>
      <c r="W1015" s="181"/>
      <c r="X1015" s="181"/>
      <c r="Y1015" s="181"/>
      <c r="Z1015" s="181"/>
      <c r="AA1015" s="181"/>
      <c r="AB1015" s="182"/>
      <c r="AD1015" s="526"/>
    </row>
    <row r="1016" spans="4:30" ht="12.75" hidden="1" customHeight="1" outlineLevel="1">
      <c r="D1016" s="112" t="str">
        <f ca="1">'Line Items'!D339</f>
        <v>Eversholt: DMU - Class 158 - 2 car</v>
      </c>
      <c r="E1016" s="93"/>
      <c r="F1016" s="113" t="str">
        <f t="shared" si="72"/>
        <v>£000/ Veh</v>
      </c>
      <c r="G1016" s="181"/>
      <c r="H1016" s="181"/>
      <c r="I1016" s="181"/>
      <c r="J1016" s="181"/>
      <c r="K1016" s="181"/>
      <c r="L1016" s="181"/>
      <c r="M1016" s="181"/>
      <c r="N1016" s="181"/>
      <c r="O1016" s="181"/>
      <c r="P1016" s="181"/>
      <c r="Q1016" s="181"/>
      <c r="R1016" s="181"/>
      <c r="S1016" s="181"/>
      <c r="T1016" s="181"/>
      <c r="U1016" s="181"/>
      <c r="V1016" s="181"/>
      <c r="W1016" s="181"/>
      <c r="X1016" s="181"/>
      <c r="Y1016" s="181"/>
      <c r="Z1016" s="181"/>
      <c r="AA1016" s="181"/>
      <c r="AB1016" s="182"/>
      <c r="AD1016" s="526"/>
    </row>
    <row r="1017" spans="4:30" ht="12.75" hidden="1" customHeight="1" outlineLevel="1">
      <c r="D1017" s="112" t="str">
        <f ca="1">'Line Items'!D340</f>
        <v>Eversholt: EMU - Class 321</v>
      </c>
      <c r="E1017" s="93"/>
      <c r="F1017" s="113" t="str">
        <f t="shared" si="72"/>
        <v>£000/ Veh</v>
      </c>
      <c r="G1017" s="181"/>
      <c r="H1017" s="181"/>
      <c r="I1017" s="181"/>
      <c r="J1017" s="181"/>
      <c r="K1017" s="181"/>
      <c r="L1017" s="181"/>
      <c r="M1017" s="181"/>
      <c r="N1017" s="181"/>
      <c r="O1017" s="181"/>
      <c r="P1017" s="181"/>
      <c r="Q1017" s="181"/>
      <c r="R1017" s="181"/>
      <c r="S1017" s="181"/>
      <c r="T1017" s="181"/>
      <c r="U1017" s="181"/>
      <c r="V1017" s="181"/>
      <c r="W1017" s="181"/>
      <c r="X1017" s="181"/>
      <c r="Y1017" s="181"/>
      <c r="Z1017" s="181"/>
      <c r="AA1017" s="181"/>
      <c r="AB1017" s="182"/>
      <c r="AD1017" s="526"/>
    </row>
    <row r="1018" spans="4:30" ht="12.75" hidden="1" customHeight="1" outlineLevel="1">
      <c r="D1018" s="112" t="str">
        <f ca="1">'Line Items'!D341</f>
        <v>Eversholt: EMU - Class 322</v>
      </c>
      <c r="E1018" s="93"/>
      <c r="F1018" s="113" t="str">
        <f t="shared" si="72"/>
        <v>£000/ Veh</v>
      </c>
      <c r="G1018" s="181"/>
      <c r="H1018" s="181"/>
      <c r="I1018" s="181"/>
      <c r="J1018" s="181"/>
      <c r="K1018" s="181"/>
      <c r="L1018" s="181"/>
      <c r="M1018" s="181"/>
      <c r="N1018" s="181"/>
      <c r="O1018" s="181"/>
      <c r="P1018" s="181"/>
      <c r="Q1018" s="181"/>
      <c r="R1018" s="181"/>
      <c r="S1018" s="181"/>
      <c r="T1018" s="181"/>
      <c r="U1018" s="181"/>
      <c r="V1018" s="181"/>
      <c r="W1018" s="181"/>
      <c r="X1018" s="181"/>
      <c r="Y1018" s="181"/>
      <c r="Z1018" s="181"/>
      <c r="AA1018" s="181"/>
      <c r="AB1018" s="182"/>
      <c r="AD1018" s="526"/>
    </row>
    <row r="1019" spans="4:30" ht="12.75" hidden="1" customHeight="1" outlineLevel="1">
      <c r="D1019" s="112" t="str">
        <f ca="1">'Line Items'!D342</f>
        <v>Porterbrook: DMU - Class 144 - 2 car</v>
      </c>
      <c r="E1019" s="93"/>
      <c r="F1019" s="113" t="str">
        <f t="shared" si="72"/>
        <v>£000/ Veh</v>
      </c>
      <c r="G1019" s="181"/>
      <c r="H1019" s="181"/>
      <c r="I1019" s="181"/>
      <c r="J1019" s="181"/>
      <c r="K1019" s="181"/>
      <c r="L1019" s="181"/>
      <c r="M1019" s="181"/>
      <c r="N1019" s="181"/>
      <c r="O1019" s="181"/>
      <c r="P1019" s="181"/>
      <c r="Q1019" s="181"/>
      <c r="R1019" s="181"/>
      <c r="S1019" s="181"/>
      <c r="T1019" s="181"/>
      <c r="U1019" s="181"/>
      <c r="V1019" s="181"/>
      <c r="W1019" s="181"/>
      <c r="X1019" s="181"/>
      <c r="Y1019" s="181"/>
      <c r="Z1019" s="181"/>
      <c r="AA1019" s="181"/>
      <c r="AB1019" s="182"/>
      <c r="AD1019" s="526"/>
    </row>
    <row r="1020" spans="4:30" ht="12.75" hidden="1" customHeight="1" outlineLevel="1">
      <c r="D1020" s="112" t="str">
        <f ca="1">'Line Items'!D343</f>
        <v>Porterbrook: DMU - Class 144 - 3 car</v>
      </c>
      <c r="E1020" s="93"/>
      <c r="F1020" s="113" t="str">
        <f t="shared" si="72"/>
        <v>£000/ Veh</v>
      </c>
      <c r="G1020" s="181"/>
      <c r="H1020" s="181"/>
      <c r="I1020" s="181"/>
      <c r="J1020" s="181"/>
      <c r="K1020" s="181"/>
      <c r="L1020" s="181"/>
      <c r="M1020" s="181"/>
      <c r="N1020" s="181"/>
      <c r="O1020" s="181"/>
      <c r="P1020" s="181"/>
      <c r="Q1020" s="181"/>
      <c r="R1020" s="181"/>
      <c r="S1020" s="181"/>
      <c r="T1020" s="181"/>
      <c r="U1020" s="181"/>
      <c r="V1020" s="181"/>
      <c r="W1020" s="181"/>
      <c r="X1020" s="181"/>
      <c r="Y1020" s="181"/>
      <c r="Z1020" s="181"/>
      <c r="AA1020" s="181"/>
      <c r="AB1020" s="182"/>
      <c r="AD1020" s="526"/>
    </row>
    <row r="1021" spans="4:30" ht="12.75" hidden="1" customHeight="1" outlineLevel="1">
      <c r="D1021" s="112" t="str">
        <f ca="1">'Line Items'!D344</f>
        <v>Porterbrook: DMU - Class 150 - 2 car</v>
      </c>
      <c r="E1021" s="93"/>
      <c r="F1021" s="113" t="str">
        <f t="shared" si="72"/>
        <v>£000/ Veh</v>
      </c>
      <c r="G1021" s="181"/>
      <c r="H1021" s="181"/>
      <c r="I1021" s="181"/>
      <c r="J1021" s="181"/>
      <c r="K1021" s="181"/>
      <c r="L1021" s="181"/>
      <c r="M1021" s="181"/>
      <c r="N1021" s="181"/>
      <c r="O1021" s="181"/>
      <c r="P1021" s="181"/>
      <c r="Q1021" s="181"/>
      <c r="R1021" s="181"/>
      <c r="S1021" s="181"/>
      <c r="T1021" s="181"/>
      <c r="U1021" s="181"/>
      <c r="V1021" s="181"/>
      <c r="W1021" s="181"/>
      <c r="X1021" s="181"/>
      <c r="Y1021" s="181"/>
      <c r="Z1021" s="181"/>
      <c r="AA1021" s="181"/>
      <c r="AB1021" s="182"/>
      <c r="AD1021" s="526"/>
    </row>
    <row r="1022" spans="4:30" ht="12.75" hidden="1" customHeight="1" outlineLevel="1">
      <c r="D1022" s="112" t="str">
        <f ca="1">'Line Items'!D345</f>
        <v>Porterbrook: DMU - Class 153</v>
      </c>
      <c r="E1022" s="93"/>
      <c r="F1022" s="113" t="str">
        <f t="shared" si="72"/>
        <v>£000/ Veh</v>
      </c>
      <c r="G1022" s="181"/>
      <c r="H1022" s="181"/>
      <c r="I1022" s="181"/>
      <c r="J1022" s="181"/>
      <c r="K1022" s="181"/>
      <c r="L1022" s="181"/>
      <c r="M1022" s="181"/>
      <c r="N1022" s="181"/>
      <c r="O1022" s="181"/>
      <c r="P1022" s="181"/>
      <c r="Q1022" s="181"/>
      <c r="R1022" s="181"/>
      <c r="S1022" s="181"/>
      <c r="T1022" s="181"/>
      <c r="U1022" s="181"/>
      <c r="V1022" s="181"/>
      <c r="W1022" s="181"/>
      <c r="X1022" s="181"/>
      <c r="Y1022" s="181"/>
      <c r="Z1022" s="181"/>
      <c r="AA1022" s="181"/>
      <c r="AB1022" s="182"/>
      <c r="AD1022" s="526"/>
    </row>
    <row r="1023" spans="4:30" ht="12.75" hidden="1" customHeight="1" outlineLevel="1">
      <c r="D1023" s="112" t="str">
        <f ca="1">'Line Items'!D346</f>
        <v>Porterbrook: DMU - Class 155</v>
      </c>
      <c r="E1023" s="93"/>
      <c r="F1023" s="113" t="str">
        <f t="shared" si="72"/>
        <v>£000/ Veh</v>
      </c>
      <c r="G1023" s="181"/>
      <c r="H1023" s="181"/>
      <c r="I1023" s="181"/>
      <c r="J1023" s="181"/>
      <c r="K1023" s="181"/>
      <c r="L1023" s="181"/>
      <c r="M1023" s="181"/>
      <c r="N1023" s="181"/>
      <c r="O1023" s="181"/>
      <c r="P1023" s="181"/>
      <c r="Q1023" s="181"/>
      <c r="R1023" s="181"/>
      <c r="S1023" s="181"/>
      <c r="T1023" s="181"/>
      <c r="U1023" s="181"/>
      <c r="V1023" s="181"/>
      <c r="W1023" s="181"/>
      <c r="X1023" s="181"/>
      <c r="Y1023" s="181"/>
      <c r="Z1023" s="181"/>
      <c r="AA1023" s="181"/>
      <c r="AB1023" s="182"/>
      <c r="AD1023" s="526"/>
    </row>
    <row r="1024" spans="4:30" ht="12.75" hidden="1" customHeight="1" outlineLevel="1">
      <c r="D1024" s="112" t="str">
        <f ca="1">'Line Items'!D347</f>
        <v>Porterbrook: DMU - Class 156</v>
      </c>
      <c r="E1024" s="93"/>
      <c r="F1024" s="113" t="str">
        <f t="shared" si="72"/>
        <v>£000/ Veh</v>
      </c>
      <c r="G1024" s="181"/>
      <c r="H1024" s="181"/>
      <c r="I1024" s="181"/>
      <c r="J1024" s="181"/>
      <c r="K1024" s="181"/>
      <c r="L1024" s="181"/>
      <c r="M1024" s="181"/>
      <c r="N1024" s="181"/>
      <c r="O1024" s="181"/>
      <c r="P1024" s="181"/>
      <c r="Q1024" s="181"/>
      <c r="R1024" s="181"/>
      <c r="S1024" s="181"/>
      <c r="T1024" s="181"/>
      <c r="U1024" s="181"/>
      <c r="V1024" s="181"/>
      <c r="W1024" s="181"/>
      <c r="X1024" s="181"/>
      <c r="Y1024" s="181"/>
      <c r="Z1024" s="181"/>
      <c r="AA1024" s="181"/>
      <c r="AB1024" s="182"/>
      <c r="AD1024" s="526"/>
    </row>
    <row r="1025" spans="4:30" ht="12.75" hidden="1" customHeight="1" outlineLevel="1">
      <c r="D1025" s="112" t="str">
        <f ca="1">'Line Items'!D348</f>
        <v>Porterbrook: DMU - Class 158 - 3 car</v>
      </c>
      <c r="E1025" s="93"/>
      <c r="F1025" s="113" t="str">
        <f t="shared" si="72"/>
        <v>£000/ Veh</v>
      </c>
      <c r="G1025" s="181"/>
      <c r="H1025" s="181"/>
      <c r="I1025" s="181"/>
      <c r="J1025" s="181"/>
      <c r="K1025" s="181"/>
      <c r="L1025" s="181"/>
      <c r="M1025" s="181"/>
      <c r="N1025" s="181"/>
      <c r="O1025" s="181"/>
      <c r="P1025" s="181"/>
      <c r="Q1025" s="181"/>
      <c r="R1025" s="181"/>
      <c r="S1025" s="181"/>
      <c r="T1025" s="181"/>
      <c r="U1025" s="181"/>
      <c r="V1025" s="181"/>
      <c r="W1025" s="181"/>
      <c r="X1025" s="181"/>
      <c r="Y1025" s="181"/>
      <c r="Z1025" s="181"/>
      <c r="AA1025" s="181"/>
      <c r="AB1025" s="182"/>
      <c r="AD1025" s="526"/>
    </row>
    <row r="1026" spans="4:30" ht="12.75" hidden="1" customHeight="1" outlineLevel="1">
      <c r="D1026" s="112" t="str">
        <f ca="1">'Line Items'!D349</f>
        <v>Porterbrook: EMU - Class 319</v>
      </c>
      <c r="E1026" s="93"/>
      <c r="F1026" s="113" t="str">
        <f t="shared" si="72"/>
        <v>£000/ Veh</v>
      </c>
      <c r="G1026" s="181"/>
      <c r="H1026" s="181"/>
      <c r="I1026" s="181"/>
      <c r="J1026" s="181"/>
      <c r="K1026" s="181"/>
      <c r="L1026" s="181"/>
      <c r="M1026" s="181"/>
      <c r="N1026" s="181"/>
      <c r="O1026" s="181"/>
      <c r="P1026" s="181"/>
      <c r="Q1026" s="181"/>
      <c r="R1026" s="181"/>
      <c r="S1026" s="181"/>
      <c r="T1026" s="181"/>
      <c r="U1026" s="181"/>
      <c r="V1026" s="181"/>
      <c r="W1026" s="181"/>
      <c r="X1026" s="181"/>
      <c r="Y1026" s="181"/>
      <c r="Z1026" s="181"/>
      <c r="AA1026" s="181"/>
      <c r="AB1026" s="182"/>
      <c r="AD1026" s="526"/>
    </row>
    <row r="1027" spans="4:30" ht="12.75" hidden="1" customHeight="1" outlineLevel="1">
      <c r="D1027" s="112" t="str">
        <f ca="1">'Line Items'!D350</f>
        <v>Porterbrook: EMU - Class 323</v>
      </c>
      <c r="E1027" s="93"/>
      <c r="F1027" s="113" t="str">
        <f t="shared" si="72"/>
        <v>£000/ Veh</v>
      </c>
      <c r="G1027" s="181"/>
      <c r="H1027" s="181"/>
      <c r="I1027" s="181"/>
      <c r="J1027" s="181"/>
      <c r="K1027" s="181"/>
      <c r="L1027" s="181"/>
      <c r="M1027" s="181"/>
      <c r="N1027" s="181"/>
      <c r="O1027" s="181"/>
      <c r="P1027" s="181"/>
      <c r="Q1027" s="181"/>
      <c r="R1027" s="181"/>
      <c r="S1027" s="181"/>
      <c r="T1027" s="181"/>
      <c r="U1027" s="181"/>
      <c r="V1027" s="181"/>
      <c r="W1027" s="181"/>
      <c r="X1027" s="181"/>
      <c r="Y1027" s="181"/>
      <c r="Z1027" s="181"/>
      <c r="AA1027" s="181"/>
      <c r="AB1027" s="182"/>
      <c r="AD1027" s="526"/>
    </row>
    <row r="1028" spans="4:30" ht="12.75" hidden="1" customHeight="1" outlineLevel="1">
      <c r="D1028" s="112" t="str">
        <f ca="1">'Line Items'!D351</f>
        <v>[Rolling Stock Line 20]</v>
      </c>
      <c r="E1028" s="93"/>
      <c r="F1028" s="113" t="str">
        <f t="shared" si="72"/>
        <v>£000/ Veh</v>
      </c>
      <c r="G1028" s="181"/>
      <c r="H1028" s="181"/>
      <c r="I1028" s="181"/>
      <c r="J1028" s="181"/>
      <c r="K1028" s="181"/>
      <c r="L1028" s="181"/>
      <c r="M1028" s="181"/>
      <c r="N1028" s="181"/>
      <c r="O1028" s="181"/>
      <c r="P1028" s="181"/>
      <c r="Q1028" s="181"/>
      <c r="R1028" s="181"/>
      <c r="S1028" s="181"/>
      <c r="T1028" s="181"/>
      <c r="U1028" s="181"/>
      <c r="V1028" s="181"/>
      <c r="W1028" s="181"/>
      <c r="X1028" s="181"/>
      <c r="Y1028" s="181"/>
      <c r="Z1028" s="181"/>
      <c r="AA1028" s="181"/>
      <c r="AB1028" s="182"/>
      <c r="AD1028" s="526"/>
    </row>
    <row r="1029" spans="4:30" ht="12.75" hidden="1" customHeight="1" outlineLevel="1">
      <c r="D1029" s="112" t="str">
        <f ca="1">'Line Items'!D352</f>
        <v>[Rolling Stock Line 21]</v>
      </c>
      <c r="E1029" s="93"/>
      <c r="F1029" s="113" t="str">
        <f t="shared" si="72"/>
        <v>£000/ Veh</v>
      </c>
      <c r="G1029" s="181"/>
      <c r="H1029" s="181"/>
      <c r="I1029" s="181"/>
      <c r="J1029" s="181"/>
      <c r="K1029" s="181"/>
      <c r="L1029" s="181"/>
      <c r="M1029" s="181"/>
      <c r="N1029" s="181"/>
      <c r="O1029" s="181"/>
      <c r="P1029" s="181"/>
      <c r="Q1029" s="181"/>
      <c r="R1029" s="181"/>
      <c r="S1029" s="181"/>
      <c r="T1029" s="181"/>
      <c r="U1029" s="181"/>
      <c r="V1029" s="181"/>
      <c r="W1029" s="181"/>
      <c r="X1029" s="181"/>
      <c r="Y1029" s="181"/>
      <c r="Z1029" s="181"/>
      <c r="AA1029" s="181"/>
      <c r="AB1029" s="182"/>
      <c r="AD1029" s="526"/>
    </row>
    <row r="1030" spans="4:30" ht="12.75" hidden="1" customHeight="1" outlineLevel="1">
      <c r="D1030" s="112" t="str">
        <f ca="1">'Line Items'!D353</f>
        <v>[Rolling Stock Line 22]</v>
      </c>
      <c r="E1030" s="93"/>
      <c r="F1030" s="113" t="str">
        <f t="shared" si="72"/>
        <v>£000/ Veh</v>
      </c>
      <c r="G1030" s="181"/>
      <c r="H1030" s="181"/>
      <c r="I1030" s="181"/>
      <c r="J1030" s="181"/>
      <c r="K1030" s="181"/>
      <c r="L1030" s="181"/>
      <c r="M1030" s="181"/>
      <c r="N1030" s="181"/>
      <c r="O1030" s="181"/>
      <c r="P1030" s="181"/>
      <c r="Q1030" s="181"/>
      <c r="R1030" s="181"/>
      <c r="S1030" s="181"/>
      <c r="T1030" s="181"/>
      <c r="U1030" s="181"/>
      <c r="V1030" s="181"/>
      <c r="W1030" s="181"/>
      <c r="X1030" s="181"/>
      <c r="Y1030" s="181"/>
      <c r="Z1030" s="181"/>
      <c r="AA1030" s="181"/>
      <c r="AB1030" s="182"/>
      <c r="AD1030" s="526"/>
    </row>
    <row r="1031" spans="4:30" ht="12.75" hidden="1" customHeight="1" outlineLevel="1">
      <c r="D1031" s="112" t="str">
        <f ca="1">'Line Items'!D354</f>
        <v>[Rolling Stock Line 23]</v>
      </c>
      <c r="E1031" s="93"/>
      <c r="F1031" s="113" t="str">
        <f t="shared" si="72"/>
        <v>£000/ Veh</v>
      </c>
      <c r="G1031" s="181"/>
      <c r="H1031" s="181"/>
      <c r="I1031" s="181"/>
      <c r="J1031" s="181"/>
      <c r="K1031" s="181"/>
      <c r="L1031" s="181"/>
      <c r="M1031" s="181"/>
      <c r="N1031" s="181"/>
      <c r="O1031" s="181"/>
      <c r="P1031" s="181"/>
      <c r="Q1031" s="181"/>
      <c r="R1031" s="181"/>
      <c r="S1031" s="181"/>
      <c r="T1031" s="181"/>
      <c r="U1031" s="181"/>
      <c r="V1031" s="181"/>
      <c r="W1031" s="181"/>
      <c r="X1031" s="181"/>
      <c r="Y1031" s="181"/>
      <c r="Z1031" s="181"/>
      <c r="AA1031" s="181"/>
      <c r="AB1031" s="182"/>
      <c r="AD1031" s="526"/>
    </row>
    <row r="1032" spans="4:30" ht="12.75" hidden="1" customHeight="1" outlineLevel="1">
      <c r="D1032" s="112" t="str">
        <f ca="1">'Line Items'!D355</f>
        <v>[Rolling Stock Line 24]</v>
      </c>
      <c r="E1032" s="93"/>
      <c r="F1032" s="113" t="str">
        <f t="shared" si="72"/>
        <v>£000/ Veh</v>
      </c>
      <c r="G1032" s="181"/>
      <c r="H1032" s="181"/>
      <c r="I1032" s="181"/>
      <c r="J1032" s="181"/>
      <c r="K1032" s="181"/>
      <c r="L1032" s="181"/>
      <c r="M1032" s="181"/>
      <c r="N1032" s="181"/>
      <c r="O1032" s="181"/>
      <c r="P1032" s="181"/>
      <c r="Q1032" s="181"/>
      <c r="R1032" s="181"/>
      <c r="S1032" s="181"/>
      <c r="T1032" s="181"/>
      <c r="U1032" s="181"/>
      <c r="V1032" s="181"/>
      <c r="W1032" s="181"/>
      <c r="X1032" s="181"/>
      <c r="Y1032" s="181"/>
      <c r="Z1032" s="181"/>
      <c r="AA1032" s="181"/>
      <c r="AB1032" s="182"/>
      <c r="AD1032" s="526"/>
    </row>
    <row r="1033" spans="4:30" ht="12.75" hidden="1" customHeight="1" outlineLevel="1">
      <c r="D1033" s="112" t="str">
        <f ca="1">'Line Items'!D356</f>
        <v>[Rolling Stock Line 25]</v>
      </c>
      <c r="E1033" s="93"/>
      <c r="F1033" s="113" t="str">
        <f t="shared" si="72"/>
        <v>£000/ Veh</v>
      </c>
      <c r="G1033" s="181"/>
      <c r="H1033" s="181"/>
      <c r="I1033" s="181"/>
      <c r="J1033" s="181"/>
      <c r="K1033" s="181"/>
      <c r="L1033" s="181"/>
      <c r="M1033" s="181"/>
      <c r="N1033" s="181"/>
      <c r="O1033" s="181"/>
      <c r="P1033" s="181"/>
      <c r="Q1033" s="181"/>
      <c r="R1033" s="181"/>
      <c r="S1033" s="181"/>
      <c r="T1033" s="181"/>
      <c r="U1033" s="181"/>
      <c r="V1033" s="181"/>
      <c r="W1033" s="181"/>
      <c r="X1033" s="181"/>
      <c r="Y1033" s="181"/>
      <c r="Z1033" s="181"/>
      <c r="AA1033" s="181"/>
      <c r="AB1033" s="182"/>
      <c r="AD1033" s="526"/>
    </row>
    <row r="1034" spans="4:30" ht="12.75" hidden="1" customHeight="1" outlineLevel="1">
      <c r="D1034" s="112" t="str">
        <f ca="1">'Line Items'!D357</f>
        <v>[Rolling Stock Line 26]</v>
      </c>
      <c r="E1034" s="93"/>
      <c r="F1034" s="113" t="str">
        <f t="shared" si="72"/>
        <v>£000/ Veh</v>
      </c>
      <c r="G1034" s="181"/>
      <c r="H1034" s="181"/>
      <c r="I1034" s="181"/>
      <c r="J1034" s="181"/>
      <c r="K1034" s="181"/>
      <c r="L1034" s="181"/>
      <c r="M1034" s="181"/>
      <c r="N1034" s="181"/>
      <c r="O1034" s="181"/>
      <c r="P1034" s="181"/>
      <c r="Q1034" s="181"/>
      <c r="R1034" s="181"/>
      <c r="S1034" s="181"/>
      <c r="T1034" s="181"/>
      <c r="U1034" s="181"/>
      <c r="V1034" s="181"/>
      <c r="W1034" s="181"/>
      <c r="X1034" s="181"/>
      <c r="Y1034" s="181"/>
      <c r="Z1034" s="181"/>
      <c r="AA1034" s="181"/>
      <c r="AB1034" s="182"/>
      <c r="AD1034" s="526"/>
    </row>
    <row r="1035" spans="4:30" ht="12.75" hidden="1" customHeight="1" outlineLevel="1">
      <c r="D1035" s="112" t="str">
        <f ca="1">'Line Items'!D358</f>
        <v>[Rolling Stock Line 27]</v>
      </c>
      <c r="E1035" s="93"/>
      <c r="F1035" s="113" t="str">
        <f t="shared" si="72"/>
        <v>£000/ Veh</v>
      </c>
      <c r="G1035" s="181"/>
      <c r="H1035" s="181"/>
      <c r="I1035" s="181"/>
      <c r="J1035" s="181"/>
      <c r="K1035" s="181"/>
      <c r="L1035" s="181"/>
      <c r="M1035" s="181"/>
      <c r="N1035" s="181"/>
      <c r="O1035" s="181"/>
      <c r="P1035" s="181"/>
      <c r="Q1035" s="181"/>
      <c r="R1035" s="181"/>
      <c r="S1035" s="181"/>
      <c r="T1035" s="181"/>
      <c r="U1035" s="181"/>
      <c r="V1035" s="181"/>
      <c r="W1035" s="181"/>
      <c r="X1035" s="181"/>
      <c r="Y1035" s="181"/>
      <c r="Z1035" s="181"/>
      <c r="AA1035" s="181"/>
      <c r="AB1035" s="182"/>
      <c r="AD1035" s="526"/>
    </row>
    <row r="1036" spans="4:30" ht="12.75" hidden="1" customHeight="1" outlineLevel="1">
      <c r="D1036" s="112" t="str">
        <f ca="1">'Line Items'!D359</f>
        <v>[Rolling Stock Line 28]</v>
      </c>
      <c r="E1036" s="93"/>
      <c r="F1036" s="113" t="str">
        <f t="shared" si="72"/>
        <v>£000/ Veh</v>
      </c>
      <c r="G1036" s="181"/>
      <c r="H1036" s="181"/>
      <c r="I1036" s="181"/>
      <c r="J1036" s="181"/>
      <c r="K1036" s="181"/>
      <c r="L1036" s="181"/>
      <c r="M1036" s="181"/>
      <c r="N1036" s="181"/>
      <c r="O1036" s="181"/>
      <c r="P1036" s="181"/>
      <c r="Q1036" s="181"/>
      <c r="R1036" s="181"/>
      <c r="S1036" s="181"/>
      <c r="T1036" s="181"/>
      <c r="U1036" s="181"/>
      <c r="V1036" s="181"/>
      <c r="W1036" s="181"/>
      <c r="X1036" s="181"/>
      <c r="Y1036" s="181"/>
      <c r="Z1036" s="181"/>
      <c r="AA1036" s="181"/>
      <c r="AB1036" s="182"/>
      <c r="AD1036" s="526"/>
    </row>
    <row r="1037" spans="4:30" ht="12.75" hidden="1" customHeight="1" outlineLevel="1">
      <c r="D1037" s="112" t="str">
        <f ca="1">'Line Items'!D360</f>
        <v>[Rolling Stock Line 29]</v>
      </c>
      <c r="E1037" s="93"/>
      <c r="F1037" s="113" t="str">
        <f t="shared" si="72"/>
        <v>£000/ Veh</v>
      </c>
      <c r="G1037" s="181"/>
      <c r="H1037" s="181"/>
      <c r="I1037" s="181"/>
      <c r="J1037" s="181"/>
      <c r="K1037" s="181"/>
      <c r="L1037" s="181"/>
      <c r="M1037" s="181"/>
      <c r="N1037" s="181"/>
      <c r="O1037" s="181"/>
      <c r="P1037" s="181"/>
      <c r="Q1037" s="181"/>
      <c r="R1037" s="181"/>
      <c r="S1037" s="181"/>
      <c r="T1037" s="181"/>
      <c r="U1037" s="181"/>
      <c r="V1037" s="181"/>
      <c r="W1037" s="181"/>
      <c r="X1037" s="181"/>
      <c r="Y1037" s="181"/>
      <c r="Z1037" s="181"/>
      <c r="AA1037" s="181"/>
      <c r="AB1037" s="182"/>
      <c r="AD1037" s="526"/>
    </row>
    <row r="1038" spans="4:30" ht="12.75" hidden="1" customHeight="1" outlineLevel="1">
      <c r="D1038" s="112" t="str">
        <f ca="1">'Line Items'!D361</f>
        <v>[Rolling Stock Line 30]</v>
      </c>
      <c r="E1038" s="93"/>
      <c r="F1038" s="113" t="str">
        <f t="shared" si="72"/>
        <v>£000/ Veh</v>
      </c>
      <c r="G1038" s="181"/>
      <c r="H1038" s="181"/>
      <c r="I1038" s="181"/>
      <c r="J1038" s="181"/>
      <c r="K1038" s="181"/>
      <c r="L1038" s="181"/>
      <c r="M1038" s="181"/>
      <c r="N1038" s="181"/>
      <c r="O1038" s="181"/>
      <c r="P1038" s="181"/>
      <c r="Q1038" s="181"/>
      <c r="R1038" s="181"/>
      <c r="S1038" s="181"/>
      <c r="T1038" s="181"/>
      <c r="U1038" s="181"/>
      <c r="V1038" s="181"/>
      <c r="W1038" s="181"/>
      <c r="X1038" s="181"/>
      <c r="Y1038" s="181"/>
      <c r="Z1038" s="181"/>
      <c r="AA1038" s="181"/>
      <c r="AB1038" s="182"/>
      <c r="AD1038" s="526"/>
    </row>
    <row r="1039" spans="4:30" ht="12.75" hidden="1" customHeight="1" outlineLevel="1">
      <c r="D1039" s="112" t="str">
        <f ca="1">'Line Items'!D362</f>
        <v>[Rolling Stock Line 31]</v>
      </c>
      <c r="E1039" s="93"/>
      <c r="F1039" s="113" t="str">
        <f t="shared" si="72"/>
        <v>£000/ Veh</v>
      </c>
      <c r="G1039" s="181"/>
      <c r="H1039" s="181"/>
      <c r="I1039" s="181"/>
      <c r="J1039" s="181"/>
      <c r="K1039" s="181"/>
      <c r="L1039" s="181"/>
      <c r="M1039" s="181"/>
      <c r="N1039" s="181"/>
      <c r="O1039" s="181"/>
      <c r="P1039" s="181"/>
      <c r="Q1039" s="181"/>
      <c r="R1039" s="181"/>
      <c r="S1039" s="181"/>
      <c r="T1039" s="181"/>
      <c r="U1039" s="181"/>
      <c r="V1039" s="181"/>
      <c r="W1039" s="181"/>
      <c r="X1039" s="181"/>
      <c r="Y1039" s="181"/>
      <c r="Z1039" s="181"/>
      <c r="AA1039" s="181"/>
      <c r="AB1039" s="182"/>
      <c r="AD1039" s="526"/>
    </row>
    <row r="1040" spans="4:30" ht="12.75" hidden="1" customHeight="1" outlineLevel="1">
      <c r="D1040" s="112" t="str">
        <f ca="1">'Line Items'!D363</f>
        <v>[Rolling Stock Line 32]</v>
      </c>
      <c r="E1040" s="93"/>
      <c r="F1040" s="113" t="str">
        <f t="shared" si="72"/>
        <v>£000/ Veh</v>
      </c>
      <c r="G1040" s="181"/>
      <c r="H1040" s="181"/>
      <c r="I1040" s="181"/>
      <c r="J1040" s="181"/>
      <c r="K1040" s="181"/>
      <c r="L1040" s="181"/>
      <c r="M1040" s="181"/>
      <c r="N1040" s="181"/>
      <c r="O1040" s="181"/>
      <c r="P1040" s="181"/>
      <c r="Q1040" s="181"/>
      <c r="R1040" s="181"/>
      <c r="S1040" s="181"/>
      <c r="T1040" s="181"/>
      <c r="U1040" s="181"/>
      <c r="V1040" s="181"/>
      <c r="W1040" s="181"/>
      <c r="X1040" s="181"/>
      <c r="Y1040" s="181"/>
      <c r="Z1040" s="181"/>
      <c r="AA1040" s="181"/>
      <c r="AB1040" s="182"/>
      <c r="AD1040" s="526"/>
    </row>
    <row r="1041" spans="4:30" ht="12.75" hidden="1" customHeight="1" outlineLevel="1">
      <c r="D1041" s="112" t="str">
        <f ca="1">'Line Items'!D364</f>
        <v>[Rolling Stock Line 33]</v>
      </c>
      <c r="E1041" s="93"/>
      <c r="F1041" s="113" t="str">
        <f t="shared" si="72"/>
        <v>£000/ Veh</v>
      </c>
      <c r="G1041" s="181"/>
      <c r="H1041" s="181"/>
      <c r="I1041" s="181"/>
      <c r="J1041" s="181"/>
      <c r="K1041" s="181"/>
      <c r="L1041" s="181"/>
      <c r="M1041" s="181"/>
      <c r="N1041" s="181"/>
      <c r="O1041" s="181"/>
      <c r="P1041" s="181"/>
      <c r="Q1041" s="181"/>
      <c r="R1041" s="181"/>
      <c r="S1041" s="181"/>
      <c r="T1041" s="181"/>
      <c r="U1041" s="181"/>
      <c r="V1041" s="181"/>
      <c r="W1041" s="181"/>
      <c r="X1041" s="181"/>
      <c r="Y1041" s="181"/>
      <c r="Z1041" s="181"/>
      <c r="AA1041" s="181"/>
      <c r="AB1041" s="182"/>
      <c r="AD1041" s="526"/>
    </row>
    <row r="1042" spans="4:30" ht="12.75" hidden="1" customHeight="1" outlineLevel="1">
      <c r="D1042" s="112" t="str">
        <f ca="1">'Line Items'!D365</f>
        <v>[Rolling Stock Line 34]</v>
      </c>
      <c r="E1042" s="93"/>
      <c r="F1042" s="113" t="str">
        <f t="shared" si="72"/>
        <v>£000/ Veh</v>
      </c>
      <c r="G1042" s="181"/>
      <c r="H1042" s="181"/>
      <c r="I1042" s="181"/>
      <c r="J1042" s="181"/>
      <c r="K1042" s="181"/>
      <c r="L1042" s="181"/>
      <c r="M1042" s="181"/>
      <c r="N1042" s="181"/>
      <c r="O1042" s="181"/>
      <c r="P1042" s="181"/>
      <c r="Q1042" s="181"/>
      <c r="R1042" s="181"/>
      <c r="S1042" s="181"/>
      <c r="T1042" s="181"/>
      <c r="U1042" s="181"/>
      <c r="V1042" s="181"/>
      <c r="W1042" s="181"/>
      <c r="X1042" s="181"/>
      <c r="Y1042" s="181"/>
      <c r="Z1042" s="181"/>
      <c r="AA1042" s="181"/>
      <c r="AB1042" s="182"/>
      <c r="AD1042" s="526"/>
    </row>
    <row r="1043" spans="4:30" ht="12.75" hidden="1" customHeight="1" outlineLevel="1">
      <c r="D1043" s="112" t="str">
        <f ca="1">'Line Items'!D366</f>
        <v>[Rolling Stock Line 35]</v>
      </c>
      <c r="E1043" s="93"/>
      <c r="F1043" s="113" t="str">
        <f t="shared" si="72"/>
        <v>£000/ Veh</v>
      </c>
      <c r="G1043" s="181"/>
      <c r="H1043" s="181"/>
      <c r="I1043" s="181"/>
      <c r="J1043" s="181"/>
      <c r="K1043" s="181"/>
      <c r="L1043" s="181"/>
      <c r="M1043" s="181"/>
      <c r="N1043" s="181"/>
      <c r="O1043" s="181"/>
      <c r="P1043" s="181"/>
      <c r="Q1043" s="181"/>
      <c r="R1043" s="181"/>
      <c r="S1043" s="181"/>
      <c r="T1043" s="181"/>
      <c r="U1043" s="181"/>
      <c r="V1043" s="181"/>
      <c r="W1043" s="181"/>
      <c r="X1043" s="181"/>
      <c r="Y1043" s="181"/>
      <c r="Z1043" s="181"/>
      <c r="AA1043" s="181"/>
      <c r="AB1043" s="182"/>
      <c r="AD1043" s="526"/>
    </row>
    <row r="1044" spans="4:30" ht="12.75" hidden="1" customHeight="1" outlineLevel="1">
      <c r="D1044" s="112" t="str">
        <f ca="1">'Line Items'!D367</f>
        <v>[Rolling Stock Line 36]</v>
      </c>
      <c r="E1044" s="93"/>
      <c r="F1044" s="113" t="str">
        <f t="shared" si="72"/>
        <v>£000/ Veh</v>
      </c>
      <c r="G1044" s="181"/>
      <c r="H1044" s="181"/>
      <c r="I1044" s="181"/>
      <c r="J1044" s="181"/>
      <c r="K1044" s="181"/>
      <c r="L1044" s="181"/>
      <c r="M1044" s="181"/>
      <c r="N1044" s="181"/>
      <c r="O1044" s="181"/>
      <c r="P1044" s="181"/>
      <c r="Q1044" s="181"/>
      <c r="R1044" s="181"/>
      <c r="S1044" s="181"/>
      <c r="T1044" s="181"/>
      <c r="U1044" s="181"/>
      <c r="V1044" s="181"/>
      <c r="W1044" s="181"/>
      <c r="X1044" s="181"/>
      <c r="Y1044" s="181"/>
      <c r="Z1044" s="181"/>
      <c r="AA1044" s="181"/>
      <c r="AB1044" s="182"/>
      <c r="AD1044" s="526"/>
    </row>
    <row r="1045" spans="4:30" ht="12.75" hidden="1" customHeight="1" outlineLevel="1">
      <c r="D1045" s="112" t="str">
        <f ca="1">'Line Items'!D368</f>
        <v>[Rolling Stock Line 37]</v>
      </c>
      <c r="E1045" s="93"/>
      <c r="F1045" s="113" t="str">
        <f t="shared" si="72"/>
        <v>£000/ Veh</v>
      </c>
      <c r="G1045" s="181"/>
      <c r="H1045" s="181"/>
      <c r="I1045" s="181"/>
      <c r="J1045" s="181"/>
      <c r="K1045" s="181"/>
      <c r="L1045" s="181"/>
      <c r="M1045" s="181"/>
      <c r="N1045" s="181"/>
      <c r="O1045" s="181"/>
      <c r="P1045" s="181"/>
      <c r="Q1045" s="181"/>
      <c r="R1045" s="181"/>
      <c r="S1045" s="181"/>
      <c r="T1045" s="181"/>
      <c r="U1045" s="181"/>
      <c r="V1045" s="181"/>
      <c r="W1045" s="181"/>
      <c r="X1045" s="181"/>
      <c r="Y1045" s="181"/>
      <c r="Z1045" s="181"/>
      <c r="AA1045" s="181"/>
      <c r="AB1045" s="182"/>
      <c r="AD1045" s="526"/>
    </row>
    <row r="1046" spans="4:30" ht="12.75" hidden="1" customHeight="1" outlineLevel="1">
      <c r="D1046" s="112" t="str">
        <f ca="1">'Line Items'!D369</f>
        <v>[Rolling Stock Line 38]</v>
      </c>
      <c r="E1046" s="93"/>
      <c r="F1046" s="113" t="str">
        <f t="shared" si="72"/>
        <v>£000/ Veh</v>
      </c>
      <c r="G1046" s="181"/>
      <c r="H1046" s="181"/>
      <c r="I1046" s="181"/>
      <c r="J1046" s="181"/>
      <c r="K1046" s="181"/>
      <c r="L1046" s="181"/>
      <c r="M1046" s="181"/>
      <c r="N1046" s="181"/>
      <c r="O1046" s="181"/>
      <c r="P1046" s="181"/>
      <c r="Q1046" s="181"/>
      <c r="R1046" s="181"/>
      <c r="S1046" s="181"/>
      <c r="T1046" s="181"/>
      <c r="U1046" s="181"/>
      <c r="V1046" s="181"/>
      <c r="W1046" s="181"/>
      <c r="X1046" s="181"/>
      <c r="Y1046" s="181"/>
      <c r="Z1046" s="181"/>
      <c r="AA1046" s="181"/>
      <c r="AB1046" s="182"/>
      <c r="AD1046" s="526"/>
    </row>
    <row r="1047" spans="4:30" ht="12.75" hidden="1" customHeight="1" outlineLevel="1">
      <c r="D1047" s="112" t="str">
        <f ca="1">'Line Items'!D370</f>
        <v>[Rolling Stock Line 39]</v>
      </c>
      <c r="E1047" s="93"/>
      <c r="F1047" s="113" t="str">
        <f t="shared" si="72"/>
        <v>£000/ Veh</v>
      </c>
      <c r="G1047" s="181"/>
      <c r="H1047" s="181"/>
      <c r="I1047" s="181"/>
      <c r="J1047" s="181"/>
      <c r="K1047" s="181"/>
      <c r="L1047" s="181"/>
      <c r="M1047" s="181"/>
      <c r="N1047" s="181"/>
      <c r="O1047" s="181"/>
      <c r="P1047" s="181"/>
      <c r="Q1047" s="181"/>
      <c r="R1047" s="181"/>
      <c r="S1047" s="181"/>
      <c r="T1047" s="181"/>
      <c r="U1047" s="181"/>
      <c r="V1047" s="181"/>
      <c r="W1047" s="181"/>
      <c r="X1047" s="181"/>
      <c r="Y1047" s="181"/>
      <c r="Z1047" s="181"/>
      <c r="AA1047" s="181"/>
      <c r="AB1047" s="182"/>
      <c r="AD1047" s="526"/>
    </row>
    <row r="1048" spans="4:30" ht="12.75" hidden="1" customHeight="1" outlineLevel="1">
      <c r="D1048" s="112" t="str">
        <f ca="1">'Line Items'!D371</f>
        <v>[Rolling Stock Line 40]</v>
      </c>
      <c r="E1048" s="93"/>
      <c r="F1048" s="113" t="str">
        <f t="shared" si="72"/>
        <v>£000/ Veh</v>
      </c>
      <c r="G1048" s="181"/>
      <c r="H1048" s="181"/>
      <c r="I1048" s="181"/>
      <c r="J1048" s="181"/>
      <c r="K1048" s="181"/>
      <c r="L1048" s="181"/>
      <c r="M1048" s="181"/>
      <c r="N1048" s="181"/>
      <c r="O1048" s="181"/>
      <c r="P1048" s="181"/>
      <c r="Q1048" s="181"/>
      <c r="R1048" s="181"/>
      <c r="S1048" s="181"/>
      <c r="T1048" s="181"/>
      <c r="U1048" s="181"/>
      <c r="V1048" s="181"/>
      <c r="W1048" s="181"/>
      <c r="X1048" s="181"/>
      <c r="Y1048" s="181"/>
      <c r="Z1048" s="181"/>
      <c r="AA1048" s="181"/>
      <c r="AB1048" s="182"/>
      <c r="AD1048" s="526"/>
    </row>
    <row r="1049" spans="4:30" ht="12.75" hidden="1" customHeight="1" outlineLevel="1">
      <c r="D1049" s="112" t="str">
        <f ca="1">'Line Items'!D372</f>
        <v>[Rolling Stock Line 41]</v>
      </c>
      <c r="E1049" s="93"/>
      <c r="F1049" s="113" t="str">
        <f t="shared" si="72"/>
        <v>£000/ Veh</v>
      </c>
      <c r="G1049" s="181"/>
      <c r="H1049" s="181"/>
      <c r="I1049" s="181"/>
      <c r="J1049" s="181"/>
      <c r="K1049" s="181"/>
      <c r="L1049" s="181"/>
      <c r="M1049" s="181"/>
      <c r="N1049" s="181"/>
      <c r="O1049" s="181"/>
      <c r="P1049" s="181"/>
      <c r="Q1049" s="181"/>
      <c r="R1049" s="181"/>
      <c r="S1049" s="181"/>
      <c r="T1049" s="181"/>
      <c r="U1049" s="181"/>
      <c r="V1049" s="181"/>
      <c r="W1049" s="181"/>
      <c r="X1049" s="181"/>
      <c r="Y1049" s="181"/>
      <c r="Z1049" s="181"/>
      <c r="AA1049" s="181"/>
      <c r="AB1049" s="182"/>
      <c r="AD1049" s="526"/>
    </row>
    <row r="1050" spans="4:30" ht="12.75" hidden="1" customHeight="1" outlineLevel="1">
      <c r="D1050" s="112" t="str">
        <f ca="1">'Line Items'!D373</f>
        <v>[Rolling Stock Line 42]</v>
      </c>
      <c r="E1050" s="93"/>
      <c r="F1050" s="113" t="str">
        <f t="shared" si="72"/>
        <v>£000/ Veh</v>
      </c>
      <c r="G1050" s="181"/>
      <c r="H1050" s="181"/>
      <c r="I1050" s="181"/>
      <c r="J1050" s="181"/>
      <c r="K1050" s="181"/>
      <c r="L1050" s="181"/>
      <c r="M1050" s="181"/>
      <c r="N1050" s="181"/>
      <c r="O1050" s="181"/>
      <c r="P1050" s="181"/>
      <c r="Q1050" s="181"/>
      <c r="R1050" s="181"/>
      <c r="S1050" s="181"/>
      <c r="T1050" s="181"/>
      <c r="U1050" s="181"/>
      <c r="V1050" s="181"/>
      <c r="W1050" s="181"/>
      <c r="X1050" s="181"/>
      <c r="Y1050" s="181"/>
      <c r="Z1050" s="181"/>
      <c r="AA1050" s="181"/>
      <c r="AB1050" s="182"/>
      <c r="AD1050" s="526"/>
    </row>
    <row r="1051" spans="4:30" ht="12.75" hidden="1" customHeight="1" outlineLevel="1">
      <c r="D1051" s="112" t="str">
        <f ca="1">'Line Items'!D374</f>
        <v>[Rolling Stock Line 43]</v>
      </c>
      <c r="E1051" s="93"/>
      <c r="F1051" s="113" t="str">
        <f t="shared" si="72"/>
        <v>£000/ Veh</v>
      </c>
      <c r="G1051" s="181"/>
      <c r="H1051" s="181"/>
      <c r="I1051" s="181"/>
      <c r="J1051" s="181"/>
      <c r="K1051" s="181"/>
      <c r="L1051" s="181"/>
      <c r="M1051" s="181"/>
      <c r="N1051" s="181"/>
      <c r="O1051" s="181"/>
      <c r="P1051" s="181"/>
      <c r="Q1051" s="181"/>
      <c r="R1051" s="181"/>
      <c r="S1051" s="181"/>
      <c r="T1051" s="181"/>
      <c r="U1051" s="181"/>
      <c r="V1051" s="181"/>
      <c r="W1051" s="181"/>
      <c r="X1051" s="181"/>
      <c r="Y1051" s="181"/>
      <c r="Z1051" s="181"/>
      <c r="AA1051" s="181"/>
      <c r="AB1051" s="182"/>
      <c r="AD1051" s="526"/>
    </row>
    <row r="1052" spans="4:30" ht="12.75" hidden="1" customHeight="1" outlineLevel="1">
      <c r="D1052" s="112" t="str">
        <f ca="1">'Line Items'!D375</f>
        <v>[Rolling Stock Line 44]</v>
      </c>
      <c r="E1052" s="93"/>
      <c r="F1052" s="113" t="str">
        <f t="shared" si="72"/>
        <v>£000/ Veh</v>
      </c>
      <c r="G1052" s="181"/>
      <c r="H1052" s="181"/>
      <c r="I1052" s="181"/>
      <c r="J1052" s="181"/>
      <c r="K1052" s="181"/>
      <c r="L1052" s="181"/>
      <c r="M1052" s="181"/>
      <c r="N1052" s="181"/>
      <c r="O1052" s="181"/>
      <c r="P1052" s="181"/>
      <c r="Q1052" s="181"/>
      <c r="R1052" s="181"/>
      <c r="S1052" s="181"/>
      <c r="T1052" s="181"/>
      <c r="U1052" s="181"/>
      <c r="V1052" s="181"/>
      <c r="W1052" s="181"/>
      <c r="X1052" s="181"/>
      <c r="Y1052" s="181"/>
      <c r="Z1052" s="181"/>
      <c r="AA1052" s="181"/>
      <c r="AB1052" s="182"/>
      <c r="AD1052" s="526"/>
    </row>
    <row r="1053" spans="4:30" ht="12.75" hidden="1" customHeight="1" outlineLevel="1">
      <c r="D1053" s="112" t="str">
        <f ca="1">'Line Items'!D376</f>
        <v>[Rolling Stock Line 45]</v>
      </c>
      <c r="E1053" s="93"/>
      <c r="F1053" s="113" t="str">
        <f t="shared" si="72"/>
        <v>£000/ Veh</v>
      </c>
      <c r="G1053" s="181"/>
      <c r="H1053" s="181"/>
      <c r="I1053" s="181"/>
      <c r="J1053" s="181"/>
      <c r="K1053" s="181"/>
      <c r="L1053" s="181"/>
      <c r="M1053" s="181"/>
      <c r="N1053" s="181"/>
      <c r="O1053" s="181"/>
      <c r="P1053" s="181"/>
      <c r="Q1053" s="181"/>
      <c r="R1053" s="181"/>
      <c r="S1053" s="181"/>
      <c r="T1053" s="181"/>
      <c r="U1053" s="181"/>
      <c r="V1053" s="181"/>
      <c r="W1053" s="181"/>
      <c r="X1053" s="181"/>
      <c r="Y1053" s="181"/>
      <c r="Z1053" s="181"/>
      <c r="AA1053" s="181"/>
      <c r="AB1053" s="182"/>
      <c r="AD1053" s="526"/>
    </row>
    <row r="1054" spans="4:30" ht="12.75" hidden="1" customHeight="1" outlineLevel="1">
      <c r="D1054" s="112" t="str">
        <f ca="1">'Line Items'!D377</f>
        <v>[Rolling Stock Line 46]</v>
      </c>
      <c r="E1054" s="93"/>
      <c r="F1054" s="113" t="str">
        <f t="shared" si="72"/>
        <v>£000/ Veh</v>
      </c>
      <c r="G1054" s="181"/>
      <c r="H1054" s="181"/>
      <c r="I1054" s="181"/>
      <c r="J1054" s="181"/>
      <c r="K1054" s="181"/>
      <c r="L1054" s="181"/>
      <c r="M1054" s="181"/>
      <c r="N1054" s="181"/>
      <c r="O1054" s="181"/>
      <c r="P1054" s="181"/>
      <c r="Q1054" s="181"/>
      <c r="R1054" s="181"/>
      <c r="S1054" s="181"/>
      <c r="T1054" s="181"/>
      <c r="U1054" s="181"/>
      <c r="V1054" s="181"/>
      <c r="W1054" s="181"/>
      <c r="X1054" s="181"/>
      <c r="Y1054" s="181"/>
      <c r="Z1054" s="181"/>
      <c r="AA1054" s="181"/>
      <c r="AB1054" s="182"/>
      <c r="AD1054" s="526"/>
    </row>
    <row r="1055" spans="4:30" ht="12.75" hidden="1" customHeight="1" outlineLevel="1">
      <c r="D1055" s="112" t="str">
        <f ca="1">'Line Items'!D378</f>
        <v>[Rolling Stock Line 47]</v>
      </c>
      <c r="E1055" s="93"/>
      <c r="F1055" s="113" t="str">
        <f t="shared" si="72"/>
        <v>£000/ Veh</v>
      </c>
      <c r="G1055" s="181"/>
      <c r="H1055" s="181"/>
      <c r="I1055" s="181"/>
      <c r="J1055" s="181"/>
      <c r="K1055" s="181"/>
      <c r="L1055" s="181"/>
      <c r="M1055" s="181"/>
      <c r="N1055" s="181"/>
      <c r="O1055" s="181"/>
      <c r="P1055" s="181"/>
      <c r="Q1055" s="181"/>
      <c r="R1055" s="181"/>
      <c r="S1055" s="181"/>
      <c r="T1055" s="181"/>
      <c r="U1055" s="181"/>
      <c r="V1055" s="181"/>
      <c r="W1055" s="181"/>
      <c r="X1055" s="181"/>
      <c r="Y1055" s="181"/>
      <c r="Z1055" s="181"/>
      <c r="AA1055" s="181"/>
      <c r="AB1055" s="182"/>
      <c r="AD1055" s="526"/>
    </row>
    <row r="1056" spans="4:30" ht="12.75" hidden="1" customHeight="1" outlineLevel="1">
      <c r="D1056" s="112" t="str">
        <f ca="1">'Line Items'!D379</f>
        <v>[Rolling Stock Line 48]</v>
      </c>
      <c r="E1056" s="93"/>
      <c r="F1056" s="113" t="str">
        <f t="shared" si="72"/>
        <v>£000/ Veh</v>
      </c>
      <c r="G1056" s="181"/>
      <c r="H1056" s="181"/>
      <c r="I1056" s="181"/>
      <c r="J1056" s="181"/>
      <c r="K1056" s="181"/>
      <c r="L1056" s="181"/>
      <c r="M1056" s="181"/>
      <c r="N1056" s="181"/>
      <c r="O1056" s="181"/>
      <c r="P1056" s="181"/>
      <c r="Q1056" s="181"/>
      <c r="R1056" s="181"/>
      <c r="S1056" s="181"/>
      <c r="T1056" s="181"/>
      <c r="U1056" s="181"/>
      <c r="V1056" s="181"/>
      <c r="W1056" s="181"/>
      <c r="X1056" s="181"/>
      <c r="Y1056" s="181"/>
      <c r="Z1056" s="181"/>
      <c r="AA1056" s="181"/>
      <c r="AB1056" s="182"/>
      <c r="AD1056" s="526"/>
    </row>
    <row r="1057" spans="2:30" ht="12.75" hidden="1" customHeight="1" outlineLevel="1">
      <c r="D1057" s="112" t="str">
        <f ca="1">'Line Items'!D380</f>
        <v>[Rolling Stock Line 49]</v>
      </c>
      <c r="E1057" s="93"/>
      <c r="F1057" s="113" t="str">
        <f t="shared" si="72"/>
        <v>£000/ Veh</v>
      </c>
      <c r="G1057" s="181"/>
      <c r="H1057" s="181"/>
      <c r="I1057" s="181"/>
      <c r="J1057" s="181"/>
      <c r="K1057" s="181"/>
      <c r="L1057" s="181"/>
      <c r="M1057" s="181"/>
      <c r="N1057" s="181"/>
      <c r="O1057" s="181"/>
      <c r="P1057" s="181"/>
      <c r="Q1057" s="181"/>
      <c r="R1057" s="181"/>
      <c r="S1057" s="181"/>
      <c r="T1057" s="181"/>
      <c r="U1057" s="181"/>
      <c r="V1057" s="181"/>
      <c r="W1057" s="181"/>
      <c r="X1057" s="181"/>
      <c r="Y1057" s="181"/>
      <c r="Z1057" s="181"/>
      <c r="AA1057" s="181"/>
      <c r="AB1057" s="182"/>
      <c r="AD1057" s="526"/>
    </row>
    <row r="1058" spans="2:30" ht="12.75" hidden="1" customHeight="1" outlineLevel="1">
      <c r="D1058" s="123" t="str">
        <f ca="1">'Line Items'!D381</f>
        <v>[Rolling Stock Line 50]</v>
      </c>
      <c r="E1058" s="183"/>
      <c r="F1058" s="124" t="str">
        <f t="shared" si="72"/>
        <v>£000/ Veh</v>
      </c>
      <c r="G1058" s="184"/>
      <c r="H1058" s="184"/>
      <c r="I1058" s="184"/>
      <c r="J1058" s="184"/>
      <c r="K1058" s="184"/>
      <c r="L1058" s="184"/>
      <c r="M1058" s="184"/>
      <c r="N1058" s="184"/>
      <c r="O1058" s="184"/>
      <c r="P1058" s="184"/>
      <c r="Q1058" s="184"/>
      <c r="R1058" s="184"/>
      <c r="S1058" s="184"/>
      <c r="T1058" s="184"/>
      <c r="U1058" s="184"/>
      <c r="V1058" s="184"/>
      <c r="W1058" s="184"/>
      <c r="X1058" s="184"/>
      <c r="Y1058" s="184"/>
      <c r="Z1058" s="184"/>
      <c r="AA1058" s="184"/>
      <c r="AB1058" s="185"/>
      <c r="AD1058" s="527"/>
    </row>
    <row r="1059" spans="2:30" ht="12.75" hidden="1" customHeight="1" outlineLevel="1">
      <c r="G1059" s="94"/>
      <c r="H1059" s="94"/>
      <c r="I1059" s="94"/>
      <c r="J1059" s="94"/>
      <c r="K1059" s="94"/>
      <c r="L1059" s="94"/>
      <c r="M1059" s="94"/>
      <c r="N1059" s="94"/>
      <c r="O1059" s="94"/>
      <c r="P1059" s="94"/>
      <c r="Q1059" s="94"/>
      <c r="R1059" s="94"/>
      <c r="S1059" s="94"/>
      <c r="T1059" s="94"/>
      <c r="U1059" s="94"/>
      <c r="V1059" s="94"/>
      <c r="W1059" s="94"/>
      <c r="X1059" s="94"/>
      <c r="Y1059" s="94"/>
      <c r="Z1059" s="94"/>
      <c r="AA1059" s="94"/>
      <c r="AB1059" s="94"/>
      <c r="AD1059" s="528"/>
    </row>
    <row r="1060" spans="2:30" ht="12.75" hidden="1" customHeight="1" outlineLevel="1">
      <c r="D1060" s="241" t="str">
        <f>"Average "&amp;B1007</f>
        <v>Average Heavy Maintenance Reserve per vehicle</v>
      </c>
      <c r="E1060" s="242"/>
      <c r="F1060" s="243" t="str">
        <f>F1058</f>
        <v>£000/ Veh</v>
      </c>
      <c r="G1060" s="244">
        <f t="shared" ref="G1060:AB1060" si="73">IF(G$69=0,0,SUMPRODUCT(G$18:G$67,G1009:G1058)/G$69)</f>
        <v>0</v>
      </c>
      <c r="H1060" s="244">
        <f t="shared" si="73"/>
        <v>0</v>
      </c>
      <c r="I1060" s="244">
        <f t="shared" si="73"/>
        <v>0</v>
      </c>
      <c r="J1060" s="244">
        <f t="shared" si="73"/>
        <v>0</v>
      </c>
      <c r="K1060" s="244">
        <f t="shared" si="73"/>
        <v>0</v>
      </c>
      <c r="L1060" s="244">
        <f t="shared" si="73"/>
        <v>0</v>
      </c>
      <c r="M1060" s="244">
        <f t="shared" si="73"/>
        <v>0</v>
      </c>
      <c r="N1060" s="244">
        <f t="shared" si="73"/>
        <v>0</v>
      </c>
      <c r="O1060" s="244">
        <f t="shared" si="73"/>
        <v>0</v>
      </c>
      <c r="P1060" s="244">
        <f t="shared" si="73"/>
        <v>0</v>
      </c>
      <c r="Q1060" s="244">
        <f t="shared" si="73"/>
        <v>0</v>
      </c>
      <c r="R1060" s="244">
        <f t="shared" si="73"/>
        <v>0</v>
      </c>
      <c r="S1060" s="244">
        <f t="shared" si="73"/>
        <v>0</v>
      </c>
      <c r="T1060" s="244">
        <f t="shared" si="73"/>
        <v>0</v>
      </c>
      <c r="U1060" s="244">
        <f t="shared" si="73"/>
        <v>0</v>
      </c>
      <c r="V1060" s="244">
        <f t="shared" si="73"/>
        <v>0</v>
      </c>
      <c r="W1060" s="244">
        <f t="shared" si="73"/>
        <v>0</v>
      </c>
      <c r="X1060" s="244">
        <f t="shared" si="73"/>
        <v>0</v>
      </c>
      <c r="Y1060" s="244">
        <f t="shared" si="73"/>
        <v>0</v>
      </c>
      <c r="Z1060" s="244">
        <f t="shared" si="73"/>
        <v>0</v>
      </c>
      <c r="AA1060" s="244">
        <f t="shared" si="73"/>
        <v>0</v>
      </c>
      <c r="AB1060" s="245">
        <f t="shared" si="73"/>
        <v>0</v>
      </c>
      <c r="AD1060" s="529"/>
    </row>
    <row r="1061" spans="2:30" collapsed="1">
      <c r="G1061" s="94"/>
      <c r="H1061" s="94"/>
      <c r="I1061" s="94"/>
      <c r="J1061" s="94"/>
      <c r="K1061" s="94"/>
      <c r="L1061" s="94"/>
      <c r="M1061" s="94"/>
      <c r="N1061" s="94"/>
      <c r="O1061" s="94"/>
      <c r="P1061" s="94"/>
      <c r="Q1061" s="94"/>
      <c r="R1061" s="94"/>
      <c r="S1061" s="94"/>
      <c r="T1061" s="94"/>
      <c r="U1061" s="94"/>
      <c r="V1061" s="94"/>
      <c r="W1061" s="94"/>
      <c r="X1061" s="94"/>
      <c r="Y1061" s="94"/>
      <c r="Z1061" s="94"/>
      <c r="AA1061" s="94"/>
      <c r="AB1061" s="94"/>
      <c r="AD1061" s="528"/>
    </row>
    <row r="1062" spans="2:30">
      <c r="B1062" s="15" t="s">
        <v>630</v>
      </c>
      <c r="C1062" s="15"/>
      <c r="D1062" s="178"/>
      <c r="E1062" s="178"/>
      <c r="F1062" s="15"/>
      <c r="G1062" s="196"/>
      <c r="H1062" s="196"/>
      <c r="I1062" s="196"/>
      <c r="J1062" s="196"/>
      <c r="K1062" s="196"/>
      <c r="L1062" s="196"/>
      <c r="M1062" s="196"/>
      <c r="N1062" s="196"/>
      <c r="O1062" s="196"/>
      <c r="P1062" s="196"/>
      <c r="Q1062" s="196"/>
      <c r="R1062" s="196"/>
      <c r="S1062" s="196"/>
      <c r="T1062" s="196"/>
      <c r="U1062" s="196"/>
      <c r="V1062" s="196"/>
      <c r="W1062" s="196"/>
      <c r="X1062" s="196"/>
      <c r="Y1062" s="196"/>
      <c r="Z1062" s="196"/>
      <c r="AA1062" s="196"/>
      <c r="AB1062" s="196"/>
      <c r="AC1062" s="15"/>
      <c r="AD1062" s="530"/>
    </row>
    <row r="1063" spans="2:30" ht="12.75" hidden="1" customHeight="1" outlineLevel="1">
      <c r="G1063" s="94"/>
      <c r="H1063" s="94"/>
      <c r="I1063" s="94"/>
      <c r="J1063" s="94"/>
      <c r="K1063" s="94"/>
      <c r="L1063" s="94"/>
      <c r="M1063" s="94"/>
      <c r="N1063" s="94"/>
      <c r="O1063" s="94"/>
      <c r="P1063" s="94"/>
      <c r="Q1063" s="94"/>
      <c r="R1063" s="94"/>
      <c r="S1063" s="94"/>
      <c r="T1063" s="94"/>
      <c r="U1063" s="94"/>
      <c r="V1063" s="94"/>
      <c r="W1063" s="94"/>
      <c r="X1063" s="94"/>
      <c r="Y1063" s="94"/>
      <c r="Z1063" s="94"/>
      <c r="AA1063" s="94"/>
      <c r="AB1063" s="94"/>
      <c r="AD1063" s="528"/>
    </row>
    <row r="1064" spans="2:30" ht="12.75" hidden="1" customHeight="1" outlineLevel="1">
      <c r="D1064" s="106" t="str">
        <f ca="1">'Line Items'!D332</f>
        <v>Angel: DMU - Class 142</v>
      </c>
      <c r="E1064" s="89"/>
      <c r="F1064" s="107" t="str">
        <f>F1009</f>
        <v>£000/ Veh</v>
      </c>
      <c r="G1064" s="179"/>
      <c r="H1064" s="179"/>
      <c r="I1064" s="255"/>
      <c r="J1064" s="255"/>
      <c r="K1064" s="255"/>
      <c r="L1064" s="255"/>
      <c r="M1064" s="255"/>
      <c r="N1064" s="255"/>
      <c r="O1064" s="255"/>
      <c r="P1064" s="255"/>
      <c r="Q1064" s="255"/>
      <c r="R1064" s="255"/>
      <c r="S1064" s="255"/>
      <c r="T1064" s="255"/>
      <c r="U1064" s="255"/>
      <c r="V1064" s="255"/>
      <c r="W1064" s="255"/>
      <c r="X1064" s="255"/>
      <c r="Y1064" s="255"/>
      <c r="Z1064" s="255"/>
      <c r="AA1064" s="179"/>
      <c r="AB1064" s="197"/>
      <c r="AD1064" s="524" t="s">
        <v>857</v>
      </c>
    </row>
    <row r="1065" spans="2:30" ht="12.75" hidden="1" customHeight="1" outlineLevel="1">
      <c r="D1065" s="112" t="str">
        <f ca="1">'Line Items'!D333</f>
        <v>Angel: DMU - Class 150 - 2 car</v>
      </c>
      <c r="E1065" s="93"/>
      <c r="F1065" s="113" t="str">
        <f t="shared" ref="F1065:F1112" si="74">F1064</f>
        <v>£000/ Veh</v>
      </c>
      <c r="G1065" s="181"/>
      <c r="H1065" s="181"/>
      <c r="I1065" s="216"/>
      <c r="J1065" s="216"/>
      <c r="K1065" s="216"/>
      <c r="L1065" s="216"/>
      <c r="M1065" s="216"/>
      <c r="N1065" s="216"/>
      <c r="O1065" s="216"/>
      <c r="P1065" s="216"/>
      <c r="Q1065" s="216"/>
      <c r="R1065" s="216"/>
      <c r="S1065" s="216"/>
      <c r="T1065" s="216"/>
      <c r="U1065" s="216"/>
      <c r="V1065" s="216"/>
      <c r="W1065" s="216"/>
      <c r="X1065" s="216"/>
      <c r="Y1065" s="216"/>
      <c r="Z1065" s="216"/>
      <c r="AA1065" s="181"/>
      <c r="AB1065" s="182"/>
      <c r="AD1065" s="526"/>
    </row>
    <row r="1066" spans="2:30" ht="12.75" hidden="1" customHeight="1" outlineLevel="1">
      <c r="D1066" s="112" t="str">
        <f ca="1">'Line Items'!D334</f>
        <v>Angel: DMU - Class 150 - 3 car</v>
      </c>
      <c r="E1066" s="93"/>
      <c r="F1066" s="113" t="str">
        <f t="shared" si="74"/>
        <v>£000/ Veh</v>
      </c>
      <c r="G1066" s="181"/>
      <c r="H1066" s="181"/>
      <c r="I1066" s="181"/>
      <c r="J1066" s="181"/>
      <c r="K1066" s="181"/>
      <c r="L1066" s="181"/>
      <c r="M1066" s="181"/>
      <c r="N1066" s="181"/>
      <c r="O1066" s="181"/>
      <c r="P1066" s="181"/>
      <c r="Q1066" s="181"/>
      <c r="R1066" s="181"/>
      <c r="S1066" s="181"/>
      <c r="T1066" s="181"/>
      <c r="U1066" s="181"/>
      <c r="V1066" s="181"/>
      <c r="W1066" s="181"/>
      <c r="X1066" s="181"/>
      <c r="Y1066" s="181"/>
      <c r="Z1066" s="181"/>
      <c r="AA1066" s="181"/>
      <c r="AB1066" s="182"/>
      <c r="AD1066" s="526"/>
    </row>
    <row r="1067" spans="2:30" ht="12.75" hidden="1" customHeight="1" outlineLevel="1">
      <c r="D1067" s="112" t="str">
        <f ca="1">'Line Items'!D335</f>
        <v>Angel: DMU - Class 153</v>
      </c>
      <c r="E1067" s="93"/>
      <c r="F1067" s="113" t="str">
        <f t="shared" si="74"/>
        <v>£000/ Veh</v>
      </c>
      <c r="G1067" s="181"/>
      <c r="H1067" s="181"/>
      <c r="I1067" s="181"/>
      <c r="J1067" s="181"/>
      <c r="K1067" s="181"/>
      <c r="L1067" s="181"/>
      <c r="M1067" s="181"/>
      <c r="N1067" s="181"/>
      <c r="O1067" s="181"/>
      <c r="P1067" s="181"/>
      <c r="Q1067" s="181"/>
      <c r="R1067" s="181"/>
      <c r="S1067" s="181"/>
      <c r="T1067" s="181"/>
      <c r="U1067" s="181"/>
      <c r="V1067" s="181"/>
      <c r="W1067" s="181"/>
      <c r="X1067" s="181"/>
      <c r="Y1067" s="181"/>
      <c r="Z1067" s="181"/>
      <c r="AA1067" s="181"/>
      <c r="AB1067" s="182"/>
      <c r="AD1067" s="526"/>
    </row>
    <row r="1068" spans="2:30" ht="12.75" hidden="1" customHeight="1" outlineLevel="1">
      <c r="D1068" s="112" t="str">
        <f ca="1">'Line Items'!D336</f>
        <v>Angel: DMU - Class 156</v>
      </c>
      <c r="E1068" s="93"/>
      <c r="F1068" s="113" t="str">
        <f t="shared" si="74"/>
        <v>£000/ Veh</v>
      </c>
      <c r="G1068" s="181"/>
      <c r="H1068" s="181"/>
      <c r="I1068" s="181"/>
      <c r="J1068" s="181"/>
      <c r="K1068" s="181"/>
      <c r="L1068" s="181"/>
      <c r="M1068" s="181"/>
      <c r="N1068" s="181"/>
      <c r="O1068" s="181"/>
      <c r="P1068" s="181"/>
      <c r="Q1068" s="181"/>
      <c r="R1068" s="181"/>
      <c r="S1068" s="181"/>
      <c r="T1068" s="181"/>
      <c r="U1068" s="181"/>
      <c r="V1068" s="181"/>
      <c r="W1068" s="181"/>
      <c r="X1068" s="181"/>
      <c r="Y1068" s="181"/>
      <c r="Z1068" s="181"/>
      <c r="AA1068" s="181"/>
      <c r="AB1068" s="182"/>
      <c r="AD1068" s="526"/>
    </row>
    <row r="1069" spans="2:30" ht="12.75" hidden="1" customHeight="1" outlineLevel="1">
      <c r="D1069" s="112" t="str">
        <f ca="1">'Line Items'!D337</f>
        <v>Angel: DMU - Class 158 - 2 car</v>
      </c>
      <c r="E1069" s="93"/>
      <c r="F1069" s="113" t="str">
        <f t="shared" si="74"/>
        <v>£000/ Veh</v>
      </c>
      <c r="G1069" s="181"/>
      <c r="H1069" s="181"/>
      <c r="I1069" s="181"/>
      <c r="J1069" s="181"/>
      <c r="K1069" s="181"/>
      <c r="L1069" s="181"/>
      <c r="M1069" s="181"/>
      <c r="N1069" s="181"/>
      <c r="O1069" s="181"/>
      <c r="P1069" s="181"/>
      <c r="Q1069" s="181"/>
      <c r="R1069" s="181"/>
      <c r="S1069" s="181"/>
      <c r="T1069" s="181"/>
      <c r="U1069" s="181"/>
      <c r="V1069" s="181"/>
      <c r="W1069" s="181"/>
      <c r="X1069" s="181"/>
      <c r="Y1069" s="181"/>
      <c r="Z1069" s="181"/>
      <c r="AA1069" s="181"/>
      <c r="AB1069" s="182"/>
      <c r="AD1069" s="526"/>
    </row>
    <row r="1070" spans="2:30" ht="12.75" hidden="1" customHeight="1" outlineLevel="1">
      <c r="D1070" s="112" t="str">
        <f ca="1">'Line Items'!D338</f>
        <v>Angel: EMU - Class 333</v>
      </c>
      <c r="E1070" s="93"/>
      <c r="F1070" s="113" t="str">
        <f t="shared" si="74"/>
        <v>£000/ Veh</v>
      </c>
      <c r="G1070" s="181"/>
      <c r="H1070" s="181"/>
      <c r="I1070" s="181"/>
      <c r="J1070" s="181"/>
      <c r="K1070" s="181"/>
      <c r="L1070" s="181"/>
      <c r="M1070" s="181"/>
      <c r="N1070" s="181"/>
      <c r="O1070" s="181"/>
      <c r="P1070" s="181"/>
      <c r="Q1070" s="181"/>
      <c r="R1070" s="181"/>
      <c r="S1070" s="181"/>
      <c r="T1070" s="181"/>
      <c r="U1070" s="181"/>
      <c r="V1070" s="181"/>
      <c r="W1070" s="181"/>
      <c r="X1070" s="181"/>
      <c r="Y1070" s="181"/>
      <c r="Z1070" s="181"/>
      <c r="AA1070" s="181"/>
      <c r="AB1070" s="182"/>
      <c r="AD1070" s="526"/>
    </row>
    <row r="1071" spans="2:30" ht="12.75" hidden="1" customHeight="1" outlineLevel="1">
      <c r="D1071" s="112" t="str">
        <f ca="1">'Line Items'!D339</f>
        <v>Eversholt: DMU - Class 158 - 2 car</v>
      </c>
      <c r="E1071" s="93"/>
      <c r="F1071" s="113" t="str">
        <f t="shared" si="74"/>
        <v>£000/ Veh</v>
      </c>
      <c r="G1071" s="181"/>
      <c r="H1071" s="181"/>
      <c r="I1071" s="181"/>
      <c r="J1071" s="181"/>
      <c r="K1071" s="181"/>
      <c r="L1071" s="181"/>
      <c r="M1071" s="181"/>
      <c r="N1071" s="181"/>
      <c r="O1071" s="181"/>
      <c r="P1071" s="181"/>
      <c r="Q1071" s="181"/>
      <c r="R1071" s="181"/>
      <c r="S1071" s="181"/>
      <c r="T1071" s="181"/>
      <c r="U1071" s="181"/>
      <c r="V1071" s="181"/>
      <c r="W1071" s="181"/>
      <c r="X1071" s="181"/>
      <c r="Y1071" s="181"/>
      <c r="Z1071" s="181"/>
      <c r="AA1071" s="181"/>
      <c r="AB1071" s="182"/>
      <c r="AD1071" s="526"/>
    </row>
    <row r="1072" spans="2:30" ht="12.75" hidden="1" customHeight="1" outlineLevel="1">
      <c r="D1072" s="112" t="str">
        <f ca="1">'Line Items'!D340</f>
        <v>Eversholt: EMU - Class 321</v>
      </c>
      <c r="E1072" s="93"/>
      <c r="F1072" s="113" t="str">
        <f t="shared" si="74"/>
        <v>£000/ Veh</v>
      </c>
      <c r="G1072" s="181"/>
      <c r="H1072" s="181"/>
      <c r="I1072" s="181"/>
      <c r="J1072" s="181"/>
      <c r="K1072" s="181"/>
      <c r="L1072" s="181"/>
      <c r="M1072" s="181"/>
      <c r="N1072" s="181"/>
      <c r="O1072" s="181"/>
      <c r="P1072" s="181"/>
      <c r="Q1072" s="181"/>
      <c r="R1072" s="181"/>
      <c r="S1072" s="181"/>
      <c r="T1072" s="181"/>
      <c r="U1072" s="181"/>
      <c r="V1072" s="181"/>
      <c r="W1072" s="181"/>
      <c r="X1072" s="181"/>
      <c r="Y1072" s="181"/>
      <c r="Z1072" s="181"/>
      <c r="AA1072" s="181"/>
      <c r="AB1072" s="182"/>
      <c r="AD1072" s="526"/>
    </row>
    <row r="1073" spans="4:30" ht="12.75" hidden="1" customHeight="1" outlineLevel="1">
      <c r="D1073" s="112" t="str">
        <f ca="1">'Line Items'!D341</f>
        <v>Eversholt: EMU - Class 322</v>
      </c>
      <c r="E1073" s="93"/>
      <c r="F1073" s="113" t="str">
        <f t="shared" si="74"/>
        <v>£000/ Veh</v>
      </c>
      <c r="G1073" s="181"/>
      <c r="H1073" s="181"/>
      <c r="I1073" s="181"/>
      <c r="J1073" s="181"/>
      <c r="K1073" s="181"/>
      <c r="L1073" s="181"/>
      <c r="M1073" s="181"/>
      <c r="N1073" s="181"/>
      <c r="O1073" s="181"/>
      <c r="P1073" s="181"/>
      <c r="Q1073" s="181"/>
      <c r="R1073" s="181"/>
      <c r="S1073" s="181"/>
      <c r="T1073" s="181"/>
      <c r="U1073" s="181"/>
      <c r="V1073" s="181"/>
      <c r="W1073" s="181"/>
      <c r="X1073" s="181"/>
      <c r="Y1073" s="181"/>
      <c r="Z1073" s="181"/>
      <c r="AA1073" s="181"/>
      <c r="AB1073" s="182"/>
      <c r="AD1073" s="526"/>
    </row>
    <row r="1074" spans="4:30" ht="12.75" hidden="1" customHeight="1" outlineLevel="1">
      <c r="D1074" s="112" t="str">
        <f ca="1">'Line Items'!D342</f>
        <v>Porterbrook: DMU - Class 144 - 2 car</v>
      </c>
      <c r="E1074" s="93"/>
      <c r="F1074" s="113" t="str">
        <f t="shared" si="74"/>
        <v>£000/ Veh</v>
      </c>
      <c r="G1074" s="181"/>
      <c r="H1074" s="181"/>
      <c r="I1074" s="181"/>
      <c r="J1074" s="181"/>
      <c r="K1074" s="181"/>
      <c r="L1074" s="181"/>
      <c r="M1074" s="181"/>
      <c r="N1074" s="181"/>
      <c r="O1074" s="181"/>
      <c r="P1074" s="181"/>
      <c r="Q1074" s="181"/>
      <c r="R1074" s="181"/>
      <c r="S1074" s="181"/>
      <c r="T1074" s="181"/>
      <c r="U1074" s="181"/>
      <c r="V1074" s="181"/>
      <c r="W1074" s="181"/>
      <c r="X1074" s="181"/>
      <c r="Y1074" s="181"/>
      <c r="Z1074" s="181"/>
      <c r="AA1074" s="181"/>
      <c r="AB1074" s="182"/>
      <c r="AD1074" s="526"/>
    </row>
    <row r="1075" spans="4:30" ht="12.75" hidden="1" customHeight="1" outlineLevel="1">
      <c r="D1075" s="112" t="str">
        <f ca="1">'Line Items'!D343</f>
        <v>Porterbrook: DMU - Class 144 - 3 car</v>
      </c>
      <c r="E1075" s="93"/>
      <c r="F1075" s="113" t="str">
        <f t="shared" si="74"/>
        <v>£000/ Veh</v>
      </c>
      <c r="G1075" s="181"/>
      <c r="H1075" s="181"/>
      <c r="I1075" s="181"/>
      <c r="J1075" s="181"/>
      <c r="K1075" s="181"/>
      <c r="L1075" s="181"/>
      <c r="M1075" s="181"/>
      <c r="N1075" s="181"/>
      <c r="O1075" s="181"/>
      <c r="P1075" s="181"/>
      <c r="Q1075" s="181"/>
      <c r="R1075" s="181"/>
      <c r="S1075" s="181"/>
      <c r="T1075" s="181"/>
      <c r="U1075" s="181"/>
      <c r="V1075" s="181"/>
      <c r="W1075" s="181"/>
      <c r="X1075" s="181"/>
      <c r="Y1075" s="181"/>
      <c r="Z1075" s="181"/>
      <c r="AA1075" s="181"/>
      <c r="AB1075" s="182"/>
      <c r="AD1075" s="526"/>
    </row>
    <row r="1076" spans="4:30" ht="12.75" hidden="1" customHeight="1" outlineLevel="1">
      <c r="D1076" s="112" t="str">
        <f ca="1">'Line Items'!D344</f>
        <v>Porterbrook: DMU - Class 150 - 2 car</v>
      </c>
      <c r="E1076" s="93"/>
      <c r="F1076" s="113" t="str">
        <f t="shared" si="74"/>
        <v>£000/ Veh</v>
      </c>
      <c r="G1076" s="181"/>
      <c r="H1076" s="181"/>
      <c r="I1076" s="181"/>
      <c r="J1076" s="181"/>
      <c r="K1076" s="181"/>
      <c r="L1076" s="181"/>
      <c r="M1076" s="181"/>
      <c r="N1076" s="181"/>
      <c r="O1076" s="181"/>
      <c r="P1076" s="181"/>
      <c r="Q1076" s="181"/>
      <c r="R1076" s="181"/>
      <c r="S1076" s="181"/>
      <c r="T1076" s="181"/>
      <c r="U1076" s="181"/>
      <c r="V1076" s="181"/>
      <c r="W1076" s="181"/>
      <c r="X1076" s="181"/>
      <c r="Y1076" s="181"/>
      <c r="Z1076" s="181"/>
      <c r="AA1076" s="181"/>
      <c r="AB1076" s="182"/>
      <c r="AD1076" s="526"/>
    </row>
    <row r="1077" spans="4:30" ht="12.75" hidden="1" customHeight="1" outlineLevel="1">
      <c r="D1077" s="112" t="str">
        <f ca="1">'Line Items'!D345</f>
        <v>Porterbrook: DMU - Class 153</v>
      </c>
      <c r="E1077" s="93"/>
      <c r="F1077" s="113" t="str">
        <f t="shared" si="74"/>
        <v>£000/ Veh</v>
      </c>
      <c r="G1077" s="181"/>
      <c r="H1077" s="181"/>
      <c r="I1077" s="181"/>
      <c r="J1077" s="181"/>
      <c r="K1077" s="181"/>
      <c r="L1077" s="181"/>
      <c r="M1077" s="181"/>
      <c r="N1077" s="181"/>
      <c r="O1077" s="181"/>
      <c r="P1077" s="181"/>
      <c r="Q1077" s="181"/>
      <c r="R1077" s="181"/>
      <c r="S1077" s="181"/>
      <c r="T1077" s="181"/>
      <c r="U1077" s="181"/>
      <c r="V1077" s="181"/>
      <c r="W1077" s="181"/>
      <c r="X1077" s="181"/>
      <c r="Y1077" s="181"/>
      <c r="Z1077" s="181"/>
      <c r="AA1077" s="181"/>
      <c r="AB1077" s="182"/>
      <c r="AD1077" s="526"/>
    </row>
    <row r="1078" spans="4:30" ht="12.75" hidden="1" customHeight="1" outlineLevel="1">
      <c r="D1078" s="112" t="str">
        <f ca="1">'Line Items'!D346</f>
        <v>Porterbrook: DMU - Class 155</v>
      </c>
      <c r="E1078" s="93"/>
      <c r="F1078" s="113" t="str">
        <f t="shared" si="74"/>
        <v>£000/ Veh</v>
      </c>
      <c r="G1078" s="181"/>
      <c r="H1078" s="181"/>
      <c r="I1078" s="181"/>
      <c r="J1078" s="181"/>
      <c r="K1078" s="181"/>
      <c r="L1078" s="181"/>
      <c r="M1078" s="181"/>
      <c r="N1078" s="181"/>
      <c r="O1078" s="181"/>
      <c r="P1078" s="181"/>
      <c r="Q1078" s="181"/>
      <c r="R1078" s="181"/>
      <c r="S1078" s="181"/>
      <c r="T1078" s="181"/>
      <c r="U1078" s="181"/>
      <c r="V1078" s="181"/>
      <c r="W1078" s="181"/>
      <c r="X1078" s="181"/>
      <c r="Y1078" s="181"/>
      <c r="Z1078" s="181"/>
      <c r="AA1078" s="181"/>
      <c r="AB1078" s="182"/>
      <c r="AD1078" s="526"/>
    </row>
    <row r="1079" spans="4:30" ht="12.75" hidden="1" customHeight="1" outlineLevel="1">
      <c r="D1079" s="112" t="str">
        <f ca="1">'Line Items'!D347</f>
        <v>Porterbrook: DMU - Class 156</v>
      </c>
      <c r="E1079" s="93"/>
      <c r="F1079" s="113" t="str">
        <f t="shared" si="74"/>
        <v>£000/ Veh</v>
      </c>
      <c r="G1079" s="181"/>
      <c r="H1079" s="181"/>
      <c r="I1079" s="181"/>
      <c r="J1079" s="181"/>
      <c r="K1079" s="181"/>
      <c r="L1079" s="181"/>
      <c r="M1079" s="181"/>
      <c r="N1079" s="181"/>
      <c r="O1079" s="181"/>
      <c r="P1079" s="181"/>
      <c r="Q1079" s="181"/>
      <c r="R1079" s="181"/>
      <c r="S1079" s="181"/>
      <c r="T1079" s="181"/>
      <c r="U1079" s="181"/>
      <c r="V1079" s="181"/>
      <c r="W1079" s="181"/>
      <c r="X1079" s="181"/>
      <c r="Y1079" s="181"/>
      <c r="Z1079" s="181"/>
      <c r="AA1079" s="181"/>
      <c r="AB1079" s="182"/>
      <c r="AD1079" s="526"/>
    </row>
    <row r="1080" spans="4:30" ht="12.75" hidden="1" customHeight="1" outlineLevel="1">
      <c r="D1080" s="112" t="str">
        <f ca="1">'Line Items'!D348</f>
        <v>Porterbrook: DMU - Class 158 - 3 car</v>
      </c>
      <c r="E1080" s="93"/>
      <c r="F1080" s="113" t="str">
        <f t="shared" si="74"/>
        <v>£000/ Veh</v>
      </c>
      <c r="G1080" s="181"/>
      <c r="H1080" s="181"/>
      <c r="I1080" s="181"/>
      <c r="J1080" s="181"/>
      <c r="K1080" s="181"/>
      <c r="L1080" s="181"/>
      <c r="M1080" s="181"/>
      <c r="N1080" s="181"/>
      <c r="O1080" s="181"/>
      <c r="P1080" s="181"/>
      <c r="Q1080" s="181"/>
      <c r="R1080" s="181"/>
      <c r="S1080" s="181"/>
      <c r="T1080" s="181"/>
      <c r="U1080" s="181"/>
      <c r="V1080" s="181"/>
      <c r="W1080" s="181"/>
      <c r="X1080" s="181"/>
      <c r="Y1080" s="181"/>
      <c r="Z1080" s="181"/>
      <c r="AA1080" s="181"/>
      <c r="AB1080" s="182"/>
      <c r="AD1080" s="526"/>
    </row>
    <row r="1081" spans="4:30" ht="12.75" hidden="1" customHeight="1" outlineLevel="1">
      <c r="D1081" s="112" t="str">
        <f ca="1">'Line Items'!D349</f>
        <v>Porterbrook: EMU - Class 319</v>
      </c>
      <c r="E1081" s="93"/>
      <c r="F1081" s="113" t="str">
        <f t="shared" si="74"/>
        <v>£000/ Veh</v>
      </c>
      <c r="G1081" s="181"/>
      <c r="H1081" s="181"/>
      <c r="I1081" s="181"/>
      <c r="J1081" s="181"/>
      <c r="K1081" s="181"/>
      <c r="L1081" s="181"/>
      <c r="M1081" s="181"/>
      <c r="N1081" s="181"/>
      <c r="O1081" s="181"/>
      <c r="P1081" s="181"/>
      <c r="Q1081" s="181"/>
      <c r="R1081" s="181"/>
      <c r="S1081" s="181"/>
      <c r="T1081" s="181"/>
      <c r="U1081" s="181"/>
      <c r="V1081" s="181"/>
      <c r="W1081" s="181"/>
      <c r="X1081" s="181"/>
      <c r="Y1081" s="181"/>
      <c r="Z1081" s="181"/>
      <c r="AA1081" s="181"/>
      <c r="AB1081" s="182"/>
      <c r="AD1081" s="526"/>
    </row>
    <row r="1082" spans="4:30" ht="12.75" hidden="1" customHeight="1" outlineLevel="1">
      <c r="D1082" s="112" t="str">
        <f ca="1">'Line Items'!D350</f>
        <v>Porterbrook: EMU - Class 323</v>
      </c>
      <c r="E1082" s="93"/>
      <c r="F1082" s="113" t="str">
        <f t="shared" si="74"/>
        <v>£000/ Veh</v>
      </c>
      <c r="G1082" s="181"/>
      <c r="H1082" s="181"/>
      <c r="I1082" s="181"/>
      <c r="J1082" s="181"/>
      <c r="K1082" s="181"/>
      <c r="L1082" s="181"/>
      <c r="M1082" s="181"/>
      <c r="N1082" s="181"/>
      <c r="O1082" s="181"/>
      <c r="P1082" s="181"/>
      <c r="Q1082" s="181"/>
      <c r="R1082" s="181"/>
      <c r="S1082" s="181"/>
      <c r="T1082" s="181"/>
      <c r="U1082" s="181"/>
      <c r="V1082" s="181"/>
      <c r="W1082" s="181"/>
      <c r="X1082" s="181"/>
      <c r="Y1082" s="181"/>
      <c r="Z1082" s="181"/>
      <c r="AA1082" s="181"/>
      <c r="AB1082" s="182"/>
      <c r="AD1082" s="526"/>
    </row>
    <row r="1083" spans="4:30" ht="12.75" hidden="1" customHeight="1" outlineLevel="1">
      <c r="D1083" s="112" t="str">
        <f ca="1">'Line Items'!D351</f>
        <v>[Rolling Stock Line 20]</v>
      </c>
      <c r="E1083" s="93"/>
      <c r="F1083" s="113" t="str">
        <f t="shared" si="74"/>
        <v>£000/ Veh</v>
      </c>
      <c r="G1083" s="181"/>
      <c r="H1083" s="181"/>
      <c r="I1083" s="181"/>
      <c r="J1083" s="181"/>
      <c r="K1083" s="181"/>
      <c r="L1083" s="181"/>
      <c r="M1083" s="181"/>
      <c r="N1083" s="181"/>
      <c r="O1083" s="181"/>
      <c r="P1083" s="181"/>
      <c r="Q1083" s="181"/>
      <c r="R1083" s="181"/>
      <c r="S1083" s="181"/>
      <c r="T1083" s="181"/>
      <c r="U1083" s="181"/>
      <c r="V1083" s="181"/>
      <c r="W1083" s="181"/>
      <c r="X1083" s="181"/>
      <c r="Y1083" s="181"/>
      <c r="Z1083" s="181"/>
      <c r="AA1083" s="181"/>
      <c r="AB1083" s="182"/>
      <c r="AD1083" s="526"/>
    </row>
    <row r="1084" spans="4:30" ht="12.75" hidden="1" customHeight="1" outlineLevel="1">
      <c r="D1084" s="112" t="str">
        <f ca="1">'Line Items'!D352</f>
        <v>[Rolling Stock Line 21]</v>
      </c>
      <c r="E1084" s="93"/>
      <c r="F1084" s="113" t="str">
        <f t="shared" si="74"/>
        <v>£000/ Veh</v>
      </c>
      <c r="G1084" s="181"/>
      <c r="H1084" s="181"/>
      <c r="I1084" s="181"/>
      <c r="J1084" s="181"/>
      <c r="K1084" s="181"/>
      <c r="L1084" s="181"/>
      <c r="M1084" s="181"/>
      <c r="N1084" s="181"/>
      <c r="O1084" s="181"/>
      <c r="P1084" s="181"/>
      <c r="Q1084" s="181"/>
      <c r="R1084" s="181"/>
      <c r="S1084" s="181"/>
      <c r="T1084" s="181"/>
      <c r="U1084" s="181"/>
      <c r="V1084" s="181"/>
      <c r="W1084" s="181"/>
      <c r="X1084" s="181"/>
      <c r="Y1084" s="181"/>
      <c r="Z1084" s="181"/>
      <c r="AA1084" s="181"/>
      <c r="AB1084" s="182"/>
      <c r="AD1084" s="526"/>
    </row>
    <row r="1085" spans="4:30" ht="12.75" hidden="1" customHeight="1" outlineLevel="1">
      <c r="D1085" s="112" t="str">
        <f ca="1">'Line Items'!D353</f>
        <v>[Rolling Stock Line 22]</v>
      </c>
      <c r="E1085" s="93"/>
      <c r="F1085" s="113" t="str">
        <f t="shared" si="74"/>
        <v>£000/ Veh</v>
      </c>
      <c r="G1085" s="181"/>
      <c r="H1085" s="181"/>
      <c r="I1085" s="181"/>
      <c r="J1085" s="181"/>
      <c r="K1085" s="181"/>
      <c r="L1085" s="181"/>
      <c r="M1085" s="181"/>
      <c r="N1085" s="181"/>
      <c r="O1085" s="181"/>
      <c r="P1085" s="181"/>
      <c r="Q1085" s="181"/>
      <c r="R1085" s="181"/>
      <c r="S1085" s="181"/>
      <c r="T1085" s="181"/>
      <c r="U1085" s="181"/>
      <c r="V1085" s="181"/>
      <c r="W1085" s="181"/>
      <c r="X1085" s="181"/>
      <c r="Y1085" s="181"/>
      <c r="Z1085" s="181"/>
      <c r="AA1085" s="181"/>
      <c r="AB1085" s="182"/>
      <c r="AD1085" s="526"/>
    </row>
    <row r="1086" spans="4:30" ht="12.75" hidden="1" customHeight="1" outlineLevel="1">
      <c r="D1086" s="112" t="str">
        <f ca="1">'Line Items'!D354</f>
        <v>[Rolling Stock Line 23]</v>
      </c>
      <c r="E1086" s="93"/>
      <c r="F1086" s="113" t="str">
        <f t="shared" si="74"/>
        <v>£000/ Veh</v>
      </c>
      <c r="G1086" s="181"/>
      <c r="H1086" s="181"/>
      <c r="I1086" s="181"/>
      <c r="J1086" s="181"/>
      <c r="K1086" s="181"/>
      <c r="L1086" s="181"/>
      <c r="M1086" s="181"/>
      <c r="N1086" s="181"/>
      <c r="O1086" s="181"/>
      <c r="P1086" s="181"/>
      <c r="Q1086" s="181"/>
      <c r="R1086" s="181"/>
      <c r="S1086" s="181"/>
      <c r="T1086" s="181"/>
      <c r="U1086" s="181"/>
      <c r="V1086" s="181"/>
      <c r="W1086" s="181"/>
      <c r="X1086" s="181"/>
      <c r="Y1086" s="181"/>
      <c r="Z1086" s="181"/>
      <c r="AA1086" s="181"/>
      <c r="AB1086" s="182"/>
      <c r="AD1086" s="526"/>
    </row>
    <row r="1087" spans="4:30" ht="12.75" hidden="1" customHeight="1" outlineLevel="1">
      <c r="D1087" s="112" t="str">
        <f ca="1">'Line Items'!D355</f>
        <v>[Rolling Stock Line 24]</v>
      </c>
      <c r="E1087" s="93"/>
      <c r="F1087" s="113" t="str">
        <f t="shared" si="74"/>
        <v>£000/ Veh</v>
      </c>
      <c r="G1087" s="181"/>
      <c r="H1087" s="181"/>
      <c r="I1087" s="181"/>
      <c r="J1087" s="181"/>
      <c r="K1087" s="181"/>
      <c r="L1087" s="181"/>
      <c r="M1087" s="181"/>
      <c r="N1087" s="181"/>
      <c r="O1087" s="181"/>
      <c r="P1087" s="181"/>
      <c r="Q1087" s="181"/>
      <c r="R1087" s="181"/>
      <c r="S1087" s="181"/>
      <c r="T1087" s="181"/>
      <c r="U1087" s="181"/>
      <c r="V1087" s="181"/>
      <c r="W1087" s="181"/>
      <c r="X1087" s="181"/>
      <c r="Y1087" s="181"/>
      <c r="Z1087" s="181"/>
      <c r="AA1087" s="181"/>
      <c r="AB1087" s="182"/>
      <c r="AD1087" s="526"/>
    </row>
    <row r="1088" spans="4:30" ht="12.75" hidden="1" customHeight="1" outlineLevel="1">
      <c r="D1088" s="112" t="str">
        <f ca="1">'Line Items'!D356</f>
        <v>[Rolling Stock Line 25]</v>
      </c>
      <c r="E1088" s="93"/>
      <c r="F1088" s="113" t="str">
        <f t="shared" si="74"/>
        <v>£000/ Veh</v>
      </c>
      <c r="G1088" s="181"/>
      <c r="H1088" s="181"/>
      <c r="I1088" s="181"/>
      <c r="J1088" s="181"/>
      <c r="K1088" s="181"/>
      <c r="L1088" s="181"/>
      <c r="M1088" s="181"/>
      <c r="N1088" s="181"/>
      <c r="O1088" s="181"/>
      <c r="P1088" s="181"/>
      <c r="Q1088" s="181"/>
      <c r="R1088" s="181"/>
      <c r="S1088" s="181"/>
      <c r="T1088" s="181"/>
      <c r="U1088" s="181"/>
      <c r="V1088" s="181"/>
      <c r="W1088" s="181"/>
      <c r="X1088" s="181"/>
      <c r="Y1088" s="181"/>
      <c r="Z1088" s="181"/>
      <c r="AA1088" s="181"/>
      <c r="AB1088" s="182"/>
      <c r="AD1088" s="526"/>
    </row>
    <row r="1089" spans="4:30" ht="12.75" hidden="1" customHeight="1" outlineLevel="1">
      <c r="D1089" s="112" t="str">
        <f ca="1">'Line Items'!D357</f>
        <v>[Rolling Stock Line 26]</v>
      </c>
      <c r="E1089" s="93"/>
      <c r="F1089" s="113" t="str">
        <f t="shared" si="74"/>
        <v>£000/ Veh</v>
      </c>
      <c r="G1089" s="181"/>
      <c r="H1089" s="181"/>
      <c r="I1089" s="181"/>
      <c r="J1089" s="181"/>
      <c r="K1089" s="181"/>
      <c r="L1089" s="181"/>
      <c r="M1089" s="181"/>
      <c r="N1089" s="181"/>
      <c r="O1089" s="181"/>
      <c r="P1089" s="181"/>
      <c r="Q1089" s="181"/>
      <c r="R1089" s="181"/>
      <c r="S1089" s="181"/>
      <c r="T1089" s="181"/>
      <c r="U1089" s="181"/>
      <c r="V1089" s="181"/>
      <c r="W1089" s="181"/>
      <c r="X1089" s="181"/>
      <c r="Y1089" s="181"/>
      <c r="Z1089" s="181"/>
      <c r="AA1089" s="181"/>
      <c r="AB1089" s="182"/>
      <c r="AD1089" s="526"/>
    </row>
    <row r="1090" spans="4:30" ht="12.75" hidden="1" customHeight="1" outlineLevel="1">
      <c r="D1090" s="112" t="str">
        <f ca="1">'Line Items'!D358</f>
        <v>[Rolling Stock Line 27]</v>
      </c>
      <c r="E1090" s="93"/>
      <c r="F1090" s="113" t="str">
        <f t="shared" si="74"/>
        <v>£000/ Veh</v>
      </c>
      <c r="G1090" s="181"/>
      <c r="H1090" s="181"/>
      <c r="I1090" s="181"/>
      <c r="J1090" s="181"/>
      <c r="K1090" s="181"/>
      <c r="L1090" s="181"/>
      <c r="M1090" s="181"/>
      <c r="N1090" s="181"/>
      <c r="O1090" s="181"/>
      <c r="P1090" s="181"/>
      <c r="Q1090" s="181"/>
      <c r="R1090" s="181"/>
      <c r="S1090" s="181"/>
      <c r="T1090" s="181"/>
      <c r="U1090" s="181"/>
      <c r="V1090" s="181"/>
      <c r="W1090" s="181"/>
      <c r="X1090" s="181"/>
      <c r="Y1090" s="181"/>
      <c r="Z1090" s="181"/>
      <c r="AA1090" s="181"/>
      <c r="AB1090" s="182"/>
      <c r="AD1090" s="526"/>
    </row>
    <row r="1091" spans="4:30" ht="12.75" hidden="1" customHeight="1" outlineLevel="1">
      <c r="D1091" s="112" t="str">
        <f ca="1">'Line Items'!D359</f>
        <v>[Rolling Stock Line 28]</v>
      </c>
      <c r="E1091" s="93"/>
      <c r="F1091" s="113" t="str">
        <f t="shared" si="74"/>
        <v>£000/ Veh</v>
      </c>
      <c r="G1091" s="181"/>
      <c r="H1091" s="181"/>
      <c r="I1091" s="181"/>
      <c r="J1091" s="181"/>
      <c r="K1091" s="181"/>
      <c r="L1091" s="181"/>
      <c r="M1091" s="181"/>
      <c r="N1091" s="181"/>
      <c r="O1091" s="181"/>
      <c r="P1091" s="181"/>
      <c r="Q1091" s="181"/>
      <c r="R1091" s="181"/>
      <c r="S1091" s="181"/>
      <c r="T1091" s="181"/>
      <c r="U1091" s="181"/>
      <c r="V1091" s="181"/>
      <c r="W1091" s="181"/>
      <c r="X1091" s="181"/>
      <c r="Y1091" s="181"/>
      <c r="Z1091" s="181"/>
      <c r="AA1091" s="181"/>
      <c r="AB1091" s="182"/>
      <c r="AD1091" s="526"/>
    </row>
    <row r="1092" spans="4:30" ht="12.75" hidden="1" customHeight="1" outlineLevel="1">
      <c r="D1092" s="112" t="str">
        <f ca="1">'Line Items'!D360</f>
        <v>[Rolling Stock Line 29]</v>
      </c>
      <c r="E1092" s="93"/>
      <c r="F1092" s="113" t="str">
        <f t="shared" si="74"/>
        <v>£000/ Veh</v>
      </c>
      <c r="G1092" s="181"/>
      <c r="H1092" s="181"/>
      <c r="I1092" s="181"/>
      <c r="J1092" s="181"/>
      <c r="K1092" s="181"/>
      <c r="L1092" s="181"/>
      <c r="M1092" s="181"/>
      <c r="N1092" s="181"/>
      <c r="O1092" s="181"/>
      <c r="P1092" s="181"/>
      <c r="Q1092" s="181"/>
      <c r="R1092" s="181"/>
      <c r="S1092" s="181"/>
      <c r="T1092" s="181"/>
      <c r="U1092" s="181"/>
      <c r="V1092" s="181"/>
      <c r="W1092" s="181"/>
      <c r="X1092" s="181"/>
      <c r="Y1092" s="181"/>
      <c r="Z1092" s="181"/>
      <c r="AA1092" s="181"/>
      <c r="AB1092" s="182"/>
      <c r="AD1092" s="526"/>
    </row>
    <row r="1093" spans="4:30" ht="12.75" hidden="1" customHeight="1" outlineLevel="1">
      <c r="D1093" s="112" t="str">
        <f ca="1">'Line Items'!D361</f>
        <v>[Rolling Stock Line 30]</v>
      </c>
      <c r="E1093" s="93"/>
      <c r="F1093" s="113" t="str">
        <f t="shared" si="74"/>
        <v>£000/ Veh</v>
      </c>
      <c r="G1093" s="181"/>
      <c r="H1093" s="181"/>
      <c r="I1093" s="181"/>
      <c r="J1093" s="181"/>
      <c r="K1093" s="181"/>
      <c r="L1093" s="181"/>
      <c r="M1093" s="181"/>
      <c r="N1093" s="181"/>
      <c r="O1093" s="181"/>
      <c r="P1093" s="181"/>
      <c r="Q1093" s="181"/>
      <c r="R1093" s="181"/>
      <c r="S1093" s="181"/>
      <c r="T1093" s="181"/>
      <c r="U1093" s="181"/>
      <c r="V1093" s="181"/>
      <c r="W1093" s="181"/>
      <c r="X1093" s="181"/>
      <c r="Y1093" s="181"/>
      <c r="Z1093" s="181"/>
      <c r="AA1093" s="181"/>
      <c r="AB1093" s="182"/>
      <c r="AD1093" s="526"/>
    </row>
    <row r="1094" spans="4:30" ht="12.75" hidden="1" customHeight="1" outlineLevel="1">
      <c r="D1094" s="112" t="str">
        <f ca="1">'Line Items'!D362</f>
        <v>[Rolling Stock Line 31]</v>
      </c>
      <c r="E1094" s="93"/>
      <c r="F1094" s="113" t="str">
        <f t="shared" si="74"/>
        <v>£000/ Veh</v>
      </c>
      <c r="G1094" s="181"/>
      <c r="H1094" s="181"/>
      <c r="I1094" s="181"/>
      <c r="J1094" s="181"/>
      <c r="K1094" s="181"/>
      <c r="L1094" s="181"/>
      <c r="M1094" s="181"/>
      <c r="N1094" s="181"/>
      <c r="O1094" s="181"/>
      <c r="P1094" s="181"/>
      <c r="Q1094" s="181"/>
      <c r="R1094" s="181"/>
      <c r="S1094" s="181"/>
      <c r="T1094" s="181"/>
      <c r="U1094" s="181"/>
      <c r="V1094" s="181"/>
      <c r="W1094" s="181"/>
      <c r="X1094" s="181"/>
      <c r="Y1094" s="181"/>
      <c r="Z1094" s="181"/>
      <c r="AA1094" s="181"/>
      <c r="AB1094" s="182"/>
      <c r="AD1094" s="526"/>
    </row>
    <row r="1095" spans="4:30" ht="12.75" hidden="1" customHeight="1" outlineLevel="1">
      <c r="D1095" s="112" t="str">
        <f ca="1">'Line Items'!D363</f>
        <v>[Rolling Stock Line 32]</v>
      </c>
      <c r="E1095" s="93"/>
      <c r="F1095" s="113" t="str">
        <f t="shared" si="74"/>
        <v>£000/ Veh</v>
      </c>
      <c r="G1095" s="181"/>
      <c r="H1095" s="181"/>
      <c r="I1095" s="181"/>
      <c r="J1095" s="181"/>
      <c r="K1095" s="181"/>
      <c r="L1095" s="181"/>
      <c r="M1095" s="181"/>
      <c r="N1095" s="181"/>
      <c r="O1095" s="181"/>
      <c r="P1095" s="181"/>
      <c r="Q1095" s="181"/>
      <c r="R1095" s="181"/>
      <c r="S1095" s="181"/>
      <c r="T1095" s="181"/>
      <c r="U1095" s="181"/>
      <c r="V1095" s="181"/>
      <c r="W1095" s="181"/>
      <c r="X1095" s="181"/>
      <c r="Y1095" s="181"/>
      <c r="Z1095" s="181"/>
      <c r="AA1095" s="181"/>
      <c r="AB1095" s="182"/>
      <c r="AD1095" s="526"/>
    </row>
    <row r="1096" spans="4:30" ht="12.75" hidden="1" customHeight="1" outlineLevel="1">
      <c r="D1096" s="112" t="str">
        <f ca="1">'Line Items'!D364</f>
        <v>[Rolling Stock Line 33]</v>
      </c>
      <c r="E1096" s="93"/>
      <c r="F1096" s="113" t="str">
        <f t="shared" si="74"/>
        <v>£000/ Veh</v>
      </c>
      <c r="G1096" s="181"/>
      <c r="H1096" s="181"/>
      <c r="I1096" s="181"/>
      <c r="J1096" s="181"/>
      <c r="K1096" s="181"/>
      <c r="L1096" s="181"/>
      <c r="M1096" s="181"/>
      <c r="N1096" s="181"/>
      <c r="O1096" s="181"/>
      <c r="P1096" s="181"/>
      <c r="Q1096" s="181"/>
      <c r="R1096" s="181"/>
      <c r="S1096" s="181"/>
      <c r="T1096" s="181"/>
      <c r="U1096" s="181"/>
      <c r="V1096" s="181"/>
      <c r="W1096" s="181"/>
      <c r="X1096" s="181"/>
      <c r="Y1096" s="181"/>
      <c r="Z1096" s="181"/>
      <c r="AA1096" s="181"/>
      <c r="AB1096" s="182"/>
      <c r="AD1096" s="526"/>
    </row>
    <row r="1097" spans="4:30" ht="12.75" hidden="1" customHeight="1" outlineLevel="1">
      <c r="D1097" s="112" t="str">
        <f ca="1">'Line Items'!D365</f>
        <v>[Rolling Stock Line 34]</v>
      </c>
      <c r="E1097" s="93"/>
      <c r="F1097" s="113" t="str">
        <f t="shared" si="74"/>
        <v>£000/ Veh</v>
      </c>
      <c r="G1097" s="181"/>
      <c r="H1097" s="181"/>
      <c r="I1097" s="181"/>
      <c r="J1097" s="181"/>
      <c r="K1097" s="181"/>
      <c r="L1097" s="181"/>
      <c r="M1097" s="181"/>
      <c r="N1097" s="181"/>
      <c r="O1097" s="181"/>
      <c r="P1097" s="181"/>
      <c r="Q1097" s="181"/>
      <c r="R1097" s="181"/>
      <c r="S1097" s="181"/>
      <c r="T1097" s="181"/>
      <c r="U1097" s="181"/>
      <c r="V1097" s="181"/>
      <c r="W1097" s="181"/>
      <c r="X1097" s="181"/>
      <c r="Y1097" s="181"/>
      <c r="Z1097" s="181"/>
      <c r="AA1097" s="181"/>
      <c r="AB1097" s="182"/>
      <c r="AD1097" s="526"/>
    </row>
    <row r="1098" spans="4:30" ht="12.75" hidden="1" customHeight="1" outlineLevel="1">
      <c r="D1098" s="112" t="str">
        <f ca="1">'Line Items'!D366</f>
        <v>[Rolling Stock Line 35]</v>
      </c>
      <c r="E1098" s="93"/>
      <c r="F1098" s="113" t="str">
        <f t="shared" si="74"/>
        <v>£000/ Veh</v>
      </c>
      <c r="G1098" s="181"/>
      <c r="H1098" s="181"/>
      <c r="I1098" s="181"/>
      <c r="J1098" s="181"/>
      <c r="K1098" s="181"/>
      <c r="L1098" s="181"/>
      <c r="M1098" s="181"/>
      <c r="N1098" s="181"/>
      <c r="O1098" s="181"/>
      <c r="P1098" s="181"/>
      <c r="Q1098" s="181"/>
      <c r="R1098" s="181"/>
      <c r="S1098" s="181"/>
      <c r="T1098" s="181"/>
      <c r="U1098" s="181"/>
      <c r="V1098" s="181"/>
      <c r="W1098" s="181"/>
      <c r="X1098" s="181"/>
      <c r="Y1098" s="181"/>
      <c r="Z1098" s="181"/>
      <c r="AA1098" s="181"/>
      <c r="AB1098" s="182"/>
      <c r="AD1098" s="526"/>
    </row>
    <row r="1099" spans="4:30" ht="12.75" hidden="1" customHeight="1" outlineLevel="1">
      <c r="D1099" s="112" t="str">
        <f ca="1">'Line Items'!D367</f>
        <v>[Rolling Stock Line 36]</v>
      </c>
      <c r="E1099" s="93"/>
      <c r="F1099" s="113" t="str">
        <f t="shared" si="74"/>
        <v>£000/ Veh</v>
      </c>
      <c r="G1099" s="181"/>
      <c r="H1099" s="181"/>
      <c r="I1099" s="181"/>
      <c r="J1099" s="181"/>
      <c r="K1099" s="181"/>
      <c r="L1099" s="181"/>
      <c r="M1099" s="181"/>
      <c r="N1099" s="181"/>
      <c r="O1099" s="181"/>
      <c r="P1099" s="181"/>
      <c r="Q1099" s="181"/>
      <c r="R1099" s="181"/>
      <c r="S1099" s="181"/>
      <c r="T1099" s="181"/>
      <c r="U1099" s="181"/>
      <c r="V1099" s="181"/>
      <c r="W1099" s="181"/>
      <c r="X1099" s="181"/>
      <c r="Y1099" s="181"/>
      <c r="Z1099" s="181"/>
      <c r="AA1099" s="181"/>
      <c r="AB1099" s="182"/>
      <c r="AD1099" s="526"/>
    </row>
    <row r="1100" spans="4:30" ht="12.75" hidden="1" customHeight="1" outlineLevel="1">
      <c r="D1100" s="112" t="str">
        <f ca="1">'Line Items'!D368</f>
        <v>[Rolling Stock Line 37]</v>
      </c>
      <c r="E1100" s="93"/>
      <c r="F1100" s="113" t="str">
        <f t="shared" si="74"/>
        <v>£000/ Veh</v>
      </c>
      <c r="G1100" s="181"/>
      <c r="H1100" s="181"/>
      <c r="I1100" s="181"/>
      <c r="J1100" s="181"/>
      <c r="K1100" s="181"/>
      <c r="L1100" s="181"/>
      <c r="M1100" s="181"/>
      <c r="N1100" s="181"/>
      <c r="O1100" s="181"/>
      <c r="P1100" s="181"/>
      <c r="Q1100" s="181"/>
      <c r="R1100" s="181"/>
      <c r="S1100" s="181"/>
      <c r="T1100" s="181"/>
      <c r="U1100" s="181"/>
      <c r="V1100" s="181"/>
      <c r="W1100" s="181"/>
      <c r="X1100" s="181"/>
      <c r="Y1100" s="181"/>
      <c r="Z1100" s="181"/>
      <c r="AA1100" s="181"/>
      <c r="AB1100" s="182"/>
      <c r="AD1100" s="526"/>
    </row>
    <row r="1101" spans="4:30" ht="12.75" hidden="1" customHeight="1" outlineLevel="1">
      <c r="D1101" s="112" t="str">
        <f ca="1">'Line Items'!D369</f>
        <v>[Rolling Stock Line 38]</v>
      </c>
      <c r="E1101" s="93"/>
      <c r="F1101" s="113" t="str">
        <f t="shared" si="74"/>
        <v>£000/ Veh</v>
      </c>
      <c r="G1101" s="181"/>
      <c r="H1101" s="181"/>
      <c r="I1101" s="181"/>
      <c r="J1101" s="181"/>
      <c r="K1101" s="181"/>
      <c r="L1101" s="181"/>
      <c r="M1101" s="181"/>
      <c r="N1101" s="181"/>
      <c r="O1101" s="181"/>
      <c r="P1101" s="181"/>
      <c r="Q1101" s="181"/>
      <c r="R1101" s="181"/>
      <c r="S1101" s="181"/>
      <c r="T1101" s="181"/>
      <c r="U1101" s="181"/>
      <c r="V1101" s="181"/>
      <c r="W1101" s="181"/>
      <c r="X1101" s="181"/>
      <c r="Y1101" s="181"/>
      <c r="Z1101" s="181"/>
      <c r="AA1101" s="181"/>
      <c r="AB1101" s="182"/>
      <c r="AD1101" s="526"/>
    </row>
    <row r="1102" spans="4:30" ht="12.75" hidden="1" customHeight="1" outlineLevel="1">
      <c r="D1102" s="112" t="str">
        <f ca="1">'Line Items'!D370</f>
        <v>[Rolling Stock Line 39]</v>
      </c>
      <c r="E1102" s="93"/>
      <c r="F1102" s="113" t="str">
        <f t="shared" si="74"/>
        <v>£000/ Veh</v>
      </c>
      <c r="G1102" s="181"/>
      <c r="H1102" s="181"/>
      <c r="I1102" s="181"/>
      <c r="J1102" s="181"/>
      <c r="K1102" s="181"/>
      <c r="L1102" s="181"/>
      <c r="M1102" s="181"/>
      <c r="N1102" s="181"/>
      <c r="O1102" s="181"/>
      <c r="P1102" s="181"/>
      <c r="Q1102" s="181"/>
      <c r="R1102" s="181"/>
      <c r="S1102" s="181"/>
      <c r="T1102" s="181"/>
      <c r="U1102" s="181"/>
      <c r="V1102" s="181"/>
      <c r="W1102" s="181"/>
      <c r="X1102" s="181"/>
      <c r="Y1102" s="181"/>
      <c r="Z1102" s="181"/>
      <c r="AA1102" s="181"/>
      <c r="AB1102" s="182"/>
      <c r="AD1102" s="526"/>
    </row>
    <row r="1103" spans="4:30" ht="12.75" hidden="1" customHeight="1" outlineLevel="1">
      <c r="D1103" s="112" t="str">
        <f ca="1">'Line Items'!D371</f>
        <v>[Rolling Stock Line 40]</v>
      </c>
      <c r="E1103" s="93"/>
      <c r="F1103" s="113" t="str">
        <f t="shared" si="74"/>
        <v>£000/ Veh</v>
      </c>
      <c r="G1103" s="181"/>
      <c r="H1103" s="181"/>
      <c r="I1103" s="181"/>
      <c r="J1103" s="181"/>
      <c r="K1103" s="181"/>
      <c r="L1103" s="181"/>
      <c r="M1103" s="181"/>
      <c r="N1103" s="181"/>
      <c r="O1103" s="181"/>
      <c r="P1103" s="181"/>
      <c r="Q1103" s="181"/>
      <c r="R1103" s="181"/>
      <c r="S1103" s="181"/>
      <c r="T1103" s="181"/>
      <c r="U1103" s="181"/>
      <c r="V1103" s="181"/>
      <c r="W1103" s="181"/>
      <c r="X1103" s="181"/>
      <c r="Y1103" s="181"/>
      <c r="Z1103" s="181"/>
      <c r="AA1103" s="181"/>
      <c r="AB1103" s="182"/>
      <c r="AD1103" s="526"/>
    </row>
    <row r="1104" spans="4:30" ht="12.75" hidden="1" customHeight="1" outlineLevel="1">
      <c r="D1104" s="112" t="str">
        <f ca="1">'Line Items'!D372</f>
        <v>[Rolling Stock Line 41]</v>
      </c>
      <c r="E1104" s="93"/>
      <c r="F1104" s="113" t="str">
        <f t="shared" si="74"/>
        <v>£000/ Veh</v>
      </c>
      <c r="G1104" s="181"/>
      <c r="H1104" s="181"/>
      <c r="I1104" s="181"/>
      <c r="J1104" s="181"/>
      <c r="K1104" s="181"/>
      <c r="L1104" s="181"/>
      <c r="M1104" s="181"/>
      <c r="N1104" s="181"/>
      <c r="O1104" s="181"/>
      <c r="P1104" s="181"/>
      <c r="Q1104" s="181"/>
      <c r="R1104" s="181"/>
      <c r="S1104" s="181"/>
      <c r="T1104" s="181"/>
      <c r="U1104" s="181"/>
      <c r="V1104" s="181"/>
      <c r="W1104" s="181"/>
      <c r="X1104" s="181"/>
      <c r="Y1104" s="181"/>
      <c r="Z1104" s="181"/>
      <c r="AA1104" s="181"/>
      <c r="AB1104" s="182"/>
      <c r="AD1104" s="526"/>
    </row>
    <row r="1105" spans="2:30" ht="12.75" hidden="1" customHeight="1" outlineLevel="1">
      <c r="D1105" s="112" t="str">
        <f ca="1">'Line Items'!D373</f>
        <v>[Rolling Stock Line 42]</v>
      </c>
      <c r="E1105" s="93"/>
      <c r="F1105" s="113" t="str">
        <f t="shared" si="74"/>
        <v>£000/ Veh</v>
      </c>
      <c r="G1105" s="181"/>
      <c r="H1105" s="181"/>
      <c r="I1105" s="181"/>
      <c r="J1105" s="181"/>
      <c r="K1105" s="181"/>
      <c r="L1105" s="181"/>
      <c r="M1105" s="181"/>
      <c r="N1105" s="181"/>
      <c r="O1105" s="181"/>
      <c r="P1105" s="181"/>
      <c r="Q1105" s="181"/>
      <c r="R1105" s="181"/>
      <c r="S1105" s="181"/>
      <c r="T1105" s="181"/>
      <c r="U1105" s="181"/>
      <c r="V1105" s="181"/>
      <c r="W1105" s="181"/>
      <c r="X1105" s="181"/>
      <c r="Y1105" s="181"/>
      <c r="Z1105" s="181"/>
      <c r="AA1105" s="181"/>
      <c r="AB1105" s="182"/>
      <c r="AD1105" s="526"/>
    </row>
    <row r="1106" spans="2:30" ht="12.75" hidden="1" customHeight="1" outlineLevel="1">
      <c r="D1106" s="112" t="str">
        <f ca="1">'Line Items'!D374</f>
        <v>[Rolling Stock Line 43]</v>
      </c>
      <c r="E1106" s="93"/>
      <c r="F1106" s="113" t="str">
        <f t="shared" si="74"/>
        <v>£000/ Veh</v>
      </c>
      <c r="G1106" s="181"/>
      <c r="H1106" s="181"/>
      <c r="I1106" s="181"/>
      <c r="J1106" s="181"/>
      <c r="K1106" s="181"/>
      <c r="L1106" s="181"/>
      <c r="M1106" s="181"/>
      <c r="N1106" s="181"/>
      <c r="O1106" s="181"/>
      <c r="P1106" s="181"/>
      <c r="Q1106" s="181"/>
      <c r="R1106" s="181"/>
      <c r="S1106" s="181"/>
      <c r="T1106" s="181"/>
      <c r="U1106" s="181"/>
      <c r="V1106" s="181"/>
      <c r="W1106" s="181"/>
      <c r="X1106" s="181"/>
      <c r="Y1106" s="181"/>
      <c r="Z1106" s="181"/>
      <c r="AA1106" s="181"/>
      <c r="AB1106" s="182"/>
      <c r="AD1106" s="526"/>
    </row>
    <row r="1107" spans="2:30" ht="12.75" hidden="1" customHeight="1" outlineLevel="1">
      <c r="D1107" s="112" t="str">
        <f ca="1">'Line Items'!D375</f>
        <v>[Rolling Stock Line 44]</v>
      </c>
      <c r="E1107" s="93"/>
      <c r="F1107" s="113" t="str">
        <f t="shared" si="74"/>
        <v>£000/ Veh</v>
      </c>
      <c r="G1107" s="181"/>
      <c r="H1107" s="181"/>
      <c r="I1107" s="181"/>
      <c r="J1107" s="181"/>
      <c r="K1107" s="181"/>
      <c r="L1107" s="181"/>
      <c r="M1107" s="181"/>
      <c r="N1107" s="181"/>
      <c r="O1107" s="181"/>
      <c r="P1107" s="181"/>
      <c r="Q1107" s="181"/>
      <c r="R1107" s="181"/>
      <c r="S1107" s="181"/>
      <c r="T1107" s="181"/>
      <c r="U1107" s="181"/>
      <c r="V1107" s="181"/>
      <c r="W1107" s="181"/>
      <c r="X1107" s="181"/>
      <c r="Y1107" s="181"/>
      <c r="Z1107" s="181"/>
      <c r="AA1107" s="181"/>
      <c r="AB1107" s="182"/>
      <c r="AD1107" s="526"/>
    </row>
    <row r="1108" spans="2:30" ht="12.75" hidden="1" customHeight="1" outlineLevel="1">
      <c r="D1108" s="112" t="str">
        <f ca="1">'Line Items'!D376</f>
        <v>[Rolling Stock Line 45]</v>
      </c>
      <c r="E1108" s="93"/>
      <c r="F1108" s="113" t="str">
        <f t="shared" si="74"/>
        <v>£000/ Veh</v>
      </c>
      <c r="G1108" s="181"/>
      <c r="H1108" s="181"/>
      <c r="I1108" s="181"/>
      <c r="J1108" s="181"/>
      <c r="K1108" s="181"/>
      <c r="L1108" s="181"/>
      <c r="M1108" s="181"/>
      <c r="N1108" s="181"/>
      <c r="O1108" s="181"/>
      <c r="P1108" s="181"/>
      <c r="Q1108" s="181"/>
      <c r="R1108" s="181"/>
      <c r="S1108" s="181"/>
      <c r="T1108" s="181"/>
      <c r="U1108" s="181"/>
      <c r="V1108" s="181"/>
      <c r="W1108" s="181"/>
      <c r="X1108" s="181"/>
      <c r="Y1108" s="181"/>
      <c r="Z1108" s="181"/>
      <c r="AA1108" s="181"/>
      <c r="AB1108" s="182"/>
      <c r="AD1108" s="526"/>
    </row>
    <row r="1109" spans="2:30" ht="12.75" hidden="1" customHeight="1" outlineLevel="1">
      <c r="D1109" s="112" t="str">
        <f ca="1">'Line Items'!D377</f>
        <v>[Rolling Stock Line 46]</v>
      </c>
      <c r="E1109" s="93"/>
      <c r="F1109" s="113" t="str">
        <f t="shared" si="74"/>
        <v>£000/ Veh</v>
      </c>
      <c r="G1109" s="181"/>
      <c r="H1109" s="181"/>
      <c r="I1109" s="181"/>
      <c r="J1109" s="181"/>
      <c r="K1109" s="181"/>
      <c r="L1109" s="181"/>
      <c r="M1109" s="181"/>
      <c r="N1109" s="181"/>
      <c r="O1109" s="181"/>
      <c r="P1109" s="181"/>
      <c r="Q1109" s="181"/>
      <c r="R1109" s="181"/>
      <c r="S1109" s="181"/>
      <c r="T1109" s="181"/>
      <c r="U1109" s="181"/>
      <c r="V1109" s="181"/>
      <c r="W1109" s="181"/>
      <c r="X1109" s="181"/>
      <c r="Y1109" s="181"/>
      <c r="Z1109" s="181"/>
      <c r="AA1109" s="181"/>
      <c r="AB1109" s="182"/>
      <c r="AD1109" s="526"/>
    </row>
    <row r="1110" spans="2:30" ht="12.75" hidden="1" customHeight="1" outlineLevel="1">
      <c r="D1110" s="112" t="str">
        <f ca="1">'Line Items'!D378</f>
        <v>[Rolling Stock Line 47]</v>
      </c>
      <c r="E1110" s="93"/>
      <c r="F1110" s="113" t="str">
        <f t="shared" si="74"/>
        <v>£000/ Veh</v>
      </c>
      <c r="G1110" s="181"/>
      <c r="H1110" s="181"/>
      <c r="I1110" s="181"/>
      <c r="J1110" s="181"/>
      <c r="K1110" s="181"/>
      <c r="L1110" s="181"/>
      <c r="M1110" s="181"/>
      <c r="N1110" s="181"/>
      <c r="O1110" s="181"/>
      <c r="P1110" s="181"/>
      <c r="Q1110" s="181"/>
      <c r="R1110" s="181"/>
      <c r="S1110" s="181"/>
      <c r="T1110" s="181"/>
      <c r="U1110" s="181"/>
      <c r="V1110" s="181"/>
      <c r="W1110" s="181"/>
      <c r="X1110" s="181"/>
      <c r="Y1110" s="181"/>
      <c r="Z1110" s="181"/>
      <c r="AA1110" s="181"/>
      <c r="AB1110" s="182"/>
      <c r="AD1110" s="526"/>
    </row>
    <row r="1111" spans="2:30" ht="12.75" hidden="1" customHeight="1" outlineLevel="1">
      <c r="D1111" s="112" t="str">
        <f ca="1">'Line Items'!D379</f>
        <v>[Rolling Stock Line 48]</v>
      </c>
      <c r="E1111" s="93"/>
      <c r="F1111" s="113" t="str">
        <f t="shared" si="74"/>
        <v>£000/ Veh</v>
      </c>
      <c r="G1111" s="181"/>
      <c r="H1111" s="181"/>
      <c r="I1111" s="181"/>
      <c r="J1111" s="181"/>
      <c r="K1111" s="181"/>
      <c r="L1111" s="181"/>
      <c r="M1111" s="181"/>
      <c r="N1111" s="181"/>
      <c r="O1111" s="181"/>
      <c r="P1111" s="181"/>
      <c r="Q1111" s="181"/>
      <c r="R1111" s="181"/>
      <c r="S1111" s="181"/>
      <c r="T1111" s="181"/>
      <c r="U1111" s="181"/>
      <c r="V1111" s="181"/>
      <c r="W1111" s="181"/>
      <c r="X1111" s="181"/>
      <c r="Y1111" s="181"/>
      <c r="Z1111" s="181"/>
      <c r="AA1111" s="181"/>
      <c r="AB1111" s="182"/>
      <c r="AD1111" s="526"/>
    </row>
    <row r="1112" spans="2:30" ht="12.75" hidden="1" customHeight="1" outlineLevel="1">
      <c r="D1112" s="112" t="str">
        <f ca="1">'Line Items'!D380</f>
        <v>[Rolling Stock Line 49]</v>
      </c>
      <c r="E1112" s="93"/>
      <c r="F1112" s="113" t="str">
        <f t="shared" si="74"/>
        <v>£000/ Veh</v>
      </c>
      <c r="G1112" s="181"/>
      <c r="H1112" s="181"/>
      <c r="I1112" s="181"/>
      <c r="J1112" s="181"/>
      <c r="K1112" s="181"/>
      <c r="L1112" s="181"/>
      <c r="M1112" s="181"/>
      <c r="N1112" s="181"/>
      <c r="O1112" s="181"/>
      <c r="P1112" s="181"/>
      <c r="Q1112" s="181"/>
      <c r="R1112" s="181"/>
      <c r="S1112" s="181"/>
      <c r="T1112" s="181"/>
      <c r="U1112" s="181"/>
      <c r="V1112" s="181"/>
      <c r="W1112" s="181"/>
      <c r="X1112" s="181"/>
      <c r="Y1112" s="181"/>
      <c r="Z1112" s="181"/>
      <c r="AA1112" s="181"/>
      <c r="AB1112" s="182"/>
      <c r="AD1112" s="526"/>
    </row>
    <row r="1113" spans="2:30" ht="12.75" hidden="1" customHeight="1" outlineLevel="1">
      <c r="D1113" s="123" t="str">
        <f ca="1">'Line Items'!D381</f>
        <v>[Rolling Stock Line 50]</v>
      </c>
      <c r="E1113" s="183"/>
      <c r="F1113" s="124" t="str">
        <f>F1082</f>
        <v>£000/ Veh</v>
      </c>
      <c r="G1113" s="184"/>
      <c r="H1113" s="184"/>
      <c r="I1113" s="184"/>
      <c r="J1113" s="184"/>
      <c r="K1113" s="184"/>
      <c r="L1113" s="184"/>
      <c r="M1113" s="184"/>
      <c r="N1113" s="184"/>
      <c r="O1113" s="184"/>
      <c r="P1113" s="184"/>
      <c r="Q1113" s="184"/>
      <c r="R1113" s="184"/>
      <c r="S1113" s="184"/>
      <c r="T1113" s="184"/>
      <c r="U1113" s="184"/>
      <c r="V1113" s="184"/>
      <c r="W1113" s="184"/>
      <c r="X1113" s="184"/>
      <c r="Y1113" s="184"/>
      <c r="Z1113" s="184"/>
      <c r="AA1113" s="184"/>
      <c r="AB1113" s="185"/>
      <c r="AD1113" s="527"/>
    </row>
    <row r="1114" spans="2:30" ht="12.75" hidden="1" customHeight="1" outlineLevel="1">
      <c r="G1114" s="94"/>
      <c r="H1114" s="94"/>
      <c r="I1114" s="94"/>
      <c r="J1114" s="94"/>
      <c r="K1114" s="94"/>
      <c r="L1114" s="94"/>
      <c r="M1114" s="94"/>
      <c r="N1114" s="94"/>
      <c r="O1114" s="94"/>
      <c r="P1114" s="94"/>
      <c r="Q1114" s="94"/>
      <c r="R1114" s="94"/>
      <c r="S1114" s="94"/>
      <c r="T1114" s="94"/>
      <c r="U1114" s="94"/>
      <c r="V1114" s="94"/>
      <c r="W1114" s="94"/>
      <c r="X1114" s="94"/>
      <c r="Y1114" s="94"/>
      <c r="Z1114" s="94"/>
      <c r="AA1114" s="94"/>
      <c r="AB1114" s="94"/>
    </row>
    <row r="1115" spans="2:30" ht="12.75" hidden="1" customHeight="1" outlineLevel="1">
      <c r="D1115" s="241" t="str">
        <f>"Average "&amp;B1062</f>
        <v>Average Rentalised Enhancements per vehicle</v>
      </c>
      <c r="E1115" s="242"/>
      <c r="F1115" s="243" t="str">
        <f>F1113</f>
        <v>£000/ Veh</v>
      </c>
      <c r="G1115" s="244">
        <f t="shared" ref="G1115:AB1115" si="75">IF(G$69=0,0,SUMPRODUCT(G$18:G$67,G1064:G1113)/G$69)</f>
        <v>0</v>
      </c>
      <c r="H1115" s="244">
        <f t="shared" si="75"/>
        <v>0</v>
      </c>
      <c r="I1115" s="244">
        <f t="shared" si="75"/>
        <v>0</v>
      </c>
      <c r="J1115" s="244">
        <f t="shared" si="75"/>
        <v>0</v>
      </c>
      <c r="K1115" s="244">
        <f t="shared" si="75"/>
        <v>0</v>
      </c>
      <c r="L1115" s="244">
        <f t="shared" si="75"/>
        <v>0</v>
      </c>
      <c r="M1115" s="244">
        <f t="shared" si="75"/>
        <v>0</v>
      </c>
      <c r="N1115" s="244">
        <f t="shared" si="75"/>
        <v>0</v>
      </c>
      <c r="O1115" s="244">
        <f t="shared" si="75"/>
        <v>0</v>
      </c>
      <c r="P1115" s="244">
        <f t="shared" si="75"/>
        <v>0</v>
      </c>
      <c r="Q1115" s="244">
        <f t="shared" si="75"/>
        <v>0</v>
      </c>
      <c r="R1115" s="244">
        <f t="shared" si="75"/>
        <v>0</v>
      </c>
      <c r="S1115" s="244">
        <f t="shared" si="75"/>
        <v>0</v>
      </c>
      <c r="T1115" s="244">
        <f t="shared" si="75"/>
        <v>0</v>
      </c>
      <c r="U1115" s="244">
        <f t="shared" si="75"/>
        <v>0</v>
      </c>
      <c r="V1115" s="244">
        <f t="shared" si="75"/>
        <v>0</v>
      </c>
      <c r="W1115" s="244">
        <f t="shared" si="75"/>
        <v>0</v>
      </c>
      <c r="X1115" s="244">
        <f t="shared" si="75"/>
        <v>0</v>
      </c>
      <c r="Y1115" s="244">
        <f t="shared" si="75"/>
        <v>0</v>
      </c>
      <c r="Z1115" s="244">
        <f t="shared" si="75"/>
        <v>0</v>
      </c>
      <c r="AA1115" s="244">
        <f t="shared" si="75"/>
        <v>0</v>
      </c>
      <c r="AB1115" s="245">
        <f t="shared" si="75"/>
        <v>0</v>
      </c>
      <c r="AD1115" s="248"/>
    </row>
    <row r="1116" spans="2:30" collapsed="1">
      <c r="G1116" s="94"/>
      <c r="H1116" s="94"/>
      <c r="I1116" s="94"/>
      <c r="J1116" s="94"/>
      <c r="K1116" s="94"/>
      <c r="L1116" s="94"/>
      <c r="M1116" s="94"/>
      <c r="N1116" s="94"/>
      <c r="O1116" s="94"/>
      <c r="P1116" s="94"/>
      <c r="Q1116" s="94"/>
      <c r="R1116" s="94"/>
      <c r="S1116" s="94"/>
      <c r="T1116" s="94"/>
      <c r="U1116" s="94"/>
      <c r="V1116" s="94"/>
      <c r="W1116" s="94"/>
      <c r="X1116" s="94"/>
      <c r="Y1116" s="94"/>
      <c r="Z1116" s="94"/>
      <c r="AA1116" s="94"/>
      <c r="AB1116" s="94"/>
    </row>
    <row r="1117" spans="2:30">
      <c r="G1117" s="94"/>
      <c r="H1117" s="94"/>
      <c r="I1117" s="94"/>
      <c r="J1117" s="94"/>
      <c r="K1117" s="94"/>
      <c r="L1117" s="94"/>
      <c r="M1117" s="94"/>
      <c r="N1117" s="94"/>
      <c r="O1117" s="94"/>
      <c r="P1117" s="94"/>
      <c r="Q1117" s="94"/>
      <c r="R1117" s="94"/>
      <c r="S1117" s="94"/>
      <c r="T1117" s="94"/>
      <c r="U1117" s="94"/>
      <c r="V1117" s="94"/>
      <c r="W1117" s="94"/>
      <c r="X1117" s="94"/>
      <c r="Y1117" s="94"/>
      <c r="Z1117" s="94"/>
      <c r="AA1117" s="94"/>
      <c r="AB1117" s="94"/>
    </row>
    <row r="1118" spans="2:30" ht="16.5">
      <c r="B1118" s="5" t="s">
        <v>289</v>
      </c>
      <c r="C1118" s="5"/>
      <c r="D1118" s="5"/>
      <c r="E1118" s="5"/>
      <c r="F1118" s="5"/>
      <c r="G1118" s="198"/>
      <c r="H1118" s="198"/>
      <c r="I1118" s="198"/>
      <c r="J1118" s="198"/>
      <c r="K1118" s="198"/>
      <c r="L1118" s="198"/>
      <c r="M1118" s="198"/>
      <c r="N1118" s="198"/>
      <c r="O1118" s="198"/>
      <c r="P1118" s="198"/>
      <c r="Q1118" s="198"/>
      <c r="R1118" s="198"/>
      <c r="S1118" s="198"/>
      <c r="T1118" s="198"/>
      <c r="U1118" s="198"/>
      <c r="V1118" s="198"/>
      <c r="W1118" s="198"/>
      <c r="X1118" s="198"/>
      <c r="Y1118" s="198"/>
      <c r="Z1118" s="198"/>
      <c r="AA1118" s="198"/>
      <c r="AB1118" s="198"/>
      <c r="AC1118" s="5"/>
      <c r="AD1118" s="5"/>
    </row>
    <row r="1119" spans="2:30">
      <c r="G1119" s="94"/>
      <c r="H1119" s="94"/>
      <c r="I1119" s="94"/>
      <c r="J1119" s="94"/>
      <c r="K1119" s="94"/>
      <c r="L1119" s="94"/>
      <c r="M1119" s="94"/>
      <c r="N1119" s="94"/>
      <c r="O1119" s="94"/>
      <c r="P1119" s="94"/>
      <c r="Q1119" s="94"/>
      <c r="R1119" s="94"/>
      <c r="S1119" s="94"/>
      <c r="T1119" s="94"/>
      <c r="U1119" s="94"/>
      <c r="V1119" s="94"/>
      <c r="W1119" s="94"/>
      <c r="X1119" s="94"/>
      <c r="Y1119" s="94"/>
      <c r="Z1119" s="94"/>
      <c r="AA1119" s="94"/>
      <c r="AB1119" s="94"/>
    </row>
    <row r="1120" spans="2:30">
      <c r="B1120" s="15" t="s">
        <v>631</v>
      </c>
      <c r="C1120" s="15"/>
      <c r="D1120" s="178"/>
      <c r="E1120" s="178"/>
      <c r="F1120" s="15"/>
      <c r="G1120" s="196"/>
      <c r="H1120" s="196"/>
      <c r="I1120" s="196"/>
      <c r="J1120" s="196"/>
      <c r="K1120" s="196"/>
      <c r="L1120" s="196"/>
      <c r="M1120" s="196"/>
      <c r="N1120" s="196"/>
      <c r="O1120" s="196"/>
      <c r="P1120" s="196"/>
      <c r="Q1120" s="196"/>
      <c r="R1120" s="196"/>
      <c r="S1120" s="196"/>
      <c r="T1120" s="196"/>
      <c r="U1120" s="196"/>
      <c r="V1120" s="196"/>
      <c r="W1120" s="196"/>
      <c r="X1120" s="196"/>
      <c r="Y1120" s="196"/>
      <c r="Z1120" s="196"/>
      <c r="AA1120" s="196"/>
      <c r="AB1120" s="196"/>
      <c r="AC1120" s="15"/>
      <c r="AD1120" s="15"/>
    </row>
    <row r="1121" spans="4:30" ht="12.75" hidden="1" customHeight="1" outlineLevel="1">
      <c r="G1121" s="94"/>
      <c r="H1121" s="94"/>
      <c r="I1121" s="94"/>
      <c r="J1121" s="94"/>
      <c r="K1121" s="94"/>
      <c r="L1121" s="94"/>
      <c r="M1121" s="94"/>
      <c r="N1121" s="94"/>
      <c r="O1121" s="94"/>
      <c r="P1121" s="94"/>
      <c r="Q1121" s="94"/>
      <c r="R1121" s="94"/>
      <c r="S1121" s="94"/>
      <c r="T1121" s="94"/>
      <c r="U1121" s="94"/>
      <c r="V1121" s="94"/>
      <c r="W1121" s="94"/>
      <c r="X1121" s="94"/>
      <c r="Y1121" s="94"/>
      <c r="Z1121" s="94"/>
      <c r="AA1121" s="94"/>
      <c r="AB1121" s="94"/>
    </row>
    <row r="1122" spans="4:30" ht="12.75" hidden="1" customHeight="1" outlineLevel="1">
      <c r="D1122" s="106" t="str">
        <f ca="1">'Line Items'!D332</f>
        <v>Angel: DMU - Class 142</v>
      </c>
      <c r="E1122" s="89"/>
      <c r="F1122" s="107" t="s">
        <v>105</v>
      </c>
      <c r="G1122" s="90">
        <f t="shared" ref="G1122:AB1133" si="76">G18*G899</f>
        <v>0</v>
      </c>
      <c r="H1122" s="90">
        <f t="shared" si="76"/>
        <v>0</v>
      </c>
      <c r="I1122" s="90">
        <f t="shared" si="76"/>
        <v>0</v>
      </c>
      <c r="J1122" s="90">
        <f t="shared" si="76"/>
        <v>0</v>
      </c>
      <c r="K1122" s="90">
        <f t="shared" si="76"/>
        <v>0</v>
      </c>
      <c r="L1122" s="90">
        <f t="shared" si="76"/>
        <v>0</v>
      </c>
      <c r="M1122" s="90">
        <f t="shared" si="76"/>
        <v>0</v>
      </c>
      <c r="N1122" s="90">
        <f t="shared" si="76"/>
        <v>0</v>
      </c>
      <c r="O1122" s="90">
        <f t="shared" si="76"/>
        <v>0</v>
      </c>
      <c r="P1122" s="90">
        <f t="shared" si="76"/>
        <v>0</v>
      </c>
      <c r="Q1122" s="90">
        <f t="shared" si="76"/>
        <v>0</v>
      </c>
      <c r="R1122" s="90">
        <f t="shared" si="76"/>
        <v>0</v>
      </c>
      <c r="S1122" s="90">
        <f t="shared" si="76"/>
        <v>0</v>
      </c>
      <c r="T1122" s="90">
        <f t="shared" si="76"/>
        <v>0</v>
      </c>
      <c r="U1122" s="90">
        <f t="shared" si="76"/>
        <v>0</v>
      </c>
      <c r="V1122" s="90">
        <f t="shared" si="76"/>
        <v>0</v>
      </c>
      <c r="W1122" s="90">
        <f t="shared" si="76"/>
        <v>0</v>
      </c>
      <c r="X1122" s="90">
        <f t="shared" si="76"/>
        <v>0</v>
      </c>
      <c r="Y1122" s="90">
        <f t="shared" si="76"/>
        <v>0</v>
      </c>
      <c r="Z1122" s="90">
        <f t="shared" si="76"/>
        <v>0</v>
      </c>
      <c r="AA1122" s="90">
        <f t="shared" si="76"/>
        <v>0</v>
      </c>
      <c r="AB1122" s="91">
        <f t="shared" si="76"/>
        <v>0</v>
      </c>
      <c r="AD1122" s="193"/>
    </row>
    <row r="1123" spans="4:30" ht="12.75" hidden="1" customHeight="1" outlineLevel="1">
      <c r="D1123" s="112" t="str">
        <f ca="1">'Line Items'!D333</f>
        <v>Angel: DMU - Class 150 - 2 car</v>
      </c>
      <c r="E1123" s="93"/>
      <c r="F1123" s="113" t="str">
        <f t="shared" ref="F1123:F1170" si="77">F1122</f>
        <v>£000</v>
      </c>
      <c r="G1123" s="94">
        <f t="shared" si="76"/>
        <v>0</v>
      </c>
      <c r="H1123" s="94">
        <f t="shared" si="76"/>
        <v>0</v>
      </c>
      <c r="I1123" s="94">
        <f t="shared" si="76"/>
        <v>0</v>
      </c>
      <c r="J1123" s="94">
        <f t="shared" si="76"/>
        <v>0</v>
      </c>
      <c r="K1123" s="94">
        <f t="shared" si="76"/>
        <v>0</v>
      </c>
      <c r="L1123" s="94">
        <f t="shared" si="76"/>
        <v>0</v>
      </c>
      <c r="M1123" s="94">
        <f t="shared" si="76"/>
        <v>0</v>
      </c>
      <c r="N1123" s="94">
        <f t="shared" si="76"/>
        <v>0</v>
      </c>
      <c r="O1123" s="94">
        <f t="shared" si="76"/>
        <v>0</v>
      </c>
      <c r="P1123" s="94">
        <f t="shared" si="76"/>
        <v>0</v>
      </c>
      <c r="Q1123" s="94">
        <f t="shared" si="76"/>
        <v>0</v>
      </c>
      <c r="R1123" s="94">
        <f t="shared" si="76"/>
        <v>0</v>
      </c>
      <c r="S1123" s="94">
        <f t="shared" si="76"/>
        <v>0</v>
      </c>
      <c r="T1123" s="94">
        <f t="shared" si="76"/>
        <v>0</v>
      </c>
      <c r="U1123" s="94">
        <f t="shared" si="76"/>
        <v>0</v>
      </c>
      <c r="V1123" s="94">
        <f t="shared" si="76"/>
        <v>0</v>
      </c>
      <c r="W1123" s="94">
        <f t="shared" si="76"/>
        <v>0</v>
      </c>
      <c r="X1123" s="94">
        <f t="shared" si="76"/>
        <v>0</v>
      </c>
      <c r="Y1123" s="94">
        <f t="shared" si="76"/>
        <v>0</v>
      </c>
      <c r="Z1123" s="94">
        <f t="shared" si="76"/>
        <v>0</v>
      </c>
      <c r="AA1123" s="94">
        <f t="shared" si="76"/>
        <v>0</v>
      </c>
      <c r="AB1123" s="95">
        <f t="shared" si="76"/>
        <v>0</v>
      </c>
      <c r="AD1123" s="194"/>
    </row>
    <row r="1124" spans="4:30" ht="12.75" hidden="1" customHeight="1" outlineLevel="1">
      <c r="D1124" s="112" t="str">
        <f ca="1">'Line Items'!D334</f>
        <v>Angel: DMU - Class 150 - 3 car</v>
      </c>
      <c r="E1124" s="93"/>
      <c r="F1124" s="113" t="str">
        <f t="shared" si="77"/>
        <v>£000</v>
      </c>
      <c r="G1124" s="94">
        <f t="shared" si="76"/>
        <v>0</v>
      </c>
      <c r="H1124" s="94">
        <f t="shared" si="76"/>
        <v>0</v>
      </c>
      <c r="I1124" s="94">
        <f t="shared" si="76"/>
        <v>0</v>
      </c>
      <c r="J1124" s="94">
        <f t="shared" si="76"/>
        <v>0</v>
      </c>
      <c r="K1124" s="94">
        <f t="shared" si="76"/>
        <v>0</v>
      </c>
      <c r="L1124" s="94">
        <f t="shared" si="76"/>
        <v>0</v>
      </c>
      <c r="M1124" s="94">
        <f t="shared" si="76"/>
        <v>0</v>
      </c>
      <c r="N1124" s="94">
        <f t="shared" si="76"/>
        <v>0</v>
      </c>
      <c r="O1124" s="94">
        <f t="shared" si="76"/>
        <v>0</v>
      </c>
      <c r="P1124" s="94">
        <f t="shared" si="76"/>
        <v>0</v>
      </c>
      <c r="Q1124" s="94">
        <f t="shared" si="76"/>
        <v>0</v>
      </c>
      <c r="R1124" s="94">
        <f t="shared" si="76"/>
        <v>0</v>
      </c>
      <c r="S1124" s="94">
        <f t="shared" si="76"/>
        <v>0</v>
      </c>
      <c r="T1124" s="94">
        <f t="shared" si="76"/>
        <v>0</v>
      </c>
      <c r="U1124" s="94">
        <f t="shared" si="76"/>
        <v>0</v>
      </c>
      <c r="V1124" s="94">
        <f t="shared" si="76"/>
        <v>0</v>
      </c>
      <c r="W1124" s="94">
        <f t="shared" si="76"/>
        <v>0</v>
      </c>
      <c r="X1124" s="94">
        <f t="shared" si="76"/>
        <v>0</v>
      </c>
      <c r="Y1124" s="94">
        <f t="shared" si="76"/>
        <v>0</v>
      </c>
      <c r="Z1124" s="94">
        <f t="shared" si="76"/>
        <v>0</v>
      </c>
      <c r="AA1124" s="94">
        <f t="shared" si="76"/>
        <v>0</v>
      </c>
      <c r="AB1124" s="95">
        <f t="shared" si="76"/>
        <v>0</v>
      </c>
      <c r="AD1124" s="194"/>
    </row>
    <row r="1125" spans="4:30" ht="12.75" hidden="1" customHeight="1" outlineLevel="1">
      <c r="D1125" s="112" t="str">
        <f ca="1">'Line Items'!D335</f>
        <v>Angel: DMU - Class 153</v>
      </c>
      <c r="E1125" s="93"/>
      <c r="F1125" s="113" t="str">
        <f t="shared" si="77"/>
        <v>£000</v>
      </c>
      <c r="G1125" s="94">
        <f t="shared" si="76"/>
        <v>0</v>
      </c>
      <c r="H1125" s="94">
        <f t="shared" si="76"/>
        <v>0</v>
      </c>
      <c r="I1125" s="94">
        <f t="shared" si="76"/>
        <v>0</v>
      </c>
      <c r="J1125" s="94">
        <f t="shared" si="76"/>
        <v>0</v>
      </c>
      <c r="K1125" s="94">
        <f t="shared" si="76"/>
        <v>0</v>
      </c>
      <c r="L1125" s="94">
        <f t="shared" si="76"/>
        <v>0</v>
      </c>
      <c r="M1125" s="94">
        <f t="shared" si="76"/>
        <v>0</v>
      </c>
      <c r="N1125" s="94">
        <f t="shared" si="76"/>
        <v>0</v>
      </c>
      <c r="O1125" s="94">
        <f t="shared" si="76"/>
        <v>0</v>
      </c>
      <c r="P1125" s="94">
        <f t="shared" si="76"/>
        <v>0</v>
      </c>
      <c r="Q1125" s="94">
        <f t="shared" si="76"/>
        <v>0</v>
      </c>
      <c r="R1125" s="94">
        <f t="shared" si="76"/>
        <v>0</v>
      </c>
      <c r="S1125" s="94">
        <f t="shared" si="76"/>
        <v>0</v>
      </c>
      <c r="T1125" s="94">
        <f t="shared" si="76"/>
        <v>0</v>
      </c>
      <c r="U1125" s="94">
        <f t="shared" si="76"/>
        <v>0</v>
      </c>
      <c r="V1125" s="94">
        <f t="shared" si="76"/>
        <v>0</v>
      </c>
      <c r="W1125" s="94">
        <f t="shared" si="76"/>
        <v>0</v>
      </c>
      <c r="X1125" s="94">
        <f t="shared" si="76"/>
        <v>0</v>
      </c>
      <c r="Y1125" s="94">
        <f t="shared" si="76"/>
        <v>0</v>
      </c>
      <c r="Z1125" s="94">
        <f t="shared" si="76"/>
        <v>0</v>
      </c>
      <c r="AA1125" s="94">
        <f t="shared" si="76"/>
        <v>0</v>
      </c>
      <c r="AB1125" s="95">
        <f t="shared" si="76"/>
        <v>0</v>
      </c>
      <c r="AD1125" s="194"/>
    </row>
    <row r="1126" spans="4:30" ht="12.75" hidden="1" customHeight="1" outlineLevel="1">
      <c r="D1126" s="112" t="str">
        <f ca="1">'Line Items'!D336</f>
        <v>Angel: DMU - Class 156</v>
      </c>
      <c r="E1126" s="93"/>
      <c r="F1126" s="113" t="str">
        <f t="shared" si="77"/>
        <v>£000</v>
      </c>
      <c r="G1126" s="94">
        <f t="shared" si="76"/>
        <v>0</v>
      </c>
      <c r="H1126" s="94">
        <f t="shared" si="76"/>
        <v>0</v>
      </c>
      <c r="I1126" s="94">
        <f t="shared" si="76"/>
        <v>0</v>
      </c>
      <c r="J1126" s="94">
        <f t="shared" si="76"/>
        <v>0</v>
      </c>
      <c r="K1126" s="94">
        <f t="shared" si="76"/>
        <v>0</v>
      </c>
      <c r="L1126" s="94">
        <f t="shared" si="76"/>
        <v>0</v>
      </c>
      <c r="M1126" s="94">
        <f t="shared" si="76"/>
        <v>0</v>
      </c>
      <c r="N1126" s="94">
        <f t="shared" si="76"/>
        <v>0</v>
      </c>
      <c r="O1126" s="94">
        <f t="shared" si="76"/>
        <v>0</v>
      </c>
      <c r="P1126" s="94">
        <f t="shared" si="76"/>
        <v>0</v>
      </c>
      <c r="Q1126" s="94">
        <f t="shared" si="76"/>
        <v>0</v>
      </c>
      <c r="R1126" s="94">
        <f t="shared" si="76"/>
        <v>0</v>
      </c>
      <c r="S1126" s="94">
        <f t="shared" si="76"/>
        <v>0</v>
      </c>
      <c r="T1126" s="94">
        <f t="shared" si="76"/>
        <v>0</v>
      </c>
      <c r="U1126" s="94">
        <f t="shared" si="76"/>
        <v>0</v>
      </c>
      <c r="V1126" s="94">
        <f t="shared" si="76"/>
        <v>0</v>
      </c>
      <c r="W1126" s="94">
        <f t="shared" si="76"/>
        <v>0</v>
      </c>
      <c r="X1126" s="94">
        <f t="shared" si="76"/>
        <v>0</v>
      </c>
      <c r="Y1126" s="94">
        <f t="shared" si="76"/>
        <v>0</v>
      </c>
      <c r="Z1126" s="94">
        <f t="shared" si="76"/>
        <v>0</v>
      </c>
      <c r="AA1126" s="94">
        <f t="shared" si="76"/>
        <v>0</v>
      </c>
      <c r="AB1126" s="95">
        <f t="shared" si="76"/>
        <v>0</v>
      </c>
      <c r="AD1126" s="194"/>
    </row>
    <row r="1127" spans="4:30" ht="12.75" hidden="1" customHeight="1" outlineLevel="1">
      <c r="D1127" s="112" t="str">
        <f ca="1">'Line Items'!D337</f>
        <v>Angel: DMU - Class 158 - 2 car</v>
      </c>
      <c r="E1127" s="93"/>
      <c r="F1127" s="113" t="str">
        <f t="shared" si="77"/>
        <v>£000</v>
      </c>
      <c r="G1127" s="94">
        <f t="shared" si="76"/>
        <v>0</v>
      </c>
      <c r="H1127" s="94">
        <f t="shared" si="76"/>
        <v>0</v>
      </c>
      <c r="I1127" s="94">
        <f t="shared" si="76"/>
        <v>0</v>
      </c>
      <c r="J1127" s="94">
        <f t="shared" si="76"/>
        <v>0</v>
      </c>
      <c r="K1127" s="94">
        <f t="shared" si="76"/>
        <v>0</v>
      </c>
      <c r="L1127" s="94">
        <f t="shared" si="76"/>
        <v>0</v>
      </c>
      <c r="M1127" s="94">
        <f t="shared" si="76"/>
        <v>0</v>
      </c>
      <c r="N1127" s="94">
        <f t="shared" si="76"/>
        <v>0</v>
      </c>
      <c r="O1127" s="94">
        <f t="shared" si="76"/>
        <v>0</v>
      </c>
      <c r="P1127" s="94">
        <f t="shared" si="76"/>
        <v>0</v>
      </c>
      <c r="Q1127" s="94">
        <f t="shared" si="76"/>
        <v>0</v>
      </c>
      <c r="R1127" s="94">
        <f t="shared" si="76"/>
        <v>0</v>
      </c>
      <c r="S1127" s="94">
        <f t="shared" si="76"/>
        <v>0</v>
      </c>
      <c r="T1127" s="94">
        <f t="shared" si="76"/>
        <v>0</v>
      </c>
      <c r="U1127" s="94">
        <f t="shared" si="76"/>
        <v>0</v>
      </c>
      <c r="V1127" s="94">
        <f t="shared" si="76"/>
        <v>0</v>
      </c>
      <c r="W1127" s="94">
        <f t="shared" si="76"/>
        <v>0</v>
      </c>
      <c r="X1127" s="94">
        <f t="shared" si="76"/>
        <v>0</v>
      </c>
      <c r="Y1127" s="94">
        <f t="shared" si="76"/>
        <v>0</v>
      </c>
      <c r="Z1127" s="94">
        <f t="shared" si="76"/>
        <v>0</v>
      </c>
      <c r="AA1127" s="94">
        <f t="shared" si="76"/>
        <v>0</v>
      </c>
      <c r="AB1127" s="95">
        <f t="shared" si="76"/>
        <v>0</v>
      </c>
      <c r="AD1127" s="194"/>
    </row>
    <row r="1128" spans="4:30" ht="12.75" hidden="1" customHeight="1" outlineLevel="1">
      <c r="D1128" s="112" t="str">
        <f ca="1">'Line Items'!D338</f>
        <v>Angel: EMU - Class 333</v>
      </c>
      <c r="E1128" s="93"/>
      <c r="F1128" s="113" t="str">
        <f t="shared" si="77"/>
        <v>£000</v>
      </c>
      <c r="G1128" s="94">
        <f t="shared" si="76"/>
        <v>0</v>
      </c>
      <c r="H1128" s="94">
        <f t="shared" si="76"/>
        <v>0</v>
      </c>
      <c r="I1128" s="94">
        <f t="shared" si="76"/>
        <v>0</v>
      </c>
      <c r="J1128" s="94">
        <f t="shared" si="76"/>
        <v>0</v>
      </c>
      <c r="K1128" s="94">
        <f t="shared" si="76"/>
        <v>0</v>
      </c>
      <c r="L1128" s="94">
        <f t="shared" si="76"/>
        <v>0</v>
      </c>
      <c r="M1128" s="94">
        <f t="shared" si="76"/>
        <v>0</v>
      </c>
      <c r="N1128" s="94">
        <f t="shared" si="76"/>
        <v>0</v>
      </c>
      <c r="O1128" s="94">
        <f t="shared" si="76"/>
        <v>0</v>
      </c>
      <c r="P1128" s="94">
        <f t="shared" si="76"/>
        <v>0</v>
      </c>
      <c r="Q1128" s="94">
        <f t="shared" si="76"/>
        <v>0</v>
      </c>
      <c r="R1128" s="94">
        <f t="shared" si="76"/>
        <v>0</v>
      </c>
      <c r="S1128" s="94">
        <f t="shared" si="76"/>
        <v>0</v>
      </c>
      <c r="T1128" s="94">
        <f t="shared" si="76"/>
        <v>0</v>
      </c>
      <c r="U1128" s="94">
        <f t="shared" si="76"/>
        <v>0</v>
      </c>
      <c r="V1128" s="94">
        <f t="shared" si="76"/>
        <v>0</v>
      </c>
      <c r="W1128" s="94">
        <f t="shared" si="76"/>
        <v>0</v>
      </c>
      <c r="X1128" s="94">
        <f t="shared" si="76"/>
        <v>0</v>
      </c>
      <c r="Y1128" s="94">
        <f t="shared" si="76"/>
        <v>0</v>
      </c>
      <c r="Z1128" s="94">
        <f t="shared" si="76"/>
        <v>0</v>
      </c>
      <c r="AA1128" s="94">
        <f t="shared" si="76"/>
        <v>0</v>
      </c>
      <c r="AB1128" s="95">
        <f t="shared" si="76"/>
        <v>0</v>
      </c>
      <c r="AD1128" s="194"/>
    </row>
    <row r="1129" spans="4:30" ht="12.75" hidden="1" customHeight="1" outlineLevel="1">
      <c r="D1129" s="112" t="str">
        <f ca="1">'Line Items'!D339</f>
        <v>Eversholt: DMU - Class 158 - 2 car</v>
      </c>
      <c r="E1129" s="93"/>
      <c r="F1129" s="113" t="str">
        <f t="shared" si="77"/>
        <v>£000</v>
      </c>
      <c r="G1129" s="94">
        <f t="shared" si="76"/>
        <v>0</v>
      </c>
      <c r="H1129" s="94">
        <f t="shared" si="76"/>
        <v>0</v>
      </c>
      <c r="I1129" s="94">
        <f t="shared" si="76"/>
        <v>0</v>
      </c>
      <c r="J1129" s="94">
        <f t="shared" si="76"/>
        <v>0</v>
      </c>
      <c r="K1129" s="94">
        <f t="shared" si="76"/>
        <v>0</v>
      </c>
      <c r="L1129" s="94">
        <f t="shared" si="76"/>
        <v>0</v>
      </c>
      <c r="M1129" s="94">
        <f t="shared" si="76"/>
        <v>0</v>
      </c>
      <c r="N1129" s="94">
        <f t="shared" si="76"/>
        <v>0</v>
      </c>
      <c r="O1129" s="94">
        <f t="shared" si="76"/>
        <v>0</v>
      </c>
      <c r="P1129" s="94">
        <f t="shared" si="76"/>
        <v>0</v>
      </c>
      <c r="Q1129" s="94">
        <f t="shared" si="76"/>
        <v>0</v>
      </c>
      <c r="R1129" s="94">
        <f t="shared" si="76"/>
        <v>0</v>
      </c>
      <c r="S1129" s="94">
        <f t="shared" si="76"/>
        <v>0</v>
      </c>
      <c r="T1129" s="94">
        <f t="shared" si="76"/>
        <v>0</v>
      </c>
      <c r="U1129" s="94">
        <f t="shared" si="76"/>
        <v>0</v>
      </c>
      <c r="V1129" s="94">
        <f t="shared" si="76"/>
        <v>0</v>
      </c>
      <c r="W1129" s="94">
        <f t="shared" si="76"/>
        <v>0</v>
      </c>
      <c r="X1129" s="94">
        <f t="shared" si="76"/>
        <v>0</v>
      </c>
      <c r="Y1129" s="94">
        <f t="shared" si="76"/>
        <v>0</v>
      </c>
      <c r="Z1129" s="94">
        <f t="shared" si="76"/>
        <v>0</v>
      </c>
      <c r="AA1129" s="94">
        <f t="shared" si="76"/>
        <v>0</v>
      </c>
      <c r="AB1129" s="95">
        <f t="shared" si="76"/>
        <v>0</v>
      </c>
      <c r="AD1129" s="194"/>
    </row>
    <row r="1130" spans="4:30" ht="12.75" hidden="1" customHeight="1" outlineLevel="1">
      <c r="D1130" s="112" t="str">
        <f ca="1">'Line Items'!D340</f>
        <v>Eversholt: EMU - Class 321</v>
      </c>
      <c r="E1130" s="93"/>
      <c r="F1130" s="113" t="str">
        <f t="shared" si="77"/>
        <v>£000</v>
      </c>
      <c r="G1130" s="94">
        <f t="shared" si="76"/>
        <v>0</v>
      </c>
      <c r="H1130" s="94">
        <f t="shared" si="76"/>
        <v>0</v>
      </c>
      <c r="I1130" s="94">
        <f t="shared" si="76"/>
        <v>0</v>
      </c>
      <c r="J1130" s="94">
        <f t="shared" si="76"/>
        <v>0</v>
      </c>
      <c r="K1130" s="94">
        <f t="shared" si="76"/>
        <v>0</v>
      </c>
      <c r="L1130" s="94">
        <f t="shared" si="76"/>
        <v>0</v>
      </c>
      <c r="M1130" s="94">
        <f t="shared" si="76"/>
        <v>0</v>
      </c>
      <c r="N1130" s="94">
        <f t="shared" si="76"/>
        <v>0</v>
      </c>
      <c r="O1130" s="94">
        <f t="shared" si="76"/>
        <v>0</v>
      </c>
      <c r="P1130" s="94">
        <f t="shared" si="76"/>
        <v>0</v>
      </c>
      <c r="Q1130" s="94">
        <f t="shared" si="76"/>
        <v>0</v>
      </c>
      <c r="R1130" s="94">
        <f t="shared" si="76"/>
        <v>0</v>
      </c>
      <c r="S1130" s="94">
        <f t="shared" si="76"/>
        <v>0</v>
      </c>
      <c r="T1130" s="94">
        <f t="shared" si="76"/>
        <v>0</v>
      </c>
      <c r="U1130" s="94">
        <f t="shared" si="76"/>
        <v>0</v>
      </c>
      <c r="V1130" s="94">
        <f t="shared" si="76"/>
        <v>0</v>
      </c>
      <c r="W1130" s="94">
        <f t="shared" si="76"/>
        <v>0</v>
      </c>
      <c r="X1130" s="94">
        <f t="shared" si="76"/>
        <v>0</v>
      </c>
      <c r="Y1130" s="94">
        <f t="shared" si="76"/>
        <v>0</v>
      </c>
      <c r="Z1130" s="94">
        <f t="shared" si="76"/>
        <v>0</v>
      </c>
      <c r="AA1130" s="94">
        <f t="shared" si="76"/>
        <v>0</v>
      </c>
      <c r="AB1130" s="95">
        <f t="shared" si="76"/>
        <v>0</v>
      </c>
      <c r="AD1130" s="194"/>
    </row>
    <row r="1131" spans="4:30" ht="12.75" hidden="1" customHeight="1" outlineLevel="1">
      <c r="D1131" s="112" t="str">
        <f ca="1">'Line Items'!D341</f>
        <v>Eversholt: EMU - Class 322</v>
      </c>
      <c r="E1131" s="93"/>
      <c r="F1131" s="113" t="str">
        <f t="shared" si="77"/>
        <v>£000</v>
      </c>
      <c r="G1131" s="94">
        <f t="shared" si="76"/>
        <v>0</v>
      </c>
      <c r="H1131" s="94">
        <f t="shared" si="76"/>
        <v>0</v>
      </c>
      <c r="I1131" s="94">
        <f t="shared" si="76"/>
        <v>0</v>
      </c>
      <c r="J1131" s="94">
        <f t="shared" si="76"/>
        <v>0</v>
      </c>
      <c r="K1131" s="94">
        <f t="shared" si="76"/>
        <v>0</v>
      </c>
      <c r="L1131" s="94">
        <f t="shared" si="76"/>
        <v>0</v>
      </c>
      <c r="M1131" s="94">
        <f t="shared" si="76"/>
        <v>0</v>
      </c>
      <c r="N1131" s="94">
        <f t="shared" si="76"/>
        <v>0</v>
      </c>
      <c r="O1131" s="94">
        <f t="shared" si="76"/>
        <v>0</v>
      </c>
      <c r="P1131" s="94">
        <f t="shared" si="76"/>
        <v>0</v>
      </c>
      <c r="Q1131" s="94">
        <f t="shared" si="76"/>
        <v>0</v>
      </c>
      <c r="R1131" s="94">
        <f t="shared" si="76"/>
        <v>0</v>
      </c>
      <c r="S1131" s="94">
        <f t="shared" si="76"/>
        <v>0</v>
      </c>
      <c r="T1131" s="94">
        <f t="shared" si="76"/>
        <v>0</v>
      </c>
      <c r="U1131" s="94">
        <f t="shared" si="76"/>
        <v>0</v>
      </c>
      <c r="V1131" s="94">
        <f t="shared" si="76"/>
        <v>0</v>
      </c>
      <c r="W1131" s="94">
        <f t="shared" si="76"/>
        <v>0</v>
      </c>
      <c r="X1131" s="94">
        <f t="shared" si="76"/>
        <v>0</v>
      </c>
      <c r="Y1131" s="94">
        <f t="shared" si="76"/>
        <v>0</v>
      </c>
      <c r="Z1131" s="94">
        <f t="shared" si="76"/>
        <v>0</v>
      </c>
      <c r="AA1131" s="94">
        <f t="shared" si="76"/>
        <v>0</v>
      </c>
      <c r="AB1131" s="95">
        <f t="shared" si="76"/>
        <v>0</v>
      </c>
      <c r="AD1131" s="194"/>
    </row>
    <row r="1132" spans="4:30" ht="12.75" hidden="1" customHeight="1" outlineLevel="1">
      <c r="D1132" s="112" t="str">
        <f ca="1">'Line Items'!D342</f>
        <v>Porterbrook: DMU - Class 144 - 2 car</v>
      </c>
      <c r="E1132" s="93"/>
      <c r="F1132" s="113" t="str">
        <f t="shared" si="77"/>
        <v>£000</v>
      </c>
      <c r="G1132" s="94">
        <f t="shared" si="76"/>
        <v>0</v>
      </c>
      <c r="H1132" s="94">
        <f t="shared" si="76"/>
        <v>0</v>
      </c>
      <c r="I1132" s="94">
        <f t="shared" si="76"/>
        <v>0</v>
      </c>
      <c r="J1132" s="94">
        <f t="shared" si="76"/>
        <v>0</v>
      </c>
      <c r="K1132" s="94">
        <f t="shared" si="76"/>
        <v>0</v>
      </c>
      <c r="L1132" s="94">
        <f t="shared" si="76"/>
        <v>0</v>
      </c>
      <c r="M1132" s="94">
        <f t="shared" si="76"/>
        <v>0</v>
      </c>
      <c r="N1132" s="94">
        <f t="shared" si="76"/>
        <v>0</v>
      </c>
      <c r="O1132" s="94">
        <f t="shared" si="76"/>
        <v>0</v>
      </c>
      <c r="P1132" s="94">
        <f t="shared" si="76"/>
        <v>0</v>
      </c>
      <c r="Q1132" s="94">
        <f t="shared" si="76"/>
        <v>0</v>
      </c>
      <c r="R1132" s="94">
        <f t="shared" si="76"/>
        <v>0</v>
      </c>
      <c r="S1132" s="94">
        <f t="shared" si="76"/>
        <v>0</v>
      </c>
      <c r="T1132" s="94">
        <f t="shared" si="76"/>
        <v>0</v>
      </c>
      <c r="U1132" s="94">
        <f t="shared" si="76"/>
        <v>0</v>
      </c>
      <c r="V1132" s="94">
        <f t="shared" si="76"/>
        <v>0</v>
      </c>
      <c r="W1132" s="94">
        <f t="shared" si="76"/>
        <v>0</v>
      </c>
      <c r="X1132" s="94">
        <f t="shared" si="76"/>
        <v>0</v>
      </c>
      <c r="Y1132" s="94">
        <f t="shared" si="76"/>
        <v>0</v>
      </c>
      <c r="Z1132" s="94">
        <f t="shared" si="76"/>
        <v>0</v>
      </c>
      <c r="AA1132" s="94">
        <f t="shared" si="76"/>
        <v>0</v>
      </c>
      <c r="AB1132" s="95">
        <f t="shared" si="76"/>
        <v>0</v>
      </c>
      <c r="AD1132" s="194"/>
    </row>
    <row r="1133" spans="4:30" ht="12.75" hidden="1" customHeight="1" outlineLevel="1">
      <c r="D1133" s="112" t="str">
        <f ca="1">'Line Items'!D343</f>
        <v>Porterbrook: DMU - Class 144 - 3 car</v>
      </c>
      <c r="E1133" s="93"/>
      <c r="F1133" s="113" t="str">
        <f t="shared" si="77"/>
        <v>£000</v>
      </c>
      <c r="G1133" s="94">
        <f t="shared" si="76"/>
        <v>0</v>
      </c>
      <c r="H1133" s="94">
        <f t="shared" si="76"/>
        <v>0</v>
      </c>
      <c r="I1133" s="94">
        <f t="shared" si="76"/>
        <v>0</v>
      </c>
      <c r="J1133" s="94">
        <f t="shared" si="76"/>
        <v>0</v>
      </c>
      <c r="K1133" s="94">
        <f t="shared" si="76"/>
        <v>0</v>
      </c>
      <c r="L1133" s="94">
        <f t="shared" si="76"/>
        <v>0</v>
      </c>
      <c r="M1133" s="94">
        <f t="shared" si="76"/>
        <v>0</v>
      </c>
      <c r="N1133" s="94">
        <f t="shared" si="76"/>
        <v>0</v>
      </c>
      <c r="O1133" s="94">
        <f t="shared" si="76"/>
        <v>0</v>
      </c>
      <c r="P1133" s="94">
        <f t="shared" si="76"/>
        <v>0</v>
      </c>
      <c r="Q1133" s="94">
        <f t="shared" si="76"/>
        <v>0</v>
      </c>
      <c r="R1133" s="94">
        <f t="shared" si="76"/>
        <v>0</v>
      </c>
      <c r="S1133" s="94">
        <f t="shared" si="76"/>
        <v>0</v>
      </c>
      <c r="T1133" s="94">
        <f t="shared" ref="T1133:AB1133" si="78">T29*T910</f>
        <v>0</v>
      </c>
      <c r="U1133" s="94">
        <f t="shared" si="78"/>
        <v>0</v>
      </c>
      <c r="V1133" s="94">
        <f t="shared" si="78"/>
        <v>0</v>
      </c>
      <c r="W1133" s="94">
        <f t="shared" si="78"/>
        <v>0</v>
      </c>
      <c r="X1133" s="94">
        <f t="shared" si="78"/>
        <v>0</v>
      </c>
      <c r="Y1133" s="94">
        <f t="shared" si="78"/>
        <v>0</v>
      </c>
      <c r="Z1133" s="94">
        <f t="shared" si="78"/>
        <v>0</v>
      </c>
      <c r="AA1133" s="94">
        <f t="shared" si="78"/>
        <v>0</v>
      </c>
      <c r="AB1133" s="95">
        <f t="shared" si="78"/>
        <v>0</v>
      </c>
      <c r="AD1133" s="194"/>
    </row>
    <row r="1134" spans="4:30" ht="12.75" hidden="1" customHeight="1" outlineLevel="1">
      <c r="D1134" s="112" t="str">
        <f ca="1">'Line Items'!D344</f>
        <v>Porterbrook: DMU - Class 150 - 2 car</v>
      </c>
      <c r="E1134" s="93"/>
      <c r="F1134" s="113" t="str">
        <f t="shared" si="77"/>
        <v>£000</v>
      </c>
      <c r="G1134" s="94">
        <f t="shared" ref="G1134:AB1145" si="79">G30*G911</f>
        <v>0</v>
      </c>
      <c r="H1134" s="94">
        <f t="shared" si="79"/>
        <v>0</v>
      </c>
      <c r="I1134" s="94">
        <f t="shared" si="79"/>
        <v>0</v>
      </c>
      <c r="J1134" s="94">
        <f t="shared" si="79"/>
        <v>0</v>
      </c>
      <c r="K1134" s="94">
        <f t="shared" si="79"/>
        <v>0</v>
      </c>
      <c r="L1134" s="94">
        <f t="shared" si="79"/>
        <v>0</v>
      </c>
      <c r="M1134" s="94">
        <f t="shared" si="79"/>
        <v>0</v>
      </c>
      <c r="N1134" s="94">
        <f t="shared" si="79"/>
        <v>0</v>
      </c>
      <c r="O1134" s="94">
        <f t="shared" si="79"/>
        <v>0</v>
      </c>
      <c r="P1134" s="94">
        <f t="shared" si="79"/>
        <v>0</v>
      </c>
      <c r="Q1134" s="94">
        <f t="shared" si="79"/>
        <v>0</v>
      </c>
      <c r="R1134" s="94">
        <f t="shared" si="79"/>
        <v>0</v>
      </c>
      <c r="S1134" s="94">
        <f t="shared" si="79"/>
        <v>0</v>
      </c>
      <c r="T1134" s="94">
        <f t="shared" si="79"/>
        <v>0</v>
      </c>
      <c r="U1134" s="94">
        <f t="shared" si="79"/>
        <v>0</v>
      </c>
      <c r="V1134" s="94">
        <f t="shared" si="79"/>
        <v>0</v>
      </c>
      <c r="W1134" s="94">
        <f t="shared" si="79"/>
        <v>0</v>
      </c>
      <c r="X1134" s="94">
        <f t="shared" si="79"/>
        <v>0</v>
      </c>
      <c r="Y1134" s="94">
        <f t="shared" si="79"/>
        <v>0</v>
      </c>
      <c r="Z1134" s="94">
        <f t="shared" si="79"/>
        <v>0</v>
      </c>
      <c r="AA1134" s="94">
        <f t="shared" si="79"/>
        <v>0</v>
      </c>
      <c r="AB1134" s="95">
        <f t="shared" si="79"/>
        <v>0</v>
      </c>
      <c r="AD1134" s="194"/>
    </row>
    <row r="1135" spans="4:30" ht="12.75" hidden="1" customHeight="1" outlineLevel="1">
      <c r="D1135" s="112" t="str">
        <f ca="1">'Line Items'!D345</f>
        <v>Porterbrook: DMU - Class 153</v>
      </c>
      <c r="E1135" s="93"/>
      <c r="F1135" s="113" t="str">
        <f t="shared" si="77"/>
        <v>£000</v>
      </c>
      <c r="G1135" s="94">
        <f t="shared" si="79"/>
        <v>0</v>
      </c>
      <c r="H1135" s="94">
        <f t="shared" si="79"/>
        <v>0</v>
      </c>
      <c r="I1135" s="94">
        <f t="shared" si="79"/>
        <v>0</v>
      </c>
      <c r="J1135" s="94">
        <f t="shared" si="79"/>
        <v>0</v>
      </c>
      <c r="K1135" s="94">
        <f t="shared" si="79"/>
        <v>0</v>
      </c>
      <c r="L1135" s="94">
        <f t="shared" si="79"/>
        <v>0</v>
      </c>
      <c r="M1135" s="94">
        <f t="shared" si="79"/>
        <v>0</v>
      </c>
      <c r="N1135" s="94">
        <f t="shared" si="79"/>
        <v>0</v>
      </c>
      <c r="O1135" s="94">
        <f t="shared" si="79"/>
        <v>0</v>
      </c>
      <c r="P1135" s="94">
        <f t="shared" si="79"/>
        <v>0</v>
      </c>
      <c r="Q1135" s="94">
        <f t="shared" si="79"/>
        <v>0</v>
      </c>
      <c r="R1135" s="94">
        <f t="shared" si="79"/>
        <v>0</v>
      </c>
      <c r="S1135" s="94">
        <f t="shared" si="79"/>
        <v>0</v>
      </c>
      <c r="T1135" s="94">
        <f t="shared" si="79"/>
        <v>0</v>
      </c>
      <c r="U1135" s="94">
        <f t="shared" si="79"/>
        <v>0</v>
      </c>
      <c r="V1135" s="94">
        <f t="shared" si="79"/>
        <v>0</v>
      </c>
      <c r="W1135" s="94">
        <f t="shared" si="79"/>
        <v>0</v>
      </c>
      <c r="X1135" s="94">
        <f t="shared" si="79"/>
        <v>0</v>
      </c>
      <c r="Y1135" s="94">
        <f t="shared" si="79"/>
        <v>0</v>
      </c>
      <c r="Z1135" s="94">
        <f t="shared" si="79"/>
        <v>0</v>
      </c>
      <c r="AA1135" s="94">
        <f t="shared" si="79"/>
        <v>0</v>
      </c>
      <c r="AB1135" s="95">
        <f t="shared" si="79"/>
        <v>0</v>
      </c>
      <c r="AD1135" s="194"/>
    </row>
    <row r="1136" spans="4:30" ht="12.75" hidden="1" customHeight="1" outlineLevel="1">
      <c r="D1136" s="112" t="str">
        <f ca="1">'Line Items'!D346</f>
        <v>Porterbrook: DMU - Class 155</v>
      </c>
      <c r="E1136" s="93"/>
      <c r="F1136" s="113" t="str">
        <f t="shared" si="77"/>
        <v>£000</v>
      </c>
      <c r="G1136" s="94">
        <f t="shared" si="79"/>
        <v>0</v>
      </c>
      <c r="H1136" s="94">
        <f t="shared" si="79"/>
        <v>0</v>
      </c>
      <c r="I1136" s="94">
        <f t="shared" si="79"/>
        <v>0</v>
      </c>
      <c r="J1136" s="94">
        <f t="shared" si="79"/>
        <v>0</v>
      </c>
      <c r="K1136" s="94">
        <f t="shared" si="79"/>
        <v>0</v>
      </c>
      <c r="L1136" s="94">
        <f t="shared" si="79"/>
        <v>0</v>
      </c>
      <c r="M1136" s="94">
        <f t="shared" si="79"/>
        <v>0</v>
      </c>
      <c r="N1136" s="94">
        <f t="shared" si="79"/>
        <v>0</v>
      </c>
      <c r="O1136" s="94">
        <f t="shared" si="79"/>
        <v>0</v>
      </c>
      <c r="P1136" s="94">
        <f t="shared" si="79"/>
        <v>0</v>
      </c>
      <c r="Q1136" s="94">
        <f t="shared" si="79"/>
        <v>0</v>
      </c>
      <c r="R1136" s="94">
        <f t="shared" si="79"/>
        <v>0</v>
      </c>
      <c r="S1136" s="94">
        <f t="shared" si="79"/>
        <v>0</v>
      </c>
      <c r="T1136" s="94">
        <f t="shared" si="79"/>
        <v>0</v>
      </c>
      <c r="U1136" s="94">
        <f t="shared" si="79"/>
        <v>0</v>
      </c>
      <c r="V1136" s="94">
        <f t="shared" si="79"/>
        <v>0</v>
      </c>
      <c r="W1136" s="94">
        <f t="shared" si="79"/>
        <v>0</v>
      </c>
      <c r="X1136" s="94">
        <f t="shared" si="79"/>
        <v>0</v>
      </c>
      <c r="Y1136" s="94">
        <f t="shared" si="79"/>
        <v>0</v>
      </c>
      <c r="Z1136" s="94">
        <f t="shared" si="79"/>
        <v>0</v>
      </c>
      <c r="AA1136" s="94">
        <f t="shared" si="79"/>
        <v>0</v>
      </c>
      <c r="AB1136" s="95">
        <f t="shared" si="79"/>
        <v>0</v>
      </c>
      <c r="AD1136" s="194"/>
    </row>
    <row r="1137" spans="4:30" ht="12.75" hidden="1" customHeight="1" outlineLevel="1">
      <c r="D1137" s="112" t="str">
        <f ca="1">'Line Items'!D347</f>
        <v>Porterbrook: DMU - Class 156</v>
      </c>
      <c r="E1137" s="93"/>
      <c r="F1137" s="113" t="str">
        <f t="shared" si="77"/>
        <v>£000</v>
      </c>
      <c r="G1137" s="94">
        <f t="shared" si="79"/>
        <v>0</v>
      </c>
      <c r="H1137" s="94">
        <f t="shared" si="79"/>
        <v>0</v>
      </c>
      <c r="I1137" s="94">
        <f t="shared" si="79"/>
        <v>0</v>
      </c>
      <c r="J1137" s="94">
        <f t="shared" si="79"/>
        <v>0</v>
      </c>
      <c r="K1137" s="94">
        <f t="shared" si="79"/>
        <v>0</v>
      </c>
      <c r="L1137" s="94">
        <f t="shared" si="79"/>
        <v>0</v>
      </c>
      <c r="M1137" s="94">
        <f t="shared" si="79"/>
        <v>0</v>
      </c>
      <c r="N1137" s="94">
        <f t="shared" si="79"/>
        <v>0</v>
      </c>
      <c r="O1137" s="94">
        <f t="shared" si="79"/>
        <v>0</v>
      </c>
      <c r="P1137" s="94">
        <f t="shared" si="79"/>
        <v>0</v>
      </c>
      <c r="Q1137" s="94">
        <f t="shared" si="79"/>
        <v>0</v>
      </c>
      <c r="R1137" s="94">
        <f t="shared" si="79"/>
        <v>0</v>
      </c>
      <c r="S1137" s="94">
        <f t="shared" si="79"/>
        <v>0</v>
      </c>
      <c r="T1137" s="94">
        <f t="shared" si="79"/>
        <v>0</v>
      </c>
      <c r="U1137" s="94">
        <f t="shared" si="79"/>
        <v>0</v>
      </c>
      <c r="V1137" s="94">
        <f t="shared" si="79"/>
        <v>0</v>
      </c>
      <c r="W1137" s="94">
        <f t="shared" si="79"/>
        <v>0</v>
      </c>
      <c r="X1137" s="94">
        <f t="shared" si="79"/>
        <v>0</v>
      </c>
      <c r="Y1137" s="94">
        <f t="shared" si="79"/>
        <v>0</v>
      </c>
      <c r="Z1137" s="94">
        <f t="shared" si="79"/>
        <v>0</v>
      </c>
      <c r="AA1137" s="94">
        <f t="shared" si="79"/>
        <v>0</v>
      </c>
      <c r="AB1137" s="95">
        <f t="shared" si="79"/>
        <v>0</v>
      </c>
      <c r="AD1137" s="194"/>
    </row>
    <row r="1138" spans="4:30" ht="12.75" hidden="1" customHeight="1" outlineLevel="1">
      <c r="D1138" s="112" t="str">
        <f ca="1">'Line Items'!D348</f>
        <v>Porterbrook: DMU - Class 158 - 3 car</v>
      </c>
      <c r="E1138" s="93"/>
      <c r="F1138" s="113" t="str">
        <f t="shared" si="77"/>
        <v>£000</v>
      </c>
      <c r="G1138" s="94">
        <f t="shared" si="79"/>
        <v>0</v>
      </c>
      <c r="H1138" s="94">
        <f t="shared" si="79"/>
        <v>0</v>
      </c>
      <c r="I1138" s="94">
        <f t="shared" si="79"/>
        <v>0</v>
      </c>
      <c r="J1138" s="94">
        <f t="shared" si="79"/>
        <v>0</v>
      </c>
      <c r="K1138" s="94">
        <f t="shared" si="79"/>
        <v>0</v>
      </c>
      <c r="L1138" s="94">
        <f t="shared" si="79"/>
        <v>0</v>
      </c>
      <c r="M1138" s="94">
        <f t="shared" si="79"/>
        <v>0</v>
      </c>
      <c r="N1138" s="94">
        <f t="shared" si="79"/>
        <v>0</v>
      </c>
      <c r="O1138" s="94">
        <f t="shared" si="79"/>
        <v>0</v>
      </c>
      <c r="P1138" s="94">
        <f t="shared" si="79"/>
        <v>0</v>
      </c>
      <c r="Q1138" s="94">
        <f t="shared" si="79"/>
        <v>0</v>
      </c>
      <c r="R1138" s="94">
        <f t="shared" si="79"/>
        <v>0</v>
      </c>
      <c r="S1138" s="94">
        <f t="shared" si="79"/>
        <v>0</v>
      </c>
      <c r="T1138" s="94">
        <f t="shared" si="79"/>
        <v>0</v>
      </c>
      <c r="U1138" s="94">
        <f t="shared" si="79"/>
        <v>0</v>
      </c>
      <c r="V1138" s="94">
        <f t="shared" si="79"/>
        <v>0</v>
      </c>
      <c r="W1138" s="94">
        <f t="shared" si="79"/>
        <v>0</v>
      </c>
      <c r="X1138" s="94">
        <f t="shared" si="79"/>
        <v>0</v>
      </c>
      <c r="Y1138" s="94">
        <f t="shared" si="79"/>
        <v>0</v>
      </c>
      <c r="Z1138" s="94">
        <f t="shared" si="79"/>
        <v>0</v>
      </c>
      <c r="AA1138" s="94">
        <f t="shared" si="79"/>
        <v>0</v>
      </c>
      <c r="AB1138" s="95">
        <f t="shared" si="79"/>
        <v>0</v>
      </c>
      <c r="AD1138" s="194"/>
    </row>
    <row r="1139" spans="4:30" ht="12.75" hidden="1" customHeight="1" outlineLevel="1">
      <c r="D1139" s="112" t="str">
        <f ca="1">'Line Items'!D349</f>
        <v>Porterbrook: EMU - Class 319</v>
      </c>
      <c r="E1139" s="93"/>
      <c r="F1139" s="113" t="str">
        <f t="shared" si="77"/>
        <v>£000</v>
      </c>
      <c r="G1139" s="94">
        <f t="shared" si="79"/>
        <v>0</v>
      </c>
      <c r="H1139" s="94">
        <f t="shared" si="79"/>
        <v>0</v>
      </c>
      <c r="I1139" s="94">
        <f t="shared" si="79"/>
        <v>0</v>
      </c>
      <c r="J1139" s="94">
        <f t="shared" si="79"/>
        <v>0</v>
      </c>
      <c r="K1139" s="94">
        <f t="shared" si="79"/>
        <v>0</v>
      </c>
      <c r="L1139" s="94">
        <f t="shared" si="79"/>
        <v>0</v>
      </c>
      <c r="M1139" s="94">
        <f t="shared" si="79"/>
        <v>0</v>
      </c>
      <c r="N1139" s="94">
        <f t="shared" si="79"/>
        <v>0</v>
      </c>
      <c r="O1139" s="94">
        <f t="shared" si="79"/>
        <v>0</v>
      </c>
      <c r="P1139" s="94">
        <f t="shared" si="79"/>
        <v>0</v>
      </c>
      <c r="Q1139" s="94">
        <f t="shared" si="79"/>
        <v>0</v>
      </c>
      <c r="R1139" s="94">
        <f t="shared" si="79"/>
        <v>0</v>
      </c>
      <c r="S1139" s="94">
        <f t="shared" si="79"/>
        <v>0</v>
      </c>
      <c r="T1139" s="94">
        <f t="shared" si="79"/>
        <v>0</v>
      </c>
      <c r="U1139" s="94">
        <f t="shared" si="79"/>
        <v>0</v>
      </c>
      <c r="V1139" s="94">
        <f t="shared" si="79"/>
        <v>0</v>
      </c>
      <c r="W1139" s="94">
        <f t="shared" si="79"/>
        <v>0</v>
      </c>
      <c r="X1139" s="94">
        <f t="shared" si="79"/>
        <v>0</v>
      </c>
      <c r="Y1139" s="94">
        <f t="shared" si="79"/>
        <v>0</v>
      </c>
      <c r="Z1139" s="94">
        <f t="shared" si="79"/>
        <v>0</v>
      </c>
      <c r="AA1139" s="94">
        <f t="shared" si="79"/>
        <v>0</v>
      </c>
      <c r="AB1139" s="95">
        <f t="shared" si="79"/>
        <v>0</v>
      </c>
      <c r="AD1139" s="194"/>
    </row>
    <row r="1140" spans="4:30" ht="12.75" hidden="1" customHeight="1" outlineLevel="1">
      <c r="D1140" s="112" t="str">
        <f ca="1">'Line Items'!D350</f>
        <v>Porterbrook: EMU - Class 323</v>
      </c>
      <c r="E1140" s="93"/>
      <c r="F1140" s="113" t="str">
        <f t="shared" si="77"/>
        <v>£000</v>
      </c>
      <c r="G1140" s="94">
        <f t="shared" si="79"/>
        <v>0</v>
      </c>
      <c r="H1140" s="94">
        <f t="shared" si="79"/>
        <v>0</v>
      </c>
      <c r="I1140" s="94">
        <f t="shared" si="79"/>
        <v>0</v>
      </c>
      <c r="J1140" s="94">
        <f t="shared" si="79"/>
        <v>0</v>
      </c>
      <c r="K1140" s="94">
        <f t="shared" si="79"/>
        <v>0</v>
      </c>
      <c r="L1140" s="94">
        <f t="shared" si="79"/>
        <v>0</v>
      </c>
      <c r="M1140" s="94">
        <f t="shared" si="79"/>
        <v>0</v>
      </c>
      <c r="N1140" s="94">
        <f t="shared" si="79"/>
        <v>0</v>
      </c>
      <c r="O1140" s="94">
        <f t="shared" si="79"/>
        <v>0</v>
      </c>
      <c r="P1140" s="94">
        <f t="shared" si="79"/>
        <v>0</v>
      </c>
      <c r="Q1140" s="94">
        <f t="shared" si="79"/>
        <v>0</v>
      </c>
      <c r="R1140" s="94">
        <f t="shared" si="79"/>
        <v>0</v>
      </c>
      <c r="S1140" s="94">
        <f t="shared" si="79"/>
        <v>0</v>
      </c>
      <c r="T1140" s="94">
        <f t="shared" si="79"/>
        <v>0</v>
      </c>
      <c r="U1140" s="94">
        <f t="shared" si="79"/>
        <v>0</v>
      </c>
      <c r="V1140" s="94">
        <f t="shared" si="79"/>
        <v>0</v>
      </c>
      <c r="W1140" s="94">
        <f t="shared" si="79"/>
        <v>0</v>
      </c>
      <c r="X1140" s="94">
        <f t="shared" si="79"/>
        <v>0</v>
      </c>
      <c r="Y1140" s="94">
        <f t="shared" si="79"/>
        <v>0</v>
      </c>
      <c r="Z1140" s="94">
        <f t="shared" si="79"/>
        <v>0</v>
      </c>
      <c r="AA1140" s="94">
        <f t="shared" si="79"/>
        <v>0</v>
      </c>
      <c r="AB1140" s="95">
        <f t="shared" si="79"/>
        <v>0</v>
      </c>
      <c r="AD1140" s="194"/>
    </row>
    <row r="1141" spans="4:30" ht="12.75" hidden="1" customHeight="1" outlineLevel="1">
      <c r="D1141" s="112" t="str">
        <f ca="1">'Line Items'!D351</f>
        <v>[Rolling Stock Line 20]</v>
      </c>
      <c r="E1141" s="93"/>
      <c r="F1141" s="113" t="str">
        <f t="shared" si="77"/>
        <v>£000</v>
      </c>
      <c r="G1141" s="94">
        <f t="shared" si="79"/>
        <v>0</v>
      </c>
      <c r="H1141" s="94">
        <f t="shared" si="79"/>
        <v>0</v>
      </c>
      <c r="I1141" s="94">
        <f t="shared" si="79"/>
        <v>0</v>
      </c>
      <c r="J1141" s="94">
        <f t="shared" si="79"/>
        <v>0</v>
      </c>
      <c r="K1141" s="94">
        <f t="shared" si="79"/>
        <v>0</v>
      </c>
      <c r="L1141" s="94">
        <f t="shared" si="79"/>
        <v>0</v>
      </c>
      <c r="M1141" s="94">
        <f t="shared" si="79"/>
        <v>0</v>
      </c>
      <c r="N1141" s="94">
        <f t="shared" si="79"/>
        <v>0</v>
      </c>
      <c r="O1141" s="94">
        <f t="shared" si="79"/>
        <v>0</v>
      </c>
      <c r="P1141" s="94">
        <f t="shared" si="79"/>
        <v>0</v>
      </c>
      <c r="Q1141" s="94">
        <f t="shared" si="79"/>
        <v>0</v>
      </c>
      <c r="R1141" s="94">
        <f t="shared" si="79"/>
        <v>0</v>
      </c>
      <c r="S1141" s="94">
        <f t="shared" si="79"/>
        <v>0</v>
      </c>
      <c r="T1141" s="94">
        <f t="shared" si="79"/>
        <v>0</v>
      </c>
      <c r="U1141" s="94">
        <f t="shared" si="79"/>
        <v>0</v>
      </c>
      <c r="V1141" s="94">
        <f t="shared" si="79"/>
        <v>0</v>
      </c>
      <c r="W1141" s="94">
        <f t="shared" si="79"/>
        <v>0</v>
      </c>
      <c r="X1141" s="94">
        <f t="shared" si="79"/>
        <v>0</v>
      </c>
      <c r="Y1141" s="94">
        <f t="shared" si="79"/>
        <v>0</v>
      </c>
      <c r="Z1141" s="94">
        <f t="shared" si="79"/>
        <v>0</v>
      </c>
      <c r="AA1141" s="94">
        <f t="shared" si="79"/>
        <v>0</v>
      </c>
      <c r="AB1141" s="95">
        <f t="shared" si="79"/>
        <v>0</v>
      </c>
      <c r="AD1141" s="194"/>
    </row>
    <row r="1142" spans="4:30" ht="12.75" hidden="1" customHeight="1" outlineLevel="1">
      <c r="D1142" s="112" t="str">
        <f ca="1">'Line Items'!D352</f>
        <v>[Rolling Stock Line 21]</v>
      </c>
      <c r="E1142" s="93"/>
      <c r="F1142" s="113" t="str">
        <f t="shared" si="77"/>
        <v>£000</v>
      </c>
      <c r="G1142" s="94">
        <f t="shared" si="79"/>
        <v>0</v>
      </c>
      <c r="H1142" s="94">
        <f t="shared" si="79"/>
        <v>0</v>
      </c>
      <c r="I1142" s="94">
        <f t="shared" si="79"/>
        <v>0</v>
      </c>
      <c r="J1142" s="94">
        <f t="shared" si="79"/>
        <v>0</v>
      </c>
      <c r="K1142" s="94">
        <f t="shared" si="79"/>
        <v>0</v>
      </c>
      <c r="L1142" s="94">
        <f t="shared" si="79"/>
        <v>0</v>
      </c>
      <c r="M1142" s="94">
        <f t="shared" si="79"/>
        <v>0</v>
      </c>
      <c r="N1142" s="94">
        <f t="shared" si="79"/>
        <v>0</v>
      </c>
      <c r="O1142" s="94">
        <f t="shared" si="79"/>
        <v>0</v>
      </c>
      <c r="P1142" s="94">
        <f t="shared" si="79"/>
        <v>0</v>
      </c>
      <c r="Q1142" s="94">
        <f t="shared" si="79"/>
        <v>0</v>
      </c>
      <c r="R1142" s="94">
        <f t="shared" si="79"/>
        <v>0</v>
      </c>
      <c r="S1142" s="94">
        <f t="shared" si="79"/>
        <v>0</v>
      </c>
      <c r="T1142" s="94">
        <f t="shared" si="79"/>
        <v>0</v>
      </c>
      <c r="U1142" s="94">
        <f t="shared" si="79"/>
        <v>0</v>
      </c>
      <c r="V1142" s="94">
        <f t="shared" si="79"/>
        <v>0</v>
      </c>
      <c r="W1142" s="94">
        <f t="shared" si="79"/>
        <v>0</v>
      </c>
      <c r="X1142" s="94">
        <f t="shared" si="79"/>
        <v>0</v>
      </c>
      <c r="Y1142" s="94">
        <f t="shared" si="79"/>
        <v>0</v>
      </c>
      <c r="Z1142" s="94">
        <f t="shared" si="79"/>
        <v>0</v>
      </c>
      <c r="AA1142" s="94">
        <f t="shared" si="79"/>
        <v>0</v>
      </c>
      <c r="AB1142" s="95">
        <f t="shared" si="79"/>
        <v>0</v>
      </c>
      <c r="AD1142" s="194"/>
    </row>
    <row r="1143" spans="4:30" ht="12.75" hidden="1" customHeight="1" outlineLevel="1">
      <c r="D1143" s="112" t="str">
        <f ca="1">'Line Items'!D353</f>
        <v>[Rolling Stock Line 22]</v>
      </c>
      <c r="E1143" s="93"/>
      <c r="F1143" s="113" t="str">
        <f t="shared" si="77"/>
        <v>£000</v>
      </c>
      <c r="G1143" s="94">
        <f t="shared" si="79"/>
        <v>0</v>
      </c>
      <c r="H1143" s="94">
        <f t="shared" si="79"/>
        <v>0</v>
      </c>
      <c r="I1143" s="94">
        <f t="shared" si="79"/>
        <v>0</v>
      </c>
      <c r="J1143" s="94">
        <f t="shared" si="79"/>
        <v>0</v>
      </c>
      <c r="K1143" s="94">
        <f t="shared" si="79"/>
        <v>0</v>
      </c>
      <c r="L1143" s="94">
        <f t="shared" si="79"/>
        <v>0</v>
      </c>
      <c r="M1143" s="94">
        <f t="shared" si="79"/>
        <v>0</v>
      </c>
      <c r="N1143" s="94">
        <f t="shared" si="79"/>
        <v>0</v>
      </c>
      <c r="O1143" s="94">
        <f t="shared" si="79"/>
        <v>0</v>
      </c>
      <c r="P1143" s="94">
        <f t="shared" si="79"/>
        <v>0</v>
      </c>
      <c r="Q1143" s="94">
        <f t="shared" si="79"/>
        <v>0</v>
      </c>
      <c r="R1143" s="94">
        <f t="shared" si="79"/>
        <v>0</v>
      </c>
      <c r="S1143" s="94">
        <f t="shared" si="79"/>
        <v>0</v>
      </c>
      <c r="T1143" s="94">
        <f t="shared" si="79"/>
        <v>0</v>
      </c>
      <c r="U1143" s="94">
        <f t="shared" si="79"/>
        <v>0</v>
      </c>
      <c r="V1143" s="94">
        <f t="shared" si="79"/>
        <v>0</v>
      </c>
      <c r="W1143" s="94">
        <f t="shared" si="79"/>
        <v>0</v>
      </c>
      <c r="X1143" s="94">
        <f t="shared" si="79"/>
        <v>0</v>
      </c>
      <c r="Y1143" s="94">
        <f t="shared" si="79"/>
        <v>0</v>
      </c>
      <c r="Z1143" s="94">
        <f t="shared" si="79"/>
        <v>0</v>
      </c>
      <c r="AA1143" s="94">
        <f t="shared" si="79"/>
        <v>0</v>
      </c>
      <c r="AB1143" s="95">
        <f t="shared" si="79"/>
        <v>0</v>
      </c>
      <c r="AD1143" s="194"/>
    </row>
    <row r="1144" spans="4:30" ht="12.75" hidden="1" customHeight="1" outlineLevel="1">
      <c r="D1144" s="112" t="str">
        <f ca="1">'Line Items'!D354</f>
        <v>[Rolling Stock Line 23]</v>
      </c>
      <c r="E1144" s="93"/>
      <c r="F1144" s="113" t="str">
        <f t="shared" si="77"/>
        <v>£000</v>
      </c>
      <c r="G1144" s="94">
        <f t="shared" si="79"/>
        <v>0</v>
      </c>
      <c r="H1144" s="94">
        <f t="shared" si="79"/>
        <v>0</v>
      </c>
      <c r="I1144" s="94">
        <f t="shared" si="79"/>
        <v>0</v>
      </c>
      <c r="J1144" s="94">
        <f t="shared" si="79"/>
        <v>0</v>
      </c>
      <c r="K1144" s="94">
        <f t="shared" si="79"/>
        <v>0</v>
      </c>
      <c r="L1144" s="94">
        <f t="shared" si="79"/>
        <v>0</v>
      </c>
      <c r="M1144" s="94">
        <f t="shared" si="79"/>
        <v>0</v>
      </c>
      <c r="N1144" s="94">
        <f t="shared" si="79"/>
        <v>0</v>
      </c>
      <c r="O1144" s="94">
        <f t="shared" si="79"/>
        <v>0</v>
      </c>
      <c r="P1144" s="94">
        <f t="shared" si="79"/>
        <v>0</v>
      </c>
      <c r="Q1144" s="94">
        <f t="shared" si="79"/>
        <v>0</v>
      </c>
      <c r="R1144" s="94">
        <f t="shared" si="79"/>
        <v>0</v>
      </c>
      <c r="S1144" s="94">
        <f t="shared" si="79"/>
        <v>0</v>
      </c>
      <c r="T1144" s="94">
        <f t="shared" si="79"/>
        <v>0</v>
      </c>
      <c r="U1144" s="94">
        <f t="shared" si="79"/>
        <v>0</v>
      </c>
      <c r="V1144" s="94">
        <f t="shared" si="79"/>
        <v>0</v>
      </c>
      <c r="W1144" s="94">
        <f t="shared" si="79"/>
        <v>0</v>
      </c>
      <c r="X1144" s="94">
        <f t="shared" si="79"/>
        <v>0</v>
      </c>
      <c r="Y1144" s="94">
        <f t="shared" si="79"/>
        <v>0</v>
      </c>
      <c r="Z1144" s="94">
        <f t="shared" si="79"/>
        <v>0</v>
      </c>
      <c r="AA1144" s="94">
        <f t="shared" si="79"/>
        <v>0</v>
      </c>
      <c r="AB1144" s="95">
        <f t="shared" si="79"/>
        <v>0</v>
      </c>
      <c r="AD1144" s="194"/>
    </row>
    <row r="1145" spans="4:30" ht="12.75" hidden="1" customHeight="1" outlineLevel="1">
      <c r="D1145" s="112" t="str">
        <f ca="1">'Line Items'!D355</f>
        <v>[Rolling Stock Line 24]</v>
      </c>
      <c r="E1145" s="93"/>
      <c r="F1145" s="113" t="str">
        <f t="shared" si="77"/>
        <v>£000</v>
      </c>
      <c r="G1145" s="94">
        <f t="shared" si="79"/>
        <v>0</v>
      </c>
      <c r="H1145" s="94">
        <f t="shared" si="79"/>
        <v>0</v>
      </c>
      <c r="I1145" s="94">
        <f t="shared" si="79"/>
        <v>0</v>
      </c>
      <c r="J1145" s="94">
        <f t="shared" si="79"/>
        <v>0</v>
      </c>
      <c r="K1145" s="94">
        <f t="shared" si="79"/>
        <v>0</v>
      </c>
      <c r="L1145" s="94">
        <f t="shared" si="79"/>
        <v>0</v>
      </c>
      <c r="M1145" s="94">
        <f t="shared" si="79"/>
        <v>0</v>
      </c>
      <c r="N1145" s="94">
        <f t="shared" si="79"/>
        <v>0</v>
      </c>
      <c r="O1145" s="94">
        <f t="shared" si="79"/>
        <v>0</v>
      </c>
      <c r="P1145" s="94">
        <f t="shared" si="79"/>
        <v>0</v>
      </c>
      <c r="Q1145" s="94">
        <f t="shared" si="79"/>
        <v>0</v>
      </c>
      <c r="R1145" s="94">
        <f t="shared" si="79"/>
        <v>0</v>
      </c>
      <c r="S1145" s="94">
        <f t="shared" si="79"/>
        <v>0</v>
      </c>
      <c r="T1145" s="94">
        <f t="shared" ref="T1145:AB1145" si="80">T41*T922</f>
        <v>0</v>
      </c>
      <c r="U1145" s="94">
        <f t="shared" si="80"/>
        <v>0</v>
      </c>
      <c r="V1145" s="94">
        <f t="shared" si="80"/>
        <v>0</v>
      </c>
      <c r="W1145" s="94">
        <f t="shared" si="80"/>
        <v>0</v>
      </c>
      <c r="X1145" s="94">
        <f t="shared" si="80"/>
        <v>0</v>
      </c>
      <c r="Y1145" s="94">
        <f t="shared" si="80"/>
        <v>0</v>
      </c>
      <c r="Z1145" s="94">
        <f t="shared" si="80"/>
        <v>0</v>
      </c>
      <c r="AA1145" s="94">
        <f t="shared" si="80"/>
        <v>0</v>
      </c>
      <c r="AB1145" s="95">
        <f t="shared" si="80"/>
        <v>0</v>
      </c>
      <c r="AD1145" s="194"/>
    </row>
    <row r="1146" spans="4:30" ht="12.75" hidden="1" customHeight="1" outlineLevel="1">
      <c r="D1146" s="112" t="str">
        <f ca="1">'Line Items'!D356</f>
        <v>[Rolling Stock Line 25]</v>
      </c>
      <c r="E1146" s="93"/>
      <c r="F1146" s="113" t="str">
        <f t="shared" si="77"/>
        <v>£000</v>
      </c>
      <c r="G1146" s="94">
        <f t="shared" ref="G1146:AB1157" si="81">G42*G923</f>
        <v>0</v>
      </c>
      <c r="H1146" s="94">
        <f t="shared" si="81"/>
        <v>0</v>
      </c>
      <c r="I1146" s="94">
        <f t="shared" si="81"/>
        <v>0</v>
      </c>
      <c r="J1146" s="94">
        <f t="shared" si="81"/>
        <v>0</v>
      </c>
      <c r="K1146" s="94">
        <f t="shared" si="81"/>
        <v>0</v>
      </c>
      <c r="L1146" s="94">
        <f t="shared" si="81"/>
        <v>0</v>
      </c>
      <c r="M1146" s="94">
        <f t="shared" si="81"/>
        <v>0</v>
      </c>
      <c r="N1146" s="94">
        <f t="shared" si="81"/>
        <v>0</v>
      </c>
      <c r="O1146" s="94">
        <f t="shared" si="81"/>
        <v>0</v>
      </c>
      <c r="P1146" s="94">
        <f t="shared" si="81"/>
        <v>0</v>
      </c>
      <c r="Q1146" s="94">
        <f t="shared" si="81"/>
        <v>0</v>
      </c>
      <c r="R1146" s="94">
        <f t="shared" si="81"/>
        <v>0</v>
      </c>
      <c r="S1146" s="94">
        <f t="shared" si="81"/>
        <v>0</v>
      </c>
      <c r="T1146" s="94">
        <f t="shared" si="81"/>
        <v>0</v>
      </c>
      <c r="U1146" s="94">
        <f t="shared" si="81"/>
        <v>0</v>
      </c>
      <c r="V1146" s="94">
        <f t="shared" si="81"/>
        <v>0</v>
      </c>
      <c r="W1146" s="94">
        <f t="shared" si="81"/>
        <v>0</v>
      </c>
      <c r="X1146" s="94">
        <f t="shared" si="81"/>
        <v>0</v>
      </c>
      <c r="Y1146" s="94">
        <f t="shared" si="81"/>
        <v>0</v>
      </c>
      <c r="Z1146" s="94">
        <f t="shared" si="81"/>
        <v>0</v>
      </c>
      <c r="AA1146" s="94">
        <f t="shared" si="81"/>
        <v>0</v>
      </c>
      <c r="AB1146" s="95">
        <f t="shared" si="81"/>
        <v>0</v>
      </c>
      <c r="AD1146" s="194"/>
    </row>
    <row r="1147" spans="4:30" ht="12.75" hidden="1" customHeight="1" outlineLevel="1">
      <c r="D1147" s="112" t="str">
        <f ca="1">'Line Items'!D357</f>
        <v>[Rolling Stock Line 26]</v>
      </c>
      <c r="E1147" s="93"/>
      <c r="F1147" s="113" t="str">
        <f t="shared" si="77"/>
        <v>£000</v>
      </c>
      <c r="G1147" s="94">
        <f t="shared" si="81"/>
        <v>0</v>
      </c>
      <c r="H1147" s="94">
        <f t="shared" si="81"/>
        <v>0</v>
      </c>
      <c r="I1147" s="94">
        <f t="shared" si="81"/>
        <v>0</v>
      </c>
      <c r="J1147" s="94">
        <f t="shared" si="81"/>
        <v>0</v>
      </c>
      <c r="K1147" s="94">
        <f t="shared" si="81"/>
        <v>0</v>
      </c>
      <c r="L1147" s="94">
        <f t="shared" si="81"/>
        <v>0</v>
      </c>
      <c r="M1147" s="94">
        <f t="shared" si="81"/>
        <v>0</v>
      </c>
      <c r="N1147" s="94">
        <f t="shared" si="81"/>
        <v>0</v>
      </c>
      <c r="O1147" s="94">
        <f t="shared" si="81"/>
        <v>0</v>
      </c>
      <c r="P1147" s="94">
        <f t="shared" si="81"/>
        <v>0</v>
      </c>
      <c r="Q1147" s="94">
        <f t="shared" si="81"/>
        <v>0</v>
      </c>
      <c r="R1147" s="94">
        <f t="shared" si="81"/>
        <v>0</v>
      </c>
      <c r="S1147" s="94">
        <f t="shared" si="81"/>
        <v>0</v>
      </c>
      <c r="T1147" s="94">
        <f t="shared" si="81"/>
        <v>0</v>
      </c>
      <c r="U1147" s="94">
        <f t="shared" si="81"/>
        <v>0</v>
      </c>
      <c r="V1147" s="94">
        <f t="shared" si="81"/>
        <v>0</v>
      </c>
      <c r="W1147" s="94">
        <f t="shared" si="81"/>
        <v>0</v>
      </c>
      <c r="X1147" s="94">
        <f t="shared" si="81"/>
        <v>0</v>
      </c>
      <c r="Y1147" s="94">
        <f t="shared" si="81"/>
        <v>0</v>
      </c>
      <c r="Z1147" s="94">
        <f t="shared" si="81"/>
        <v>0</v>
      </c>
      <c r="AA1147" s="94">
        <f t="shared" si="81"/>
        <v>0</v>
      </c>
      <c r="AB1147" s="95">
        <f t="shared" si="81"/>
        <v>0</v>
      </c>
      <c r="AD1147" s="194"/>
    </row>
    <row r="1148" spans="4:30" ht="12.75" hidden="1" customHeight="1" outlineLevel="1">
      <c r="D1148" s="112" t="str">
        <f ca="1">'Line Items'!D358</f>
        <v>[Rolling Stock Line 27]</v>
      </c>
      <c r="E1148" s="93"/>
      <c r="F1148" s="113" t="str">
        <f t="shared" si="77"/>
        <v>£000</v>
      </c>
      <c r="G1148" s="94">
        <f t="shared" si="81"/>
        <v>0</v>
      </c>
      <c r="H1148" s="94">
        <f t="shared" si="81"/>
        <v>0</v>
      </c>
      <c r="I1148" s="94">
        <f t="shared" si="81"/>
        <v>0</v>
      </c>
      <c r="J1148" s="94">
        <f t="shared" si="81"/>
        <v>0</v>
      </c>
      <c r="K1148" s="94">
        <f t="shared" si="81"/>
        <v>0</v>
      </c>
      <c r="L1148" s="94">
        <f t="shared" si="81"/>
        <v>0</v>
      </c>
      <c r="M1148" s="94">
        <f t="shared" si="81"/>
        <v>0</v>
      </c>
      <c r="N1148" s="94">
        <f t="shared" si="81"/>
        <v>0</v>
      </c>
      <c r="O1148" s="94">
        <f t="shared" si="81"/>
        <v>0</v>
      </c>
      <c r="P1148" s="94">
        <f t="shared" si="81"/>
        <v>0</v>
      </c>
      <c r="Q1148" s="94">
        <f t="shared" si="81"/>
        <v>0</v>
      </c>
      <c r="R1148" s="94">
        <f t="shared" si="81"/>
        <v>0</v>
      </c>
      <c r="S1148" s="94">
        <f t="shared" si="81"/>
        <v>0</v>
      </c>
      <c r="T1148" s="94">
        <f t="shared" si="81"/>
        <v>0</v>
      </c>
      <c r="U1148" s="94">
        <f t="shared" si="81"/>
        <v>0</v>
      </c>
      <c r="V1148" s="94">
        <f t="shared" si="81"/>
        <v>0</v>
      </c>
      <c r="W1148" s="94">
        <f t="shared" si="81"/>
        <v>0</v>
      </c>
      <c r="X1148" s="94">
        <f t="shared" si="81"/>
        <v>0</v>
      </c>
      <c r="Y1148" s="94">
        <f t="shared" si="81"/>
        <v>0</v>
      </c>
      <c r="Z1148" s="94">
        <f t="shared" si="81"/>
        <v>0</v>
      </c>
      <c r="AA1148" s="94">
        <f t="shared" si="81"/>
        <v>0</v>
      </c>
      <c r="AB1148" s="95">
        <f t="shared" si="81"/>
        <v>0</v>
      </c>
      <c r="AD1148" s="194"/>
    </row>
    <row r="1149" spans="4:30" ht="12.75" hidden="1" customHeight="1" outlineLevel="1">
      <c r="D1149" s="112" t="str">
        <f ca="1">'Line Items'!D359</f>
        <v>[Rolling Stock Line 28]</v>
      </c>
      <c r="E1149" s="93"/>
      <c r="F1149" s="113" t="str">
        <f t="shared" si="77"/>
        <v>£000</v>
      </c>
      <c r="G1149" s="94">
        <f t="shared" si="81"/>
        <v>0</v>
      </c>
      <c r="H1149" s="94">
        <f t="shared" si="81"/>
        <v>0</v>
      </c>
      <c r="I1149" s="94">
        <f t="shared" si="81"/>
        <v>0</v>
      </c>
      <c r="J1149" s="94">
        <f t="shared" si="81"/>
        <v>0</v>
      </c>
      <c r="K1149" s="94">
        <f t="shared" si="81"/>
        <v>0</v>
      </c>
      <c r="L1149" s="94">
        <f t="shared" si="81"/>
        <v>0</v>
      </c>
      <c r="M1149" s="94">
        <f t="shared" si="81"/>
        <v>0</v>
      </c>
      <c r="N1149" s="94">
        <f t="shared" si="81"/>
        <v>0</v>
      </c>
      <c r="O1149" s="94">
        <f t="shared" si="81"/>
        <v>0</v>
      </c>
      <c r="P1149" s="94">
        <f t="shared" si="81"/>
        <v>0</v>
      </c>
      <c r="Q1149" s="94">
        <f t="shared" si="81"/>
        <v>0</v>
      </c>
      <c r="R1149" s="94">
        <f t="shared" si="81"/>
        <v>0</v>
      </c>
      <c r="S1149" s="94">
        <f t="shared" si="81"/>
        <v>0</v>
      </c>
      <c r="T1149" s="94">
        <f t="shared" si="81"/>
        <v>0</v>
      </c>
      <c r="U1149" s="94">
        <f t="shared" si="81"/>
        <v>0</v>
      </c>
      <c r="V1149" s="94">
        <f t="shared" si="81"/>
        <v>0</v>
      </c>
      <c r="W1149" s="94">
        <f t="shared" si="81"/>
        <v>0</v>
      </c>
      <c r="X1149" s="94">
        <f t="shared" si="81"/>
        <v>0</v>
      </c>
      <c r="Y1149" s="94">
        <f t="shared" si="81"/>
        <v>0</v>
      </c>
      <c r="Z1149" s="94">
        <f t="shared" si="81"/>
        <v>0</v>
      </c>
      <c r="AA1149" s="94">
        <f t="shared" si="81"/>
        <v>0</v>
      </c>
      <c r="AB1149" s="95">
        <f t="shared" si="81"/>
        <v>0</v>
      </c>
      <c r="AD1149" s="194"/>
    </row>
    <row r="1150" spans="4:30" ht="12.75" hidden="1" customHeight="1" outlineLevel="1">
      <c r="D1150" s="112" t="str">
        <f ca="1">'Line Items'!D360</f>
        <v>[Rolling Stock Line 29]</v>
      </c>
      <c r="E1150" s="93"/>
      <c r="F1150" s="113" t="str">
        <f t="shared" si="77"/>
        <v>£000</v>
      </c>
      <c r="G1150" s="94">
        <f t="shared" si="81"/>
        <v>0</v>
      </c>
      <c r="H1150" s="94">
        <f t="shared" si="81"/>
        <v>0</v>
      </c>
      <c r="I1150" s="94">
        <f t="shared" si="81"/>
        <v>0</v>
      </c>
      <c r="J1150" s="94">
        <f t="shared" si="81"/>
        <v>0</v>
      </c>
      <c r="K1150" s="94">
        <f t="shared" si="81"/>
        <v>0</v>
      </c>
      <c r="L1150" s="94">
        <f t="shared" si="81"/>
        <v>0</v>
      </c>
      <c r="M1150" s="94">
        <f t="shared" si="81"/>
        <v>0</v>
      </c>
      <c r="N1150" s="94">
        <f t="shared" si="81"/>
        <v>0</v>
      </c>
      <c r="O1150" s="94">
        <f t="shared" si="81"/>
        <v>0</v>
      </c>
      <c r="P1150" s="94">
        <f t="shared" si="81"/>
        <v>0</v>
      </c>
      <c r="Q1150" s="94">
        <f t="shared" si="81"/>
        <v>0</v>
      </c>
      <c r="R1150" s="94">
        <f t="shared" si="81"/>
        <v>0</v>
      </c>
      <c r="S1150" s="94">
        <f t="shared" si="81"/>
        <v>0</v>
      </c>
      <c r="T1150" s="94">
        <f t="shared" si="81"/>
        <v>0</v>
      </c>
      <c r="U1150" s="94">
        <f t="shared" si="81"/>
        <v>0</v>
      </c>
      <c r="V1150" s="94">
        <f t="shared" si="81"/>
        <v>0</v>
      </c>
      <c r="W1150" s="94">
        <f t="shared" si="81"/>
        <v>0</v>
      </c>
      <c r="X1150" s="94">
        <f t="shared" si="81"/>
        <v>0</v>
      </c>
      <c r="Y1150" s="94">
        <f t="shared" si="81"/>
        <v>0</v>
      </c>
      <c r="Z1150" s="94">
        <f t="shared" si="81"/>
        <v>0</v>
      </c>
      <c r="AA1150" s="94">
        <f t="shared" si="81"/>
        <v>0</v>
      </c>
      <c r="AB1150" s="95">
        <f t="shared" si="81"/>
        <v>0</v>
      </c>
      <c r="AD1150" s="194"/>
    </row>
    <row r="1151" spans="4:30" ht="12.75" hidden="1" customHeight="1" outlineLevel="1">
      <c r="D1151" s="112" t="str">
        <f ca="1">'Line Items'!D361</f>
        <v>[Rolling Stock Line 30]</v>
      </c>
      <c r="E1151" s="93"/>
      <c r="F1151" s="113" t="str">
        <f t="shared" si="77"/>
        <v>£000</v>
      </c>
      <c r="G1151" s="94">
        <f t="shared" si="81"/>
        <v>0</v>
      </c>
      <c r="H1151" s="94">
        <f t="shared" si="81"/>
        <v>0</v>
      </c>
      <c r="I1151" s="94">
        <f t="shared" si="81"/>
        <v>0</v>
      </c>
      <c r="J1151" s="94">
        <f t="shared" si="81"/>
        <v>0</v>
      </c>
      <c r="K1151" s="94">
        <f t="shared" si="81"/>
        <v>0</v>
      </c>
      <c r="L1151" s="94">
        <f t="shared" si="81"/>
        <v>0</v>
      </c>
      <c r="M1151" s="94">
        <f t="shared" si="81"/>
        <v>0</v>
      </c>
      <c r="N1151" s="94">
        <f t="shared" si="81"/>
        <v>0</v>
      </c>
      <c r="O1151" s="94">
        <f t="shared" si="81"/>
        <v>0</v>
      </c>
      <c r="P1151" s="94">
        <f t="shared" si="81"/>
        <v>0</v>
      </c>
      <c r="Q1151" s="94">
        <f t="shared" si="81"/>
        <v>0</v>
      </c>
      <c r="R1151" s="94">
        <f t="shared" si="81"/>
        <v>0</v>
      </c>
      <c r="S1151" s="94">
        <f t="shared" si="81"/>
        <v>0</v>
      </c>
      <c r="T1151" s="94">
        <f t="shared" si="81"/>
        <v>0</v>
      </c>
      <c r="U1151" s="94">
        <f t="shared" si="81"/>
        <v>0</v>
      </c>
      <c r="V1151" s="94">
        <f t="shared" si="81"/>
        <v>0</v>
      </c>
      <c r="W1151" s="94">
        <f t="shared" si="81"/>
        <v>0</v>
      </c>
      <c r="X1151" s="94">
        <f t="shared" si="81"/>
        <v>0</v>
      </c>
      <c r="Y1151" s="94">
        <f t="shared" si="81"/>
        <v>0</v>
      </c>
      <c r="Z1151" s="94">
        <f t="shared" si="81"/>
        <v>0</v>
      </c>
      <c r="AA1151" s="94">
        <f t="shared" si="81"/>
        <v>0</v>
      </c>
      <c r="AB1151" s="95">
        <f t="shared" si="81"/>
        <v>0</v>
      </c>
      <c r="AD1151" s="194"/>
    </row>
    <row r="1152" spans="4:30" ht="12.75" hidden="1" customHeight="1" outlineLevel="1">
      <c r="D1152" s="112" t="str">
        <f ca="1">'Line Items'!D362</f>
        <v>[Rolling Stock Line 31]</v>
      </c>
      <c r="E1152" s="93"/>
      <c r="F1152" s="113" t="str">
        <f t="shared" si="77"/>
        <v>£000</v>
      </c>
      <c r="G1152" s="94">
        <f t="shared" si="81"/>
        <v>0</v>
      </c>
      <c r="H1152" s="94">
        <f t="shared" si="81"/>
        <v>0</v>
      </c>
      <c r="I1152" s="94">
        <f t="shared" si="81"/>
        <v>0</v>
      </c>
      <c r="J1152" s="94">
        <f t="shared" si="81"/>
        <v>0</v>
      </c>
      <c r="K1152" s="94">
        <f t="shared" si="81"/>
        <v>0</v>
      </c>
      <c r="L1152" s="94">
        <f t="shared" si="81"/>
        <v>0</v>
      </c>
      <c r="M1152" s="94">
        <f t="shared" si="81"/>
        <v>0</v>
      </c>
      <c r="N1152" s="94">
        <f t="shared" si="81"/>
        <v>0</v>
      </c>
      <c r="O1152" s="94">
        <f t="shared" si="81"/>
        <v>0</v>
      </c>
      <c r="P1152" s="94">
        <f t="shared" si="81"/>
        <v>0</v>
      </c>
      <c r="Q1152" s="94">
        <f t="shared" si="81"/>
        <v>0</v>
      </c>
      <c r="R1152" s="94">
        <f t="shared" si="81"/>
        <v>0</v>
      </c>
      <c r="S1152" s="94">
        <f t="shared" si="81"/>
        <v>0</v>
      </c>
      <c r="T1152" s="94">
        <f t="shared" si="81"/>
        <v>0</v>
      </c>
      <c r="U1152" s="94">
        <f t="shared" si="81"/>
        <v>0</v>
      </c>
      <c r="V1152" s="94">
        <f t="shared" si="81"/>
        <v>0</v>
      </c>
      <c r="W1152" s="94">
        <f t="shared" si="81"/>
        <v>0</v>
      </c>
      <c r="X1152" s="94">
        <f t="shared" si="81"/>
        <v>0</v>
      </c>
      <c r="Y1152" s="94">
        <f t="shared" si="81"/>
        <v>0</v>
      </c>
      <c r="Z1152" s="94">
        <f t="shared" si="81"/>
        <v>0</v>
      </c>
      <c r="AA1152" s="94">
        <f t="shared" si="81"/>
        <v>0</v>
      </c>
      <c r="AB1152" s="95">
        <f t="shared" si="81"/>
        <v>0</v>
      </c>
      <c r="AD1152" s="194"/>
    </row>
    <row r="1153" spans="4:30" ht="12.75" hidden="1" customHeight="1" outlineLevel="1">
      <c r="D1153" s="112" t="str">
        <f ca="1">'Line Items'!D363</f>
        <v>[Rolling Stock Line 32]</v>
      </c>
      <c r="E1153" s="93"/>
      <c r="F1153" s="113" t="str">
        <f t="shared" si="77"/>
        <v>£000</v>
      </c>
      <c r="G1153" s="94">
        <f t="shared" si="81"/>
        <v>0</v>
      </c>
      <c r="H1153" s="94">
        <f t="shared" si="81"/>
        <v>0</v>
      </c>
      <c r="I1153" s="94">
        <f t="shared" si="81"/>
        <v>0</v>
      </c>
      <c r="J1153" s="94">
        <f t="shared" si="81"/>
        <v>0</v>
      </c>
      <c r="K1153" s="94">
        <f t="shared" si="81"/>
        <v>0</v>
      </c>
      <c r="L1153" s="94">
        <f t="shared" si="81"/>
        <v>0</v>
      </c>
      <c r="M1153" s="94">
        <f t="shared" si="81"/>
        <v>0</v>
      </c>
      <c r="N1153" s="94">
        <f t="shared" si="81"/>
        <v>0</v>
      </c>
      <c r="O1153" s="94">
        <f t="shared" si="81"/>
        <v>0</v>
      </c>
      <c r="P1153" s="94">
        <f t="shared" si="81"/>
        <v>0</v>
      </c>
      <c r="Q1153" s="94">
        <f t="shared" si="81"/>
        <v>0</v>
      </c>
      <c r="R1153" s="94">
        <f t="shared" si="81"/>
        <v>0</v>
      </c>
      <c r="S1153" s="94">
        <f t="shared" si="81"/>
        <v>0</v>
      </c>
      <c r="T1153" s="94">
        <f t="shared" si="81"/>
        <v>0</v>
      </c>
      <c r="U1153" s="94">
        <f t="shared" si="81"/>
        <v>0</v>
      </c>
      <c r="V1153" s="94">
        <f t="shared" si="81"/>
        <v>0</v>
      </c>
      <c r="W1153" s="94">
        <f t="shared" si="81"/>
        <v>0</v>
      </c>
      <c r="X1153" s="94">
        <f t="shared" si="81"/>
        <v>0</v>
      </c>
      <c r="Y1153" s="94">
        <f t="shared" si="81"/>
        <v>0</v>
      </c>
      <c r="Z1153" s="94">
        <f t="shared" si="81"/>
        <v>0</v>
      </c>
      <c r="AA1153" s="94">
        <f t="shared" si="81"/>
        <v>0</v>
      </c>
      <c r="AB1153" s="95">
        <f t="shared" si="81"/>
        <v>0</v>
      </c>
      <c r="AD1153" s="194"/>
    </row>
    <row r="1154" spans="4:30" ht="12.75" hidden="1" customHeight="1" outlineLevel="1">
      <c r="D1154" s="112" t="str">
        <f ca="1">'Line Items'!D364</f>
        <v>[Rolling Stock Line 33]</v>
      </c>
      <c r="E1154" s="93"/>
      <c r="F1154" s="113" t="str">
        <f t="shared" si="77"/>
        <v>£000</v>
      </c>
      <c r="G1154" s="94">
        <f t="shared" si="81"/>
        <v>0</v>
      </c>
      <c r="H1154" s="94">
        <f t="shared" si="81"/>
        <v>0</v>
      </c>
      <c r="I1154" s="94">
        <f t="shared" si="81"/>
        <v>0</v>
      </c>
      <c r="J1154" s="94">
        <f t="shared" si="81"/>
        <v>0</v>
      </c>
      <c r="K1154" s="94">
        <f t="shared" si="81"/>
        <v>0</v>
      </c>
      <c r="L1154" s="94">
        <f t="shared" si="81"/>
        <v>0</v>
      </c>
      <c r="M1154" s="94">
        <f t="shared" si="81"/>
        <v>0</v>
      </c>
      <c r="N1154" s="94">
        <f t="shared" si="81"/>
        <v>0</v>
      </c>
      <c r="O1154" s="94">
        <f t="shared" si="81"/>
        <v>0</v>
      </c>
      <c r="P1154" s="94">
        <f t="shared" si="81"/>
        <v>0</v>
      </c>
      <c r="Q1154" s="94">
        <f t="shared" si="81"/>
        <v>0</v>
      </c>
      <c r="R1154" s="94">
        <f t="shared" si="81"/>
        <v>0</v>
      </c>
      <c r="S1154" s="94">
        <f t="shared" si="81"/>
        <v>0</v>
      </c>
      <c r="T1154" s="94">
        <f t="shared" si="81"/>
        <v>0</v>
      </c>
      <c r="U1154" s="94">
        <f t="shared" si="81"/>
        <v>0</v>
      </c>
      <c r="V1154" s="94">
        <f t="shared" si="81"/>
        <v>0</v>
      </c>
      <c r="W1154" s="94">
        <f t="shared" si="81"/>
        <v>0</v>
      </c>
      <c r="X1154" s="94">
        <f t="shared" si="81"/>
        <v>0</v>
      </c>
      <c r="Y1154" s="94">
        <f t="shared" si="81"/>
        <v>0</v>
      </c>
      <c r="Z1154" s="94">
        <f t="shared" si="81"/>
        <v>0</v>
      </c>
      <c r="AA1154" s="94">
        <f t="shared" si="81"/>
        <v>0</v>
      </c>
      <c r="AB1154" s="95">
        <f t="shared" si="81"/>
        <v>0</v>
      </c>
      <c r="AD1154" s="194"/>
    </row>
    <row r="1155" spans="4:30" ht="12.75" hidden="1" customHeight="1" outlineLevel="1">
      <c r="D1155" s="112" t="str">
        <f ca="1">'Line Items'!D365</f>
        <v>[Rolling Stock Line 34]</v>
      </c>
      <c r="E1155" s="93"/>
      <c r="F1155" s="113" t="str">
        <f t="shared" si="77"/>
        <v>£000</v>
      </c>
      <c r="G1155" s="94">
        <f t="shared" si="81"/>
        <v>0</v>
      </c>
      <c r="H1155" s="94">
        <f t="shared" si="81"/>
        <v>0</v>
      </c>
      <c r="I1155" s="94">
        <f t="shared" si="81"/>
        <v>0</v>
      </c>
      <c r="J1155" s="94">
        <f t="shared" si="81"/>
        <v>0</v>
      </c>
      <c r="K1155" s="94">
        <f t="shared" si="81"/>
        <v>0</v>
      </c>
      <c r="L1155" s="94">
        <f t="shared" si="81"/>
        <v>0</v>
      </c>
      <c r="M1155" s="94">
        <f t="shared" si="81"/>
        <v>0</v>
      </c>
      <c r="N1155" s="94">
        <f t="shared" si="81"/>
        <v>0</v>
      </c>
      <c r="O1155" s="94">
        <f t="shared" si="81"/>
        <v>0</v>
      </c>
      <c r="P1155" s="94">
        <f t="shared" si="81"/>
        <v>0</v>
      </c>
      <c r="Q1155" s="94">
        <f t="shared" si="81"/>
        <v>0</v>
      </c>
      <c r="R1155" s="94">
        <f t="shared" si="81"/>
        <v>0</v>
      </c>
      <c r="S1155" s="94">
        <f t="shared" si="81"/>
        <v>0</v>
      </c>
      <c r="T1155" s="94">
        <f t="shared" si="81"/>
        <v>0</v>
      </c>
      <c r="U1155" s="94">
        <f t="shared" si="81"/>
        <v>0</v>
      </c>
      <c r="V1155" s="94">
        <f t="shared" si="81"/>
        <v>0</v>
      </c>
      <c r="W1155" s="94">
        <f t="shared" si="81"/>
        <v>0</v>
      </c>
      <c r="X1155" s="94">
        <f t="shared" si="81"/>
        <v>0</v>
      </c>
      <c r="Y1155" s="94">
        <f t="shared" si="81"/>
        <v>0</v>
      </c>
      <c r="Z1155" s="94">
        <f t="shared" si="81"/>
        <v>0</v>
      </c>
      <c r="AA1155" s="94">
        <f t="shared" si="81"/>
        <v>0</v>
      </c>
      <c r="AB1155" s="95">
        <f t="shared" si="81"/>
        <v>0</v>
      </c>
      <c r="AD1155" s="194"/>
    </row>
    <row r="1156" spans="4:30" ht="12.75" hidden="1" customHeight="1" outlineLevel="1">
      <c r="D1156" s="112" t="str">
        <f ca="1">'Line Items'!D366</f>
        <v>[Rolling Stock Line 35]</v>
      </c>
      <c r="E1156" s="93"/>
      <c r="F1156" s="113" t="str">
        <f t="shared" si="77"/>
        <v>£000</v>
      </c>
      <c r="G1156" s="94">
        <f t="shared" si="81"/>
        <v>0</v>
      </c>
      <c r="H1156" s="94">
        <f t="shared" si="81"/>
        <v>0</v>
      </c>
      <c r="I1156" s="94">
        <f t="shared" si="81"/>
        <v>0</v>
      </c>
      <c r="J1156" s="94">
        <f t="shared" si="81"/>
        <v>0</v>
      </c>
      <c r="K1156" s="94">
        <f t="shared" si="81"/>
        <v>0</v>
      </c>
      <c r="L1156" s="94">
        <f t="shared" si="81"/>
        <v>0</v>
      </c>
      <c r="M1156" s="94">
        <f t="shared" si="81"/>
        <v>0</v>
      </c>
      <c r="N1156" s="94">
        <f t="shared" si="81"/>
        <v>0</v>
      </c>
      <c r="O1156" s="94">
        <f t="shared" si="81"/>
        <v>0</v>
      </c>
      <c r="P1156" s="94">
        <f t="shared" si="81"/>
        <v>0</v>
      </c>
      <c r="Q1156" s="94">
        <f t="shared" si="81"/>
        <v>0</v>
      </c>
      <c r="R1156" s="94">
        <f t="shared" si="81"/>
        <v>0</v>
      </c>
      <c r="S1156" s="94">
        <f t="shared" si="81"/>
        <v>0</v>
      </c>
      <c r="T1156" s="94">
        <f t="shared" si="81"/>
        <v>0</v>
      </c>
      <c r="U1156" s="94">
        <f t="shared" si="81"/>
        <v>0</v>
      </c>
      <c r="V1156" s="94">
        <f t="shared" si="81"/>
        <v>0</v>
      </c>
      <c r="W1156" s="94">
        <f t="shared" si="81"/>
        <v>0</v>
      </c>
      <c r="X1156" s="94">
        <f t="shared" si="81"/>
        <v>0</v>
      </c>
      <c r="Y1156" s="94">
        <f t="shared" si="81"/>
        <v>0</v>
      </c>
      <c r="Z1156" s="94">
        <f t="shared" si="81"/>
        <v>0</v>
      </c>
      <c r="AA1156" s="94">
        <f t="shared" si="81"/>
        <v>0</v>
      </c>
      <c r="AB1156" s="95">
        <f t="shared" si="81"/>
        <v>0</v>
      </c>
      <c r="AD1156" s="194"/>
    </row>
    <row r="1157" spans="4:30" ht="12.75" hidden="1" customHeight="1" outlineLevel="1">
      <c r="D1157" s="112" t="str">
        <f ca="1">'Line Items'!D367</f>
        <v>[Rolling Stock Line 36]</v>
      </c>
      <c r="E1157" s="93"/>
      <c r="F1157" s="113" t="str">
        <f t="shared" si="77"/>
        <v>£000</v>
      </c>
      <c r="G1157" s="94">
        <f t="shared" si="81"/>
        <v>0</v>
      </c>
      <c r="H1157" s="94">
        <f t="shared" si="81"/>
        <v>0</v>
      </c>
      <c r="I1157" s="94">
        <f t="shared" si="81"/>
        <v>0</v>
      </c>
      <c r="J1157" s="94">
        <f t="shared" si="81"/>
        <v>0</v>
      </c>
      <c r="K1157" s="94">
        <f t="shared" si="81"/>
        <v>0</v>
      </c>
      <c r="L1157" s="94">
        <f t="shared" si="81"/>
        <v>0</v>
      </c>
      <c r="M1157" s="94">
        <f t="shared" si="81"/>
        <v>0</v>
      </c>
      <c r="N1157" s="94">
        <f t="shared" si="81"/>
        <v>0</v>
      </c>
      <c r="O1157" s="94">
        <f t="shared" si="81"/>
        <v>0</v>
      </c>
      <c r="P1157" s="94">
        <f t="shared" si="81"/>
        <v>0</v>
      </c>
      <c r="Q1157" s="94">
        <f t="shared" si="81"/>
        <v>0</v>
      </c>
      <c r="R1157" s="94">
        <f t="shared" si="81"/>
        <v>0</v>
      </c>
      <c r="S1157" s="94">
        <f t="shared" si="81"/>
        <v>0</v>
      </c>
      <c r="T1157" s="94">
        <f t="shared" ref="T1157:AB1157" si="82">T53*T934</f>
        <v>0</v>
      </c>
      <c r="U1157" s="94">
        <f t="shared" si="82"/>
        <v>0</v>
      </c>
      <c r="V1157" s="94">
        <f t="shared" si="82"/>
        <v>0</v>
      </c>
      <c r="W1157" s="94">
        <f t="shared" si="82"/>
        <v>0</v>
      </c>
      <c r="X1157" s="94">
        <f t="shared" si="82"/>
        <v>0</v>
      </c>
      <c r="Y1157" s="94">
        <f t="shared" si="82"/>
        <v>0</v>
      </c>
      <c r="Z1157" s="94">
        <f t="shared" si="82"/>
        <v>0</v>
      </c>
      <c r="AA1157" s="94">
        <f t="shared" si="82"/>
        <v>0</v>
      </c>
      <c r="AB1157" s="95">
        <f t="shared" si="82"/>
        <v>0</v>
      </c>
      <c r="AD1157" s="194"/>
    </row>
    <row r="1158" spans="4:30" ht="12.75" hidden="1" customHeight="1" outlineLevel="1">
      <c r="D1158" s="112" t="str">
        <f ca="1">'Line Items'!D368</f>
        <v>[Rolling Stock Line 37]</v>
      </c>
      <c r="E1158" s="93"/>
      <c r="F1158" s="113" t="str">
        <f t="shared" si="77"/>
        <v>£000</v>
      </c>
      <c r="G1158" s="94">
        <f t="shared" ref="G1158:AB1169" si="83">G54*G935</f>
        <v>0</v>
      </c>
      <c r="H1158" s="94">
        <f t="shared" si="83"/>
        <v>0</v>
      </c>
      <c r="I1158" s="94">
        <f t="shared" si="83"/>
        <v>0</v>
      </c>
      <c r="J1158" s="94">
        <f t="shared" si="83"/>
        <v>0</v>
      </c>
      <c r="K1158" s="94">
        <f t="shared" si="83"/>
        <v>0</v>
      </c>
      <c r="L1158" s="94">
        <f t="shared" si="83"/>
        <v>0</v>
      </c>
      <c r="M1158" s="94">
        <f t="shared" si="83"/>
        <v>0</v>
      </c>
      <c r="N1158" s="94">
        <f t="shared" si="83"/>
        <v>0</v>
      </c>
      <c r="O1158" s="94">
        <f t="shared" si="83"/>
        <v>0</v>
      </c>
      <c r="P1158" s="94">
        <f t="shared" si="83"/>
        <v>0</v>
      </c>
      <c r="Q1158" s="94">
        <f t="shared" si="83"/>
        <v>0</v>
      </c>
      <c r="R1158" s="94">
        <f t="shared" si="83"/>
        <v>0</v>
      </c>
      <c r="S1158" s="94">
        <f t="shared" si="83"/>
        <v>0</v>
      </c>
      <c r="T1158" s="94">
        <f t="shared" si="83"/>
        <v>0</v>
      </c>
      <c r="U1158" s="94">
        <f t="shared" si="83"/>
        <v>0</v>
      </c>
      <c r="V1158" s="94">
        <f t="shared" si="83"/>
        <v>0</v>
      </c>
      <c r="W1158" s="94">
        <f t="shared" si="83"/>
        <v>0</v>
      </c>
      <c r="X1158" s="94">
        <f t="shared" si="83"/>
        <v>0</v>
      </c>
      <c r="Y1158" s="94">
        <f t="shared" si="83"/>
        <v>0</v>
      </c>
      <c r="Z1158" s="94">
        <f t="shared" si="83"/>
        <v>0</v>
      </c>
      <c r="AA1158" s="94">
        <f t="shared" si="83"/>
        <v>0</v>
      </c>
      <c r="AB1158" s="95">
        <f t="shared" si="83"/>
        <v>0</v>
      </c>
      <c r="AD1158" s="194"/>
    </row>
    <row r="1159" spans="4:30" ht="12.75" hidden="1" customHeight="1" outlineLevel="1">
      <c r="D1159" s="112" t="str">
        <f ca="1">'Line Items'!D369</f>
        <v>[Rolling Stock Line 38]</v>
      </c>
      <c r="E1159" s="93"/>
      <c r="F1159" s="113" t="str">
        <f t="shared" si="77"/>
        <v>£000</v>
      </c>
      <c r="G1159" s="94">
        <f t="shared" si="83"/>
        <v>0</v>
      </c>
      <c r="H1159" s="94">
        <f t="shared" si="83"/>
        <v>0</v>
      </c>
      <c r="I1159" s="94">
        <f t="shared" si="83"/>
        <v>0</v>
      </c>
      <c r="J1159" s="94">
        <f t="shared" si="83"/>
        <v>0</v>
      </c>
      <c r="K1159" s="94">
        <f t="shared" si="83"/>
        <v>0</v>
      </c>
      <c r="L1159" s="94">
        <f t="shared" si="83"/>
        <v>0</v>
      </c>
      <c r="M1159" s="94">
        <f t="shared" si="83"/>
        <v>0</v>
      </c>
      <c r="N1159" s="94">
        <f t="shared" si="83"/>
        <v>0</v>
      </c>
      <c r="O1159" s="94">
        <f t="shared" si="83"/>
        <v>0</v>
      </c>
      <c r="P1159" s="94">
        <f t="shared" si="83"/>
        <v>0</v>
      </c>
      <c r="Q1159" s="94">
        <f t="shared" si="83"/>
        <v>0</v>
      </c>
      <c r="R1159" s="94">
        <f t="shared" si="83"/>
        <v>0</v>
      </c>
      <c r="S1159" s="94">
        <f t="shared" si="83"/>
        <v>0</v>
      </c>
      <c r="T1159" s="94">
        <f t="shared" si="83"/>
        <v>0</v>
      </c>
      <c r="U1159" s="94">
        <f t="shared" si="83"/>
        <v>0</v>
      </c>
      <c r="V1159" s="94">
        <f t="shared" si="83"/>
        <v>0</v>
      </c>
      <c r="W1159" s="94">
        <f t="shared" si="83"/>
        <v>0</v>
      </c>
      <c r="X1159" s="94">
        <f t="shared" si="83"/>
        <v>0</v>
      </c>
      <c r="Y1159" s="94">
        <f t="shared" si="83"/>
        <v>0</v>
      </c>
      <c r="Z1159" s="94">
        <f t="shared" si="83"/>
        <v>0</v>
      </c>
      <c r="AA1159" s="94">
        <f t="shared" si="83"/>
        <v>0</v>
      </c>
      <c r="AB1159" s="95">
        <f t="shared" si="83"/>
        <v>0</v>
      </c>
      <c r="AD1159" s="194"/>
    </row>
    <row r="1160" spans="4:30" ht="12.75" hidden="1" customHeight="1" outlineLevel="1">
      <c r="D1160" s="112" t="str">
        <f ca="1">'Line Items'!D370</f>
        <v>[Rolling Stock Line 39]</v>
      </c>
      <c r="E1160" s="93"/>
      <c r="F1160" s="113" t="str">
        <f t="shared" si="77"/>
        <v>£000</v>
      </c>
      <c r="G1160" s="94">
        <f t="shared" si="83"/>
        <v>0</v>
      </c>
      <c r="H1160" s="94">
        <f t="shared" si="83"/>
        <v>0</v>
      </c>
      <c r="I1160" s="94">
        <f t="shared" si="83"/>
        <v>0</v>
      </c>
      <c r="J1160" s="94">
        <f t="shared" si="83"/>
        <v>0</v>
      </c>
      <c r="K1160" s="94">
        <f t="shared" si="83"/>
        <v>0</v>
      </c>
      <c r="L1160" s="94">
        <f t="shared" si="83"/>
        <v>0</v>
      </c>
      <c r="M1160" s="94">
        <f t="shared" si="83"/>
        <v>0</v>
      </c>
      <c r="N1160" s="94">
        <f t="shared" si="83"/>
        <v>0</v>
      </c>
      <c r="O1160" s="94">
        <f t="shared" si="83"/>
        <v>0</v>
      </c>
      <c r="P1160" s="94">
        <f t="shared" si="83"/>
        <v>0</v>
      </c>
      <c r="Q1160" s="94">
        <f t="shared" si="83"/>
        <v>0</v>
      </c>
      <c r="R1160" s="94">
        <f t="shared" si="83"/>
        <v>0</v>
      </c>
      <c r="S1160" s="94">
        <f t="shared" si="83"/>
        <v>0</v>
      </c>
      <c r="T1160" s="94">
        <f t="shared" si="83"/>
        <v>0</v>
      </c>
      <c r="U1160" s="94">
        <f t="shared" si="83"/>
        <v>0</v>
      </c>
      <c r="V1160" s="94">
        <f t="shared" si="83"/>
        <v>0</v>
      </c>
      <c r="W1160" s="94">
        <f t="shared" si="83"/>
        <v>0</v>
      </c>
      <c r="X1160" s="94">
        <f t="shared" si="83"/>
        <v>0</v>
      </c>
      <c r="Y1160" s="94">
        <f t="shared" si="83"/>
        <v>0</v>
      </c>
      <c r="Z1160" s="94">
        <f t="shared" si="83"/>
        <v>0</v>
      </c>
      <c r="AA1160" s="94">
        <f t="shared" si="83"/>
        <v>0</v>
      </c>
      <c r="AB1160" s="95">
        <f t="shared" si="83"/>
        <v>0</v>
      </c>
      <c r="AD1160" s="194"/>
    </row>
    <row r="1161" spans="4:30" ht="12.75" hidden="1" customHeight="1" outlineLevel="1">
      <c r="D1161" s="112" t="str">
        <f ca="1">'Line Items'!D371</f>
        <v>[Rolling Stock Line 40]</v>
      </c>
      <c r="E1161" s="93"/>
      <c r="F1161" s="113" t="str">
        <f t="shared" si="77"/>
        <v>£000</v>
      </c>
      <c r="G1161" s="94">
        <f t="shared" si="83"/>
        <v>0</v>
      </c>
      <c r="H1161" s="94">
        <f t="shared" si="83"/>
        <v>0</v>
      </c>
      <c r="I1161" s="94">
        <f t="shared" si="83"/>
        <v>0</v>
      </c>
      <c r="J1161" s="94">
        <f t="shared" si="83"/>
        <v>0</v>
      </c>
      <c r="K1161" s="94">
        <f t="shared" si="83"/>
        <v>0</v>
      </c>
      <c r="L1161" s="94">
        <f t="shared" si="83"/>
        <v>0</v>
      </c>
      <c r="M1161" s="94">
        <f t="shared" si="83"/>
        <v>0</v>
      </c>
      <c r="N1161" s="94">
        <f t="shared" si="83"/>
        <v>0</v>
      </c>
      <c r="O1161" s="94">
        <f t="shared" si="83"/>
        <v>0</v>
      </c>
      <c r="P1161" s="94">
        <f t="shared" si="83"/>
        <v>0</v>
      </c>
      <c r="Q1161" s="94">
        <f t="shared" si="83"/>
        <v>0</v>
      </c>
      <c r="R1161" s="94">
        <f t="shared" si="83"/>
        <v>0</v>
      </c>
      <c r="S1161" s="94">
        <f t="shared" si="83"/>
        <v>0</v>
      </c>
      <c r="T1161" s="94">
        <f t="shared" si="83"/>
        <v>0</v>
      </c>
      <c r="U1161" s="94">
        <f t="shared" si="83"/>
        <v>0</v>
      </c>
      <c r="V1161" s="94">
        <f t="shared" si="83"/>
        <v>0</v>
      </c>
      <c r="W1161" s="94">
        <f t="shared" si="83"/>
        <v>0</v>
      </c>
      <c r="X1161" s="94">
        <f t="shared" si="83"/>
        <v>0</v>
      </c>
      <c r="Y1161" s="94">
        <f t="shared" si="83"/>
        <v>0</v>
      </c>
      <c r="Z1161" s="94">
        <f t="shared" si="83"/>
        <v>0</v>
      </c>
      <c r="AA1161" s="94">
        <f t="shared" si="83"/>
        <v>0</v>
      </c>
      <c r="AB1161" s="95">
        <f t="shared" si="83"/>
        <v>0</v>
      </c>
      <c r="AD1161" s="194"/>
    </row>
    <row r="1162" spans="4:30" ht="12.75" hidden="1" customHeight="1" outlineLevel="1">
      <c r="D1162" s="112" t="str">
        <f ca="1">'Line Items'!D372</f>
        <v>[Rolling Stock Line 41]</v>
      </c>
      <c r="E1162" s="93"/>
      <c r="F1162" s="113" t="str">
        <f t="shared" si="77"/>
        <v>£000</v>
      </c>
      <c r="G1162" s="94">
        <f t="shared" si="83"/>
        <v>0</v>
      </c>
      <c r="H1162" s="94">
        <f t="shared" si="83"/>
        <v>0</v>
      </c>
      <c r="I1162" s="94">
        <f t="shared" si="83"/>
        <v>0</v>
      </c>
      <c r="J1162" s="94">
        <f t="shared" si="83"/>
        <v>0</v>
      </c>
      <c r="K1162" s="94">
        <f t="shared" si="83"/>
        <v>0</v>
      </c>
      <c r="L1162" s="94">
        <f t="shared" si="83"/>
        <v>0</v>
      </c>
      <c r="M1162" s="94">
        <f t="shared" si="83"/>
        <v>0</v>
      </c>
      <c r="N1162" s="94">
        <f t="shared" si="83"/>
        <v>0</v>
      </c>
      <c r="O1162" s="94">
        <f t="shared" si="83"/>
        <v>0</v>
      </c>
      <c r="P1162" s="94">
        <f t="shared" si="83"/>
        <v>0</v>
      </c>
      <c r="Q1162" s="94">
        <f t="shared" si="83"/>
        <v>0</v>
      </c>
      <c r="R1162" s="94">
        <f t="shared" si="83"/>
        <v>0</v>
      </c>
      <c r="S1162" s="94">
        <f t="shared" si="83"/>
        <v>0</v>
      </c>
      <c r="T1162" s="94">
        <f t="shared" si="83"/>
        <v>0</v>
      </c>
      <c r="U1162" s="94">
        <f t="shared" si="83"/>
        <v>0</v>
      </c>
      <c r="V1162" s="94">
        <f t="shared" si="83"/>
        <v>0</v>
      </c>
      <c r="W1162" s="94">
        <f t="shared" si="83"/>
        <v>0</v>
      </c>
      <c r="X1162" s="94">
        <f t="shared" si="83"/>
        <v>0</v>
      </c>
      <c r="Y1162" s="94">
        <f t="shared" si="83"/>
        <v>0</v>
      </c>
      <c r="Z1162" s="94">
        <f t="shared" si="83"/>
        <v>0</v>
      </c>
      <c r="AA1162" s="94">
        <f t="shared" si="83"/>
        <v>0</v>
      </c>
      <c r="AB1162" s="95">
        <f t="shared" si="83"/>
        <v>0</v>
      </c>
      <c r="AD1162" s="194"/>
    </row>
    <row r="1163" spans="4:30" ht="12.75" hidden="1" customHeight="1" outlineLevel="1">
      <c r="D1163" s="112" t="str">
        <f ca="1">'Line Items'!D373</f>
        <v>[Rolling Stock Line 42]</v>
      </c>
      <c r="E1163" s="93"/>
      <c r="F1163" s="113" t="str">
        <f t="shared" si="77"/>
        <v>£000</v>
      </c>
      <c r="G1163" s="94">
        <f t="shared" si="83"/>
        <v>0</v>
      </c>
      <c r="H1163" s="94">
        <f t="shared" si="83"/>
        <v>0</v>
      </c>
      <c r="I1163" s="94">
        <f t="shared" si="83"/>
        <v>0</v>
      </c>
      <c r="J1163" s="94">
        <f t="shared" si="83"/>
        <v>0</v>
      </c>
      <c r="K1163" s="94">
        <f t="shared" si="83"/>
        <v>0</v>
      </c>
      <c r="L1163" s="94">
        <f t="shared" si="83"/>
        <v>0</v>
      </c>
      <c r="M1163" s="94">
        <f t="shared" si="83"/>
        <v>0</v>
      </c>
      <c r="N1163" s="94">
        <f t="shared" si="83"/>
        <v>0</v>
      </c>
      <c r="O1163" s="94">
        <f t="shared" si="83"/>
        <v>0</v>
      </c>
      <c r="P1163" s="94">
        <f t="shared" si="83"/>
        <v>0</v>
      </c>
      <c r="Q1163" s="94">
        <f t="shared" si="83"/>
        <v>0</v>
      </c>
      <c r="R1163" s="94">
        <f t="shared" si="83"/>
        <v>0</v>
      </c>
      <c r="S1163" s="94">
        <f t="shared" si="83"/>
        <v>0</v>
      </c>
      <c r="T1163" s="94">
        <f t="shared" si="83"/>
        <v>0</v>
      </c>
      <c r="U1163" s="94">
        <f t="shared" si="83"/>
        <v>0</v>
      </c>
      <c r="V1163" s="94">
        <f t="shared" si="83"/>
        <v>0</v>
      </c>
      <c r="W1163" s="94">
        <f t="shared" si="83"/>
        <v>0</v>
      </c>
      <c r="X1163" s="94">
        <f t="shared" si="83"/>
        <v>0</v>
      </c>
      <c r="Y1163" s="94">
        <f t="shared" si="83"/>
        <v>0</v>
      </c>
      <c r="Z1163" s="94">
        <f t="shared" si="83"/>
        <v>0</v>
      </c>
      <c r="AA1163" s="94">
        <f t="shared" si="83"/>
        <v>0</v>
      </c>
      <c r="AB1163" s="95">
        <f t="shared" si="83"/>
        <v>0</v>
      </c>
      <c r="AD1163" s="194"/>
    </row>
    <row r="1164" spans="4:30" ht="12.75" hidden="1" customHeight="1" outlineLevel="1">
      <c r="D1164" s="112" t="str">
        <f ca="1">'Line Items'!D374</f>
        <v>[Rolling Stock Line 43]</v>
      </c>
      <c r="E1164" s="93"/>
      <c r="F1164" s="113" t="str">
        <f t="shared" si="77"/>
        <v>£000</v>
      </c>
      <c r="G1164" s="94">
        <f t="shared" si="83"/>
        <v>0</v>
      </c>
      <c r="H1164" s="94">
        <f t="shared" si="83"/>
        <v>0</v>
      </c>
      <c r="I1164" s="94">
        <f t="shared" si="83"/>
        <v>0</v>
      </c>
      <c r="J1164" s="94">
        <f t="shared" si="83"/>
        <v>0</v>
      </c>
      <c r="K1164" s="94">
        <f t="shared" si="83"/>
        <v>0</v>
      </c>
      <c r="L1164" s="94">
        <f t="shared" si="83"/>
        <v>0</v>
      </c>
      <c r="M1164" s="94">
        <f t="shared" si="83"/>
        <v>0</v>
      </c>
      <c r="N1164" s="94">
        <f t="shared" si="83"/>
        <v>0</v>
      </c>
      <c r="O1164" s="94">
        <f t="shared" si="83"/>
        <v>0</v>
      </c>
      <c r="P1164" s="94">
        <f t="shared" si="83"/>
        <v>0</v>
      </c>
      <c r="Q1164" s="94">
        <f t="shared" si="83"/>
        <v>0</v>
      </c>
      <c r="R1164" s="94">
        <f t="shared" si="83"/>
        <v>0</v>
      </c>
      <c r="S1164" s="94">
        <f t="shared" si="83"/>
        <v>0</v>
      </c>
      <c r="T1164" s="94">
        <f t="shared" si="83"/>
        <v>0</v>
      </c>
      <c r="U1164" s="94">
        <f t="shared" si="83"/>
        <v>0</v>
      </c>
      <c r="V1164" s="94">
        <f t="shared" si="83"/>
        <v>0</v>
      </c>
      <c r="W1164" s="94">
        <f t="shared" si="83"/>
        <v>0</v>
      </c>
      <c r="X1164" s="94">
        <f t="shared" si="83"/>
        <v>0</v>
      </c>
      <c r="Y1164" s="94">
        <f t="shared" si="83"/>
        <v>0</v>
      </c>
      <c r="Z1164" s="94">
        <f t="shared" si="83"/>
        <v>0</v>
      </c>
      <c r="AA1164" s="94">
        <f t="shared" si="83"/>
        <v>0</v>
      </c>
      <c r="AB1164" s="95">
        <f t="shared" si="83"/>
        <v>0</v>
      </c>
      <c r="AD1164" s="194"/>
    </row>
    <row r="1165" spans="4:30" ht="12.75" hidden="1" customHeight="1" outlineLevel="1">
      <c r="D1165" s="112" t="str">
        <f ca="1">'Line Items'!D375</f>
        <v>[Rolling Stock Line 44]</v>
      </c>
      <c r="E1165" s="93"/>
      <c r="F1165" s="113" t="str">
        <f t="shared" si="77"/>
        <v>£000</v>
      </c>
      <c r="G1165" s="94">
        <f t="shared" si="83"/>
        <v>0</v>
      </c>
      <c r="H1165" s="94">
        <f t="shared" si="83"/>
        <v>0</v>
      </c>
      <c r="I1165" s="94">
        <f t="shared" si="83"/>
        <v>0</v>
      </c>
      <c r="J1165" s="94">
        <f t="shared" si="83"/>
        <v>0</v>
      </c>
      <c r="K1165" s="94">
        <f t="shared" si="83"/>
        <v>0</v>
      </c>
      <c r="L1165" s="94">
        <f t="shared" si="83"/>
        <v>0</v>
      </c>
      <c r="M1165" s="94">
        <f t="shared" si="83"/>
        <v>0</v>
      </c>
      <c r="N1165" s="94">
        <f t="shared" si="83"/>
        <v>0</v>
      </c>
      <c r="O1165" s="94">
        <f t="shared" si="83"/>
        <v>0</v>
      </c>
      <c r="P1165" s="94">
        <f t="shared" si="83"/>
        <v>0</v>
      </c>
      <c r="Q1165" s="94">
        <f t="shared" si="83"/>
        <v>0</v>
      </c>
      <c r="R1165" s="94">
        <f t="shared" si="83"/>
        <v>0</v>
      </c>
      <c r="S1165" s="94">
        <f t="shared" si="83"/>
        <v>0</v>
      </c>
      <c r="T1165" s="94">
        <f t="shared" si="83"/>
        <v>0</v>
      </c>
      <c r="U1165" s="94">
        <f t="shared" si="83"/>
        <v>0</v>
      </c>
      <c r="V1165" s="94">
        <f t="shared" si="83"/>
        <v>0</v>
      </c>
      <c r="W1165" s="94">
        <f t="shared" si="83"/>
        <v>0</v>
      </c>
      <c r="X1165" s="94">
        <f t="shared" si="83"/>
        <v>0</v>
      </c>
      <c r="Y1165" s="94">
        <f t="shared" si="83"/>
        <v>0</v>
      </c>
      <c r="Z1165" s="94">
        <f t="shared" si="83"/>
        <v>0</v>
      </c>
      <c r="AA1165" s="94">
        <f t="shared" si="83"/>
        <v>0</v>
      </c>
      <c r="AB1165" s="95">
        <f t="shared" si="83"/>
        <v>0</v>
      </c>
      <c r="AD1165" s="194"/>
    </row>
    <row r="1166" spans="4:30" ht="12.75" hidden="1" customHeight="1" outlineLevel="1">
      <c r="D1166" s="112" t="str">
        <f ca="1">'Line Items'!D376</f>
        <v>[Rolling Stock Line 45]</v>
      </c>
      <c r="E1166" s="93"/>
      <c r="F1166" s="113" t="str">
        <f t="shared" si="77"/>
        <v>£000</v>
      </c>
      <c r="G1166" s="94">
        <f t="shared" si="83"/>
        <v>0</v>
      </c>
      <c r="H1166" s="94">
        <f t="shared" si="83"/>
        <v>0</v>
      </c>
      <c r="I1166" s="94">
        <f t="shared" si="83"/>
        <v>0</v>
      </c>
      <c r="J1166" s="94">
        <f t="shared" si="83"/>
        <v>0</v>
      </c>
      <c r="K1166" s="94">
        <f t="shared" si="83"/>
        <v>0</v>
      </c>
      <c r="L1166" s="94">
        <f t="shared" si="83"/>
        <v>0</v>
      </c>
      <c r="M1166" s="94">
        <f t="shared" si="83"/>
        <v>0</v>
      </c>
      <c r="N1166" s="94">
        <f t="shared" si="83"/>
        <v>0</v>
      </c>
      <c r="O1166" s="94">
        <f t="shared" si="83"/>
        <v>0</v>
      </c>
      <c r="P1166" s="94">
        <f t="shared" si="83"/>
        <v>0</v>
      </c>
      <c r="Q1166" s="94">
        <f t="shared" si="83"/>
        <v>0</v>
      </c>
      <c r="R1166" s="94">
        <f t="shared" si="83"/>
        <v>0</v>
      </c>
      <c r="S1166" s="94">
        <f t="shared" si="83"/>
        <v>0</v>
      </c>
      <c r="T1166" s="94">
        <f t="shared" si="83"/>
        <v>0</v>
      </c>
      <c r="U1166" s="94">
        <f t="shared" si="83"/>
        <v>0</v>
      </c>
      <c r="V1166" s="94">
        <f t="shared" si="83"/>
        <v>0</v>
      </c>
      <c r="W1166" s="94">
        <f t="shared" si="83"/>
        <v>0</v>
      </c>
      <c r="X1166" s="94">
        <f t="shared" si="83"/>
        <v>0</v>
      </c>
      <c r="Y1166" s="94">
        <f t="shared" si="83"/>
        <v>0</v>
      </c>
      <c r="Z1166" s="94">
        <f t="shared" si="83"/>
        <v>0</v>
      </c>
      <c r="AA1166" s="94">
        <f t="shared" si="83"/>
        <v>0</v>
      </c>
      <c r="AB1166" s="95">
        <f t="shared" si="83"/>
        <v>0</v>
      </c>
      <c r="AD1166" s="194"/>
    </row>
    <row r="1167" spans="4:30" ht="12.75" hidden="1" customHeight="1" outlineLevel="1">
      <c r="D1167" s="112" t="str">
        <f ca="1">'Line Items'!D377</f>
        <v>[Rolling Stock Line 46]</v>
      </c>
      <c r="E1167" s="93"/>
      <c r="F1167" s="113" t="str">
        <f t="shared" si="77"/>
        <v>£000</v>
      </c>
      <c r="G1167" s="94">
        <f t="shared" si="83"/>
        <v>0</v>
      </c>
      <c r="H1167" s="94">
        <f t="shared" si="83"/>
        <v>0</v>
      </c>
      <c r="I1167" s="94">
        <f t="shared" si="83"/>
        <v>0</v>
      </c>
      <c r="J1167" s="94">
        <f t="shared" si="83"/>
        <v>0</v>
      </c>
      <c r="K1167" s="94">
        <f t="shared" si="83"/>
        <v>0</v>
      </c>
      <c r="L1167" s="94">
        <f t="shared" si="83"/>
        <v>0</v>
      </c>
      <c r="M1167" s="94">
        <f t="shared" si="83"/>
        <v>0</v>
      </c>
      <c r="N1167" s="94">
        <f t="shared" si="83"/>
        <v>0</v>
      </c>
      <c r="O1167" s="94">
        <f t="shared" si="83"/>
        <v>0</v>
      </c>
      <c r="P1167" s="94">
        <f t="shared" si="83"/>
        <v>0</v>
      </c>
      <c r="Q1167" s="94">
        <f t="shared" si="83"/>
        <v>0</v>
      </c>
      <c r="R1167" s="94">
        <f t="shared" si="83"/>
        <v>0</v>
      </c>
      <c r="S1167" s="94">
        <f t="shared" si="83"/>
        <v>0</v>
      </c>
      <c r="T1167" s="94">
        <f t="shared" si="83"/>
        <v>0</v>
      </c>
      <c r="U1167" s="94">
        <f t="shared" si="83"/>
        <v>0</v>
      </c>
      <c r="V1167" s="94">
        <f t="shared" si="83"/>
        <v>0</v>
      </c>
      <c r="W1167" s="94">
        <f t="shared" si="83"/>
        <v>0</v>
      </c>
      <c r="X1167" s="94">
        <f t="shared" si="83"/>
        <v>0</v>
      </c>
      <c r="Y1167" s="94">
        <f t="shared" si="83"/>
        <v>0</v>
      </c>
      <c r="Z1167" s="94">
        <f t="shared" si="83"/>
        <v>0</v>
      </c>
      <c r="AA1167" s="94">
        <f t="shared" si="83"/>
        <v>0</v>
      </c>
      <c r="AB1167" s="95">
        <f t="shared" si="83"/>
        <v>0</v>
      </c>
      <c r="AD1167" s="194"/>
    </row>
    <row r="1168" spans="4:30" ht="12.75" hidden="1" customHeight="1" outlineLevel="1">
      <c r="D1168" s="112" t="str">
        <f ca="1">'Line Items'!D378</f>
        <v>[Rolling Stock Line 47]</v>
      </c>
      <c r="E1168" s="93"/>
      <c r="F1168" s="113" t="str">
        <f t="shared" si="77"/>
        <v>£000</v>
      </c>
      <c r="G1168" s="94">
        <f t="shared" si="83"/>
        <v>0</v>
      </c>
      <c r="H1168" s="94">
        <f t="shared" si="83"/>
        <v>0</v>
      </c>
      <c r="I1168" s="94">
        <f t="shared" si="83"/>
        <v>0</v>
      </c>
      <c r="J1168" s="94">
        <f t="shared" si="83"/>
        <v>0</v>
      </c>
      <c r="K1168" s="94">
        <f t="shared" si="83"/>
        <v>0</v>
      </c>
      <c r="L1168" s="94">
        <f t="shared" si="83"/>
        <v>0</v>
      </c>
      <c r="M1168" s="94">
        <f t="shared" si="83"/>
        <v>0</v>
      </c>
      <c r="N1168" s="94">
        <f t="shared" si="83"/>
        <v>0</v>
      </c>
      <c r="O1168" s="94">
        <f t="shared" si="83"/>
        <v>0</v>
      </c>
      <c r="P1168" s="94">
        <f t="shared" si="83"/>
        <v>0</v>
      </c>
      <c r="Q1168" s="94">
        <f t="shared" si="83"/>
        <v>0</v>
      </c>
      <c r="R1168" s="94">
        <f t="shared" si="83"/>
        <v>0</v>
      </c>
      <c r="S1168" s="94">
        <f t="shared" si="83"/>
        <v>0</v>
      </c>
      <c r="T1168" s="94">
        <f t="shared" si="83"/>
        <v>0</v>
      </c>
      <c r="U1168" s="94">
        <f t="shared" si="83"/>
        <v>0</v>
      </c>
      <c r="V1168" s="94">
        <f t="shared" si="83"/>
        <v>0</v>
      </c>
      <c r="W1168" s="94">
        <f t="shared" si="83"/>
        <v>0</v>
      </c>
      <c r="X1168" s="94">
        <f t="shared" si="83"/>
        <v>0</v>
      </c>
      <c r="Y1168" s="94">
        <f t="shared" si="83"/>
        <v>0</v>
      </c>
      <c r="Z1168" s="94">
        <f t="shared" si="83"/>
        <v>0</v>
      </c>
      <c r="AA1168" s="94">
        <f t="shared" si="83"/>
        <v>0</v>
      </c>
      <c r="AB1168" s="95">
        <f t="shared" si="83"/>
        <v>0</v>
      </c>
      <c r="AD1168" s="194"/>
    </row>
    <row r="1169" spans="2:30" ht="12.75" hidden="1" customHeight="1" outlineLevel="1">
      <c r="D1169" s="112" t="str">
        <f ca="1">'Line Items'!D379</f>
        <v>[Rolling Stock Line 48]</v>
      </c>
      <c r="E1169" s="93"/>
      <c r="F1169" s="113" t="str">
        <f t="shared" si="77"/>
        <v>£000</v>
      </c>
      <c r="G1169" s="94">
        <f t="shared" si="83"/>
        <v>0</v>
      </c>
      <c r="H1169" s="94">
        <f t="shared" si="83"/>
        <v>0</v>
      </c>
      <c r="I1169" s="94">
        <f t="shared" si="83"/>
        <v>0</v>
      </c>
      <c r="J1169" s="94">
        <f t="shared" si="83"/>
        <v>0</v>
      </c>
      <c r="K1169" s="94">
        <f t="shared" si="83"/>
        <v>0</v>
      </c>
      <c r="L1169" s="94">
        <f t="shared" si="83"/>
        <v>0</v>
      </c>
      <c r="M1169" s="94">
        <f t="shared" si="83"/>
        <v>0</v>
      </c>
      <c r="N1169" s="94">
        <f t="shared" si="83"/>
        <v>0</v>
      </c>
      <c r="O1169" s="94">
        <f t="shared" si="83"/>
        <v>0</v>
      </c>
      <c r="P1169" s="94">
        <f t="shared" si="83"/>
        <v>0</v>
      </c>
      <c r="Q1169" s="94">
        <f t="shared" si="83"/>
        <v>0</v>
      </c>
      <c r="R1169" s="94">
        <f t="shared" si="83"/>
        <v>0</v>
      </c>
      <c r="S1169" s="94">
        <f t="shared" si="83"/>
        <v>0</v>
      </c>
      <c r="T1169" s="94">
        <f t="shared" ref="T1169:AB1169" si="84">T65*T946</f>
        <v>0</v>
      </c>
      <c r="U1169" s="94">
        <f t="shared" si="84"/>
        <v>0</v>
      </c>
      <c r="V1169" s="94">
        <f t="shared" si="84"/>
        <v>0</v>
      </c>
      <c r="W1169" s="94">
        <f t="shared" si="84"/>
        <v>0</v>
      </c>
      <c r="X1169" s="94">
        <f t="shared" si="84"/>
        <v>0</v>
      </c>
      <c r="Y1169" s="94">
        <f t="shared" si="84"/>
        <v>0</v>
      </c>
      <c r="Z1169" s="94">
        <f t="shared" si="84"/>
        <v>0</v>
      </c>
      <c r="AA1169" s="94">
        <f t="shared" si="84"/>
        <v>0</v>
      </c>
      <c r="AB1169" s="95">
        <f t="shared" si="84"/>
        <v>0</v>
      </c>
      <c r="AD1169" s="194"/>
    </row>
    <row r="1170" spans="2:30" ht="12.75" hidden="1" customHeight="1" outlineLevel="1">
      <c r="D1170" s="112" t="str">
        <f ca="1">'Line Items'!D380</f>
        <v>[Rolling Stock Line 49]</v>
      </c>
      <c r="E1170" s="93"/>
      <c r="F1170" s="113" t="str">
        <f t="shared" si="77"/>
        <v>£000</v>
      </c>
      <c r="G1170" s="94">
        <f t="shared" ref="G1170:AB1171" si="85">G66*G947</f>
        <v>0</v>
      </c>
      <c r="H1170" s="94">
        <f t="shared" si="85"/>
        <v>0</v>
      </c>
      <c r="I1170" s="94">
        <f t="shared" si="85"/>
        <v>0</v>
      </c>
      <c r="J1170" s="94">
        <f t="shared" si="85"/>
        <v>0</v>
      </c>
      <c r="K1170" s="94">
        <f t="shared" si="85"/>
        <v>0</v>
      </c>
      <c r="L1170" s="94">
        <f t="shared" si="85"/>
        <v>0</v>
      </c>
      <c r="M1170" s="94">
        <f t="shared" si="85"/>
        <v>0</v>
      </c>
      <c r="N1170" s="94">
        <f t="shared" si="85"/>
        <v>0</v>
      </c>
      <c r="O1170" s="94">
        <f t="shared" si="85"/>
        <v>0</v>
      </c>
      <c r="P1170" s="94">
        <f t="shared" si="85"/>
        <v>0</v>
      </c>
      <c r="Q1170" s="94">
        <f t="shared" si="85"/>
        <v>0</v>
      </c>
      <c r="R1170" s="94">
        <f t="shared" si="85"/>
        <v>0</v>
      </c>
      <c r="S1170" s="94">
        <f t="shared" si="85"/>
        <v>0</v>
      </c>
      <c r="T1170" s="94">
        <f t="shared" si="85"/>
        <v>0</v>
      </c>
      <c r="U1170" s="94">
        <f t="shared" si="85"/>
        <v>0</v>
      </c>
      <c r="V1170" s="94">
        <f t="shared" si="85"/>
        <v>0</v>
      </c>
      <c r="W1170" s="94">
        <f t="shared" si="85"/>
        <v>0</v>
      </c>
      <c r="X1170" s="94">
        <f t="shared" si="85"/>
        <v>0</v>
      </c>
      <c r="Y1170" s="94">
        <f t="shared" si="85"/>
        <v>0</v>
      </c>
      <c r="Z1170" s="94">
        <f t="shared" si="85"/>
        <v>0</v>
      </c>
      <c r="AA1170" s="94">
        <f t="shared" si="85"/>
        <v>0</v>
      </c>
      <c r="AB1170" s="95">
        <f t="shared" si="85"/>
        <v>0</v>
      </c>
      <c r="AD1170" s="194"/>
    </row>
    <row r="1171" spans="2:30" ht="12.75" hidden="1" customHeight="1" outlineLevel="1">
      <c r="D1171" s="123" t="str">
        <f ca="1">'Line Items'!D381</f>
        <v>[Rolling Stock Line 50]</v>
      </c>
      <c r="E1171" s="183"/>
      <c r="F1171" s="124" t="str">
        <f>F1140</f>
        <v>£000</v>
      </c>
      <c r="G1171" s="98">
        <f t="shared" si="85"/>
        <v>0</v>
      </c>
      <c r="H1171" s="98">
        <f t="shared" si="85"/>
        <v>0</v>
      </c>
      <c r="I1171" s="98">
        <f t="shared" si="85"/>
        <v>0</v>
      </c>
      <c r="J1171" s="98">
        <f t="shared" si="85"/>
        <v>0</v>
      </c>
      <c r="K1171" s="98">
        <f t="shared" si="85"/>
        <v>0</v>
      </c>
      <c r="L1171" s="98">
        <f t="shared" si="85"/>
        <v>0</v>
      </c>
      <c r="M1171" s="98">
        <f t="shared" si="85"/>
        <v>0</v>
      </c>
      <c r="N1171" s="98">
        <f t="shared" si="85"/>
        <v>0</v>
      </c>
      <c r="O1171" s="98">
        <f t="shared" si="85"/>
        <v>0</v>
      </c>
      <c r="P1171" s="98">
        <f t="shared" si="85"/>
        <v>0</v>
      </c>
      <c r="Q1171" s="98">
        <f t="shared" si="85"/>
        <v>0</v>
      </c>
      <c r="R1171" s="98">
        <f t="shared" si="85"/>
        <v>0</v>
      </c>
      <c r="S1171" s="98">
        <f t="shared" si="85"/>
        <v>0</v>
      </c>
      <c r="T1171" s="98">
        <f t="shared" si="85"/>
        <v>0</v>
      </c>
      <c r="U1171" s="98">
        <f t="shared" si="85"/>
        <v>0</v>
      </c>
      <c r="V1171" s="98">
        <f t="shared" si="85"/>
        <v>0</v>
      </c>
      <c r="W1171" s="98">
        <f t="shared" si="85"/>
        <v>0</v>
      </c>
      <c r="X1171" s="98">
        <f t="shared" si="85"/>
        <v>0</v>
      </c>
      <c r="Y1171" s="98">
        <f t="shared" si="85"/>
        <v>0</v>
      </c>
      <c r="Z1171" s="98">
        <f t="shared" si="85"/>
        <v>0</v>
      </c>
      <c r="AA1171" s="98">
        <f t="shared" si="85"/>
        <v>0</v>
      </c>
      <c r="AB1171" s="99">
        <f t="shared" si="85"/>
        <v>0</v>
      </c>
      <c r="AD1171" s="257"/>
    </row>
    <row r="1172" spans="2:30" ht="12.75" hidden="1" customHeight="1" outlineLevel="1">
      <c r="G1172" s="94"/>
      <c r="H1172" s="94"/>
      <c r="I1172" s="94"/>
      <c r="J1172" s="94"/>
      <c r="K1172" s="94"/>
      <c r="L1172" s="94"/>
      <c r="M1172" s="94"/>
      <c r="N1172" s="94"/>
      <c r="O1172" s="94"/>
      <c r="P1172" s="94"/>
      <c r="Q1172" s="94"/>
      <c r="R1172" s="94"/>
      <c r="S1172" s="94"/>
      <c r="T1172" s="94"/>
      <c r="U1172" s="94"/>
      <c r="V1172" s="94"/>
      <c r="W1172" s="94"/>
      <c r="X1172" s="94"/>
      <c r="Y1172" s="94"/>
      <c r="Z1172" s="94"/>
      <c r="AA1172" s="94"/>
      <c r="AB1172" s="94"/>
    </row>
    <row r="1173" spans="2:30" ht="12.75" hidden="1" customHeight="1" outlineLevel="1">
      <c r="D1173" s="241" t="str">
        <f>"Total "&amp;B1120</f>
        <v>Total Capital Lease Charges</v>
      </c>
      <c r="E1173" s="242"/>
      <c r="F1173" s="243" t="str">
        <f>F1171</f>
        <v>£000</v>
      </c>
      <c r="G1173" s="244">
        <f t="shared" ref="G1173:AB1173" si="86">SUM(G1122:G1171)</f>
        <v>0</v>
      </c>
      <c r="H1173" s="244">
        <f t="shared" si="86"/>
        <v>0</v>
      </c>
      <c r="I1173" s="244">
        <f t="shared" si="86"/>
        <v>0</v>
      </c>
      <c r="J1173" s="244">
        <f t="shared" si="86"/>
        <v>0</v>
      </c>
      <c r="K1173" s="244">
        <f t="shared" si="86"/>
        <v>0</v>
      </c>
      <c r="L1173" s="244">
        <f t="shared" si="86"/>
        <v>0</v>
      </c>
      <c r="M1173" s="244">
        <f t="shared" si="86"/>
        <v>0</v>
      </c>
      <c r="N1173" s="244">
        <f t="shared" si="86"/>
        <v>0</v>
      </c>
      <c r="O1173" s="244">
        <f t="shared" si="86"/>
        <v>0</v>
      </c>
      <c r="P1173" s="244">
        <f t="shared" si="86"/>
        <v>0</v>
      </c>
      <c r="Q1173" s="244">
        <f t="shared" si="86"/>
        <v>0</v>
      </c>
      <c r="R1173" s="244">
        <f t="shared" si="86"/>
        <v>0</v>
      </c>
      <c r="S1173" s="244">
        <f t="shared" si="86"/>
        <v>0</v>
      </c>
      <c r="T1173" s="244">
        <f t="shared" si="86"/>
        <v>0</v>
      </c>
      <c r="U1173" s="244">
        <f t="shared" si="86"/>
        <v>0</v>
      </c>
      <c r="V1173" s="244">
        <f t="shared" si="86"/>
        <v>0</v>
      </c>
      <c r="W1173" s="244">
        <f t="shared" si="86"/>
        <v>0</v>
      </c>
      <c r="X1173" s="244">
        <f t="shared" si="86"/>
        <v>0</v>
      </c>
      <c r="Y1173" s="244">
        <f t="shared" si="86"/>
        <v>0</v>
      </c>
      <c r="Z1173" s="244">
        <f t="shared" si="86"/>
        <v>0</v>
      </c>
      <c r="AA1173" s="244">
        <f t="shared" si="86"/>
        <v>0</v>
      </c>
      <c r="AB1173" s="245">
        <f t="shared" si="86"/>
        <v>0</v>
      </c>
      <c r="AD1173" s="248"/>
    </row>
    <row r="1174" spans="2:30" collapsed="1">
      <c r="G1174" s="94"/>
      <c r="H1174" s="94"/>
      <c r="I1174" s="94"/>
      <c r="J1174" s="94"/>
      <c r="K1174" s="94"/>
      <c r="L1174" s="94"/>
      <c r="M1174" s="94"/>
      <c r="N1174" s="94"/>
      <c r="O1174" s="94"/>
      <c r="P1174" s="94"/>
      <c r="Q1174" s="94"/>
      <c r="R1174" s="94"/>
      <c r="S1174" s="94"/>
      <c r="T1174" s="94"/>
      <c r="U1174" s="94"/>
      <c r="V1174" s="94"/>
      <c r="W1174" s="94"/>
      <c r="X1174" s="94"/>
      <c r="Y1174" s="94"/>
      <c r="Z1174" s="94"/>
      <c r="AA1174" s="94"/>
      <c r="AB1174" s="94"/>
    </row>
    <row r="1175" spans="2:30">
      <c r="B1175" s="15" t="s">
        <v>632</v>
      </c>
      <c r="C1175" s="15"/>
      <c r="D1175" s="178"/>
      <c r="E1175" s="178"/>
      <c r="F1175" s="15"/>
      <c r="G1175" s="196"/>
      <c r="H1175" s="19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5"/>
      <c r="AD1175" s="15"/>
    </row>
    <row r="1176" spans="2:30" ht="12.75" hidden="1" customHeight="1" outlineLevel="1">
      <c r="G1176" s="94"/>
      <c r="H1176" s="94"/>
      <c r="I1176" s="94"/>
      <c r="J1176" s="94"/>
      <c r="K1176" s="94"/>
      <c r="L1176" s="94"/>
      <c r="M1176" s="94"/>
      <c r="N1176" s="94"/>
      <c r="O1176" s="94"/>
      <c r="P1176" s="94"/>
      <c r="Q1176" s="94"/>
      <c r="R1176" s="94"/>
      <c r="S1176" s="94"/>
      <c r="T1176" s="94"/>
      <c r="U1176" s="94"/>
      <c r="V1176" s="94"/>
      <c r="W1176" s="94"/>
      <c r="X1176" s="94"/>
      <c r="Y1176" s="94"/>
      <c r="Z1176" s="94"/>
      <c r="AA1176" s="94"/>
      <c r="AB1176" s="94"/>
    </row>
    <row r="1177" spans="2:30" ht="12.75" hidden="1" customHeight="1" outlineLevel="1">
      <c r="D1177" s="106" t="str">
        <f ca="1">'Line Items'!D332</f>
        <v>Angel: DMU - Class 142</v>
      </c>
      <c r="E1177" s="89"/>
      <c r="F1177" s="192" t="str">
        <f t="shared" ref="F1177:F1226" si="87">F1122</f>
        <v>£000</v>
      </c>
      <c r="G1177" s="90">
        <f t="shared" ref="G1177:AB1188" si="88">G18*G954</f>
        <v>0</v>
      </c>
      <c r="H1177" s="90">
        <f t="shared" si="88"/>
        <v>0</v>
      </c>
      <c r="I1177" s="90">
        <f t="shared" si="88"/>
        <v>0</v>
      </c>
      <c r="J1177" s="90">
        <f t="shared" si="88"/>
        <v>0</v>
      </c>
      <c r="K1177" s="90">
        <f t="shared" si="88"/>
        <v>0</v>
      </c>
      <c r="L1177" s="90">
        <f t="shared" si="88"/>
        <v>0</v>
      </c>
      <c r="M1177" s="90">
        <f t="shared" si="88"/>
        <v>0</v>
      </c>
      <c r="N1177" s="90">
        <f t="shared" si="88"/>
        <v>0</v>
      </c>
      <c r="O1177" s="90">
        <f t="shared" si="88"/>
        <v>0</v>
      </c>
      <c r="P1177" s="90">
        <f t="shared" si="88"/>
        <v>0</v>
      </c>
      <c r="Q1177" s="90">
        <f t="shared" si="88"/>
        <v>0</v>
      </c>
      <c r="R1177" s="90">
        <f t="shared" si="88"/>
        <v>0</v>
      </c>
      <c r="S1177" s="90">
        <f t="shared" si="88"/>
        <v>0</v>
      </c>
      <c r="T1177" s="90">
        <f t="shared" si="88"/>
        <v>0</v>
      </c>
      <c r="U1177" s="90">
        <f t="shared" si="88"/>
        <v>0</v>
      </c>
      <c r="V1177" s="90">
        <f t="shared" si="88"/>
        <v>0</v>
      </c>
      <c r="W1177" s="90">
        <f t="shared" si="88"/>
        <v>0</v>
      </c>
      <c r="X1177" s="90">
        <f t="shared" si="88"/>
        <v>0</v>
      </c>
      <c r="Y1177" s="90">
        <f t="shared" si="88"/>
        <v>0</v>
      </c>
      <c r="Z1177" s="90">
        <f t="shared" si="88"/>
        <v>0</v>
      </c>
      <c r="AA1177" s="90">
        <f t="shared" si="88"/>
        <v>0</v>
      </c>
      <c r="AB1177" s="91">
        <f t="shared" si="88"/>
        <v>0</v>
      </c>
      <c r="AD1177" s="193"/>
    </row>
    <row r="1178" spans="2:30" ht="12.75" hidden="1" customHeight="1" outlineLevel="1">
      <c r="D1178" s="112" t="str">
        <f ca="1">'Line Items'!D333</f>
        <v>Angel: DMU - Class 150 - 2 car</v>
      </c>
      <c r="E1178" s="93"/>
      <c r="F1178" s="113" t="str">
        <f t="shared" si="87"/>
        <v>£000</v>
      </c>
      <c r="G1178" s="94">
        <f t="shared" si="88"/>
        <v>0</v>
      </c>
      <c r="H1178" s="94">
        <f t="shared" si="88"/>
        <v>0</v>
      </c>
      <c r="I1178" s="94">
        <f t="shared" si="88"/>
        <v>0</v>
      </c>
      <c r="J1178" s="94">
        <f t="shared" si="88"/>
        <v>0</v>
      </c>
      <c r="K1178" s="94">
        <f t="shared" si="88"/>
        <v>0</v>
      </c>
      <c r="L1178" s="94">
        <f t="shared" si="88"/>
        <v>0</v>
      </c>
      <c r="M1178" s="94">
        <f t="shared" si="88"/>
        <v>0</v>
      </c>
      <c r="N1178" s="94">
        <f t="shared" si="88"/>
        <v>0</v>
      </c>
      <c r="O1178" s="94">
        <f t="shared" si="88"/>
        <v>0</v>
      </c>
      <c r="P1178" s="94">
        <f t="shared" si="88"/>
        <v>0</v>
      </c>
      <c r="Q1178" s="94">
        <f t="shared" si="88"/>
        <v>0</v>
      </c>
      <c r="R1178" s="94">
        <f t="shared" si="88"/>
        <v>0</v>
      </c>
      <c r="S1178" s="94">
        <f t="shared" si="88"/>
        <v>0</v>
      </c>
      <c r="T1178" s="94">
        <f t="shared" si="88"/>
        <v>0</v>
      </c>
      <c r="U1178" s="94">
        <f t="shared" si="88"/>
        <v>0</v>
      </c>
      <c r="V1178" s="94">
        <f t="shared" si="88"/>
        <v>0</v>
      </c>
      <c r="W1178" s="94">
        <f t="shared" si="88"/>
        <v>0</v>
      </c>
      <c r="X1178" s="94">
        <f t="shared" si="88"/>
        <v>0</v>
      </c>
      <c r="Y1178" s="94">
        <f t="shared" si="88"/>
        <v>0</v>
      </c>
      <c r="Z1178" s="94">
        <f t="shared" si="88"/>
        <v>0</v>
      </c>
      <c r="AA1178" s="94">
        <f t="shared" si="88"/>
        <v>0</v>
      </c>
      <c r="AB1178" s="95">
        <f t="shared" si="88"/>
        <v>0</v>
      </c>
      <c r="AD1178" s="194"/>
    </row>
    <row r="1179" spans="2:30" ht="12.75" hidden="1" customHeight="1" outlineLevel="1">
      <c r="D1179" s="112" t="str">
        <f ca="1">'Line Items'!D334</f>
        <v>Angel: DMU - Class 150 - 3 car</v>
      </c>
      <c r="E1179" s="93"/>
      <c r="F1179" s="113" t="str">
        <f t="shared" si="87"/>
        <v>£000</v>
      </c>
      <c r="G1179" s="94">
        <f t="shared" si="88"/>
        <v>0</v>
      </c>
      <c r="H1179" s="94">
        <f t="shared" si="88"/>
        <v>0</v>
      </c>
      <c r="I1179" s="94">
        <f t="shared" si="88"/>
        <v>0</v>
      </c>
      <c r="J1179" s="94">
        <f t="shared" si="88"/>
        <v>0</v>
      </c>
      <c r="K1179" s="94">
        <f t="shared" si="88"/>
        <v>0</v>
      </c>
      <c r="L1179" s="94">
        <f t="shared" si="88"/>
        <v>0</v>
      </c>
      <c r="M1179" s="94">
        <f t="shared" si="88"/>
        <v>0</v>
      </c>
      <c r="N1179" s="94">
        <f t="shared" si="88"/>
        <v>0</v>
      </c>
      <c r="O1179" s="94">
        <f t="shared" si="88"/>
        <v>0</v>
      </c>
      <c r="P1179" s="94">
        <f t="shared" si="88"/>
        <v>0</v>
      </c>
      <c r="Q1179" s="94">
        <f t="shared" si="88"/>
        <v>0</v>
      </c>
      <c r="R1179" s="94">
        <f t="shared" si="88"/>
        <v>0</v>
      </c>
      <c r="S1179" s="94">
        <f t="shared" si="88"/>
        <v>0</v>
      </c>
      <c r="T1179" s="94">
        <f t="shared" si="88"/>
        <v>0</v>
      </c>
      <c r="U1179" s="94">
        <f t="shared" si="88"/>
        <v>0</v>
      </c>
      <c r="V1179" s="94">
        <f t="shared" si="88"/>
        <v>0</v>
      </c>
      <c r="W1179" s="94">
        <f t="shared" si="88"/>
        <v>0</v>
      </c>
      <c r="X1179" s="94">
        <f t="shared" si="88"/>
        <v>0</v>
      </c>
      <c r="Y1179" s="94">
        <f t="shared" si="88"/>
        <v>0</v>
      </c>
      <c r="Z1179" s="94">
        <f t="shared" si="88"/>
        <v>0</v>
      </c>
      <c r="AA1179" s="94">
        <f t="shared" si="88"/>
        <v>0</v>
      </c>
      <c r="AB1179" s="95">
        <f t="shared" si="88"/>
        <v>0</v>
      </c>
      <c r="AD1179" s="194"/>
    </row>
    <row r="1180" spans="2:30" ht="12.75" hidden="1" customHeight="1" outlineLevel="1">
      <c r="D1180" s="112" t="str">
        <f ca="1">'Line Items'!D335</f>
        <v>Angel: DMU - Class 153</v>
      </c>
      <c r="E1180" s="93"/>
      <c r="F1180" s="113" t="str">
        <f t="shared" si="87"/>
        <v>£000</v>
      </c>
      <c r="G1180" s="94">
        <f t="shared" si="88"/>
        <v>0</v>
      </c>
      <c r="H1180" s="94">
        <f t="shared" si="88"/>
        <v>0</v>
      </c>
      <c r="I1180" s="94">
        <f t="shared" si="88"/>
        <v>0</v>
      </c>
      <c r="J1180" s="94">
        <f t="shared" si="88"/>
        <v>0</v>
      </c>
      <c r="K1180" s="94">
        <f t="shared" si="88"/>
        <v>0</v>
      </c>
      <c r="L1180" s="94">
        <f t="shared" si="88"/>
        <v>0</v>
      </c>
      <c r="M1180" s="94">
        <f t="shared" si="88"/>
        <v>0</v>
      </c>
      <c r="N1180" s="94">
        <f t="shared" si="88"/>
        <v>0</v>
      </c>
      <c r="O1180" s="94">
        <f t="shared" si="88"/>
        <v>0</v>
      </c>
      <c r="P1180" s="94">
        <f t="shared" si="88"/>
        <v>0</v>
      </c>
      <c r="Q1180" s="94">
        <f t="shared" si="88"/>
        <v>0</v>
      </c>
      <c r="R1180" s="94">
        <f t="shared" si="88"/>
        <v>0</v>
      </c>
      <c r="S1180" s="94">
        <f t="shared" si="88"/>
        <v>0</v>
      </c>
      <c r="T1180" s="94">
        <f t="shared" si="88"/>
        <v>0</v>
      </c>
      <c r="U1180" s="94">
        <f t="shared" si="88"/>
        <v>0</v>
      </c>
      <c r="V1180" s="94">
        <f t="shared" si="88"/>
        <v>0</v>
      </c>
      <c r="W1180" s="94">
        <f t="shared" si="88"/>
        <v>0</v>
      </c>
      <c r="X1180" s="94">
        <f t="shared" si="88"/>
        <v>0</v>
      </c>
      <c r="Y1180" s="94">
        <f t="shared" si="88"/>
        <v>0</v>
      </c>
      <c r="Z1180" s="94">
        <f t="shared" si="88"/>
        <v>0</v>
      </c>
      <c r="AA1180" s="94">
        <f t="shared" si="88"/>
        <v>0</v>
      </c>
      <c r="AB1180" s="95">
        <f t="shared" si="88"/>
        <v>0</v>
      </c>
      <c r="AD1180" s="194"/>
    </row>
    <row r="1181" spans="2:30" ht="12.75" hidden="1" customHeight="1" outlineLevel="1">
      <c r="D1181" s="112" t="str">
        <f ca="1">'Line Items'!D336</f>
        <v>Angel: DMU - Class 156</v>
      </c>
      <c r="E1181" s="93"/>
      <c r="F1181" s="113" t="str">
        <f t="shared" si="87"/>
        <v>£000</v>
      </c>
      <c r="G1181" s="94">
        <f t="shared" si="88"/>
        <v>0</v>
      </c>
      <c r="H1181" s="94">
        <f t="shared" si="88"/>
        <v>0</v>
      </c>
      <c r="I1181" s="94">
        <f t="shared" si="88"/>
        <v>0</v>
      </c>
      <c r="J1181" s="94">
        <f t="shared" si="88"/>
        <v>0</v>
      </c>
      <c r="K1181" s="94">
        <f t="shared" si="88"/>
        <v>0</v>
      </c>
      <c r="L1181" s="94">
        <f t="shared" si="88"/>
        <v>0</v>
      </c>
      <c r="M1181" s="94">
        <f t="shared" si="88"/>
        <v>0</v>
      </c>
      <c r="N1181" s="94">
        <f t="shared" si="88"/>
        <v>0</v>
      </c>
      <c r="O1181" s="94">
        <f t="shared" si="88"/>
        <v>0</v>
      </c>
      <c r="P1181" s="94">
        <f t="shared" si="88"/>
        <v>0</v>
      </c>
      <c r="Q1181" s="94">
        <f t="shared" si="88"/>
        <v>0</v>
      </c>
      <c r="R1181" s="94">
        <f t="shared" si="88"/>
        <v>0</v>
      </c>
      <c r="S1181" s="94">
        <f t="shared" si="88"/>
        <v>0</v>
      </c>
      <c r="T1181" s="94">
        <f t="shared" si="88"/>
        <v>0</v>
      </c>
      <c r="U1181" s="94">
        <f t="shared" si="88"/>
        <v>0</v>
      </c>
      <c r="V1181" s="94">
        <f t="shared" si="88"/>
        <v>0</v>
      </c>
      <c r="W1181" s="94">
        <f t="shared" si="88"/>
        <v>0</v>
      </c>
      <c r="X1181" s="94">
        <f t="shared" si="88"/>
        <v>0</v>
      </c>
      <c r="Y1181" s="94">
        <f t="shared" si="88"/>
        <v>0</v>
      </c>
      <c r="Z1181" s="94">
        <f t="shared" si="88"/>
        <v>0</v>
      </c>
      <c r="AA1181" s="94">
        <f t="shared" si="88"/>
        <v>0</v>
      </c>
      <c r="AB1181" s="95">
        <f t="shared" si="88"/>
        <v>0</v>
      </c>
      <c r="AD1181" s="194"/>
    </row>
    <row r="1182" spans="2:30" ht="12.75" hidden="1" customHeight="1" outlineLevel="1">
      <c r="D1182" s="112" t="str">
        <f ca="1">'Line Items'!D337</f>
        <v>Angel: DMU - Class 158 - 2 car</v>
      </c>
      <c r="E1182" s="93"/>
      <c r="F1182" s="113" t="str">
        <f t="shared" si="87"/>
        <v>£000</v>
      </c>
      <c r="G1182" s="94">
        <f t="shared" si="88"/>
        <v>0</v>
      </c>
      <c r="H1182" s="94">
        <f t="shared" si="88"/>
        <v>0</v>
      </c>
      <c r="I1182" s="94">
        <f t="shared" si="88"/>
        <v>0</v>
      </c>
      <c r="J1182" s="94">
        <f t="shared" si="88"/>
        <v>0</v>
      </c>
      <c r="K1182" s="94">
        <f t="shared" si="88"/>
        <v>0</v>
      </c>
      <c r="L1182" s="94">
        <f t="shared" si="88"/>
        <v>0</v>
      </c>
      <c r="M1182" s="94">
        <f t="shared" si="88"/>
        <v>0</v>
      </c>
      <c r="N1182" s="94">
        <f t="shared" si="88"/>
        <v>0</v>
      </c>
      <c r="O1182" s="94">
        <f t="shared" si="88"/>
        <v>0</v>
      </c>
      <c r="P1182" s="94">
        <f t="shared" si="88"/>
        <v>0</v>
      </c>
      <c r="Q1182" s="94">
        <f t="shared" si="88"/>
        <v>0</v>
      </c>
      <c r="R1182" s="94">
        <f t="shared" si="88"/>
        <v>0</v>
      </c>
      <c r="S1182" s="94">
        <f t="shared" si="88"/>
        <v>0</v>
      </c>
      <c r="T1182" s="94">
        <f t="shared" si="88"/>
        <v>0</v>
      </c>
      <c r="U1182" s="94">
        <f t="shared" si="88"/>
        <v>0</v>
      </c>
      <c r="V1182" s="94">
        <f t="shared" si="88"/>
        <v>0</v>
      </c>
      <c r="W1182" s="94">
        <f t="shared" si="88"/>
        <v>0</v>
      </c>
      <c r="X1182" s="94">
        <f t="shared" si="88"/>
        <v>0</v>
      </c>
      <c r="Y1182" s="94">
        <f t="shared" si="88"/>
        <v>0</v>
      </c>
      <c r="Z1182" s="94">
        <f t="shared" si="88"/>
        <v>0</v>
      </c>
      <c r="AA1182" s="94">
        <f t="shared" si="88"/>
        <v>0</v>
      </c>
      <c r="AB1182" s="95">
        <f t="shared" si="88"/>
        <v>0</v>
      </c>
      <c r="AD1182" s="194"/>
    </row>
    <row r="1183" spans="2:30" ht="12.75" hidden="1" customHeight="1" outlineLevel="1">
      <c r="D1183" s="112" t="str">
        <f ca="1">'Line Items'!D338</f>
        <v>Angel: EMU - Class 333</v>
      </c>
      <c r="E1183" s="93"/>
      <c r="F1183" s="113" t="str">
        <f t="shared" si="87"/>
        <v>£000</v>
      </c>
      <c r="G1183" s="94">
        <f t="shared" si="88"/>
        <v>0</v>
      </c>
      <c r="H1183" s="94">
        <f t="shared" si="88"/>
        <v>0</v>
      </c>
      <c r="I1183" s="94">
        <f t="shared" si="88"/>
        <v>0</v>
      </c>
      <c r="J1183" s="94">
        <f t="shared" si="88"/>
        <v>0</v>
      </c>
      <c r="K1183" s="94">
        <f t="shared" si="88"/>
        <v>0</v>
      </c>
      <c r="L1183" s="94">
        <f t="shared" si="88"/>
        <v>0</v>
      </c>
      <c r="M1183" s="94">
        <f t="shared" si="88"/>
        <v>0</v>
      </c>
      <c r="N1183" s="94">
        <f t="shared" si="88"/>
        <v>0</v>
      </c>
      <c r="O1183" s="94">
        <f t="shared" si="88"/>
        <v>0</v>
      </c>
      <c r="P1183" s="94">
        <f t="shared" si="88"/>
        <v>0</v>
      </c>
      <c r="Q1183" s="94">
        <f t="shared" si="88"/>
        <v>0</v>
      </c>
      <c r="R1183" s="94">
        <f t="shared" si="88"/>
        <v>0</v>
      </c>
      <c r="S1183" s="94">
        <f t="shared" si="88"/>
        <v>0</v>
      </c>
      <c r="T1183" s="94">
        <f t="shared" si="88"/>
        <v>0</v>
      </c>
      <c r="U1183" s="94">
        <f t="shared" si="88"/>
        <v>0</v>
      </c>
      <c r="V1183" s="94">
        <f t="shared" si="88"/>
        <v>0</v>
      </c>
      <c r="W1183" s="94">
        <f t="shared" si="88"/>
        <v>0</v>
      </c>
      <c r="X1183" s="94">
        <f t="shared" si="88"/>
        <v>0</v>
      </c>
      <c r="Y1183" s="94">
        <f t="shared" si="88"/>
        <v>0</v>
      </c>
      <c r="Z1183" s="94">
        <f t="shared" si="88"/>
        <v>0</v>
      </c>
      <c r="AA1183" s="94">
        <f t="shared" si="88"/>
        <v>0</v>
      </c>
      <c r="AB1183" s="95">
        <f t="shared" si="88"/>
        <v>0</v>
      </c>
      <c r="AD1183" s="194"/>
    </row>
    <row r="1184" spans="2:30" ht="12.75" hidden="1" customHeight="1" outlineLevel="1">
      <c r="D1184" s="112" t="str">
        <f ca="1">'Line Items'!D339</f>
        <v>Eversholt: DMU - Class 158 - 2 car</v>
      </c>
      <c r="E1184" s="93"/>
      <c r="F1184" s="113" t="str">
        <f t="shared" si="87"/>
        <v>£000</v>
      </c>
      <c r="G1184" s="94">
        <f t="shared" si="88"/>
        <v>0</v>
      </c>
      <c r="H1184" s="94">
        <f t="shared" si="88"/>
        <v>0</v>
      </c>
      <c r="I1184" s="94">
        <f t="shared" si="88"/>
        <v>0</v>
      </c>
      <c r="J1184" s="94">
        <f t="shared" si="88"/>
        <v>0</v>
      </c>
      <c r="K1184" s="94">
        <f t="shared" si="88"/>
        <v>0</v>
      </c>
      <c r="L1184" s="94">
        <f t="shared" si="88"/>
        <v>0</v>
      </c>
      <c r="M1184" s="94">
        <f t="shared" si="88"/>
        <v>0</v>
      </c>
      <c r="N1184" s="94">
        <f t="shared" si="88"/>
        <v>0</v>
      </c>
      <c r="O1184" s="94">
        <f t="shared" si="88"/>
        <v>0</v>
      </c>
      <c r="P1184" s="94">
        <f t="shared" si="88"/>
        <v>0</v>
      </c>
      <c r="Q1184" s="94">
        <f t="shared" si="88"/>
        <v>0</v>
      </c>
      <c r="R1184" s="94">
        <f t="shared" si="88"/>
        <v>0</v>
      </c>
      <c r="S1184" s="94">
        <f t="shared" si="88"/>
        <v>0</v>
      </c>
      <c r="T1184" s="94">
        <f t="shared" si="88"/>
        <v>0</v>
      </c>
      <c r="U1184" s="94">
        <f t="shared" si="88"/>
        <v>0</v>
      </c>
      <c r="V1184" s="94">
        <f t="shared" si="88"/>
        <v>0</v>
      </c>
      <c r="W1184" s="94">
        <f t="shared" si="88"/>
        <v>0</v>
      </c>
      <c r="X1184" s="94">
        <f t="shared" si="88"/>
        <v>0</v>
      </c>
      <c r="Y1184" s="94">
        <f t="shared" si="88"/>
        <v>0</v>
      </c>
      <c r="Z1184" s="94">
        <f t="shared" si="88"/>
        <v>0</v>
      </c>
      <c r="AA1184" s="94">
        <f t="shared" si="88"/>
        <v>0</v>
      </c>
      <c r="AB1184" s="95">
        <f t="shared" si="88"/>
        <v>0</v>
      </c>
      <c r="AD1184" s="194"/>
    </row>
    <row r="1185" spans="4:30" ht="12.75" hidden="1" customHeight="1" outlineLevel="1">
      <c r="D1185" s="112" t="str">
        <f ca="1">'Line Items'!D340</f>
        <v>Eversholt: EMU - Class 321</v>
      </c>
      <c r="E1185" s="93"/>
      <c r="F1185" s="113" t="str">
        <f t="shared" si="87"/>
        <v>£000</v>
      </c>
      <c r="G1185" s="94">
        <f t="shared" si="88"/>
        <v>0</v>
      </c>
      <c r="H1185" s="94">
        <f t="shared" si="88"/>
        <v>0</v>
      </c>
      <c r="I1185" s="94">
        <f t="shared" si="88"/>
        <v>0</v>
      </c>
      <c r="J1185" s="94">
        <f t="shared" si="88"/>
        <v>0</v>
      </c>
      <c r="K1185" s="94">
        <f t="shared" si="88"/>
        <v>0</v>
      </c>
      <c r="L1185" s="94">
        <f t="shared" si="88"/>
        <v>0</v>
      </c>
      <c r="M1185" s="94">
        <f t="shared" si="88"/>
        <v>0</v>
      </c>
      <c r="N1185" s="94">
        <f t="shared" si="88"/>
        <v>0</v>
      </c>
      <c r="O1185" s="94">
        <f t="shared" si="88"/>
        <v>0</v>
      </c>
      <c r="P1185" s="94">
        <f t="shared" si="88"/>
        <v>0</v>
      </c>
      <c r="Q1185" s="94">
        <f t="shared" si="88"/>
        <v>0</v>
      </c>
      <c r="R1185" s="94">
        <f t="shared" si="88"/>
        <v>0</v>
      </c>
      <c r="S1185" s="94">
        <f t="shared" si="88"/>
        <v>0</v>
      </c>
      <c r="T1185" s="94">
        <f t="shared" si="88"/>
        <v>0</v>
      </c>
      <c r="U1185" s="94">
        <f t="shared" si="88"/>
        <v>0</v>
      </c>
      <c r="V1185" s="94">
        <f t="shared" si="88"/>
        <v>0</v>
      </c>
      <c r="W1185" s="94">
        <f t="shared" si="88"/>
        <v>0</v>
      </c>
      <c r="X1185" s="94">
        <f t="shared" si="88"/>
        <v>0</v>
      </c>
      <c r="Y1185" s="94">
        <f t="shared" si="88"/>
        <v>0</v>
      </c>
      <c r="Z1185" s="94">
        <f t="shared" si="88"/>
        <v>0</v>
      </c>
      <c r="AA1185" s="94">
        <f t="shared" si="88"/>
        <v>0</v>
      </c>
      <c r="AB1185" s="95">
        <f t="shared" si="88"/>
        <v>0</v>
      </c>
      <c r="AD1185" s="194"/>
    </row>
    <row r="1186" spans="4:30" ht="12.75" hidden="1" customHeight="1" outlineLevel="1">
      <c r="D1186" s="112" t="str">
        <f ca="1">'Line Items'!D341</f>
        <v>Eversholt: EMU - Class 322</v>
      </c>
      <c r="E1186" s="93"/>
      <c r="F1186" s="113" t="str">
        <f t="shared" si="87"/>
        <v>£000</v>
      </c>
      <c r="G1186" s="94">
        <f t="shared" si="88"/>
        <v>0</v>
      </c>
      <c r="H1186" s="94">
        <f t="shared" si="88"/>
        <v>0</v>
      </c>
      <c r="I1186" s="94">
        <f t="shared" si="88"/>
        <v>0</v>
      </c>
      <c r="J1186" s="94">
        <f t="shared" si="88"/>
        <v>0</v>
      </c>
      <c r="K1186" s="94">
        <f t="shared" si="88"/>
        <v>0</v>
      </c>
      <c r="L1186" s="94">
        <f t="shared" si="88"/>
        <v>0</v>
      </c>
      <c r="M1186" s="94">
        <f t="shared" si="88"/>
        <v>0</v>
      </c>
      <c r="N1186" s="94">
        <f t="shared" si="88"/>
        <v>0</v>
      </c>
      <c r="O1186" s="94">
        <f t="shared" si="88"/>
        <v>0</v>
      </c>
      <c r="P1186" s="94">
        <f t="shared" si="88"/>
        <v>0</v>
      </c>
      <c r="Q1186" s="94">
        <f t="shared" si="88"/>
        <v>0</v>
      </c>
      <c r="R1186" s="94">
        <f t="shared" si="88"/>
        <v>0</v>
      </c>
      <c r="S1186" s="94">
        <f t="shared" si="88"/>
        <v>0</v>
      </c>
      <c r="T1186" s="94">
        <f t="shared" si="88"/>
        <v>0</v>
      </c>
      <c r="U1186" s="94">
        <f t="shared" si="88"/>
        <v>0</v>
      </c>
      <c r="V1186" s="94">
        <f t="shared" si="88"/>
        <v>0</v>
      </c>
      <c r="W1186" s="94">
        <f t="shared" si="88"/>
        <v>0</v>
      </c>
      <c r="X1186" s="94">
        <f t="shared" si="88"/>
        <v>0</v>
      </c>
      <c r="Y1186" s="94">
        <f t="shared" si="88"/>
        <v>0</v>
      </c>
      <c r="Z1186" s="94">
        <f t="shared" si="88"/>
        <v>0</v>
      </c>
      <c r="AA1186" s="94">
        <f t="shared" si="88"/>
        <v>0</v>
      </c>
      <c r="AB1186" s="95">
        <f t="shared" si="88"/>
        <v>0</v>
      </c>
      <c r="AD1186" s="194"/>
    </row>
    <row r="1187" spans="4:30" ht="12.75" hidden="1" customHeight="1" outlineLevel="1">
      <c r="D1187" s="112" t="str">
        <f ca="1">'Line Items'!D342</f>
        <v>Porterbrook: DMU - Class 144 - 2 car</v>
      </c>
      <c r="E1187" s="93"/>
      <c r="F1187" s="113" t="str">
        <f t="shared" si="87"/>
        <v>£000</v>
      </c>
      <c r="G1187" s="94">
        <f t="shared" si="88"/>
        <v>0</v>
      </c>
      <c r="H1187" s="94">
        <f t="shared" si="88"/>
        <v>0</v>
      </c>
      <c r="I1187" s="94">
        <f t="shared" si="88"/>
        <v>0</v>
      </c>
      <c r="J1187" s="94">
        <f t="shared" si="88"/>
        <v>0</v>
      </c>
      <c r="K1187" s="94">
        <f t="shared" si="88"/>
        <v>0</v>
      </c>
      <c r="L1187" s="94">
        <f t="shared" si="88"/>
        <v>0</v>
      </c>
      <c r="M1187" s="94">
        <f t="shared" si="88"/>
        <v>0</v>
      </c>
      <c r="N1187" s="94">
        <f t="shared" si="88"/>
        <v>0</v>
      </c>
      <c r="O1187" s="94">
        <f t="shared" si="88"/>
        <v>0</v>
      </c>
      <c r="P1187" s="94">
        <f t="shared" si="88"/>
        <v>0</v>
      </c>
      <c r="Q1187" s="94">
        <f t="shared" si="88"/>
        <v>0</v>
      </c>
      <c r="R1187" s="94">
        <f t="shared" si="88"/>
        <v>0</v>
      </c>
      <c r="S1187" s="94">
        <f t="shared" si="88"/>
        <v>0</v>
      </c>
      <c r="T1187" s="94">
        <f t="shared" si="88"/>
        <v>0</v>
      </c>
      <c r="U1187" s="94">
        <f t="shared" si="88"/>
        <v>0</v>
      </c>
      <c r="V1187" s="94">
        <f t="shared" si="88"/>
        <v>0</v>
      </c>
      <c r="W1187" s="94">
        <f t="shared" si="88"/>
        <v>0</v>
      </c>
      <c r="X1187" s="94">
        <f t="shared" si="88"/>
        <v>0</v>
      </c>
      <c r="Y1187" s="94">
        <f t="shared" si="88"/>
        <v>0</v>
      </c>
      <c r="Z1187" s="94">
        <f t="shared" si="88"/>
        <v>0</v>
      </c>
      <c r="AA1187" s="94">
        <f t="shared" si="88"/>
        <v>0</v>
      </c>
      <c r="AB1187" s="95">
        <f t="shared" si="88"/>
        <v>0</v>
      </c>
      <c r="AD1187" s="194"/>
    </row>
    <row r="1188" spans="4:30" ht="12.75" hidden="1" customHeight="1" outlineLevel="1">
      <c r="D1188" s="112" t="str">
        <f ca="1">'Line Items'!D343</f>
        <v>Porterbrook: DMU - Class 144 - 3 car</v>
      </c>
      <c r="E1188" s="93"/>
      <c r="F1188" s="113" t="str">
        <f t="shared" si="87"/>
        <v>£000</v>
      </c>
      <c r="G1188" s="94">
        <f t="shared" si="88"/>
        <v>0</v>
      </c>
      <c r="H1188" s="94">
        <f t="shared" si="88"/>
        <v>0</v>
      </c>
      <c r="I1188" s="94">
        <f t="shared" si="88"/>
        <v>0</v>
      </c>
      <c r="J1188" s="94">
        <f t="shared" si="88"/>
        <v>0</v>
      </c>
      <c r="K1188" s="94">
        <f t="shared" si="88"/>
        <v>0</v>
      </c>
      <c r="L1188" s="94">
        <f t="shared" si="88"/>
        <v>0</v>
      </c>
      <c r="M1188" s="94">
        <f t="shared" si="88"/>
        <v>0</v>
      </c>
      <c r="N1188" s="94">
        <f t="shared" si="88"/>
        <v>0</v>
      </c>
      <c r="O1188" s="94">
        <f t="shared" si="88"/>
        <v>0</v>
      </c>
      <c r="P1188" s="94">
        <f t="shared" si="88"/>
        <v>0</v>
      </c>
      <c r="Q1188" s="94">
        <f t="shared" si="88"/>
        <v>0</v>
      </c>
      <c r="R1188" s="94">
        <f t="shared" si="88"/>
        <v>0</v>
      </c>
      <c r="S1188" s="94">
        <f t="shared" si="88"/>
        <v>0</v>
      </c>
      <c r="T1188" s="94">
        <f t="shared" ref="T1188:AB1188" si="89">T29*T965</f>
        <v>0</v>
      </c>
      <c r="U1188" s="94">
        <f t="shared" si="89"/>
        <v>0</v>
      </c>
      <c r="V1188" s="94">
        <f t="shared" si="89"/>
        <v>0</v>
      </c>
      <c r="W1188" s="94">
        <f t="shared" si="89"/>
        <v>0</v>
      </c>
      <c r="X1188" s="94">
        <f t="shared" si="89"/>
        <v>0</v>
      </c>
      <c r="Y1188" s="94">
        <f t="shared" si="89"/>
        <v>0</v>
      </c>
      <c r="Z1188" s="94">
        <f t="shared" si="89"/>
        <v>0</v>
      </c>
      <c r="AA1188" s="94">
        <f t="shared" si="89"/>
        <v>0</v>
      </c>
      <c r="AB1188" s="95">
        <f t="shared" si="89"/>
        <v>0</v>
      </c>
      <c r="AD1188" s="194"/>
    </row>
    <row r="1189" spans="4:30" ht="12.75" hidden="1" customHeight="1" outlineLevel="1">
      <c r="D1189" s="112" t="str">
        <f ca="1">'Line Items'!D344</f>
        <v>Porterbrook: DMU - Class 150 - 2 car</v>
      </c>
      <c r="E1189" s="93"/>
      <c r="F1189" s="113" t="str">
        <f t="shared" si="87"/>
        <v>£000</v>
      </c>
      <c r="G1189" s="94">
        <f t="shared" ref="G1189:AB1200" si="90">G30*G966</f>
        <v>0</v>
      </c>
      <c r="H1189" s="94">
        <f t="shared" si="90"/>
        <v>0</v>
      </c>
      <c r="I1189" s="94">
        <f t="shared" si="90"/>
        <v>0</v>
      </c>
      <c r="J1189" s="94">
        <f t="shared" si="90"/>
        <v>0</v>
      </c>
      <c r="K1189" s="94">
        <f t="shared" si="90"/>
        <v>0</v>
      </c>
      <c r="L1189" s="94">
        <f t="shared" si="90"/>
        <v>0</v>
      </c>
      <c r="M1189" s="94">
        <f t="shared" si="90"/>
        <v>0</v>
      </c>
      <c r="N1189" s="94">
        <f t="shared" si="90"/>
        <v>0</v>
      </c>
      <c r="O1189" s="94">
        <f t="shared" si="90"/>
        <v>0</v>
      </c>
      <c r="P1189" s="94">
        <f t="shared" si="90"/>
        <v>0</v>
      </c>
      <c r="Q1189" s="94">
        <f t="shared" si="90"/>
        <v>0</v>
      </c>
      <c r="R1189" s="94">
        <f t="shared" si="90"/>
        <v>0</v>
      </c>
      <c r="S1189" s="94">
        <f t="shared" si="90"/>
        <v>0</v>
      </c>
      <c r="T1189" s="94">
        <f t="shared" si="90"/>
        <v>0</v>
      </c>
      <c r="U1189" s="94">
        <f t="shared" si="90"/>
        <v>0</v>
      </c>
      <c r="V1189" s="94">
        <f t="shared" si="90"/>
        <v>0</v>
      </c>
      <c r="W1189" s="94">
        <f t="shared" si="90"/>
        <v>0</v>
      </c>
      <c r="X1189" s="94">
        <f t="shared" si="90"/>
        <v>0</v>
      </c>
      <c r="Y1189" s="94">
        <f t="shared" si="90"/>
        <v>0</v>
      </c>
      <c r="Z1189" s="94">
        <f t="shared" si="90"/>
        <v>0</v>
      </c>
      <c r="AA1189" s="94">
        <f t="shared" si="90"/>
        <v>0</v>
      </c>
      <c r="AB1189" s="95">
        <f t="shared" si="90"/>
        <v>0</v>
      </c>
      <c r="AD1189" s="194"/>
    </row>
    <row r="1190" spans="4:30" ht="12.75" hidden="1" customHeight="1" outlineLevel="1">
      <c r="D1190" s="112" t="str">
        <f ca="1">'Line Items'!D345</f>
        <v>Porterbrook: DMU - Class 153</v>
      </c>
      <c r="E1190" s="93"/>
      <c r="F1190" s="113" t="str">
        <f t="shared" si="87"/>
        <v>£000</v>
      </c>
      <c r="G1190" s="94">
        <f t="shared" si="90"/>
        <v>0</v>
      </c>
      <c r="H1190" s="94">
        <f t="shared" si="90"/>
        <v>0</v>
      </c>
      <c r="I1190" s="94">
        <f t="shared" si="90"/>
        <v>0</v>
      </c>
      <c r="J1190" s="94">
        <f t="shared" si="90"/>
        <v>0</v>
      </c>
      <c r="K1190" s="94">
        <f t="shared" si="90"/>
        <v>0</v>
      </c>
      <c r="L1190" s="94">
        <f t="shared" si="90"/>
        <v>0</v>
      </c>
      <c r="M1190" s="94">
        <f t="shared" si="90"/>
        <v>0</v>
      </c>
      <c r="N1190" s="94">
        <f t="shared" si="90"/>
        <v>0</v>
      </c>
      <c r="O1190" s="94">
        <f t="shared" si="90"/>
        <v>0</v>
      </c>
      <c r="P1190" s="94">
        <f t="shared" si="90"/>
        <v>0</v>
      </c>
      <c r="Q1190" s="94">
        <f t="shared" si="90"/>
        <v>0</v>
      </c>
      <c r="R1190" s="94">
        <f t="shared" si="90"/>
        <v>0</v>
      </c>
      <c r="S1190" s="94">
        <f t="shared" si="90"/>
        <v>0</v>
      </c>
      <c r="T1190" s="94">
        <f t="shared" si="90"/>
        <v>0</v>
      </c>
      <c r="U1190" s="94">
        <f t="shared" si="90"/>
        <v>0</v>
      </c>
      <c r="V1190" s="94">
        <f t="shared" si="90"/>
        <v>0</v>
      </c>
      <c r="W1190" s="94">
        <f t="shared" si="90"/>
        <v>0</v>
      </c>
      <c r="X1190" s="94">
        <f t="shared" si="90"/>
        <v>0</v>
      </c>
      <c r="Y1190" s="94">
        <f t="shared" si="90"/>
        <v>0</v>
      </c>
      <c r="Z1190" s="94">
        <f t="shared" si="90"/>
        <v>0</v>
      </c>
      <c r="AA1190" s="94">
        <f t="shared" si="90"/>
        <v>0</v>
      </c>
      <c r="AB1190" s="95">
        <f t="shared" si="90"/>
        <v>0</v>
      </c>
      <c r="AD1190" s="194"/>
    </row>
    <row r="1191" spans="4:30" ht="12.75" hidden="1" customHeight="1" outlineLevel="1">
      <c r="D1191" s="112" t="str">
        <f ca="1">'Line Items'!D346</f>
        <v>Porterbrook: DMU - Class 155</v>
      </c>
      <c r="E1191" s="93"/>
      <c r="F1191" s="113" t="str">
        <f t="shared" si="87"/>
        <v>£000</v>
      </c>
      <c r="G1191" s="94">
        <f t="shared" si="90"/>
        <v>0</v>
      </c>
      <c r="H1191" s="94">
        <f t="shared" si="90"/>
        <v>0</v>
      </c>
      <c r="I1191" s="94">
        <f t="shared" si="90"/>
        <v>0</v>
      </c>
      <c r="J1191" s="94">
        <f t="shared" si="90"/>
        <v>0</v>
      </c>
      <c r="K1191" s="94">
        <f t="shared" si="90"/>
        <v>0</v>
      </c>
      <c r="L1191" s="94">
        <f t="shared" si="90"/>
        <v>0</v>
      </c>
      <c r="M1191" s="94">
        <f t="shared" si="90"/>
        <v>0</v>
      </c>
      <c r="N1191" s="94">
        <f t="shared" si="90"/>
        <v>0</v>
      </c>
      <c r="O1191" s="94">
        <f t="shared" si="90"/>
        <v>0</v>
      </c>
      <c r="P1191" s="94">
        <f t="shared" si="90"/>
        <v>0</v>
      </c>
      <c r="Q1191" s="94">
        <f t="shared" si="90"/>
        <v>0</v>
      </c>
      <c r="R1191" s="94">
        <f t="shared" si="90"/>
        <v>0</v>
      </c>
      <c r="S1191" s="94">
        <f t="shared" si="90"/>
        <v>0</v>
      </c>
      <c r="T1191" s="94">
        <f t="shared" si="90"/>
        <v>0</v>
      </c>
      <c r="U1191" s="94">
        <f t="shared" si="90"/>
        <v>0</v>
      </c>
      <c r="V1191" s="94">
        <f t="shared" si="90"/>
        <v>0</v>
      </c>
      <c r="W1191" s="94">
        <f t="shared" si="90"/>
        <v>0</v>
      </c>
      <c r="X1191" s="94">
        <f t="shared" si="90"/>
        <v>0</v>
      </c>
      <c r="Y1191" s="94">
        <f t="shared" si="90"/>
        <v>0</v>
      </c>
      <c r="Z1191" s="94">
        <f t="shared" si="90"/>
        <v>0</v>
      </c>
      <c r="AA1191" s="94">
        <f t="shared" si="90"/>
        <v>0</v>
      </c>
      <c r="AB1191" s="95">
        <f t="shared" si="90"/>
        <v>0</v>
      </c>
      <c r="AD1191" s="194"/>
    </row>
    <row r="1192" spans="4:30" ht="12.75" hidden="1" customHeight="1" outlineLevel="1">
      <c r="D1192" s="112" t="str">
        <f ca="1">'Line Items'!D347</f>
        <v>Porterbrook: DMU - Class 156</v>
      </c>
      <c r="E1192" s="93"/>
      <c r="F1192" s="113" t="str">
        <f t="shared" si="87"/>
        <v>£000</v>
      </c>
      <c r="G1192" s="94">
        <f t="shared" si="90"/>
        <v>0</v>
      </c>
      <c r="H1192" s="94">
        <f t="shared" si="90"/>
        <v>0</v>
      </c>
      <c r="I1192" s="94">
        <f t="shared" si="90"/>
        <v>0</v>
      </c>
      <c r="J1192" s="94">
        <f t="shared" si="90"/>
        <v>0</v>
      </c>
      <c r="K1192" s="94">
        <f t="shared" si="90"/>
        <v>0</v>
      </c>
      <c r="L1192" s="94">
        <f t="shared" si="90"/>
        <v>0</v>
      </c>
      <c r="M1192" s="94">
        <f t="shared" si="90"/>
        <v>0</v>
      </c>
      <c r="N1192" s="94">
        <f t="shared" si="90"/>
        <v>0</v>
      </c>
      <c r="O1192" s="94">
        <f t="shared" si="90"/>
        <v>0</v>
      </c>
      <c r="P1192" s="94">
        <f t="shared" si="90"/>
        <v>0</v>
      </c>
      <c r="Q1192" s="94">
        <f t="shared" si="90"/>
        <v>0</v>
      </c>
      <c r="R1192" s="94">
        <f t="shared" si="90"/>
        <v>0</v>
      </c>
      <c r="S1192" s="94">
        <f t="shared" si="90"/>
        <v>0</v>
      </c>
      <c r="T1192" s="94">
        <f t="shared" si="90"/>
        <v>0</v>
      </c>
      <c r="U1192" s="94">
        <f t="shared" si="90"/>
        <v>0</v>
      </c>
      <c r="V1192" s="94">
        <f t="shared" si="90"/>
        <v>0</v>
      </c>
      <c r="W1192" s="94">
        <f t="shared" si="90"/>
        <v>0</v>
      </c>
      <c r="X1192" s="94">
        <f t="shared" si="90"/>
        <v>0</v>
      </c>
      <c r="Y1192" s="94">
        <f t="shared" si="90"/>
        <v>0</v>
      </c>
      <c r="Z1192" s="94">
        <f t="shared" si="90"/>
        <v>0</v>
      </c>
      <c r="AA1192" s="94">
        <f t="shared" si="90"/>
        <v>0</v>
      </c>
      <c r="AB1192" s="95">
        <f t="shared" si="90"/>
        <v>0</v>
      </c>
      <c r="AD1192" s="194"/>
    </row>
    <row r="1193" spans="4:30" ht="12.75" hidden="1" customHeight="1" outlineLevel="1">
      <c r="D1193" s="112" t="str">
        <f ca="1">'Line Items'!D348</f>
        <v>Porterbrook: DMU - Class 158 - 3 car</v>
      </c>
      <c r="E1193" s="93"/>
      <c r="F1193" s="113" t="str">
        <f t="shared" si="87"/>
        <v>£000</v>
      </c>
      <c r="G1193" s="94">
        <f t="shared" si="90"/>
        <v>0</v>
      </c>
      <c r="H1193" s="94">
        <f t="shared" si="90"/>
        <v>0</v>
      </c>
      <c r="I1193" s="94">
        <f t="shared" si="90"/>
        <v>0</v>
      </c>
      <c r="J1193" s="94">
        <f t="shared" si="90"/>
        <v>0</v>
      </c>
      <c r="K1193" s="94">
        <f t="shared" si="90"/>
        <v>0</v>
      </c>
      <c r="L1193" s="94">
        <f t="shared" si="90"/>
        <v>0</v>
      </c>
      <c r="M1193" s="94">
        <f t="shared" si="90"/>
        <v>0</v>
      </c>
      <c r="N1193" s="94">
        <f t="shared" si="90"/>
        <v>0</v>
      </c>
      <c r="O1193" s="94">
        <f t="shared" si="90"/>
        <v>0</v>
      </c>
      <c r="P1193" s="94">
        <f t="shared" si="90"/>
        <v>0</v>
      </c>
      <c r="Q1193" s="94">
        <f t="shared" si="90"/>
        <v>0</v>
      </c>
      <c r="R1193" s="94">
        <f t="shared" si="90"/>
        <v>0</v>
      </c>
      <c r="S1193" s="94">
        <f t="shared" si="90"/>
        <v>0</v>
      </c>
      <c r="T1193" s="94">
        <f t="shared" si="90"/>
        <v>0</v>
      </c>
      <c r="U1193" s="94">
        <f t="shared" si="90"/>
        <v>0</v>
      </c>
      <c r="V1193" s="94">
        <f t="shared" si="90"/>
        <v>0</v>
      </c>
      <c r="W1193" s="94">
        <f t="shared" si="90"/>
        <v>0</v>
      </c>
      <c r="X1193" s="94">
        <f t="shared" si="90"/>
        <v>0</v>
      </c>
      <c r="Y1193" s="94">
        <f t="shared" si="90"/>
        <v>0</v>
      </c>
      <c r="Z1193" s="94">
        <f t="shared" si="90"/>
        <v>0</v>
      </c>
      <c r="AA1193" s="94">
        <f t="shared" si="90"/>
        <v>0</v>
      </c>
      <c r="AB1193" s="95">
        <f t="shared" si="90"/>
        <v>0</v>
      </c>
      <c r="AD1193" s="194"/>
    </row>
    <row r="1194" spans="4:30" ht="12.75" hidden="1" customHeight="1" outlineLevel="1">
      <c r="D1194" s="112" t="str">
        <f ca="1">'Line Items'!D349</f>
        <v>Porterbrook: EMU - Class 319</v>
      </c>
      <c r="E1194" s="93"/>
      <c r="F1194" s="113" t="str">
        <f t="shared" si="87"/>
        <v>£000</v>
      </c>
      <c r="G1194" s="94">
        <f t="shared" si="90"/>
        <v>0</v>
      </c>
      <c r="H1194" s="94">
        <f t="shared" si="90"/>
        <v>0</v>
      </c>
      <c r="I1194" s="94">
        <f t="shared" si="90"/>
        <v>0</v>
      </c>
      <c r="J1194" s="94">
        <f t="shared" si="90"/>
        <v>0</v>
      </c>
      <c r="K1194" s="94">
        <f t="shared" si="90"/>
        <v>0</v>
      </c>
      <c r="L1194" s="94">
        <f t="shared" si="90"/>
        <v>0</v>
      </c>
      <c r="M1194" s="94">
        <f t="shared" si="90"/>
        <v>0</v>
      </c>
      <c r="N1194" s="94">
        <f t="shared" si="90"/>
        <v>0</v>
      </c>
      <c r="O1194" s="94">
        <f t="shared" si="90"/>
        <v>0</v>
      </c>
      <c r="P1194" s="94">
        <f t="shared" si="90"/>
        <v>0</v>
      </c>
      <c r="Q1194" s="94">
        <f t="shared" si="90"/>
        <v>0</v>
      </c>
      <c r="R1194" s="94">
        <f t="shared" si="90"/>
        <v>0</v>
      </c>
      <c r="S1194" s="94">
        <f t="shared" si="90"/>
        <v>0</v>
      </c>
      <c r="T1194" s="94">
        <f t="shared" si="90"/>
        <v>0</v>
      </c>
      <c r="U1194" s="94">
        <f t="shared" si="90"/>
        <v>0</v>
      </c>
      <c r="V1194" s="94">
        <f t="shared" si="90"/>
        <v>0</v>
      </c>
      <c r="W1194" s="94">
        <f t="shared" si="90"/>
        <v>0</v>
      </c>
      <c r="X1194" s="94">
        <f t="shared" si="90"/>
        <v>0</v>
      </c>
      <c r="Y1194" s="94">
        <f t="shared" si="90"/>
        <v>0</v>
      </c>
      <c r="Z1194" s="94">
        <f t="shared" si="90"/>
        <v>0</v>
      </c>
      <c r="AA1194" s="94">
        <f t="shared" si="90"/>
        <v>0</v>
      </c>
      <c r="AB1194" s="95">
        <f t="shared" si="90"/>
        <v>0</v>
      </c>
      <c r="AD1194" s="194"/>
    </row>
    <row r="1195" spans="4:30" ht="12.75" hidden="1" customHeight="1" outlineLevel="1">
      <c r="D1195" s="112" t="str">
        <f ca="1">'Line Items'!D350</f>
        <v>Porterbrook: EMU - Class 323</v>
      </c>
      <c r="E1195" s="93"/>
      <c r="F1195" s="113" t="str">
        <f t="shared" si="87"/>
        <v>£000</v>
      </c>
      <c r="G1195" s="94">
        <f t="shared" si="90"/>
        <v>0</v>
      </c>
      <c r="H1195" s="94">
        <f t="shared" si="90"/>
        <v>0</v>
      </c>
      <c r="I1195" s="94">
        <f t="shared" si="90"/>
        <v>0</v>
      </c>
      <c r="J1195" s="94">
        <f t="shared" si="90"/>
        <v>0</v>
      </c>
      <c r="K1195" s="94">
        <f t="shared" si="90"/>
        <v>0</v>
      </c>
      <c r="L1195" s="94">
        <f t="shared" si="90"/>
        <v>0</v>
      </c>
      <c r="M1195" s="94">
        <f t="shared" si="90"/>
        <v>0</v>
      </c>
      <c r="N1195" s="94">
        <f t="shared" si="90"/>
        <v>0</v>
      </c>
      <c r="O1195" s="94">
        <f t="shared" si="90"/>
        <v>0</v>
      </c>
      <c r="P1195" s="94">
        <f t="shared" si="90"/>
        <v>0</v>
      </c>
      <c r="Q1195" s="94">
        <f t="shared" si="90"/>
        <v>0</v>
      </c>
      <c r="R1195" s="94">
        <f t="shared" si="90"/>
        <v>0</v>
      </c>
      <c r="S1195" s="94">
        <f t="shared" si="90"/>
        <v>0</v>
      </c>
      <c r="T1195" s="94">
        <f t="shared" si="90"/>
        <v>0</v>
      </c>
      <c r="U1195" s="94">
        <f t="shared" si="90"/>
        <v>0</v>
      </c>
      <c r="V1195" s="94">
        <f t="shared" si="90"/>
        <v>0</v>
      </c>
      <c r="W1195" s="94">
        <f t="shared" si="90"/>
        <v>0</v>
      </c>
      <c r="X1195" s="94">
        <f t="shared" si="90"/>
        <v>0</v>
      </c>
      <c r="Y1195" s="94">
        <f t="shared" si="90"/>
        <v>0</v>
      </c>
      <c r="Z1195" s="94">
        <f t="shared" si="90"/>
        <v>0</v>
      </c>
      <c r="AA1195" s="94">
        <f t="shared" si="90"/>
        <v>0</v>
      </c>
      <c r="AB1195" s="95">
        <f t="shared" si="90"/>
        <v>0</v>
      </c>
      <c r="AD1195" s="194"/>
    </row>
    <row r="1196" spans="4:30" ht="12.75" hidden="1" customHeight="1" outlineLevel="1">
      <c r="D1196" s="112" t="str">
        <f ca="1">'Line Items'!D351</f>
        <v>[Rolling Stock Line 20]</v>
      </c>
      <c r="E1196" s="93"/>
      <c r="F1196" s="113" t="str">
        <f t="shared" si="87"/>
        <v>£000</v>
      </c>
      <c r="G1196" s="94">
        <f t="shared" si="90"/>
        <v>0</v>
      </c>
      <c r="H1196" s="94">
        <f t="shared" si="90"/>
        <v>0</v>
      </c>
      <c r="I1196" s="94">
        <f t="shared" si="90"/>
        <v>0</v>
      </c>
      <c r="J1196" s="94">
        <f t="shared" si="90"/>
        <v>0</v>
      </c>
      <c r="K1196" s="94">
        <f t="shared" si="90"/>
        <v>0</v>
      </c>
      <c r="L1196" s="94">
        <f t="shared" si="90"/>
        <v>0</v>
      </c>
      <c r="M1196" s="94">
        <f t="shared" si="90"/>
        <v>0</v>
      </c>
      <c r="N1196" s="94">
        <f t="shared" si="90"/>
        <v>0</v>
      </c>
      <c r="O1196" s="94">
        <f t="shared" si="90"/>
        <v>0</v>
      </c>
      <c r="P1196" s="94">
        <f t="shared" si="90"/>
        <v>0</v>
      </c>
      <c r="Q1196" s="94">
        <f t="shared" si="90"/>
        <v>0</v>
      </c>
      <c r="R1196" s="94">
        <f t="shared" si="90"/>
        <v>0</v>
      </c>
      <c r="S1196" s="94">
        <f t="shared" si="90"/>
        <v>0</v>
      </c>
      <c r="T1196" s="94">
        <f t="shared" si="90"/>
        <v>0</v>
      </c>
      <c r="U1196" s="94">
        <f t="shared" si="90"/>
        <v>0</v>
      </c>
      <c r="V1196" s="94">
        <f t="shared" si="90"/>
        <v>0</v>
      </c>
      <c r="W1196" s="94">
        <f t="shared" si="90"/>
        <v>0</v>
      </c>
      <c r="X1196" s="94">
        <f t="shared" si="90"/>
        <v>0</v>
      </c>
      <c r="Y1196" s="94">
        <f t="shared" si="90"/>
        <v>0</v>
      </c>
      <c r="Z1196" s="94">
        <f t="shared" si="90"/>
        <v>0</v>
      </c>
      <c r="AA1196" s="94">
        <f t="shared" si="90"/>
        <v>0</v>
      </c>
      <c r="AB1196" s="95">
        <f t="shared" si="90"/>
        <v>0</v>
      </c>
      <c r="AD1196" s="194"/>
    </row>
    <row r="1197" spans="4:30" ht="12.75" hidden="1" customHeight="1" outlineLevel="1">
      <c r="D1197" s="112" t="str">
        <f ca="1">'Line Items'!D352</f>
        <v>[Rolling Stock Line 21]</v>
      </c>
      <c r="E1197" s="93"/>
      <c r="F1197" s="113" t="str">
        <f t="shared" si="87"/>
        <v>£000</v>
      </c>
      <c r="G1197" s="94">
        <f t="shared" si="90"/>
        <v>0</v>
      </c>
      <c r="H1197" s="94">
        <f t="shared" si="90"/>
        <v>0</v>
      </c>
      <c r="I1197" s="94">
        <f t="shared" si="90"/>
        <v>0</v>
      </c>
      <c r="J1197" s="94">
        <f t="shared" si="90"/>
        <v>0</v>
      </c>
      <c r="K1197" s="94">
        <f t="shared" si="90"/>
        <v>0</v>
      </c>
      <c r="L1197" s="94">
        <f t="shared" si="90"/>
        <v>0</v>
      </c>
      <c r="M1197" s="94">
        <f t="shared" si="90"/>
        <v>0</v>
      </c>
      <c r="N1197" s="94">
        <f t="shared" si="90"/>
        <v>0</v>
      </c>
      <c r="O1197" s="94">
        <f t="shared" si="90"/>
        <v>0</v>
      </c>
      <c r="P1197" s="94">
        <f t="shared" si="90"/>
        <v>0</v>
      </c>
      <c r="Q1197" s="94">
        <f t="shared" si="90"/>
        <v>0</v>
      </c>
      <c r="R1197" s="94">
        <f t="shared" si="90"/>
        <v>0</v>
      </c>
      <c r="S1197" s="94">
        <f t="shared" si="90"/>
        <v>0</v>
      </c>
      <c r="T1197" s="94">
        <f t="shared" si="90"/>
        <v>0</v>
      </c>
      <c r="U1197" s="94">
        <f t="shared" si="90"/>
        <v>0</v>
      </c>
      <c r="V1197" s="94">
        <f t="shared" si="90"/>
        <v>0</v>
      </c>
      <c r="W1197" s="94">
        <f t="shared" si="90"/>
        <v>0</v>
      </c>
      <c r="X1197" s="94">
        <f t="shared" si="90"/>
        <v>0</v>
      </c>
      <c r="Y1197" s="94">
        <f t="shared" si="90"/>
        <v>0</v>
      </c>
      <c r="Z1197" s="94">
        <f t="shared" si="90"/>
        <v>0</v>
      </c>
      <c r="AA1197" s="94">
        <f t="shared" si="90"/>
        <v>0</v>
      </c>
      <c r="AB1197" s="95">
        <f t="shared" si="90"/>
        <v>0</v>
      </c>
      <c r="AD1197" s="194"/>
    </row>
    <row r="1198" spans="4:30" ht="12.75" hidden="1" customHeight="1" outlineLevel="1">
      <c r="D1198" s="112" t="str">
        <f ca="1">'Line Items'!D353</f>
        <v>[Rolling Stock Line 22]</v>
      </c>
      <c r="E1198" s="93"/>
      <c r="F1198" s="113" t="str">
        <f t="shared" si="87"/>
        <v>£000</v>
      </c>
      <c r="G1198" s="94">
        <f t="shared" si="90"/>
        <v>0</v>
      </c>
      <c r="H1198" s="94">
        <f t="shared" si="90"/>
        <v>0</v>
      </c>
      <c r="I1198" s="94">
        <f t="shared" si="90"/>
        <v>0</v>
      </c>
      <c r="J1198" s="94">
        <f t="shared" si="90"/>
        <v>0</v>
      </c>
      <c r="K1198" s="94">
        <f t="shared" si="90"/>
        <v>0</v>
      </c>
      <c r="L1198" s="94">
        <f t="shared" si="90"/>
        <v>0</v>
      </c>
      <c r="M1198" s="94">
        <f t="shared" si="90"/>
        <v>0</v>
      </c>
      <c r="N1198" s="94">
        <f t="shared" si="90"/>
        <v>0</v>
      </c>
      <c r="O1198" s="94">
        <f t="shared" si="90"/>
        <v>0</v>
      </c>
      <c r="P1198" s="94">
        <f t="shared" si="90"/>
        <v>0</v>
      </c>
      <c r="Q1198" s="94">
        <f t="shared" si="90"/>
        <v>0</v>
      </c>
      <c r="R1198" s="94">
        <f t="shared" si="90"/>
        <v>0</v>
      </c>
      <c r="S1198" s="94">
        <f t="shared" si="90"/>
        <v>0</v>
      </c>
      <c r="T1198" s="94">
        <f t="shared" si="90"/>
        <v>0</v>
      </c>
      <c r="U1198" s="94">
        <f t="shared" si="90"/>
        <v>0</v>
      </c>
      <c r="V1198" s="94">
        <f t="shared" si="90"/>
        <v>0</v>
      </c>
      <c r="W1198" s="94">
        <f t="shared" si="90"/>
        <v>0</v>
      </c>
      <c r="X1198" s="94">
        <f t="shared" si="90"/>
        <v>0</v>
      </c>
      <c r="Y1198" s="94">
        <f t="shared" si="90"/>
        <v>0</v>
      </c>
      <c r="Z1198" s="94">
        <f t="shared" si="90"/>
        <v>0</v>
      </c>
      <c r="AA1198" s="94">
        <f t="shared" si="90"/>
        <v>0</v>
      </c>
      <c r="AB1198" s="95">
        <f t="shared" si="90"/>
        <v>0</v>
      </c>
      <c r="AD1198" s="194"/>
    </row>
    <row r="1199" spans="4:30" ht="12.75" hidden="1" customHeight="1" outlineLevel="1">
      <c r="D1199" s="112" t="str">
        <f ca="1">'Line Items'!D354</f>
        <v>[Rolling Stock Line 23]</v>
      </c>
      <c r="E1199" s="93"/>
      <c r="F1199" s="113" t="str">
        <f t="shared" si="87"/>
        <v>£000</v>
      </c>
      <c r="G1199" s="94">
        <f t="shared" si="90"/>
        <v>0</v>
      </c>
      <c r="H1199" s="94">
        <f t="shared" si="90"/>
        <v>0</v>
      </c>
      <c r="I1199" s="94">
        <f t="shared" si="90"/>
        <v>0</v>
      </c>
      <c r="J1199" s="94">
        <f t="shared" si="90"/>
        <v>0</v>
      </c>
      <c r="K1199" s="94">
        <f t="shared" si="90"/>
        <v>0</v>
      </c>
      <c r="L1199" s="94">
        <f t="shared" si="90"/>
        <v>0</v>
      </c>
      <c r="M1199" s="94">
        <f t="shared" si="90"/>
        <v>0</v>
      </c>
      <c r="N1199" s="94">
        <f t="shared" si="90"/>
        <v>0</v>
      </c>
      <c r="O1199" s="94">
        <f t="shared" si="90"/>
        <v>0</v>
      </c>
      <c r="P1199" s="94">
        <f t="shared" si="90"/>
        <v>0</v>
      </c>
      <c r="Q1199" s="94">
        <f t="shared" si="90"/>
        <v>0</v>
      </c>
      <c r="R1199" s="94">
        <f t="shared" si="90"/>
        <v>0</v>
      </c>
      <c r="S1199" s="94">
        <f t="shared" si="90"/>
        <v>0</v>
      </c>
      <c r="T1199" s="94">
        <f t="shared" si="90"/>
        <v>0</v>
      </c>
      <c r="U1199" s="94">
        <f t="shared" si="90"/>
        <v>0</v>
      </c>
      <c r="V1199" s="94">
        <f t="shared" si="90"/>
        <v>0</v>
      </c>
      <c r="W1199" s="94">
        <f t="shared" si="90"/>
        <v>0</v>
      </c>
      <c r="X1199" s="94">
        <f t="shared" si="90"/>
        <v>0</v>
      </c>
      <c r="Y1199" s="94">
        <f t="shared" si="90"/>
        <v>0</v>
      </c>
      <c r="Z1199" s="94">
        <f t="shared" si="90"/>
        <v>0</v>
      </c>
      <c r="AA1199" s="94">
        <f t="shared" si="90"/>
        <v>0</v>
      </c>
      <c r="AB1199" s="95">
        <f t="shared" si="90"/>
        <v>0</v>
      </c>
      <c r="AD1199" s="194"/>
    </row>
    <row r="1200" spans="4:30" ht="12.75" hidden="1" customHeight="1" outlineLevel="1">
      <c r="D1200" s="112" t="str">
        <f ca="1">'Line Items'!D355</f>
        <v>[Rolling Stock Line 24]</v>
      </c>
      <c r="E1200" s="93"/>
      <c r="F1200" s="113" t="str">
        <f t="shared" si="87"/>
        <v>£000</v>
      </c>
      <c r="G1200" s="94">
        <f t="shared" si="90"/>
        <v>0</v>
      </c>
      <c r="H1200" s="94">
        <f t="shared" si="90"/>
        <v>0</v>
      </c>
      <c r="I1200" s="94">
        <f t="shared" si="90"/>
        <v>0</v>
      </c>
      <c r="J1200" s="94">
        <f t="shared" si="90"/>
        <v>0</v>
      </c>
      <c r="K1200" s="94">
        <f t="shared" si="90"/>
        <v>0</v>
      </c>
      <c r="L1200" s="94">
        <f t="shared" si="90"/>
        <v>0</v>
      </c>
      <c r="M1200" s="94">
        <f t="shared" si="90"/>
        <v>0</v>
      </c>
      <c r="N1200" s="94">
        <f t="shared" si="90"/>
        <v>0</v>
      </c>
      <c r="O1200" s="94">
        <f t="shared" si="90"/>
        <v>0</v>
      </c>
      <c r="P1200" s="94">
        <f t="shared" si="90"/>
        <v>0</v>
      </c>
      <c r="Q1200" s="94">
        <f t="shared" si="90"/>
        <v>0</v>
      </c>
      <c r="R1200" s="94">
        <f t="shared" si="90"/>
        <v>0</v>
      </c>
      <c r="S1200" s="94">
        <f t="shared" si="90"/>
        <v>0</v>
      </c>
      <c r="T1200" s="94">
        <f t="shared" ref="T1200:AB1200" si="91">T41*T977</f>
        <v>0</v>
      </c>
      <c r="U1200" s="94">
        <f t="shared" si="91"/>
        <v>0</v>
      </c>
      <c r="V1200" s="94">
        <f t="shared" si="91"/>
        <v>0</v>
      </c>
      <c r="W1200" s="94">
        <f t="shared" si="91"/>
        <v>0</v>
      </c>
      <c r="X1200" s="94">
        <f t="shared" si="91"/>
        <v>0</v>
      </c>
      <c r="Y1200" s="94">
        <f t="shared" si="91"/>
        <v>0</v>
      </c>
      <c r="Z1200" s="94">
        <f t="shared" si="91"/>
        <v>0</v>
      </c>
      <c r="AA1200" s="94">
        <f t="shared" si="91"/>
        <v>0</v>
      </c>
      <c r="AB1200" s="95">
        <f t="shared" si="91"/>
        <v>0</v>
      </c>
      <c r="AD1200" s="194"/>
    </row>
    <row r="1201" spans="4:30" ht="12.75" hidden="1" customHeight="1" outlineLevel="1">
      <c r="D1201" s="112" t="str">
        <f ca="1">'Line Items'!D356</f>
        <v>[Rolling Stock Line 25]</v>
      </c>
      <c r="E1201" s="93"/>
      <c r="F1201" s="113" t="str">
        <f t="shared" si="87"/>
        <v>£000</v>
      </c>
      <c r="G1201" s="94">
        <f t="shared" ref="G1201:AB1212" si="92">G42*G978</f>
        <v>0</v>
      </c>
      <c r="H1201" s="94">
        <f t="shared" si="92"/>
        <v>0</v>
      </c>
      <c r="I1201" s="94">
        <f t="shared" si="92"/>
        <v>0</v>
      </c>
      <c r="J1201" s="94">
        <f t="shared" si="92"/>
        <v>0</v>
      </c>
      <c r="K1201" s="94">
        <f t="shared" si="92"/>
        <v>0</v>
      </c>
      <c r="L1201" s="94">
        <f t="shared" si="92"/>
        <v>0</v>
      </c>
      <c r="M1201" s="94">
        <f t="shared" si="92"/>
        <v>0</v>
      </c>
      <c r="N1201" s="94">
        <f t="shared" si="92"/>
        <v>0</v>
      </c>
      <c r="O1201" s="94">
        <f t="shared" si="92"/>
        <v>0</v>
      </c>
      <c r="P1201" s="94">
        <f t="shared" si="92"/>
        <v>0</v>
      </c>
      <c r="Q1201" s="94">
        <f t="shared" si="92"/>
        <v>0</v>
      </c>
      <c r="R1201" s="94">
        <f t="shared" si="92"/>
        <v>0</v>
      </c>
      <c r="S1201" s="94">
        <f t="shared" si="92"/>
        <v>0</v>
      </c>
      <c r="T1201" s="94">
        <f t="shared" si="92"/>
        <v>0</v>
      </c>
      <c r="U1201" s="94">
        <f t="shared" si="92"/>
        <v>0</v>
      </c>
      <c r="V1201" s="94">
        <f t="shared" si="92"/>
        <v>0</v>
      </c>
      <c r="W1201" s="94">
        <f t="shared" si="92"/>
        <v>0</v>
      </c>
      <c r="X1201" s="94">
        <f t="shared" si="92"/>
        <v>0</v>
      </c>
      <c r="Y1201" s="94">
        <f t="shared" si="92"/>
        <v>0</v>
      </c>
      <c r="Z1201" s="94">
        <f t="shared" si="92"/>
        <v>0</v>
      </c>
      <c r="AA1201" s="94">
        <f t="shared" si="92"/>
        <v>0</v>
      </c>
      <c r="AB1201" s="95">
        <f t="shared" si="92"/>
        <v>0</v>
      </c>
      <c r="AD1201" s="194"/>
    </row>
    <row r="1202" spans="4:30" ht="12.75" hidden="1" customHeight="1" outlineLevel="1">
      <c r="D1202" s="112" t="str">
        <f ca="1">'Line Items'!D357</f>
        <v>[Rolling Stock Line 26]</v>
      </c>
      <c r="E1202" s="93"/>
      <c r="F1202" s="113" t="str">
        <f t="shared" si="87"/>
        <v>£000</v>
      </c>
      <c r="G1202" s="94">
        <f t="shared" si="92"/>
        <v>0</v>
      </c>
      <c r="H1202" s="94">
        <f t="shared" si="92"/>
        <v>0</v>
      </c>
      <c r="I1202" s="94">
        <f t="shared" si="92"/>
        <v>0</v>
      </c>
      <c r="J1202" s="94">
        <f t="shared" si="92"/>
        <v>0</v>
      </c>
      <c r="K1202" s="94">
        <f t="shared" si="92"/>
        <v>0</v>
      </c>
      <c r="L1202" s="94">
        <f t="shared" si="92"/>
        <v>0</v>
      </c>
      <c r="M1202" s="94">
        <f t="shared" si="92"/>
        <v>0</v>
      </c>
      <c r="N1202" s="94">
        <f t="shared" si="92"/>
        <v>0</v>
      </c>
      <c r="O1202" s="94">
        <f t="shared" si="92"/>
        <v>0</v>
      </c>
      <c r="P1202" s="94">
        <f t="shared" si="92"/>
        <v>0</v>
      </c>
      <c r="Q1202" s="94">
        <f t="shared" si="92"/>
        <v>0</v>
      </c>
      <c r="R1202" s="94">
        <f t="shared" si="92"/>
        <v>0</v>
      </c>
      <c r="S1202" s="94">
        <f t="shared" si="92"/>
        <v>0</v>
      </c>
      <c r="T1202" s="94">
        <f t="shared" si="92"/>
        <v>0</v>
      </c>
      <c r="U1202" s="94">
        <f t="shared" si="92"/>
        <v>0</v>
      </c>
      <c r="V1202" s="94">
        <f t="shared" si="92"/>
        <v>0</v>
      </c>
      <c r="W1202" s="94">
        <f t="shared" si="92"/>
        <v>0</v>
      </c>
      <c r="X1202" s="94">
        <f t="shared" si="92"/>
        <v>0</v>
      </c>
      <c r="Y1202" s="94">
        <f t="shared" si="92"/>
        <v>0</v>
      </c>
      <c r="Z1202" s="94">
        <f t="shared" si="92"/>
        <v>0</v>
      </c>
      <c r="AA1202" s="94">
        <f t="shared" si="92"/>
        <v>0</v>
      </c>
      <c r="AB1202" s="95">
        <f t="shared" si="92"/>
        <v>0</v>
      </c>
      <c r="AD1202" s="194"/>
    </row>
    <row r="1203" spans="4:30" ht="12.75" hidden="1" customHeight="1" outlineLevel="1">
      <c r="D1203" s="112" t="str">
        <f ca="1">'Line Items'!D358</f>
        <v>[Rolling Stock Line 27]</v>
      </c>
      <c r="E1203" s="93"/>
      <c r="F1203" s="113" t="str">
        <f t="shared" si="87"/>
        <v>£000</v>
      </c>
      <c r="G1203" s="94">
        <f t="shared" si="92"/>
        <v>0</v>
      </c>
      <c r="H1203" s="94">
        <f t="shared" si="92"/>
        <v>0</v>
      </c>
      <c r="I1203" s="94">
        <f t="shared" si="92"/>
        <v>0</v>
      </c>
      <c r="J1203" s="94">
        <f t="shared" si="92"/>
        <v>0</v>
      </c>
      <c r="K1203" s="94">
        <f t="shared" si="92"/>
        <v>0</v>
      </c>
      <c r="L1203" s="94">
        <f t="shared" si="92"/>
        <v>0</v>
      </c>
      <c r="M1203" s="94">
        <f t="shared" si="92"/>
        <v>0</v>
      </c>
      <c r="N1203" s="94">
        <f t="shared" si="92"/>
        <v>0</v>
      </c>
      <c r="O1203" s="94">
        <f t="shared" si="92"/>
        <v>0</v>
      </c>
      <c r="P1203" s="94">
        <f t="shared" si="92"/>
        <v>0</v>
      </c>
      <c r="Q1203" s="94">
        <f t="shared" si="92"/>
        <v>0</v>
      </c>
      <c r="R1203" s="94">
        <f t="shared" si="92"/>
        <v>0</v>
      </c>
      <c r="S1203" s="94">
        <f t="shared" si="92"/>
        <v>0</v>
      </c>
      <c r="T1203" s="94">
        <f t="shared" si="92"/>
        <v>0</v>
      </c>
      <c r="U1203" s="94">
        <f t="shared" si="92"/>
        <v>0</v>
      </c>
      <c r="V1203" s="94">
        <f t="shared" si="92"/>
        <v>0</v>
      </c>
      <c r="W1203" s="94">
        <f t="shared" si="92"/>
        <v>0</v>
      </c>
      <c r="X1203" s="94">
        <f t="shared" si="92"/>
        <v>0</v>
      </c>
      <c r="Y1203" s="94">
        <f t="shared" si="92"/>
        <v>0</v>
      </c>
      <c r="Z1203" s="94">
        <f t="shared" si="92"/>
        <v>0</v>
      </c>
      <c r="AA1203" s="94">
        <f t="shared" si="92"/>
        <v>0</v>
      </c>
      <c r="AB1203" s="95">
        <f t="shared" si="92"/>
        <v>0</v>
      </c>
      <c r="AD1203" s="194"/>
    </row>
    <row r="1204" spans="4:30" ht="12.75" hidden="1" customHeight="1" outlineLevel="1">
      <c r="D1204" s="112" t="str">
        <f ca="1">'Line Items'!D359</f>
        <v>[Rolling Stock Line 28]</v>
      </c>
      <c r="E1204" s="93"/>
      <c r="F1204" s="113" t="str">
        <f t="shared" si="87"/>
        <v>£000</v>
      </c>
      <c r="G1204" s="94">
        <f t="shared" si="92"/>
        <v>0</v>
      </c>
      <c r="H1204" s="94">
        <f t="shared" si="92"/>
        <v>0</v>
      </c>
      <c r="I1204" s="94">
        <f t="shared" si="92"/>
        <v>0</v>
      </c>
      <c r="J1204" s="94">
        <f t="shared" si="92"/>
        <v>0</v>
      </c>
      <c r="K1204" s="94">
        <f t="shared" si="92"/>
        <v>0</v>
      </c>
      <c r="L1204" s="94">
        <f t="shared" si="92"/>
        <v>0</v>
      </c>
      <c r="M1204" s="94">
        <f t="shared" si="92"/>
        <v>0</v>
      </c>
      <c r="N1204" s="94">
        <f t="shared" si="92"/>
        <v>0</v>
      </c>
      <c r="O1204" s="94">
        <f t="shared" si="92"/>
        <v>0</v>
      </c>
      <c r="P1204" s="94">
        <f t="shared" si="92"/>
        <v>0</v>
      </c>
      <c r="Q1204" s="94">
        <f t="shared" si="92"/>
        <v>0</v>
      </c>
      <c r="R1204" s="94">
        <f t="shared" si="92"/>
        <v>0</v>
      </c>
      <c r="S1204" s="94">
        <f t="shared" si="92"/>
        <v>0</v>
      </c>
      <c r="T1204" s="94">
        <f t="shared" si="92"/>
        <v>0</v>
      </c>
      <c r="U1204" s="94">
        <f t="shared" si="92"/>
        <v>0</v>
      </c>
      <c r="V1204" s="94">
        <f t="shared" si="92"/>
        <v>0</v>
      </c>
      <c r="W1204" s="94">
        <f t="shared" si="92"/>
        <v>0</v>
      </c>
      <c r="X1204" s="94">
        <f t="shared" si="92"/>
        <v>0</v>
      </c>
      <c r="Y1204" s="94">
        <f t="shared" si="92"/>
        <v>0</v>
      </c>
      <c r="Z1204" s="94">
        <f t="shared" si="92"/>
        <v>0</v>
      </c>
      <c r="AA1204" s="94">
        <f t="shared" si="92"/>
        <v>0</v>
      </c>
      <c r="AB1204" s="95">
        <f t="shared" si="92"/>
        <v>0</v>
      </c>
      <c r="AD1204" s="194"/>
    </row>
    <row r="1205" spans="4:30" ht="12.75" hidden="1" customHeight="1" outlineLevel="1">
      <c r="D1205" s="112" t="str">
        <f ca="1">'Line Items'!D360</f>
        <v>[Rolling Stock Line 29]</v>
      </c>
      <c r="E1205" s="93"/>
      <c r="F1205" s="113" t="str">
        <f t="shared" si="87"/>
        <v>£000</v>
      </c>
      <c r="G1205" s="94">
        <f t="shared" si="92"/>
        <v>0</v>
      </c>
      <c r="H1205" s="94">
        <f t="shared" si="92"/>
        <v>0</v>
      </c>
      <c r="I1205" s="94">
        <f t="shared" si="92"/>
        <v>0</v>
      </c>
      <c r="J1205" s="94">
        <f t="shared" si="92"/>
        <v>0</v>
      </c>
      <c r="K1205" s="94">
        <f t="shared" si="92"/>
        <v>0</v>
      </c>
      <c r="L1205" s="94">
        <f t="shared" si="92"/>
        <v>0</v>
      </c>
      <c r="M1205" s="94">
        <f t="shared" si="92"/>
        <v>0</v>
      </c>
      <c r="N1205" s="94">
        <f t="shared" si="92"/>
        <v>0</v>
      </c>
      <c r="O1205" s="94">
        <f t="shared" si="92"/>
        <v>0</v>
      </c>
      <c r="P1205" s="94">
        <f t="shared" si="92"/>
        <v>0</v>
      </c>
      <c r="Q1205" s="94">
        <f t="shared" si="92"/>
        <v>0</v>
      </c>
      <c r="R1205" s="94">
        <f t="shared" si="92"/>
        <v>0</v>
      </c>
      <c r="S1205" s="94">
        <f t="shared" si="92"/>
        <v>0</v>
      </c>
      <c r="T1205" s="94">
        <f t="shared" si="92"/>
        <v>0</v>
      </c>
      <c r="U1205" s="94">
        <f t="shared" si="92"/>
        <v>0</v>
      </c>
      <c r="V1205" s="94">
        <f t="shared" si="92"/>
        <v>0</v>
      </c>
      <c r="W1205" s="94">
        <f t="shared" si="92"/>
        <v>0</v>
      </c>
      <c r="X1205" s="94">
        <f t="shared" si="92"/>
        <v>0</v>
      </c>
      <c r="Y1205" s="94">
        <f t="shared" si="92"/>
        <v>0</v>
      </c>
      <c r="Z1205" s="94">
        <f t="shared" si="92"/>
        <v>0</v>
      </c>
      <c r="AA1205" s="94">
        <f t="shared" si="92"/>
        <v>0</v>
      </c>
      <c r="AB1205" s="95">
        <f t="shared" si="92"/>
        <v>0</v>
      </c>
      <c r="AD1205" s="194"/>
    </row>
    <row r="1206" spans="4:30" ht="12.75" hidden="1" customHeight="1" outlineLevel="1">
      <c r="D1206" s="112" t="str">
        <f ca="1">'Line Items'!D361</f>
        <v>[Rolling Stock Line 30]</v>
      </c>
      <c r="E1206" s="93"/>
      <c r="F1206" s="113" t="str">
        <f t="shared" si="87"/>
        <v>£000</v>
      </c>
      <c r="G1206" s="94">
        <f t="shared" si="92"/>
        <v>0</v>
      </c>
      <c r="H1206" s="94">
        <f t="shared" si="92"/>
        <v>0</v>
      </c>
      <c r="I1206" s="94">
        <f t="shared" si="92"/>
        <v>0</v>
      </c>
      <c r="J1206" s="94">
        <f t="shared" si="92"/>
        <v>0</v>
      </c>
      <c r="K1206" s="94">
        <f t="shared" si="92"/>
        <v>0</v>
      </c>
      <c r="L1206" s="94">
        <f t="shared" si="92"/>
        <v>0</v>
      </c>
      <c r="M1206" s="94">
        <f t="shared" si="92"/>
        <v>0</v>
      </c>
      <c r="N1206" s="94">
        <f t="shared" si="92"/>
        <v>0</v>
      </c>
      <c r="O1206" s="94">
        <f t="shared" si="92"/>
        <v>0</v>
      </c>
      <c r="P1206" s="94">
        <f t="shared" si="92"/>
        <v>0</v>
      </c>
      <c r="Q1206" s="94">
        <f t="shared" si="92"/>
        <v>0</v>
      </c>
      <c r="R1206" s="94">
        <f t="shared" si="92"/>
        <v>0</v>
      </c>
      <c r="S1206" s="94">
        <f t="shared" si="92"/>
        <v>0</v>
      </c>
      <c r="T1206" s="94">
        <f t="shared" si="92"/>
        <v>0</v>
      </c>
      <c r="U1206" s="94">
        <f t="shared" si="92"/>
        <v>0</v>
      </c>
      <c r="V1206" s="94">
        <f t="shared" si="92"/>
        <v>0</v>
      </c>
      <c r="W1206" s="94">
        <f t="shared" si="92"/>
        <v>0</v>
      </c>
      <c r="X1206" s="94">
        <f t="shared" si="92"/>
        <v>0</v>
      </c>
      <c r="Y1206" s="94">
        <f t="shared" si="92"/>
        <v>0</v>
      </c>
      <c r="Z1206" s="94">
        <f t="shared" si="92"/>
        <v>0</v>
      </c>
      <c r="AA1206" s="94">
        <f t="shared" si="92"/>
        <v>0</v>
      </c>
      <c r="AB1206" s="95">
        <f t="shared" si="92"/>
        <v>0</v>
      </c>
      <c r="AD1206" s="194"/>
    </row>
    <row r="1207" spans="4:30" ht="12.75" hidden="1" customHeight="1" outlineLevel="1">
      <c r="D1207" s="112" t="str">
        <f ca="1">'Line Items'!D362</f>
        <v>[Rolling Stock Line 31]</v>
      </c>
      <c r="E1207" s="93"/>
      <c r="F1207" s="113" t="str">
        <f t="shared" si="87"/>
        <v>£000</v>
      </c>
      <c r="G1207" s="94">
        <f t="shared" si="92"/>
        <v>0</v>
      </c>
      <c r="H1207" s="94">
        <f t="shared" si="92"/>
        <v>0</v>
      </c>
      <c r="I1207" s="94">
        <f t="shared" si="92"/>
        <v>0</v>
      </c>
      <c r="J1207" s="94">
        <f t="shared" si="92"/>
        <v>0</v>
      </c>
      <c r="K1207" s="94">
        <f t="shared" si="92"/>
        <v>0</v>
      </c>
      <c r="L1207" s="94">
        <f t="shared" si="92"/>
        <v>0</v>
      </c>
      <c r="M1207" s="94">
        <f t="shared" si="92"/>
        <v>0</v>
      </c>
      <c r="N1207" s="94">
        <f t="shared" si="92"/>
        <v>0</v>
      </c>
      <c r="O1207" s="94">
        <f t="shared" si="92"/>
        <v>0</v>
      </c>
      <c r="P1207" s="94">
        <f t="shared" si="92"/>
        <v>0</v>
      </c>
      <c r="Q1207" s="94">
        <f t="shared" si="92"/>
        <v>0</v>
      </c>
      <c r="R1207" s="94">
        <f t="shared" si="92"/>
        <v>0</v>
      </c>
      <c r="S1207" s="94">
        <f t="shared" si="92"/>
        <v>0</v>
      </c>
      <c r="T1207" s="94">
        <f t="shared" si="92"/>
        <v>0</v>
      </c>
      <c r="U1207" s="94">
        <f t="shared" si="92"/>
        <v>0</v>
      </c>
      <c r="V1207" s="94">
        <f t="shared" si="92"/>
        <v>0</v>
      </c>
      <c r="W1207" s="94">
        <f t="shared" si="92"/>
        <v>0</v>
      </c>
      <c r="X1207" s="94">
        <f t="shared" si="92"/>
        <v>0</v>
      </c>
      <c r="Y1207" s="94">
        <f t="shared" si="92"/>
        <v>0</v>
      </c>
      <c r="Z1207" s="94">
        <f t="shared" si="92"/>
        <v>0</v>
      </c>
      <c r="AA1207" s="94">
        <f t="shared" si="92"/>
        <v>0</v>
      </c>
      <c r="AB1207" s="95">
        <f t="shared" si="92"/>
        <v>0</v>
      </c>
      <c r="AD1207" s="194"/>
    </row>
    <row r="1208" spans="4:30" ht="12.75" hidden="1" customHeight="1" outlineLevel="1">
      <c r="D1208" s="112" t="str">
        <f ca="1">'Line Items'!D363</f>
        <v>[Rolling Stock Line 32]</v>
      </c>
      <c r="E1208" s="93"/>
      <c r="F1208" s="113" t="str">
        <f t="shared" si="87"/>
        <v>£000</v>
      </c>
      <c r="G1208" s="94">
        <f t="shared" si="92"/>
        <v>0</v>
      </c>
      <c r="H1208" s="94">
        <f t="shared" si="92"/>
        <v>0</v>
      </c>
      <c r="I1208" s="94">
        <f t="shared" si="92"/>
        <v>0</v>
      </c>
      <c r="J1208" s="94">
        <f t="shared" si="92"/>
        <v>0</v>
      </c>
      <c r="K1208" s="94">
        <f t="shared" si="92"/>
        <v>0</v>
      </c>
      <c r="L1208" s="94">
        <f t="shared" si="92"/>
        <v>0</v>
      </c>
      <c r="M1208" s="94">
        <f t="shared" si="92"/>
        <v>0</v>
      </c>
      <c r="N1208" s="94">
        <f t="shared" si="92"/>
        <v>0</v>
      </c>
      <c r="O1208" s="94">
        <f t="shared" si="92"/>
        <v>0</v>
      </c>
      <c r="P1208" s="94">
        <f t="shared" si="92"/>
        <v>0</v>
      </c>
      <c r="Q1208" s="94">
        <f t="shared" si="92"/>
        <v>0</v>
      </c>
      <c r="R1208" s="94">
        <f t="shared" si="92"/>
        <v>0</v>
      </c>
      <c r="S1208" s="94">
        <f t="shared" si="92"/>
        <v>0</v>
      </c>
      <c r="T1208" s="94">
        <f t="shared" si="92"/>
        <v>0</v>
      </c>
      <c r="U1208" s="94">
        <f t="shared" si="92"/>
        <v>0</v>
      </c>
      <c r="V1208" s="94">
        <f t="shared" si="92"/>
        <v>0</v>
      </c>
      <c r="W1208" s="94">
        <f t="shared" si="92"/>
        <v>0</v>
      </c>
      <c r="X1208" s="94">
        <f t="shared" si="92"/>
        <v>0</v>
      </c>
      <c r="Y1208" s="94">
        <f t="shared" si="92"/>
        <v>0</v>
      </c>
      <c r="Z1208" s="94">
        <f t="shared" si="92"/>
        <v>0</v>
      </c>
      <c r="AA1208" s="94">
        <f t="shared" si="92"/>
        <v>0</v>
      </c>
      <c r="AB1208" s="95">
        <f t="shared" si="92"/>
        <v>0</v>
      </c>
      <c r="AD1208" s="194"/>
    </row>
    <row r="1209" spans="4:30" ht="12.75" hidden="1" customHeight="1" outlineLevel="1">
      <c r="D1209" s="112" t="str">
        <f ca="1">'Line Items'!D364</f>
        <v>[Rolling Stock Line 33]</v>
      </c>
      <c r="E1209" s="93"/>
      <c r="F1209" s="113" t="str">
        <f t="shared" si="87"/>
        <v>£000</v>
      </c>
      <c r="G1209" s="94">
        <f t="shared" si="92"/>
        <v>0</v>
      </c>
      <c r="H1209" s="94">
        <f t="shared" si="92"/>
        <v>0</v>
      </c>
      <c r="I1209" s="94">
        <f t="shared" si="92"/>
        <v>0</v>
      </c>
      <c r="J1209" s="94">
        <f t="shared" si="92"/>
        <v>0</v>
      </c>
      <c r="K1209" s="94">
        <f t="shared" si="92"/>
        <v>0</v>
      </c>
      <c r="L1209" s="94">
        <f t="shared" si="92"/>
        <v>0</v>
      </c>
      <c r="M1209" s="94">
        <f t="shared" si="92"/>
        <v>0</v>
      </c>
      <c r="N1209" s="94">
        <f t="shared" si="92"/>
        <v>0</v>
      </c>
      <c r="O1209" s="94">
        <f t="shared" si="92"/>
        <v>0</v>
      </c>
      <c r="P1209" s="94">
        <f t="shared" si="92"/>
        <v>0</v>
      </c>
      <c r="Q1209" s="94">
        <f t="shared" si="92"/>
        <v>0</v>
      </c>
      <c r="R1209" s="94">
        <f t="shared" si="92"/>
        <v>0</v>
      </c>
      <c r="S1209" s="94">
        <f t="shared" si="92"/>
        <v>0</v>
      </c>
      <c r="T1209" s="94">
        <f t="shared" si="92"/>
        <v>0</v>
      </c>
      <c r="U1209" s="94">
        <f t="shared" si="92"/>
        <v>0</v>
      </c>
      <c r="V1209" s="94">
        <f t="shared" si="92"/>
        <v>0</v>
      </c>
      <c r="W1209" s="94">
        <f t="shared" si="92"/>
        <v>0</v>
      </c>
      <c r="X1209" s="94">
        <f t="shared" si="92"/>
        <v>0</v>
      </c>
      <c r="Y1209" s="94">
        <f t="shared" si="92"/>
        <v>0</v>
      </c>
      <c r="Z1209" s="94">
        <f t="shared" si="92"/>
        <v>0</v>
      </c>
      <c r="AA1209" s="94">
        <f t="shared" si="92"/>
        <v>0</v>
      </c>
      <c r="AB1209" s="95">
        <f t="shared" si="92"/>
        <v>0</v>
      </c>
      <c r="AD1209" s="194"/>
    </row>
    <row r="1210" spans="4:30" ht="12.75" hidden="1" customHeight="1" outlineLevel="1">
      <c r="D1210" s="112" t="str">
        <f ca="1">'Line Items'!D365</f>
        <v>[Rolling Stock Line 34]</v>
      </c>
      <c r="E1210" s="93"/>
      <c r="F1210" s="113" t="str">
        <f t="shared" si="87"/>
        <v>£000</v>
      </c>
      <c r="G1210" s="94">
        <f t="shared" si="92"/>
        <v>0</v>
      </c>
      <c r="H1210" s="94">
        <f t="shared" si="92"/>
        <v>0</v>
      </c>
      <c r="I1210" s="94">
        <f t="shared" si="92"/>
        <v>0</v>
      </c>
      <c r="J1210" s="94">
        <f t="shared" si="92"/>
        <v>0</v>
      </c>
      <c r="K1210" s="94">
        <f t="shared" si="92"/>
        <v>0</v>
      </c>
      <c r="L1210" s="94">
        <f t="shared" si="92"/>
        <v>0</v>
      </c>
      <c r="M1210" s="94">
        <f t="shared" si="92"/>
        <v>0</v>
      </c>
      <c r="N1210" s="94">
        <f t="shared" si="92"/>
        <v>0</v>
      </c>
      <c r="O1210" s="94">
        <f t="shared" si="92"/>
        <v>0</v>
      </c>
      <c r="P1210" s="94">
        <f t="shared" si="92"/>
        <v>0</v>
      </c>
      <c r="Q1210" s="94">
        <f t="shared" si="92"/>
        <v>0</v>
      </c>
      <c r="R1210" s="94">
        <f t="shared" si="92"/>
        <v>0</v>
      </c>
      <c r="S1210" s="94">
        <f t="shared" si="92"/>
        <v>0</v>
      </c>
      <c r="T1210" s="94">
        <f t="shared" si="92"/>
        <v>0</v>
      </c>
      <c r="U1210" s="94">
        <f t="shared" si="92"/>
        <v>0</v>
      </c>
      <c r="V1210" s="94">
        <f t="shared" si="92"/>
        <v>0</v>
      </c>
      <c r="W1210" s="94">
        <f t="shared" si="92"/>
        <v>0</v>
      </c>
      <c r="X1210" s="94">
        <f t="shared" si="92"/>
        <v>0</v>
      </c>
      <c r="Y1210" s="94">
        <f t="shared" si="92"/>
        <v>0</v>
      </c>
      <c r="Z1210" s="94">
        <f t="shared" si="92"/>
        <v>0</v>
      </c>
      <c r="AA1210" s="94">
        <f t="shared" si="92"/>
        <v>0</v>
      </c>
      <c r="AB1210" s="95">
        <f t="shared" si="92"/>
        <v>0</v>
      </c>
      <c r="AD1210" s="194"/>
    </row>
    <row r="1211" spans="4:30" ht="12.75" hidden="1" customHeight="1" outlineLevel="1">
      <c r="D1211" s="112" t="str">
        <f ca="1">'Line Items'!D366</f>
        <v>[Rolling Stock Line 35]</v>
      </c>
      <c r="E1211" s="93"/>
      <c r="F1211" s="113" t="str">
        <f t="shared" si="87"/>
        <v>£000</v>
      </c>
      <c r="G1211" s="94">
        <f t="shared" si="92"/>
        <v>0</v>
      </c>
      <c r="H1211" s="94">
        <f t="shared" si="92"/>
        <v>0</v>
      </c>
      <c r="I1211" s="94">
        <f t="shared" si="92"/>
        <v>0</v>
      </c>
      <c r="J1211" s="94">
        <f t="shared" si="92"/>
        <v>0</v>
      </c>
      <c r="K1211" s="94">
        <f t="shared" si="92"/>
        <v>0</v>
      </c>
      <c r="L1211" s="94">
        <f t="shared" si="92"/>
        <v>0</v>
      </c>
      <c r="M1211" s="94">
        <f t="shared" si="92"/>
        <v>0</v>
      </c>
      <c r="N1211" s="94">
        <f t="shared" si="92"/>
        <v>0</v>
      </c>
      <c r="O1211" s="94">
        <f t="shared" si="92"/>
        <v>0</v>
      </c>
      <c r="P1211" s="94">
        <f t="shared" si="92"/>
        <v>0</v>
      </c>
      <c r="Q1211" s="94">
        <f t="shared" si="92"/>
        <v>0</v>
      </c>
      <c r="R1211" s="94">
        <f t="shared" si="92"/>
        <v>0</v>
      </c>
      <c r="S1211" s="94">
        <f t="shared" si="92"/>
        <v>0</v>
      </c>
      <c r="T1211" s="94">
        <f t="shared" si="92"/>
        <v>0</v>
      </c>
      <c r="U1211" s="94">
        <f t="shared" si="92"/>
        <v>0</v>
      </c>
      <c r="V1211" s="94">
        <f t="shared" si="92"/>
        <v>0</v>
      </c>
      <c r="W1211" s="94">
        <f t="shared" si="92"/>
        <v>0</v>
      </c>
      <c r="X1211" s="94">
        <f t="shared" si="92"/>
        <v>0</v>
      </c>
      <c r="Y1211" s="94">
        <f t="shared" si="92"/>
        <v>0</v>
      </c>
      <c r="Z1211" s="94">
        <f t="shared" si="92"/>
        <v>0</v>
      </c>
      <c r="AA1211" s="94">
        <f t="shared" si="92"/>
        <v>0</v>
      </c>
      <c r="AB1211" s="95">
        <f t="shared" si="92"/>
        <v>0</v>
      </c>
      <c r="AD1211" s="194"/>
    </row>
    <row r="1212" spans="4:30" ht="12.75" hidden="1" customHeight="1" outlineLevel="1">
      <c r="D1212" s="112" t="str">
        <f ca="1">'Line Items'!D367</f>
        <v>[Rolling Stock Line 36]</v>
      </c>
      <c r="E1212" s="93"/>
      <c r="F1212" s="113" t="str">
        <f t="shared" si="87"/>
        <v>£000</v>
      </c>
      <c r="G1212" s="94">
        <f t="shared" si="92"/>
        <v>0</v>
      </c>
      <c r="H1212" s="94">
        <f t="shared" si="92"/>
        <v>0</v>
      </c>
      <c r="I1212" s="94">
        <f t="shared" si="92"/>
        <v>0</v>
      </c>
      <c r="J1212" s="94">
        <f t="shared" si="92"/>
        <v>0</v>
      </c>
      <c r="K1212" s="94">
        <f t="shared" si="92"/>
        <v>0</v>
      </c>
      <c r="L1212" s="94">
        <f t="shared" si="92"/>
        <v>0</v>
      </c>
      <c r="M1212" s="94">
        <f t="shared" si="92"/>
        <v>0</v>
      </c>
      <c r="N1212" s="94">
        <f t="shared" si="92"/>
        <v>0</v>
      </c>
      <c r="O1212" s="94">
        <f t="shared" si="92"/>
        <v>0</v>
      </c>
      <c r="P1212" s="94">
        <f t="shared" si="92"/>
        <v>0</v>
      </c>
      <c r="Q1212" s="94">
        <f t="shared" si="92"/>
        <v>0</v>
      </c>
      <c r="R1212" s="94">
        <f t="shared" si="92"/>
        <v>0</v>
      </c>
      <c r="S1212" s="94">
        <f t="shared" si="92"/>
        <v>0</v>
      </c>
      <c r="T1212" s="94">
        <f t="shared" ref="T1212:AB1212" si="93">T53*T989</f>
        <v>0</v>
      </c>
      <c r="U1212" s="94">
        <f t="shared" si="93"/>
        <v>0</v>
      </c>
      <c r="V1212" s="94">
        <f t="shared" si="93"/>
        <v>0</v>
      </c>
      <c r="W1212" s="94">
        <f t="shared" si="93"/>
        <v>0</v>
      </c>
      <c r="X1212" s="94">
        <f t="shared" si="93"/>
        <v>0</v>
      </c>
      <c r="Y1212" s="94">
        <f t="shared" si="93"/>
        <v>0</v>
      </c>
      <c r="Z1212" s="94">
        <f t="shared" si="93"/>
        <v>0</v>
      </c>
      <c r="AA1212" s="94">
        <f t="shared" si="93"/>
        <v>0</v>
      </c>
      <c r="AB1212" s="95">
        <f t="shared" si="93"/>
        <v>0</v>
      </c>
      <c r="AD1212" s="194"/>
    </row>
    <row r="1213" spans="4:30" ht="12.75" hidden="1" customHeight="1" outlineLevel="1">
      <c r="D1213" s="112" t="str">
        <f ca="1">'Line Items'!D368</f>
        <v>[Rolling Stock Line 37]</v>
      </c>
      <c r="E1213" s="93"/>
      <c r="F1213" s="113" t="str">
        <f t="shared" si="87"/>
        <v>£000</v>
      </c>
      <c r="G1213" s="94">
        <f t="shared" ref="G1213:AB1224" si="94">G54*G990</f>
        <v>0</v>
      </c>
      <c r="H1213" s="94">
        <f t="shared" si="94"/>
        <v>0</v>
      </c>
      <c r="I1213" s="94">
        <f t="shared" si="94"/>
        <v>0</v>
      </c>
      <c r="J1213" s="94">
        <f t="shared" si="94"/>
        <v>0</v>
      </c>
      <c r="K1213" s="94">
        <f t="shared" si="94"/>
        <v>0</v>
      </c>
      <c r="L1213" s="94">
        <f t="shared" si="94"/>
        <v>0</v>
      </c>
      <c r="M1213" s="94">
        <f t="shared" si="94"/>
        <v>0</v>
      </c>
      <c r="N1213" s="94">
        <f t="shared" si="94"/>
        <v>0</v>
      </c>
      <c r="O1213" s="94">
        <f t="shared" si="94"/>
        <v>0</v>
      </c>
      <c r="P1213" s="94">
        <f t="shared" si="94"/>
        <v>0</v>
      </c>
      <c r="Q1213" s="94">
        <f t="shared" si="94"/>
        <v>0</v>
      </c>
      <c r="R1213" s="94">
        <f t="shared" si="94"/>
        <v>0</v>
      </c>
      <c r="S1213" s="94">
        <f t="shared" si="94"/>
        <v>0</v>
      </c>
      <c r="T1213" s="94">
        <f t="shared" si="94"/>
        <v>0</v>
      </c>
      <c r="U1213" s="94">
        <f t="shared" si="94"/>
        <v>0</v>
      </c>
      <c r="V1213" s="94">
        <f t="shared" si="94"/>
        <v>0</v>
      </c>
      <c r="W1213" s="94">
        <f t="shared" si="94"/>
        <v>0</v>
      </c>
      <c r="X1213" s="94">
        <f t="shared" si="94"/>
        <v>0</v>
      </c>
      <c r="Y1213" s="94">
        <f t="shared" si="94"/>
        <v>0</v>
      </c>
      <c r="Z1213" s="94">
        <f t="shared" si="94"/>
        <v>0</v>
      </c>
      <c r="AA1213" s="94">
        <f t="shared" si="94"/>
        <v>0</v>
      </c>
      <c r="AB1213" s="95">
        <f t="shared" si="94"/>
        <v>0</v>
      </c>
      <c r="AD1213" s="194"/>
    </row>
    <row r="1214" spans="4:30" ht="12.75" hidden="1" customHeight="1" outlineLevel="1">
      <c r="D1214" s="112" t="str">
        <f ca="1">'Line Items'!D369</f>
        <v>[Rolling Stock Line 38]</v>
      </c>
      <c r="E1214" s="93"/>
      <c r="F1214" s="113" t="str">
        <f t="shared" si="87"/>
        <v>£000</v>
      </c>
      <c r="G1214" s="94">
        <f t="shared" si="94"/>
        <v>0</v>
      </c>
      <c r="H1214" s="94">
        <f t="shared" si="94"/>
        <v>0</v>
      </c>
      <c r="I1214" s="94">
        <f t="shared" si="94"/>
        <v>0</v>
      </c>
      <c r="J1214" s="94">
        <f t="shared" si="94"/>
        <v>0</v>
      </c>
      <c r="K1214" s="94">
        <f t="shared" si="94"/>
        <v>0</v>
      </c>
      <c r="L1214" s="94">
        <f t="shared" si="94"/>
        <v>0</v>
      </c>
      <c r="M1214" s="94">
        <f t="shared" si="94"/>
        <v>0</v>
      </c>
      <c r="N1214" s="94">
        <f t="shared" si="94"/>
        <v>0</v>
      </c>
      <c r="O1214" s="94">
        <f t="shared" si="94"/>
        <v>0</v>
      </c>
      <c r="P1214" s="94">
        <f t="shared" si="94"/>
        <v>0</v>
      </c>
      <c r="Q1214" s="94">
        <f t="shared" si="94"/>
        <v>0</v>
      </c>
      <c r="R1214" s="94">
        <f t="shared" si="94"/>
        <v>0</v>
      </c>
      <c r="S1214" s="94">
        <f t="shared" si="94"/>
        <v>0</v>
      </c>
      <c r="T1214" s="94">
        <f t="shared" si="94"/>
        <v>0</v>
      </c>
      <c r="U1214" s="94">
        <f t="shared" si="94"/>
        <v>0</v>
      </c>
      <c r="V1214" s="94">
        <f t="shared" si="94"/>
        <v>0</v>
      </c>
      <c r="W1214" s="94">
        <f t="shared" si="94"/>
        <v>0</v>
      </c>
      <c r="X1214" s="94">
        <f t="shared" si="94"/>
        <v>0</v>
      </c>
      <c r="Y1214" s="94">
        <f t="shared" si="94"/>
        <v>0</v>
      </c>
      <c r="Z1214" s="94">
        <f t="shared" si="94"/>
        <v>0</v>
      </c>
      <c r="AA1214" s="94">
        <f t="shared" si="94"/>
        <v>0</v>
      </c>
      <c r="AB1214" s="95">
        <f t="shared" si="94"/>
        <v>0</v>
      </c>
      <c r="AD1214" s="194"/>
    </row>
    <row r="1215" spans="4:30" ht="12.75" hidden="1" customHeight="1" outlineLevel="1">
      <c r="D1215" s="112" t="str">
        <f ca="1">'Line Items'!D370</f>
        <v>[Rolling Stock Line 39]</v>
      </c>
      <c r="E1215" s="93"/>
      <c r="F1215" s="113" t="str">
        <f t="shared" si="87"/>
        <v>£000</v>
      </c>
      <c r="G1215" s="94">
        <f t="shared" si="94"/>
        <v>0</v>
      </c>
      <c r="H1215" s="94">
        <f t="shared" si="94"/>
        <v>0</v>
      </c>
      <c r="I1215" s="94">
        <f t="shared" si="94"/>
        <v>0</v>
      </c>
      <c r="J1215" s="94">
        <f t="shared" si="94"/>
        <v>0</v>
      </c>
      <c r="K1215" s="94">
        <f t="shared" si="94"/>
        <v>0</v>
      </c>
      <c r="L1215" s="94">
        <f t="shared" si="94"/>
        <v>0</v>
      </c>
      <c r="M1215" s="94">
        <f t="shared" si="94"/>
        <v>0</v>
      </c>
      <c r="N1215" s="94">
        <f t="shared" si="94"/>
        <v>0</v>
      </c>
      <c r="O1215" s="94">
        <f t="shared" si="94"/>
        <v>0</v>
      </c>
      <c r="P1215" s="94">
        <f t="shared" si="94"/>
        <v>0</v>
      </c>
      <c r="Q1215" s="94">
        <f t="shared" si="94"/>
        <v>0</v>
      </c>
      <c r="R1215" s="94">
        <f t="shared" si="94"/>
        <v>0</v>
      </c>
      <c r="S1215" s="94">
        <f t="shared" si="94"/>
        <v>0</v>
      </c>
      <c r="T1215" s="94">
        <f t="shared" si="94"/>
        <v>0</v>
      </c>
      <c r="U1215" s="94">
        <f t="shared" si="94"/>
        <v>0</v>
      </c>
      <c r="V1215" s="94">
        <f t="shared" si="94"/>
        <v>0</v>
      </c>
      <c r="W1215" s="94">
        <f t="shared" si="94"/>
        <v>0</v>
      </c>
      <c r="X1215" s="94">
        <f t="shared" si="94"/>
        <v>0</v>
      </c>
      <c r="Y1215" s="94">
        <f t="shared" si="94"/>
        <v>0</v>
      </c>
      <c r="Z1215" s="94">
        <f t="shared" si="94"/>
        <v>0</v>
      </c>
      <c r="AA1215" s="94">
        <f t="shared" si="94"/>
        <v>0</v>
      </c>
      <c r="AB1215" s="95">
        <f t="shared" si="94"/>
        <v>0</v>
      </c>
      <c r="AD1215" s="194"/>
    </row>
    <row r="1216" spans="4:30" ht="12.75" hidden="1" customHeight="1" outlineLevel="1">
      <c r="D1216" s="112" t="str">
        <f ca="1">'Line Items'!D371</f>
        <v>[Rolling Stock Line 40]</v>
      </c>
      <c r="E1216" s="93"/>
      <c r="F1216" s="113" t="str">
        <f t="shared" si="87"/>
        <v>£000</v>
      </c>
      <c r="G1216" s="94">
        <f t="shared" si="94"/>
        <v>0</v>
      </c>
      <c r="H1216" s="94">
        <f t="shared" si="94"/>
        <v>0</v>
      </c>
      <c r="I1216" s="94">
        <f t="shared" si="94"/>
        <v>0</v>
      </c>
      <c r="J1216" s="94">
        <f t="shared" si="94"/>
        <v>0</v>
      </c>
      <c r="K1216" s="94">
        <f t="shared" si="94"/>
        <v>0</v>
      </c>
      <c r="L1216" s="94">
        <f t="shared" si="94"/>
        <v>0</v>
      </c>
      <c r="M1216" s="94">
        <f t="shared" si="94"/>
        <v>0</v>
      </c>
      <c r="N1216" s="94">
        <f t="shared" si="94"/>
        <v>0</v>
      </c>
      <c r="O1216" s="94">
        <f t="shared" si="94"/>
        <v>0</v>
      </c>
      <c r="P1216" s="94">
        <f t="shared" si="94"/>
        <v>0</v>
      </c>
      <c r="Q1216" s="94">
        <f t="shared" si="94"/>
        <v>0</v>
      </c>
      <c r="R1216" s="94">
        <f t="shared" si="94"/>
        <v>0</v>
      </c>
      <c r="S1216" s="94">
        <f t="shared" si="94"/>
        <v>0</v>
      </c>
      <c r="T1216" s="94">
        <f t="shared" si="94"/>
        <v>0</v>
      </c>
      <c r="U1216" s="94">
        <f t="shared" si="94"/>
        <v>0</v>
      </c>
      <c r="V1216" s="94">
        <f t="shared" si="94"/>
        <v>0</v>
      </c>
      <c r="W1216" s="94">
        <f t="shared" si="94"/>
        <v>0</v>
      </c>
      <c r="X1216" s="94">
        <f t="shared" si="94"/>
        <v>0</v>
      </c>
      <c r="Y1216" s="94">
        <f t="shared" si="94"/>
        <v>0</v>
      </c>
      <c r="Z1216" s="94">
        <f t="shared" si="94"/>
        <v>0</v>
      </c>
      <c r="AA1216" s="94">
        <f t="shared" si="94"/>
        <v>0</v>
      </c>
      <c r="AB1216" s="95">
        <f t="shared" si="94"/>
        <v>0</v>
      </c>
      <c r="AD1216" s="194"/>
    </row>
    <row r="1217" spans="2:30" ht="12.75" hidden="1" customHeight="1" outlineLevel="1">
      <c r="D1217" s="112" t="str">
        <f ca="1">'Line Items'!D372</f>
        <v>[Rolling Stock Line 41]</v>
      </c>
      <c r="E1217" s="93"/>
      <c r="F1217" s="113" t="str">
        <f t="shared" si="87"/>
        <v>£000</v>
      </c>
      <c r="G1217" s="94">
        <f t="shared" si="94"/>
        <v>0</v>
      </c>
      <c r="H1217" s="94">
        <f t="shared" si="94"/>
        <v>0</v>
      </c>
      <c r="I1217" s="94">
        <f t="shared" si="94"/>
        <v>0</v>
      </c>
      <c r="J1217" s="94">
        <f t="shared" si="94"/>
        <v>0</v>
      </c>
      <c r="K1217" s="94">
        <f t="shared" si="94"/>
        <v>0</v>
      </c>
      <c r="L1217" s="94">
        <f t="shared" si="94"/>
        <v>0</v>
      </c>
      <c r="M1217" s="94">
        <f t="shared" si="94"/>
        <v>0</v>
      </c>
      <c r="N1217" s="94">
        <f t="shared" si="94"/>
        <v>0</v>
      </c>
      <c r="O1217" s="94">
        <f t="shared" si="94"/>
        <v>0</v>
      </c>
      <c r="P1217" s="94">
        <f t="shared" si="94"/>
        <v>0</v>
      </c>
      <c r="Q1217" s="94">
        <f t="shared" si="94"/>
        <v>0</v>
      </c>
      <c r="R1217" s="94">
        <f t="shared" si="94"/>
        <v>0</v>
      </c>
      <c r="S1217" s="94">
        <f t="shared" si="94"/>
        <v>0</v>
      </c>
      <c r="T1217" s="94">
        <f t="shared" si="94"/>
        <v>0</v>
      </c>
      <c r="U1217" s="94">
        <f t="shared" si="94"/>
        <v>0</v>
      </c>
      <c r="V1217" s="94">
        <f t="shared" si="94"/>
        <v>0</v>
      </c>
      <c r="W1217" s="94">
        <f t="shared" si="94"/>
        <v>0</v>
      </c>
      <c r="X1217" s="94">
        <f t="shared" si="94"/>
        <v>0</v>
      </c>
      <c r="Y1217" s="94">
        <f t="shared" si="94"/>
        <v>0</v>
      </c>
      <c r="Z1217" s="94">
        <f t="shared" si="94"/>
        <v>0</v>
      </c>
      <c r="AA1217" s="94">
        <f t="shared" si="94"/>
        <v>0</v>
      </c>
      <c r="AB1217" s="95">
        <f t="shared" si="94"/>
        <v>0</v>
      </c>
      <c r="AD1217" s="194"/>
    </row>
    <row r="1218" spans="2:30" ht="12.75" hidden="1" customHeight="1" outlineLevel="1">
      <c r="D1218" s="112" t="str">
        <f ca="1">'Line Items'!D373</f>
        <v>[Rolling Stock Line 42]</v>
      </c>
      <c r="E1218" s="93"/>
      <c r="F1218" s="113" t="str">
        <f t="shared" si="87"/>
        <v>£000</v>
      </c>
      <c r="G1218" s="94">
        <f t="shared" si="94"/>
        <v>0</v>
      </c>
      <c r="H1218" s="94">
        <f t="shared" si="94"/>
        <v>0</v>
      </c>
      <c r="I1218" s="94">
        <f t="shared" si="94"/>
        <v>0</v>
      </c>
      <c r="J1218" s="94">
        <f t="shared" si="94"/>
        <v>0</v>
      </c>
      <c r="K1218" s="94">
        <f t="shared" si="94"/>
        <v>0</v>
      </c>
      <c r="L1218" s="94">
        <f t="shared" si="94"/>
        <v>0</v>
      </c>
      <c r="M1218" s="94">
        <f t="shared" si="94"/>
        <v>0</v>
      </c>
      <c r="N1218" s="94">
        <f t="shared" si="94"/>
        <v>0</v>
      </c>
      <c r="O1218" s="94">
        <f t="shared" si="94"/>
        <v>0</v>
      </c>
      <c r="P1218" s="94">
        <f t="shared" si="94"/>
        <v>0</v>
      </c>
      <c r="Q1218" s="94">
        <f t="shared" si="94"/>
        <v>0</v>
      </c>
      <c r="R1218" s="94">
        <f t="shared" si="94"/>
        <v>0</v>
      </c>
      <c r="S1218" s="94">
        <f t="shared" si="94"/>
        <v>0</v>
      </c>
      <c r="T1218" s="94">
        <f t="shared" si="94"/>
        <v>0</v>
      </c>
      <c r="U1218" s="94">
        <f t="shared" si="94"/>
        <v>0</v>
      </c>
      <c r="V1218" s="94">
        <f t="shared" si="94"/>
        <v>0</v>
      </c>
      <c r="W1218" s="94">
        <f t="shared" si="94"/>
        <v>0</v>
      </c>
      <c r="X1218" s="94">
        <f t="shared" si="94"/>
        <v>0</v>
      </c>
      <c r="Y1218" s="94">
        <f t="shared" si="94"/>
        <v>0</v>
      </c>
      <c r="Z1218" s="94">
        <f t="shared" si="94"/>
        <v>0</v>
      </c>
      <c r="AA1218" s="94">
        <f t="shared" si="94"/>
        <v>0</v>
      </c>
      <c r="AB1218" s="95">
        <f t="shared" si="94"/>
        <v>0</v>
      </c>
      <c r="AD1218" s="194"/>
    </row>
    <row r="1219" spans="2:30" ht="12.75" hidden="1" customHeight="1" outlineLevel="1">
      <c r="D1219" s="112" t="str">
        <f ca="1">'Line Items'!D374</f>
        <v>[Rolling Stock Line 43]</v>
      </c>
      <c r="E1219" s="93"/>
      <c r="F1219" s="113" t="str">
        <f t="shared" si="87"/>
        <v>£000</v>
      </c>
      <c r="G1219" s="94">
        <f t="shared" si="94"/>
        <v>0</v>
      </c>
      <c r="H1219" s="94">
        <f t="shared" si="94"/>
        <v>0</v>
      </c>
      <c r="I1219" s="94">
        <f t="shared" si="94"/>
        <v>0</v>
      </c>
      <c r="J1219" s="94">
        <f t="shared" si="94"/>
        <v>0</v>
      </c>
      <c r="K1219" s="94">
        <f t="shared" si="94"/>
        <v>0</v>
      </c>
      <c r="L1219" s="94">
        <f t="shared" si="94"/>
        <v>0</v>
      </c>
      <c r="M1219" s="94">
        <f t="shared" si="94"/>
        <v>0</v>
      </c>
      <c r="N1219" s="94">
        <f t="shared" si="94"/>
        <v>0</v>
      </c>
      <c r="O1219" s="94">
        <f t="shared" si="94"/>
        <v>0</v>
      </c>
      <c r="P1219" s="94">
        <f t="shared" si="94"/>
        <v>0</v>
      </c>
      <c r="Q1219" s="94">
        <f t="shared" si="94"/>
        <v>0</v>
      </c>
      <c r="R1219" s="94">
        <f t="shared" si="94"/>
        <v>0</v>
      </c>
      <c r="S1219" s="94">
        <f t="shared" si="94"/>
        <v>0</v>
      </c>
      <c r="T1219" s="94">
        <f t="shared" si="94"/>
        <v>0</v>
      </c>
      <c r="U1219" s="94">
        <f t="shared" si="94"/>
        <v>0</v>
      </c>
      <c r="V1219" s="94">
        <f t="shared" si="94"/>
        <v>0</v>
      </c>
      <c r="W1219" s="94">
        <f t="shared" si="94"/>
        <v>0</v>
      </c>
      <c r="X1219" s="94">
        <f t="shared" si="94"/>
        <v>0</v>
      </c>
      <c r="Y1219" s="94">
        <f t="shared" si="94"/>
        <v>0</v>
      </c>
      <c r="Z1219" s="94">
        <f t="shared" si="94"/>
        <v>0</v>
      </c>
      <c r="AA1219" s="94">
        <f t="shared" si="94"/>
        <v>0</v>
      </c>
      <c r="AB1219" s="95">
        <f t="shared" si="94"/>
        <v>0</v>
      </c>
      <c r="AD1219" s="194"/>
    </row>
    <row r="1220" spans="2:30" ht="12.75" hidden="1" customHeight="1" outlineLevel="1">
      <c r="D1220" s="112" t="str">
        <f ca="1">'Line Items'!D375</f>
        <v>[Rolling Stock Line 44]</v>
      </c>
      <c r="E1220" s="93"/>
      <c r="F1220" s="113" t="str">
        <f t="shared" si="87"/>
        <v>£000</v>
      </c>
      <c r="G1220" s="94">
        <f t="shared" si="94"/>
        <v>0</v>
      </c>
      <c r="H1220" s="94">
        <f t="shared" si="94"/>
        <v>0</v>
      </c>
      <c r="I1220" s="94">
        <f t="shared" si="94"/>
        <v>0</v>
      </c>
      <c r="J1220" s="94">
        <f t="shared" si="94"/>
        <v>0</v>
      </c>
      <c r="K1220" s="94">
        <f t="shared" si="94"/>
        <v>0</v>
      </c>
      <c r="L1220" s="94">
        <f t="shared" si="94"/>
        <v>0</v>
      </c>
      <c r="M1220" s="94">
        <f t="shared" si="94"/>
        <v>0</v>
      </c>
      <c r="N1220" s="94">
        <f t="shared" si="94"/>
        <v>0</v>
      </c>
      <c r="O1220" s="94">
        <f t="shared" si="94"/>
        <v>0</v>
      </c>
      <c r="P1220" s="94">
        <f t="shared" si="94"/>
        <v>0</v>
      </c>
      <c r="Q1220" s="94">
        <f t="shared" si="94"/>
        <v>0</v>
      </c>
      <c r="R1220" s="94">
        <f t="shared" si="94"/>
        <v>0</v>
      </c>
      <c r="S1220" s="94">
        <f t="shared" si="94"/>
        <v>0</v>
      </c>
      <c r="T1220" s="94">
        <f t="shared" si="94"/>
        <v>0</v>
      </c>
      <c r="U1220" s="94">
        <f t="shared" si="94"/>
        <v>0</v>
      </c>
      <c r="V1220" s="94">
        <f t="shared" si="94"/>
        <v>0</v>
      </c>
      <c r="W1220" s="94">
        <f t="shared" si="94"/>
        <v>0</v>
      </c>
      <c r="X1220" s="94">
        <f t="shared" si="94"/>
        <v>0</v>
      </c>
      <c r="Y1220" s="94">
        <f t="shared" si="94"/>
        <v>0</v>
      </c>
      <c r="Z1220" s="94">
        <f t="shared" si="94"/>
        <v>0</v>
      </c>
      <c r="AA1220" s="94">
        <f t="shared" si="94"/>
        <v>0</v>
      </c>
      <c r="AB1220" s="95">
        <f t="shared" si="94"/>
        <v>0</v>
      </c>
      <c r="AD1220" s="194"/>
    </row>
    <row r="1221" spans="2:30" ht="12.75" hidden="1" customHeight="1" outlineLevel="1">
      <c r="D1221" s="112" t="str">
        <f ca="1">'Line Items'!D376</f>
        <v>[Rolling Stock Line 45]</v>
      </c>
      <c r="E1221" s="93"/>
      <c r="F1221" s="113" t="str">
        <f t="shared" si="87"/>
        <v>£000</v>
      </c>
      <c r="G1221" s="94">
        <f t="shared" si="94"/>
        <v>0</v>
      </c>
      <c r="H1221" s="94">
        <f t="shared" si="94"/>
        <v>0</v>
      </c>
      <c r="I1221" s="94">
        <f t="shared" si="94"/>
        <v>0</v>
      </c>
      <c r="J1221" s="94">
        <f t="shared" si="94"/>
        <v>0</v>
      </c>
      <c r="K1221" s="94">
        <f t="shared" si="94"/>
        <v>0</v>
      </c>
      <c r="L1221" s="94">
        <f t="shared" si="94"/>
        <v>0</v>
      </c>
      <c r="M1221" s="94">
        <f t="shared" si="94"/>
        <v>0</v>
      </c>
      <c r="N1221" s="94">
        <f t="shared" si="94"/>
        <v>0</v>
      </c>
      <c r="O1221" s="94">
        <f t="shared" si="94"/>
        <v>0</v>
      </c>
      <c r="P1221" s="94">
        <f t="shared" si="94"/>
        <v>0</v>
      </c>
      <c r="Q1221" s="94">
        <f t="shared" si="94"/>
        <v>0</v>
      </c>
      <c r="R1221" s="94">
        <f t="shared" si="94"/>
        <v>0</v>
      </c>
      <c r="S1221" s="94">
        <f t="shared" si="94"/>
        <v>0</v>
      </c>
      <c r="T1221" s="94">
        <f t="shared" si="94"/>
        <v>0</v>
      </c>
      <c r="U1221" s="94">
        <f t="shared" si="94"/>
        <v>0</v>
      </c>
      <c r="V1221" s="94">
        <f t="shared" si="94"/>
        <v>0</v>
      </c>
      <c r="W1221" s="94">
        <f t="shared" si="94"/>
        <v>0</v>
      </c>
      <c r="X1221" s="94">
        <f t="shared" si="94"/>
        <v>0</v>
      </c>
      <c r="Y1221" s="94">
        <f t="shared" si="94"/>
        <v>0</v>
      </c>
      <c r="Z1221" s="94">
        <f t="shared" si="94"/>
        <v>0</v>
      </c>
      <c r="AA1221" s="94">
        <f t="shared" si="94"/>
        <v>0</v>
      </c>
      <c r="AB1221" s="95">
        <f t="shared" si="94"/>
        <v>0</v>
      </c>
      <c r="AD1221" s="194"/>
    </row>
    <row r="1222" spans="2:30" ht="12.75" hidden="1" customHeight="1" outlineLevel="1">
      <c r="D1222" s="112" t="str">
        <f ca="1">'Line Items'!D377</f>
        <v>[Rolling Stock Line 46]</v>
      </c>
      <c r="E1222" s="93"/>
      <c r="F1222" s="113" t="str">
        <f t="shared" si="87"/>
        <v>£000</v>
      </c>
      <c r="G1222" s="94">
        <f t="shared" si="94"/>
        <v>0</v>
      </c>
      <c r="H1222" s="94">
        <f t="shared" si="94"/>
        <v>0</v>
      </c>
      <c r="I1222" s="94">
        <f t="shared" si="94"/>
        <v>0</v>
      </c>
      <c r="J1222" s="94">
        <f t="shared" si="94"/>
        <v>0</v>
      </c>
      <c r="K1222" s="94">
        <f t="shared" si="94"/>
        <v>0</v>
      </c>
      <c r="L1222" s="94">
        <f t="shared" si="94"/>
        <v>0</v>
      </c>
      <c r="M1222" s="94">
        <f t="shared" si="94"/>
        <v>0</v>
      </c>
      <c r="N1222" s="94">
        <f t="shared" si="94"/>
        <v>0</v>
      </c>
      <c r="O1222" s="94">
        <f t="shared" si="94"/>
        <v>0</v>
      </c>
      <c r="P1222" s="94">
        <f t="shared" si="94"/>
        <v>0</v>
      </c>
      <c r="Q1222" s="94">
        <f t="shared" si="94"/>
        <v>0</v>
      </c>
      <c r="R1222" s="94">
        <f t="shared" si="94"/>
        <v>0</v>
      </c>
      <c r="S1222" s="94">
        <f t="shared" si="94"/>
        <v>0</v>
      </c>
      <c r="T1222" s="94">
        <f t="shared" si="94"/>
        <v>0</v>
      </c>
      <c r="U1222" s="94">
        <f t="shared" si="94"/>
        <v>0</v>
      </c>
      <c r="V1222" s="94">
        <f t="shared" si="94"/>
        <v>0</v>
      </c>
      <c r="W1222" s="94">
        <f t="shared" si="94"/>
        <v>0</v>
      </c>
      <c r="X1222" s="94">
        <f t="shared" si="94"/>
        <v>0</v>
      </c>
      <c r="Y1222" s="94">
        <f t="shared" si="94"/>
        <v>0</v>
      </c>
      <c r="Z1222" s="94">
        <f t="shared" si="94"/>
        <v>0</v>
      </c>
      <c r="AA1222" s="94">
        <f t="shared" si="94"/>
        <v>0</v>
      </c>
      <c r="AB1222" s="95">
        <f t="shared" si="94"/>
        <v>0</v>
      </c>
      <c r="AD1222" s="194"/>
    </row>
    <row r="1223" spans="2:30" ht="12.75" hidden="1" customHeight="1" outlineLevel="1">
      <c r="D1223" s="112" t="str">
        <f ca="1">'Line Items'!D378</f>
        <v>[Rolling Stock Line 47]</v>
      </c>
      <c r="E1223" s="93"/>
      <c r="F1223" s="113" t="str">
        <f t="shared" si="87"/>
        <v>£000</v>
      </c>
      <c r="G1223" s="94">
        <f t="shared" si="94"/>
        <v>0</v>
      </c>
      <c r="H1223" s="94">
        <f t="shared" si="94"/>
        <v>0</v>
      </c>
      <c r="I1223" s="94">
        <f t="shared" si="94"/>
        <v>0</v>
      </c>
      <c r="J1223" s="94">
        <f t="shared" si="94"/>
        <v>0</v>
      </c>
      <c r="K1223" s="94">
        <f t="shared" si="94"/>
        <v>0</v>
      </c>
      <c r="L1223" s="94">
        <f t="shared" si="94"/>
        <v>0</v>
      </c>
      <c r="M1223" s="94">
        <f t="shared" si="94"/>
        <v>0</v>
      </c>
      <c r="N1223" s="94">
        <f t="shared" si="94"/>
        <v>0</v>
      </c>
      <c r="O1223" s="94">
        <f t="shared" si="94"/>
        <v>0</v>
      </c>
      <c r="P1223" s="94">
        <f t="shared" si="94"/>
        <v>0</v>
      </c>
      <c r="Q1223" s="94">
        <f t="shared" si="94"/>
        <v>0</v>
      </c>
      <c r="R1223" s="94">
        <f t="shared" si="94"/>
        <v>0</v>
      </c>
      <c r="S1223" s="94">
        <f t="shared" si="94"/>
        <v>0</v>
      </c>
      <c r="T1223" s="94">
        <f t="shared" si="94"/>
        <v>0</v>
      </c>
      <c r="U1223" s="94">
        <f t="shared" si="94"/>
        <v>0</v>
      </c>
      <c r="V1223" s="94">
        <f t="shared" si="94"/>
        <v>0</v>
      </c>
      <c r="W1223" s="94">
        <f t="shared" si="94"/>
        <v>0</v>
      </c>
      <c r="X1223" s="94">
        <f t="shared" si="94"/>
        <v>0</v>
      </c>
      <c r="Y1223" s="94">
        <f t="shared" si="94"/>
        <v>0</v>
      </c>
      <c r="Z1223" s="94">
        <f t="shared" si="94"/>
        <v>0</v>
      </c>
      <c r="AA1223" s="94">
        <f t="shared" si="94"/>
        <v>0</v>
      </c>
      <c r="AB1223" s="95">
        <f t="shared" si="94"/>
        <v>0</v>
      </c>
      <c r="AD1223" s="194"/>
    </row>
    <row r="1224" spans="2:30" ht="12.75" hidden="1" customHeight="1" outlineLevel="1">
      <c r="D1224" s="112" t="str">
        <f ca="1">'Line Items'!D379</f>
        <v>[Rolling Stock Line 48]</v>
      </c>
      <c r="E1224" s="93"/>
      <c r="F1224" s="113" t="str">
        <f t="shared" si="87"/>
        <v>£000</v>
      </c>
      <c r="G1224" s="94">
        <f t="shared" si="94"/>
        <v>0</v>
      </c>
      <c r="H1224" s="94">
        <f t="shared" si="94"/>
        <v>0</v>
      </c>
      <c r="I1224" s="94">
        <f t="shared" si="94"/>
        <v>0</v>
      </c>
      <c r="J1224" s="94">
        <f t="shared" si="94"/>
        <v>0</v>
      </c>
      <c r="K1224" s="94">
        <f t="shared" si="94"/>
        <v>0</v>
      </c>
      <c r="L1224" s="94">
        <f t="shared" si="94"/>
        <v>0</v>
      </c>
      <c r="M1224" s="94">
        <f t="shared" si="94"/>
        <v>0</v>
      </c>
      <c r="N1224" s="94">
        <f t="shared" si="94"/>
        <v>0</v>
      </c>
      <c r="O1224" s="94">
        <f t="shared" si="94"/>
        <v>0</v>
      </c>
      <c r="P1224" s="94">
        <f t="shared" si="94"/>
        <v>0</v>
      </c>
      <c r="Q1224" s="94">
        <f t="shared" si="94"/>
        <v>0</v>
      </c>
      <c r="R1224" s="94">
        <f t="shared" si="94"/>
        <v>0</v>
      </c>
      <c r="S1224" s="94">
        <f t="shared" si="94"/>
        <v>0</v>
      </c>
      <c r="T1224" s="94">
        <f t="shared" ref="T1224:AB1224" si="95">T65*T1001</f>
        <v>0</v>
      </c>
      <c r="U1224" s="94">
        <f t="shared" si="95"/>
        <v>0</v>
      </c>
      <c r="V1224" s="94">
        <f t="shared" si="95"/>
        <v>0</v>
      </c>
      <c r="W1224" s="94">
        <f t="shared" si="95"/>
        <v>0</v>
      </c>
      <c r="X1224" s="94">
        <f t="shared" si="95"/>
        <v>0</v>
      </c>
      <c r="Y1224" s="94">
        <f t="shared" si="95"/>
        <v>0</v>
      </c>
      <c r="Z1224" s="94">
        <f t="shared" si="95"/>
        <v>0</v>
      </c>
      <c r="AA1224" s="94">
        <f t="shared" si="95"/>
        <v>0</v>
      </c>
      <c r="AB1224" s="95">
        <f t="shared" si="95"/>
        <v>0</v>
      </c>
      <c r="AD1224" s="194"/>
    </row>
    <row r="1225" spans="2:30" ht="12.75" hidden="1" customHeight="1" outlineLevel="1">
      <c r="D1225" s="112" t="str">
        <f ca="1">'Line Items'!D380</f>
        <v>[Rolling Stock Line 49]</v>
      </c>
      <c r="E1225" s="93"/>
      <c r="F1225" s="113" t="str">
        <f t="shared" si="87"/>
        <v>£000</v>
      </c>
      <c r="G1225" s="94">
        <f t="shared" ref="G1225:AB1226" si="96">G66*G1002</f>
        <v>0</v>
      </c>
      <c r="H1225" s="94">
        <f t="shared" si="96"/>
        <v>0</v>
      </c>
      <c r="I1225" s="94">
        <f t="shared" si="96"/>
        <v>0</v>
      </c>
      <c r="J1225" s="94">
        <f t="shared" si="96"/>
        <v>0</v>
      </c>
      <c r="K1225" s="94">
        <f t="shared" si="96"/>
        <v>0</v>
      </c>
      <c r="L1225" s="94">
        <f t="shared" si="96"/>
        <v>0</v>
      </c>
      <c r="M1225" s="94">
        <f t="shared" si="96"/>
        <v>0</v>
      </c>
      <c r="N1225" s="94">
        <f t="shared" si="96"/>
        <v>0</v>
      </c>
      <c r="O1225" s="94">
        <f t="shared" si="96"/>
        <v>0</v>
      </c>
      <c r="P1225" s="94">
        <f t="shared" si="96"/>
        <v>0</v>
      </c>
      <c r="Q1225" s="94">
        <f t="shared" si="96"/>
        <v>0</v>
      </c>
      <c r="R1225" s="94">
        <f t="shared" si="96"/>
        <v>0</v>
      </c>
      <c r="S1225" s="94">
        <f t="shared" si="96"/>
        <v>0</v>
      </c>
      <c r="T1225" s="94">
        <f t="shared" si="96"/>
        <v>0</v>
      </c>
      <c r="U1225" s="94">
        <f t="shared" si="96"/>
        <v>0</v>
      </c>
      <c r="V1225" s="94">
        <f t="shared" si="96"/>
        <v>0</v>
      </c>
      <c r="W1225" s="94">
        <f t="shared" si="96"/>
        <v>0</v>
      </c>
      <c r="X1225" s="94">
        <f t="shared" si="96"/>
        <v>0</v>
      </c>
      <c r="Y1225" s="94">
        <f t="shared" si="96"/>
        <v>0</v>
      </c>
      <c r="Z1225" s="94">
        <f t="shared" si="96"/>
        <v>0</v>
      </c>
      <c r="AA1225" s="94">
        <f t="shared" si="96"/>
        <v>0</v>
      </c>
      <c r="AB1225" s="95">
        <f t="shared" si="96"/>
        <v>0</v>
      </c>
      <c r="AD1225" s="194"/>
    </row>
    <row r="1226" spans="2:30" ht="12.75" hidden="1" customHeight="1" outlineLevel="1">
      <c r="D1226" s="123" t="str">
        <f ca="1">'Line Items'!D381</f>
        <v>[Rolling Stock Line 50]</v>
      </c>
      <c r="E1226" s="183"/>
      <c r="F1226" s="124" t="str">
        <f t="shared" si="87"/>
        <v>£000</v>
      </c>
      <c r="G1226" s="98">
        <f t="shared" si="96"/>
        <v>0</v>
      </c>
      <c r="H1226" s="98">
        <f t="shared" si="96"/>
        <v>0</v>
      </c>
      <c r="I1226" s="98">
        <f t="shared" si="96"/>
        <v>0</v>
      </c>
      <c r="J1226" s="98">
        <f t="shared" si="96"/>
        <v>0</v>
      </c>
      <c r="K1226" s="98">
        <f t="shared" si="96"/>
        <v>0</v>
      </c>
      <c r="L1226" s="98">
        <f t="shared" si="96"/>
        <v>0</v>
      </c>
      <c r="M1226" s="98">
        <f t="shared" si="96"/>
        <v>0</v>
      </c>
      <c r="N1226" s="98">
        <f t="shared" si="96"/>
        <v>0</v>
      </c>
      <c r="O1226" s="98">
        <f t="shared" si="96"/>
        <v>0</v>
      </c>
      <c r="P1226" s="98">
        <f t="shared" si="96"/>
        <v>0</v>
      </c>
      <c r="Q1226" s="98">
        <f t="shared" si="96"/>
        <v>0</v>
      </c>
      <c r="R1226" s="98">
        <f t="shared" si="96"/>
        <v>0</v>
      </c>
      <c r="S1226" s="98">
        <f t="shared" si="96"/>
        <v>0</v>
      </c>
      <c r="T1226" s="98">
        <f t="shared" si="96"/>
        <v>0</v>
      </c>
      <c r="U1226" s="98">
        <f t="shared" si="96"/>
        <v>0</v>
      </c>
      <c r="V1226" s="98">
        <f t="shared" si="96"/>
        <v>0</v>
      </c>
      <c r="W1226" s="98">
        <f t="shared" si="96"/>
        <v>0</v>
      </c>
      <c r="X1226" s="98">
        <f t="shared" si="96"/>
        <v>0</v>
      </c>
      <c r="Y1226" s="98">
        <f t="shared" si="96"/>
        <v>0</v>
      </c>
      <c r="Z1226" s="98">
        <f t="shared" si="96"/>
        <v>0</v>
      </c>
      <c r="AA1226" s="98">
        <f t="shared" si="96"/>
        <v>0</v>
      </c>
      <c r="AB1226" s="99">
        <f t="shared" si="96"/>
        <v>0</v>
      </c>
      <c r="AD1226" s="257"/>
    </row>
    <row r="1227" spans="2:30" ht="12.75" hidden="1" customHeight="1" outlineLevel="1">
      <c r="G1227" s="94"/>
      <c r="H1227" s="94"/>
      <c r="I1227" s="94"/>
      <c r="J1227" s="94"/>
      <c r="K1227" s="94"/>
      <c r="L1227" s="94"/>
      <c r="M1227" s="94"/>
      <c r="N1227" s="94"/>
      <c r="O1227" s="94"/>
      <c r="P1227" s="94"/>
      <c r="Q1227" s="94"/>
      <c r="R1227" s="94"/>
      <c r="S1227" s="94"/>
      <c r="T1227" s="94"/>
      <c r="U1227" s="94"/>
      <c r="V1227" s="94"/>
      <c r="W1227" s="94"/>
      <c r="X1227" s="94"/>
      <c r="Y1227" s="94"/>
      <c r="Z1227" s="94"/>
      <c r="AA1227" s="94"/>
      <c r="AB1227" s="94"/>
    </row>
    <row r="1228" spans="2:30" ht="12.75" hidden="1" customHeight="1" outlineLevel="1">
      <c r="D1228" s="241" t="str">
        <f>"Total "&amp;B1175</f>
        <v>Total Non-Capital Lease Charges</v>
      </c>
      <c r="E1228" s="242"/>
      <c r="F1228" s="243" t="str">
        <f>F1226</f>
        <v>£000</v>
      </c>
      <c r="G1228" s="244">
        <f t="shared" ref="G1228:AB1228" si="97">SUM(G1177:G1226)</f>
        <v>0</v>
      </c>
      <c r="H1228" s="244">
        <f t="shared" si="97"/>
        <v>0</v>
      </c>
      <c r="I1228" s="244">
        <f t="shared" si="97"/>
        <v>0</v>
      </c>
      <c r="J1228" s="244">
        <f t="shared" si="97"/>
        <v>0</v>
      </c>
      <c r="K1228" s="244">
        <f t="shared" si="97"/>
        <v>0</v>
      </c>
      <c r="L1228" s="244">
        <f t="shared" si="97"/>
        <v>0</v>
      </c>
      <c r="M1228" s="244">
        <f t="shared" si="97"/>
        <v>0</v>
      </c>
      <c r="N1228" s="244">
        <f t="shared" si="97"/>
        <v>0</v>
      </c>
      <c r="O1228" s="244">
        <f t="shared" si="97"/>
        <v>0</v>
      </c>
      <c r="P1228" s="244">
        <f t="shared" si="97"/>
        <v>0</v>
      </c>
      <c r="Q1228" s="244">
        <f t="shared" si="97"/>
        <v>0</v>
      </c>
      <c r="R1228" s="244">
        <f t="shared" si="97"/>
        <v>0</v>
      </c>
      <c r="S1228" s="244">
        <f t="shared" si="97"/>
        <v>0</v>
      </c>
      <c r="T1228" s="244">
        <f t="shared" si="97"/>
        <v>0</v>
      </c>
      <c r="U1228" s="244">
        <f t="shared" si="97"/>
        <v>0</v>
      </c>
      <c r="V1228" s="244">
        <f t="shared" si="97"/>
        <v>0</v>
      </c>
      <c r="W1228" s="244">
        <f t="shared" si="97"/>
        <v>0</v>
      </c>
      <c r="X1228" s="244">
        <f t="shared" si="97"/>
        <v>0</v>
      </c>
      <c r="Y1228" s="244">
        <f t="shared" si="97"/>
        <v>0</v>
      </c>
      <c r="Z1228" s="244">
        <f t="shared" si="97"/>
        <v>0</v>
      </c>
      <c r="AA1228" s="244">
        <f t="shared" si="97"/>
        <v>0</v>
      </c>
      <c r="AB1228" s="245">
        <f t="shared" si="97"/>
        <v>0</v>
      </c>
      <c r="AD1228" s="248"/>
    </row>
    <row r="1229" spans="2:30" collapsed="1">
      <c r="G1229" s="94"/>
      <c r="H1229" s="94"/>
      <c r="I1229" s="94"/>
      <c r="J1229" s="94"/>
      <c r="K1229" s="94"/>
      <c r="L1229" s="94"/>
      <c r="M1229" s="94"/>
      <c r="N1229" s="94"/>
      <c r="O1229" s="94"/>
      <c r="P1229" s="94"/>
      <c r="Q1229" s="94"/>
      <c r="R1229" s="94"/>
      <c r="S1229" s="94"/>
      <c r="T1229" s="94"/>
      <c r="U1229" s="94"/>
      <c r="V1229" s="94"/>
      <c r="W1229" s="94"/>
      <c r="X1229" s="94"/>
      <c r="Y1229" s="94"/>
      <c r="Z1229" s="94"/>
      <c r="AA1229" s="94"/>
      <c r="AB1229" s="94"/>
    </row>
    <row r="1230" spans="2:30">
      <c r="B1230" s="15" t="s">
        <v>633</v>
      </c>
      <c r="C1230" s="15"/>
      <c r="D1230" s="178"/>
      <c r="E1230" s="178"/>
      <c r="F1230" s="15"/>
      <c r="G1230" s="196"/>
      <c r="H1230" s="196"/>
      <c r="I1230" s="196"/>
      <c r="J1230" s="196"/>
      <c r="K1230" s="196"/>
      <c r="L1230" s="196"/>
      <c r="M1230" s="196"/>
      <c r="N1230" s="196"/>
      <c r="O1230" s="196"/>
      <c r="P1230" s="196"/>
      <c r="Q1230" s="196"/>
      <c r="R1230" s="196"/>
      <c r="S1230" s="196"/>
      <c r="T1230" s="196"/>
      <c r="U1230" s="196"/>
      <c r="V1230" s="196"/>
      <c r="W1230" s="196"/>
      <c r="X1230" s="196"/>
      <c r="Y1230" s="196"/>
      <c r="Z1230" s="196"/>
      <c r="AA1230" s="196"/>
      <c r="AB1230" s="196"/>
      <c r="AC1230" s="15"/>
      <c r="AD1230" s="15"/>
    </row>
    <row r="1231" spans="2:30" ht="12.75" hidden="1" customHeight="1" outlineLevel="1">
      <c r="G1231" s="94"/>
      <c r="H1231" s="94"/>
      <c r="I1231" s="94"/>
      <c r="J1231" s="94"/>
      <c r="K1231" s="94"/>
      <c r="L1231" s="94"/>
      <c r="M1231" s="94"/>
      <c r="N1231" s="94"/>
      <c r="O1231" s="94"/>
      <c r="P1231" s="94"/>
      <c r="Q1231" s="94"/>
      <c r="R1231" s="94"/>
      <c r="S1231" s="94"/>
      <c r="T1231" s="94"/>
      <c r="U1231" s="94"/>
      <c r="V1231" s="94"/>
      <c r="W1231" s="94"/>
      <c r="X1231" s="94"/>
      <c r="Y1231" s="94"/>
      <c r="Z1231" s="94"/>
      <c r="AA1231" s="94"/>
      <c r="AB1231" s="94"/>
    </row>
    <row r="1232" spans="2:30" ht="12.75" hidden="1" customHeight="1" outlineLevel="1">
      <c r="D1232" s="106" t="str">
        <f ca="1">'Line Items'!D332</f>
        <v>Angel: DMU - Class 142</v>
      </c>
      <c r="E1232" s="89"/>
      <c r="F1232" s="192" t="str">
        <f t="shared" ref="F1232:F1281" si="98">F1177</f>
        <v>£000</v>
      </c>
      <c r="G1232" s="90">
        <f t="shared" ref="G1232:AB1243" si="99">G18*G1009</f>
        <v>0</v>
      </c>
      <c r="H1232" s="90">
        <f t="shared" si="99"/>
        <v>0</v>
      </c>
      <c r="I1232" s="90">
        <f t="shared" si="99"/>
        <v>0</v>
      </c>
      <c r="J1232" s="90">
        <f t="shared" si="99"/>
        <v>0</v>
      </c>
      <c r="K1232" s="90">
        <f t="shared" si="99"/>
        <v>0</v>
      </c>
      <c r="L1232" s="90">
        <f t="shared" si="99"/>
        <v>0</v>
      </c>
      <c r="M1232" s="90">
        <f t="shared" si="99"/>
        <v>0</v>
      </c>
      <c r="N1232" s="90">
        <f t="shared" si="99"/>
        <v>0</v>
      </c>
      <c r="O1232" s="90">
        <f t="shared" si="99"/>
        <v>0</v>
      </c>
      <c r="P1232" s="90">
        <f t="shared" si="99"/>
        <v>0</v>
      </c>
      <c r="Q1232" s="90">
        <f t="shared" si="99"/>
        <v>0</v>
      </c>
      <c r="R1232" s="90">
        <f t="shared" si="99"/>
        <v>0</v>
      </c>
      <c r="S1232" s="90">
        <f t="shared" si="99"/>
        <v>0</v>
      </c>
      <c r="T1232" s="90">
        <f t="shared" si="99"/>
        <v>0</v>
      </c>
      <c r="U1232" s="90">
        <f t="shared" si="99"/>
        <v>0</v>
      </c>
      <c r="V1232" s="90">
        <f t="shared" si="99"/>
        <v>0</v>
      </c>
      <c r="W1232" s="90">
        <f t="shared" si="99"/>
        <v>0</v>
      </c>
      <c r="X1232" s="90">
        <f t="shared" si="99"/>
        <v>0</v>
      </c>
      <c r="Y1232" s="90">
        <f t="shared" si="99"/>
        <v>0</v>
      </c>
      <c r="Z1232" s="90">
        <f t="shared" si="99"/>
        <v>0</v>
      </c>
      <c r="AA1232" s="90">
        <f t="shared" si="99"/>
        <v>0</v>
      </c>
      <c r="AB1232" s="91">
        <f t="shared" si="99"/>
        <v>0</v>
      </c>
      <c r="AD1232" s="193"/>
    </row>
    <row r="1233" spans="4:30" ht="12.75" hidden="1" customHeight="1" outlineLevel="1">
      <c r="D1233" s="112" t="str">
        <f ca="1">'Line Items'!D333</f>
        <v>Angel: DMU - Class 150 - 2 car</v>
      </c>
      <c r="E1233" s="93"/>
      <c r="F1233" s="113" t="str">
        <f t="shared" si="98"/>
        <v>£000</v>
      </c>
      <c r="G1233" s="94">
        <f t="shared" si="99"/>
        <v>0</v>
      </c>
      <c r="H1233" s="94">
        <f t="shared" si="99"/>
        <v>0</v>
      </c>
      <c r="I1233" s="94">
        <f t="shared" si="99"/>
        <v>0</v>
      </c>
      <c r="J1233" s="94">
        <f t="shared" si="99"/>
        <v>0</v>
      </c>
      <c r="K1233" s="94">
        <f t="shared" si="99"/>
        <v>0</v>
      </c>
      <c r="L1233" s="94">
        <f t="shared" si="99"/>
        <v>0</v>
      </c>
      <c r="M1233" s="94">
        <f t="shared" si="99"/>
        <v>0</v>
      </c>
      <c r="N1233" s="94">
        <f t="shared" si="99"/>
        <v>0</v>
      </c>
      <c r="O1233" s="94">
        <f t="shared" si="99"/>
        <v>0</v>
      </c>
      <c r="P1233" s="94">
        <f t="shared" si="99"/>
        <v>0</v>
      </c>
      <c r="Q1233" s="94">
        <f t="shared" si="99"/>
        <v>0</v>
      </c>
      <c r="R1233" s="94">
        <f t="shared" si="99"/>
        <v>0</v>
      </c>
      <c r="S1233" s="94">
        <f t="shared" si="99"/>
        <v>0</v>
      </c>
      <c r="T1233" s="94">
        <f t="shared" si="99"/>
        <v>0</v>
      </c>
      <c r="U1233" s="94">
        <f t="shared" si="99"/>
        <v>0</v>
      </c>
      <c r="V1233" s="94">
        <f t="shared" si="99"/>
        <v>0</v>
      </c>
      <c r="W1233" s="94">
        <f t="shared" si="99"/>
        <v>0</v>
      </c>
      <c r="X1233" s="94">
        <f t="shared" si="99"/>
        <v>0</v>
      </c>
      <c r="Y1233" s="94">
        <f t="shared" si="99"/>
        <v>0</v>
      </c>
      <c r="Z1233" s="94">
        <f t="shared" si="99"/>
        <v>0</v>
      </c>
      <c r="AA1233" s="94">
        <f t="shared" si="99"/>
        <v>0</v>
      </c>
      <c r="AB1233" s="95">
        <f t="shared" si="99"/>
        <v>0</v>
      </c>
      <c r="AD1233" s="194"/>
    </row>
    <row r="1234" spans="4:30" ht="12.75" hidden="1" customHeight="1" outlineLevel="1">
      <c r="D1234" s="112" t="str">
        <f ca="1">'Line Items'!D334</f>
        <v>Angel: DMU - Class 150 - 3 car</v>
      </c>
      <c r="E1234" s="93"/>
      <c r="F1234" s="113" t="str">
        <f t="shared" si="98"/>
        <v>£000</v>
      </c>
      <c r="G1234" s="94">
        <f t="shared" si="99"/>
        <v>0</v>
      </c>
      <c r="H1234" s="94">
        <f t="shared" si="99"/>
        <v>0</v>
      </c>
      <c r="I1234" s="94">
        <f t="shared" si="99"/>
        <v>0</v>
      </c>
      <c r="J1234" s="94">
        <f t="shared" si="99"/>
        <v>0</v>
      </c>
      <c r="K1234" s="94">
        <f t="shared" si="99"/>
        <v>0</v>
      </c>
      <c r="L1234" s="94">
        <f t="shared" si="99"/>
        <v>0</v>
      </c>
      <c r="M1234" s="94">
        <f t="shared" si="99"/>
        <v>0</v>
      </c>
      <c r="N1234" s="94">
        <f t="shared" si="99"/>
        <v>0</v>
      </c>
      <c r="O1234" s="94">
        <f t="shared" si="99"/>
        <v>0</v>
      </c>
      <c r="P1234" s="94">
        <f t="shared" si="99"/>
        <v>0</v>
      </c>
      <c r="Q1234" s="94">
        <f t="shared" si="99"/>
        <v>0</v>
      </c>
      <c r="R1234" s="94">
        <f t="shared" si="99"/>
        <v>0</v>
      </c>
      <c r="S1234" s="94">
        <f t="shared" si="99"/>
        <v>0</v>
      </c>
      <c r="T1234" s="94">
        <f t="shared" si="99"/>
        <v>0</v>
      </c>
      <c r="U1234" s="94">
        <f t="shared" si="99"/>
        <v>0</v>
      </c>
      <c r="V1234" s="94">
        <f t="shared" si="99"/>
        <v>0</v>
      </c>
      <c r="W1234" s="94">
        <f t="shared" si="99"/>
        <v>0</v>
      </c>
      <c r="X1234" s="94">
        <f t="shared" si="99"/>
        <v>0</v>
      </c>
      <c r="Y1234" s="94">
        <f t="shared" si="99"/>
        <v>0</v>
      </c>
      <c r="Z1234" s="94">
        <f t="shared" si="99"/>
        <v>0</v>
      </c>
      <c r="AA1234" s="94">
        <f t="shared" si="99"/>
        <v>0</v>
      </c>
      <c r="AB1234" s="95">
        <f t="shared" si="99"/>
        <v>0</v>
      </c>
      <c r="AD1234" s="194"/>
    </row>
    <row r="1235" spans="4:30" ht="12.75" hidden="1" customHeight="1" outlineLevel="1">
      <c r="D1235" s="112" t="str">
        <f ca="1">'Line Items'!D335</f>
        <v>Angel: DMU - Class 153</v>
      </c>
      <c r="E1235" s="93"/>
      <c r="F1235" s="113" t="str">
        <f t="shared" si="98"/>
        <v>£000</v>
      </c>
      <c r="G1235" s="94">
        <f t="shared" si="99"/>
        <v>0</v>
      </c>
      <c r="H1235" s="94">
        <f t="shared" si="99"/>
        <v>0</v>
      </c>
      <c r="I1235" s="94">
        <f t="shared" si="99"/>
        <v>0</v>
      </c>
      <c r="J1235" s="94">
        <f t="shared" si="99"/>
        <v>0</v>
      </c>
      <c r="K1235" s="94">
        <f t="shared" si="99"/>
        <v>0</v>
      </c>
      <c r="L1235" s="94">
        <f t="shared" si="99"/>
        <v>0</v>
      </c>
      <c r="M1235" s="94">
        <f t="shared" si="99"/>
        <v>0</v>
      </c>
      <c r="N1235" s="94">
        <f t="shared" si="99"/>
        <v>0</v>
      </c>
      <c r="O1235" s="94">
        <f t="shared" si="99"/>
        <v>0</v>
      </c>
      <c r="P1235" s="94">
        <f t="shared" si="99"/>
        <v>0</v>
      </c>
      <c r="Q1235" s="94">
        <f t="shared" si="99"/>
        <v>0</v>
      </c>
      <c r="R1235" s="94">
        <f t="shared" si="99"/>
        <v>0</v>
      </c>
      <c r="S1235" s="94">
        <f t="shared" si="99"/>
        <v>0</v>
      </c>
      <c r="T1235" s="94">
        <f t="shared" si="99"/>
        <v>0</v>
      </c>
      <c r="U1235" s="94">
        <f t="shared" si="99"/>
        <v>0</v>
      </c>
      <c r="V1235" s="94">
        <f t="shared" si="99"/>
        <v>0</v>
      </c>
      <c r="W1235" s="94">
        <f t="shared" si="99"/>
        <v>0</v>
      </c>
      <c r="X1235" s="94">
        <f t="shared" si="99"/>
        <v>0</v>
      </c>
      <c r="Y1235" s="94">
        <f t="shared" si="99"/>
        <v>0</v>
      </c>
      <c r="Z1235" s="94">
        <f t="shared" si="99"/>
        <v>0</v>
      </c>
      <c r="AA1235" s="94">
        <f t="shared" si="99"/>
        <v>0</v>
      </c>
      <c r="AB1235" s="95">
        <f t="shared" si="99"/>
        <v>0</v>
      </c>
      <c r="AD1235" s="194"/>
    </row>
    <row r="1236" spans="4:30" ht="12.75" hidden="1" customHeight="1" outlineLevel="1">
      <c r="D1236" s="112" t="str">
        <f ca="1">'Line Items'!D336</f>
        <v>Angel: DMU - Class 156</v>
      </c>
      <c r="E1236" s="93"/>
      <c r="F1236" s="113" t="str">
        <f t="shared" si="98"/>
        <v>£000</v>
      </c>
      <c r="G1236" s="94">
        <f t="shared" si="99"/>
        <v>0</v>
      </c>
      <c r="H1236" s="94">
        <f t="shared" si="99"/>
        <v>0</v>
      </c>
      <c r="I1236" s="94">
        <f t="shared" si="99"/>
        <v>0</v>
      </c>
      <c r="J1236" s="94">
        <f t="shared" si="99"/>
        <v>0</v>
      </c>
      <c r="K1236" s="94">
        <f t="shared" si="99"/>
        <v>0</v>
      </c>
      <c r="L1236" s="94">
        <f t="shared" si="99"/>
        <v>0</v>
      </c>
      <c r="M1236" s="94">
        <f t="shared" si="99"/>
        <v>0</v>
      </c>
      <c r="N1236" s="94">
        <f t="shared" si="99"/>
        <v>0</v>
      </c>
      <c r="O1236" s="94">
        <f t="shared" si="99"/>
        <v>0</v>
      </c>
      <c r="P1236" s="94">
        <f t="shared" si="99"/>
        <v>0</v>
      </c>
      <c r="Q1236" s="94">
        <f t="shared" si="99"/>
        <v>0</v>
      </c>
      <c r="R1236" s="94">
        <f t="shared" si="99"/>
        <v>0</v>
      </c>
      <c r="S1236" s="94">
        <f t="shared" si="99"/>
        <v>0</v>
      </c>
      <c r="T1236" s="94">
        <f t="shared" si="99"/>
        <v>0</v>
      </c>
      <c r="U1236" s="94">
        <f t="shared" si="99"/>
        <v>0</v>
      </c>
      <c r="V1236" s="94">
        <f t="shared" si="99"/>
        <v>0</v>
      </c>
      <c r="W1236" s="94">
        <f t="shared" si="99"/>
        <v>0</v>
      </c>
      <c r="X1236" s="94">
        <f t="shared" si="99"/>
        <v>0</v>
      </c>
      <c r="Y1236" s="94">
        <f t="shared" si="99"/>
        <v>0</v>
      </c>
      <c r="Z1236" s="94">
        <f t="shared" si="99"/>
        <v>0</v>
      </c>
      <c r="AA1236" s="94">
        <f t="shared" si="99"/>
        <v>0</v>
      </c>
      <c r="AB1236" s="95">
        <f t="shared" si="99"/>
        <v>0</v>
      </c>
      <c r="AD1236" s="194"/>
    </row>
    <row r="1237" spans="4:30" ht="12.75" hidden="1" customHeight="1" outlineLevel="1">
      <c r="D1237" s="112" t="str">
        <f ca="1">'Line Items'!D337</f>
        <v>Angel: DMU - Class 158 - 2 car</v>
      </c>
      <c r="E1237" s="93"/>
      <c r="F1237" s="113" t="str">
        <f t="shared" si="98"/>
        <v>£000</v>
      </c>
      <c r="G1237" s="94">
        <f t="shared" si="99"/>
        <v>0</v>
      </c>
      <c r="H1237" s="94">
        <f t="shared" si="99"/>
        <v>0</v>
      </c>
      <c r="I1237" s="94">
        <f t="shared" si="99"/>
        <v>0</v>
      </c>
      <c r="J1237" s="94">
        <f t="shared" si="99"/>
        <v>0</v>
      </c>
      <c r="K1237" s="94">
        <f t="shared" si="99"/>
        <v>0</v>
      </c>
      <c r="L1237" s="94">
        <f t="shared" si="99"/>
        <v>0</v>
      </c>
      <c r="M1237" s="94">
        <f t="shared" si="99"/>
        <v>0</v>
      </c>
      <c r="N1237" s="94">
        <f t="shared" si="99"/>
        <v>0</v>
      </c>
      <c r="O1237" s="94">
        <f t="shared" si="99"/>
        <v>0</v>
      </c>
      <c r="P1237" s="94">
        <f t="shared" si="99"/>
        <v>0</v>
      </c>
      <c r="Q1237" s="94">
        <f t="shared" si="99"/>
        <v>0</v>
      </c>
      <c r="R1237" s="94">
        <f t="shared" si="99"/>
        <v>0</v>
      </c>
      <c r="S1237" s="94">
        <f t="shared" si="99"/>
        <v>0</v>
      </c>
      <c r="T1237" s="94">
        <f t="shared" si="99"/>
        <v>0</v>
      </c>
      <c r="U1237" s="94">
        <f t="shared" si="99"/>
        <v>0</v>
      </c>
      <c r="V1237" s="94">
        <f t="shared" si="99"/>
        <v>0</v>
      </c>
      <c r="W1237" s="94">
        <f t="shared" si="99"/>
        <v>0</v>
      </c>
      <c r="X1237" s="94">
        <f t="shared" si="99"/>
        <v>0</v>
      </c>
      <c r="Y1237" s="94">
        <f t="shared" si="99"/>
        <v>0</v>
      </c>
      <c r="Z1237" s="94">
        <f t="shared" si="99"/>
        <v>0</v>
      </c>
      <c r="AA1237" s="94">
        <f t="shared" si="99"/>
        <v>0</v>
      </c>
      <c r="AB1237" s="95">
        <f t="shared" si="99"/>
        <v>0</v>
      </c>
      <c r="AD1237" s="194"/>
    </row>
    <row r="1238" spans="4:30" ht="12.75" hidden="1" customHeight="1" outlineLevel="1">
      <c r="D1238" s="112" t="str">
        <f ca="1">'Line Items'!D338</f>
        <v>Angel: EMU - Class 333</v>
      </c>
      <c r="E1238" s="93"/>
      <c r="F1238" s="113" t="str">
        <f t="shared" si="98"/>
        <v>£000</v>
      </c>
      <c r="G1238" s="94">
        <f t="shared" si="99"/>
        <v>0</v>
      </c>
      <c r="H1238" s="94">
        <f t="shared" si="99"/>
        <v>0</v>
      </c>
      <c r="I1238" s="94">
        <f t="shared" si="99"/>
        <v>0</v>
      </c>
      <c r="J1238" s="94">
        <f t="shared" si="99"/>
        <v>0</v>
      </c>
      <c r="K1238" s="94">
        <f t="shared" si="99"/>
        <v>0</v>
      </c>
      <c r="L1238" s="94">
        <f t="shared" si="99"/>
        <v>0</v>
      </c>
      <c r="M1238" s="94">
        <f t="shared" si="99"/>
        <v>0</v>
      </c>
      <c r="N1238" s="94">
        <f t="shared" si="99"/>
        <v>0</v>
      </c>
      <c r="O1238" s="94">
        <f t="shared" si="99"/>
        <v>0</v>
      </c>
      <c r="P1238" s="94">
        <f t="shared" si="99"/>
        <v>0</v>
      </c>
      <c r="Q1238" s="94">
        <f t="shared" si="99"/>
        <v>0</v>
      </c>
      <c r="R1238" s="94">
        <f t="shared" si="99"/>
        <v>0</v>
      </c>
      <c r="S1238" s="94">
        <f t="shared" si="99"/>
        <v>0</v>
      </c>
      <c r="T1238" s="94">
        <f t="shared" si="99"/>
        <v>0</v>
      </c>
      <c r="U1238" s="94">
        <f t="shared" si="99"/>
        <v>0</v>
      </c>
      <c r="V1238" s="94">
        <f t="shared" si="99"/>
        <v>0</v>
      </c>
      <c r="W1238" s="94">
        <f t="shared" si="99"/>
        <v>0</v>
      </c>
      <c r="X1238" s="94">
        <f t="shared" si="99"/>
        <v>0</v>
      </c>
      <c r="Y1238" s="94">
        <f t="shared" si="99"/>
        <v>0</v>
      </c>
      <c r="Z1238" s="94">
        <f t="shared" si="99"/>
        <v>0</v>
      </c>
      <c r="AA1238" s="94">
        <f t="shared" si="99"/>
        <v>0</v>
      </c>
      <c r="AB1238" s="95">
        <f t="shared" si="99"/>
        <v>0</v>
      </c>
      <c r="AD1238" s="194"/>
    </row>
    <row r="1239" spans="4:30" ht="12.75" hidden="1" customHeight="1" outlineLevel="1">
      <c r="D1239" s="112" t="str">
        <f ca="1">'Line Items'!D339</f>
        <v>Eversholt: DMU - Class 158 - 2 car</v>
      </c>
      <c r="E1239" s="93"/>
      <c r="F1239" s="113" t="str">
        <f t="shared" si="98"/>
        <v>£000</v>
      </c>
      <c r="G1239" s="94">
        <f t="shared" si="99"/>
        <v>0</v>
      </c>
      <c r="H1239" s="94">
        <f t="shared" si="99"/>
        <v>0</v>
      </c>
      <c r="I1239" s="94">
        <f t="shared" si="99"/>
        <v>0</v>
      </c>
      <c r="J1239" s="94">
        <f t="shared" si="99"/>
        <v>0</v>
      </c>
      <c r="K1239" s="94">
        <f t="shared" si="99"/>
        <v>0</v>
      </c>
      <c r="L1239" s="94">
        <f t="shared" si="99"/>
        <v>0</v>
      </c>
      <c r="M1239" s="94">
        <f t="shared" si="99"/>
        <v>0</v>
      </c>
      <c r="N1239" s="94">
        <f t="shared" si="99"/>
        <v>0</v>
      </c>
      <c r="O1239" s="94">
        <f t="shared" si="99"/>
        <v>0</v>
      </c>
      <c r="P1239" s="94">
        <f t="shared" si="99"/>
        <v>0</v>
      </c>
      <c r="Q1239" s="94">
        <f t="shared" si="99"/>
        <v>0</v>
      </c>
      <c r="R1239" s="94">
        <f t="shared" si="99"/>
        <v>0</v>
      </c>
      <c r="S1239" s="94">
        <f t="shared" si="99"/>
        <v>0</v>
      </c>
      <c r="T1239" s="94">
        <f t="shared" si="99"/>
        <v>0</v>
      </c>
      <c r="U1239" s="94">
        <f t="shared" si="99"/>
        <v>0</v>
      </c>
      <c r="V1239" s="94">
        <f t="shared" si="99"/>
        <v>0</v>
      </c>
      <c r="W1239" s="94">
        <f t="shared" si="99"/>
        <v>0</v>
      </c>
      <c r="X1239" s="94">
        <f t="shared" si="99"/>
        <v>0</v>
      </c>
      <c r="Y1239" s="94">
        <f t="shared" si="99"/>
        <v>0</v>
      </c>
      <c r="Z1239" s="94">
        <f t="shared" si="99"/>
        <v>0</v>
      </c>
      <c r="AA1239" s="94">
        <f t="shared" si="99"/>
        <v>0</v>
      </c>
      <c r="AB1239" s="95">
        <f t="shared" si="99"/>
        <v>0</v>
      </c>
      <c r="AD1239" s="194"/>
    </row>
    <row r="1240" spans="4:30" ht="12.75" hidden="1" customHeight="1" outlineLevel="1">
      <c r="D1240" s="112" t="str">
        <f ca="1">'Line Items'!D340</f>
        <v>Eversholt: EMU - Class 321</v>
      </c>
      <c r="E1240" s="93"/>
      <c r="F1240" s="113" t="str">
        <f t="shared" si="98"/>
        <v>£000</v>
      </c>
      <c r="G1240" s="94">
        <f t="shared" si="99"/>
        <v>0</v>
      </c>
      <c r="H1240" s="94">
        <f t="shared" si="99"/>
        <v>0</v>
      </c>
      <c r="I1240" s="94">
        <f t="shared" si="99"/>
        <v>0</v>
      </c>
      <c r="J1240" s="94">
        <f t="shared" si="99"/>
        <v>0</v>
      </c>
      <c r="K1240" s="94">
        <f t="shared" si="99"/>
        <v>0</v>
      </c>
      <c r="L1240" s="94">
        <f t="shared" si="99"/>
        <v>0</v>
      </c>
      <c r="M1240" s="94">
        <f t="shared" si="99"/>
        <v>0</v>
      </c>
      <c r="N1240" s="94">
        <f t="shared" si="99"/>
        <v>0</v>
      </c>
      <c r="O1240" s="94">
        <f t="shared" si="99"/>
        <v>0</v>
      </c>
      <c r="P1240" s="94">
        <f t="shared" si="99"/>
        <v>0</v>
      </c>
      <c r="Q1240" s="94">
        <f t="shared" si="99"/>
        <v>0</v>
      </c>
      <c r="R1240" s="94">
        <f t="shared" si="99"/>
        <v>0</v>
      </c>
      <c r="S1240" s="94">
        <f t="shared" si="99"/>
        <v>0</v>
      </c>
      <c r="T1240" s="94">
        <f t="shared" si="99"/>
        <v>0</v>
      </c>
      <c r="U1240" s="94">
        <f t="shared" si="99"/>
        <v>0</v>
      </c>
      <c r="V1240" s="94">
        <f t="shared" si="99"/>
        <v>0</v>
      </c>
      <c r="W1240" s="94">
        <f t="shared" si="99"/>
        <v>0</v>
      </c>
      <c r="X1240" s="94">
        <f t="shared" si="99"/>
        <v>0</v>
      </c>
      <c r="Y1240" s="94">
        <f t="shared" si="99"/>
        <v>0</v>
      </c>
      <c r="Z1240" s="94">
        <f t="shared" si="99"/>
        <v>0</v>
      </c>
      <c r="AA1240" s="94">
        <f t="shared" si="99"/>
        <v>0</v>
      </c>
      <c r="AB1240" s="95">
        <f t="shared" si="99"/>
        <v>0</v>
      </c>
      <c r="AD1240" s="194"/>
    </row>
    <row r="1241" spans="4:30" ht="12.75" hidden="1" customHeight="1" outlineLevel="1">
      <c r="D1241" s="112" t="str">
        <f ca="1">'Line Items'!D341</f>
        <v>Eversholt: EMU - Class 322</v>
      </c>
      <c r="E1241" s="93"/>
      <c r="F1241" s="113" t="str">
        <f t="shared" si="98"/>
        <v>£000</v>
      </c>
      <c r="G1241" s="94">
        <f t="shared" si="99"/>
        <v>0</v>
      </c>
      <c r="H1241" s="94">
        <f t="shared" si="99"/>
        <v>0</v>
      </c>
      <c r="I1241" s="94">
        <f t="shared" si="99"/>
        <v>0</v>
      </c>
      <c r="J1241" s="94">
        <f t="shared" si="99"/>
        <v>0</v>
      </c>
      <c r="K1241" s="94">
        <f t="shared" si="99"/>
        <v>0</v>
      </c>
      <c r="L1241" s="94">
        <f t="shared" si="99"/>
        <v>0</v>
      </c>
      <c r="M1241" s="94">
        <f t="shared" si="99"/>
        <v>0</v>
      </c>
      <c r="N1241" s="94">
        <f t="shared" si="99"/>
        <v>0</v>
      </c>
      <c r="O1241" s="94">
        <f t="shared" si="99"/>
        <v>0</v>
      </c>
      <c r="P1241" s="94">
        <f t="shared" si="99"/>
        <v>0</v>
      </c>
      <c r="Q1241" s="94">
        <f t="shared" si="99"/>
        <v>0</v>
      </c>
      <c r="R1241" s="94">
        <f t="shared" si="99"/>
        <v>0</v>
      </c>
      <c r="S1241" s="94">
        <f t="shared" si="99"/>
        <v>0</v>
      </c>
      <c r="T1241" s="94">
        <f t="shared" si="99"/>
        <v>0</v>
      </c>
      <c r="U1241" s="94">
        <f t="shared" si="99"/>
        <v>0</v>
      </c>
      <c r="V1241" s="94">
        <f t="shared" si="99"/>
        <v>0</v>
      </c>
      <c r="W1241" s="94">
        <f t="shared" si="99"/>
        <v>0</v>
      </c>
      <c r="X1241" s="94">
        <f t="shared" si="99"/>
        <v>0</v>
      </c>
      <c r="Y1241" s="94">
        <f t="shared" si="99"/>
        <v>0</v>
      </c>
      <c r="Z1241" s="94">
        <f t="shared" si="99"/>
        <v>0</v>
      </c>
      <c r="AA1241" s="94">
        <f t="shared" si="99"/>
        <v>0</v>
      </c>
      <c r="AB1241" s="95">
        <f t="shared" si="99"/>
        <v>0</v>
      </c>
      <c r="AD1241" s="194"/>
    </row>
    <row r="1242" spans="4:30" ht="12.75" hidden="1" customHeight="1" outlineLevel="1">
      <c r="D1242" s="112" t="str">
        <f ca="1">'Line Items'!D342</f>
        <v>Porterbrook: DMU - Class 144 - 2 car</v>
      </c>
      <c r="E1242" s="93"/>
      <c r="F1242" s="113" t="str">
        <f t="shared" si="98"/>
        <v>£000</v>
      </c>
      <c r="G1242" s="94">
        <f t="shared" si="99"/>
        <v>0</v>
      </c>
      <c r="H1242" s="94">
        <f t="shared" si="99"/>
        <v>0</v>
      </c>
      <c r="I1242" s="94">
        <f t="shared" si="99"/>
        <v>0</v>
      </c>
      <c r="J1242" s="94">
        <f t="shared" si="99"/>
        <v>0</v>
      </c>
      <c r="K1242" s="94">
        <f t="shared" si="99"/>
        <v>0</v>
      </c>
      <c r="L1242" s="94">
        <f t="shared" si="99"/>
        <v>0</v>
      </c>
      <c r="M1242" s="94">
        <f t="shared" si="99"/>
        <v>0</v>
      </c>
      <c r="N1242" s="94">
        <f t="shared" si="99"/>
        <v>0</v>
      </c>
      <c r="O1242" s="94">
        <f t="shared" si="99"/>
        <v>0</v>
      </c>
      <c r="P1242" s="94">
        <f t="shared" si="99"/>
        <v>0</v>
      </c>
      <c r="Q1242" s="94">
        <f t="shared" si="99"/>
        <v>0</v>
      </c>
      <c r="R1242" s="94">
        <f t="shared" si="99"/>
        <v>0</v>
      </c>
      <c r="S1242" s="94">
        <f t="shared" si="99"/>
        <v>0</v>
      </c>
      <c r="T1242" s="94">
        <f t="shared" si="99"/>
        <v>0</v>
      </c>
      <c r="U1242" s="94">
        <f t="shared" si="99"/>
        <v>0</v>
      </c>
      <c r="V1242" s="94">
        <f t="shared" si="99"/>
        <v>0</v>
      </c>
      <c r="W1242" s="94">
        <f t="shared" si="99"/>
        <v>0</v>
      </c>
      <c r="X1242" s="94">
        <f t="shared" si="99"/>
        <v>0</v>
      </c>
      <c r="Y1242" s="94">
        <f t="shared" si="99"/>
        <v>0</v>
      </c>
      <c r="Z1242" s="94">
        <f t="shared" si="99"/>
        <v>0</v>
      </c>
      <c r="AA1242" s="94">
        <f t="shared" si="99"/>
        <v>0</v>
      </c>
      <c r="AB1242" s="95">
        <f t="shared" si="99"/>
        <v>0</v>
      </c>
      <c r="AD1242" s="194"/>
    </row>
    <row r="1243" spans="4:30" ht="12.75" hidden="1" customHeight="1" outlineLevel="1">
      <c r="D1243" s="112" t="str">
        <f ca="1">'Line Items'!D343</f>
        <v>Porterbrook: DMU - Class 144 - 3 car</v>
      </c>
      <c r="E1243" s="93"/>
      <c r="F1243" s="113" t="str">
        <f t="shared" si="98"/>
        <v>£000</v>
      </c>
      <c r="G1243" s="94">
        <f t="shared" si="99"/>
        <v>0</v>
      </c>
      <c r="H1243" s="94">
        <f t="shared" si="99"/>
        <v>0</v>
      </c>
      <c r="I1243" s="94">
        <f t="shared" si="99"/>
        <v>0</v>
      </c>
      <c r="J1243" s="94">
        <f t="shared" si="99"/>
        <v>0</v>
      </c>
      <c r="K1243" s="94">
        <f t="shared" si="99"/>
        <v>0</v>
      </c>
      <c r="L1243" s="94">
        <f t="shared" si="99"/>
        <v>0</v>
      </c>
      <c r="M1243" s="94">
        <f t="shared" si="99"/>
        <v>0</v>
      </c>
      <c r="N1243" s="94">
        <f t="shared" si="99"/>
        <v>0</v>
      </c>
      <c r="O1243" s="94">
        <f t="shared" si="99"/>
        <v>0</v>
      </c>
      <c r="P1243" s="94">
        <f t="shared" si="99"/>
        <v>0</v>
      </c>
      <c r="Q1243" s="94">
        <f t="shared" si="99"/>
        <v>0</v>
      </c>
      <c r="R1243" s="94">
        <f t="shared" si="99"/>
        <v>0</v>
      </c>
      <c r="S1243" s="94">
        <f t="shared" si="99"/>
        <v>0</v>
      </c>
      <c r="T1243" s="94">
        <f t="shared" ref="T1243:AB1243" si="100">T29*T1020</f>
        <v>0</v>
      </c>
      <c r="U1243" s="94">
        <f t="shared" si="100"/>
        <v>0</v>
      </c>
      <c r="V1243" s="94">
        <f t="shared" si="100"/>
        <v>0</v>
      </c>
      <c r="W1243" s="94">
        <f t="shared" si="100"/>
        <v>0</v>
      </c>
      <c r="X1243" s="94">
        <f t="shared" si="100"/>
        <v>0</v>
      </c>
      <c r="Y1243" s="94">
        <f t="shared" si="100"/>
        <v>0</v>
      </c>
      <c r="Z1243" s="94">
        <f t="shared" si="100"/>
        <v>0</v>
      </c>
      <c r="AA1243" s="94">
        <f t="shared" si="100"/>
        <v>0</v>
      </c>
      <c r="AB1243" s="95">
        <f t="shared" si="100"/>
        <v>0</v>
      </c>
      <c r="AD1243" s="194"/>
    </row>
    <row r="1244" spans="4:30" ht="12.75" hidden="1" customHeight="1" outlineLevel="1">
      <c r="D1244" s="112" t="str">
        <f ca="1">'Line Items'!D344</f>
        <v>Porterbrook: DMU - Class 150 - 2 car</v>
      </c>
      <c r="E1244" s="93"/>
      <c r="F1244" s="113" t="str">
        <f t="shared" si="98"/>
        <v>£000</v>
      </c>
      <c r="G1244" s="94">
        <f t="shared" ref="G1244:AB1255" si="101">G30*G1021</f>
        <v>0</v>
      </c>
      <c r="H1244" s="94">
        <f t="shared" si="101"/>
        <v>0</v>
      </c>
      <c r="I1244" s="94">
        <f t="shared" si="101"/>
        <v>0</v>
      </c>
      <c r="J1244" s="94">
        <f t="shared" si="101"/>
        <v>0</v>
      </c>
      <c r="K1244" s="94">
        <f t="shared" si="101"/>
        <v>0</v>
      </c>
      <c r="L1244" s="94">
        <f t="shared" si="101"/>
        <v>0</v>
      </c>
      <c r="M1244" s="94">
        <f t="shared" si="101"/>
        <v>0</v>
      </c>
      <c r="N1244" s="94">
        <f t="shared" si="101"/>
        <v>0</v>
      </c>
      <c r="O1244" s="94">
        <f t="shared" si="101"/>
        <v>0</v>
      </c>
      <c r="P1244" s="94">
        <f t="shared" si="101"/>
        <v>0</v>
      </c>
      <c r="Q1244" s="94">
        <f t="shared" si="101"/>
        <v>0</v>
      </c>
      <c r="R1244" s="94">
        <f t="shared" si="101"/>
        <v>0</v>
      </c>
      <c r="S1244" s="94">
        <f t="shared" si="101"/>
        <v>0</v>
      </c>
      <c r="T1244" s="94">
        <f t="shared" si="101"/>
        <v>0</v>
      </c>
      <c r="U1244" s="94">
        <f t="shared" si="101"/>
        <v>0</v>
      </c>
      <c r="V1244" s="94">
        <f t="shared" si="101"/>
        <v>0</v>
      </c>
      <c r="W1244" s="94">
        <f t="shared" si="101"/>
        <v>0</v>
      </c>
      <c r="X1244" s="94">
        <f t="shared" si="101"/>
        <v>0</v>
      </c>
      <c r="Y1244" s="94">
        <f t="shared" si="101"/>
        <v>0</v>
      </c>
      <c r="Z1244" s="94">
        <f t="shared" si="101"/>
        <v>0</v>
      </c>
      <c r="AA1244" s="94">
        <f t="shared" si="101"/>
        <v>0</v>
      </c>
      <c r="AB1244" s="95">
        <f t="shared" si="101"/>
        <v>0</v>
      </c>
      <c r="AD1244" s="194"/>
    </row>
    <row r="1245" spans="4:30" ht="12.75" hidden="1" customHeight="1" outlineLevel="1">
      <c r="D1245" s="112" t="str">
        <f ca="1">'Line Items'!D345</f>
        <v>Porterbrook: DMU - Class 153</v>
      </c>
      <c r="E1245" s="93"/>
      <c r="F1245" s="113" t="str">
        <f t="shared" si="98"/>
        <v>£000</v>
      </c>
      <c r="G1245" s="94">
        <f t="shared" si="101"/>
        <v>0</v>
      </c>
      <c r="H1245" s="94">
        <f t="shared" si="101"/>
        <v>0</v>
      </c>
      <c r="I1245" s="94">
        <f t="shared" si="101"/>
        <v>0</v>
      </c>
      <c r="J1245" s="94">
        <f t="shared" si="101"/>
        <v>0</v>
      </c>
      <c r="K1245" s="94">
        <f t="shared" si="101"/>
        <v>0</v>
      </c>
      <c r="L1245" s="94">
        <f t="shared" si="101"/>
        <v>0</v>
      </c>
      <c r="M1245" s="94">
        <f t="shared" si="101"/>
        <v>0</v>
      </c>
      <c r="N1245" s="94">
        <f t="shared" si="101"/>
        <v>0</v>
      </c>
      <c r="O1245" s="94">
        <f t="shared" si="101"/>
        <v>0</v>
      </c>
      <c r="P1245" s="94">
        <f t="shared" si="101"/>
        <v>0</v>
      </c>
      <c r="Q1245" s="94">
        <f t="shared" si="101"/>
        <v>0</v>
      </c>
      <c r="R1245" s="94">
        <f t="shared" si="101"/>
        <v>0</v>
      </c>
      <c r="S1245" s="94">
        <f t="shared" si="101"/>
        <v>0</v>
      </c>
      <c r="T1245" s="94">
        <f t="shared" si="101"/>
        <v>0</v>
      </c>
      <c r="U1245" s="94">
        <f t="shared" si="101"/>
        <v>0</v>
      </c>
      <c r="V1245" s="94">
        <f t="shared" si="101"/>
        <v>0</v>
      </c>
      <c r="W1245" s="94">
        <f t="shared" si="101"/>
        <v>0</v>
      </c>
      <c r="X1245" s="94">
        <f t="shared" si="101"/>
        <v>0</v>
      </c>
      <c r="Y1245" s="94">
        <f t="shared" si="101"/>
        <v>0</v>
      </c>
      <c r="Z1245" s="94">
        <f t="shared" si="101"/>
        <v>0</v>
      </c>
      <c r="AA1245" s="94">
        <f t="shared" si="101"/>
        <v>0</v>
      </c>
      <c r="AB1245" s="95">
        <f t="shared" si="101"/>
        <v>0</v>
      </c>
      <c r="AD1245" s="194"/>
    </row>
    <row r="1246" spans="4:30" ht="12.75" hidden="1" customHeight="1" outlineLevel="1">
      <c r="D1246" s="112" t="str">
        <f ca="1">'Line Items'!D346</f>
        <v>Porterbrook: DMU - Class 155</v>
      </c>
      <c r="E1246" s="93"/>
      <c r="F1246" s="113" t="str">
        <f t="shared" si="98"/>
        <v>£000</v>
      </c>
      <c r="G1246" s="94">
        <f t="shared" si="101"/>
        <v>0</v>
      </c>
      <c r="H1246" s="94">
        <f t="shared" si="101"/>
        <v>0</v>
      </c>
      <c r="I1246" s="94">
        <f t="shared" si="101"/>
        <v>0</v>
      </c>
      <c r="J1246" s="94">
        <f t="shared" si="101"/>
        <v>0</v>
      </c>
      <c r="K1246" s="94">
        <f t="shared" si="101"/>
        <v>0</v>
      </c>
      <c r="L1246" s="94">
        <f t="shared" si="101"/>
        <v>0</v>
      </c>
      <c r="M1246" s="94">
        <f t="shared" si="101"/>
        <v>0</v>
      </c>
      <c r="N1246" s="94">
        <f t="shared" si="101"/>
        <v>0</v>
      </c>
      <c r="O1246" s="94">
        <f t="shared" si="101"/>
        <v>0</v>
      </c>
      <c r="P1246" s="94">
        <f t="shared" si="101"/>
        <v>0</v>
      </c>
      <c r="Q1246" s="94">
        <f t="shared" si="101"/>
        <v>0</v>
      </c>
      <c r="R1246" s="94">
        <f t="shared" si="101"/>
        <v>0</v>
      </c>
      <c r="S1246" s="94">
        <f t="shared" si="101"/>
        <v>0</v>
      </c>
      <c r="T1246" s="94">
        <f t="shared" si="101"/>
        <v>0</v>
      </c>
      <c r="U1246" s="94">
        <f t="shared" si="101"/>
        <v>0</v>
      </c>
      <c r="V1246" s="94">
        <f t="shared" si="101"/>
        <v>0</v>
      </c>
      <c r="W1246" s="94">
        <f t="shared" si="101"/>
        <v>0</v>
      </c>
      <c r="X1246" s="94">
        <f t="shared" si="101"/>
        <v>0</v>
      </c>
      <c r="Y1246" s="94">
        <f t="shared" si="101"/>
        <v>0</v>
      </c>
      <c r="Z1246" s="94">
        <f t="shared" si="101"/>
        <v>0</v>
      </c>
      <c r="AA1246" s="94">
        <f t="shared" si="101"/>
        <v>0</v>
      </c>
      <c r="AB1246" s="95">
        <f t="shared" si="101"/>
        <v>0</v>
      </c>
      <c r="AD1246" s="194"/>
    </row>
    <row r="1247" spans="4:30" ht="12.75" hidden="1" customHeight="1" outlineLevel="1">
      <c r="D1247" s="112" t="str">
        <f ca="1">'Line Items'!D347</f>
        <v>Porterbrook: DMU - Class 156</v>
      </c>
      <c r="E1247" s="93"/>
      <c r="F1247" s="113" t="str">
        <f t="shared" si="98"/>
        <v>£000</v>
      </c>
      <c r="G1247" s="94">
        <f t="shared" si="101"/>
        <v>0</v>
      </c>
      <c r="H1247" s="94">
        <f t="shared" si="101"/>
        <v>0</v>
      </c>
      <c r="I1247" s="94">
        <f t="shared" si="101"/>
        <v>0</v>
      </c>
      <c r="J1247" s="94">
        <f t="shared" si="101"/>
        <v>0</v>
      </c>
      <c r="K1247" s="94">
        <f t="shared" si="101"/>
        <v>0</v>
      </c>
      <c r="L1247" s="94">
        <f t="shared" si="101"/>
        <v>0</v>
      </c>
      <c r="M1247" s="94">
        <f t="shared" si="101"/>
        <v>0</v>
      </c>
      <c r="N1247" s="94">
        <f t="shared" si="101"/>
        <v>0</v>
      </c>
      <c r="O1247" s="94">
        <f t="shared" si="101"/>
        <v>0</v>
      </c>
      <c r="P1247" s="94">
        <f t="shared" si="101"/>
        <v>0</v>
      </c>
      <c r="Q1247" s="94">
        <f t="shared" si="101"/>
        <v>0</v>
      </c>
      <c r="R1247" s="94">
        <f t="shared" si="101"/>
        <v>0</v>
      </c>
      <c r="S1247" s="94">
        <f t="shared" si="101"/>
        <v>0</v>
      </c>
      <c r="T1247" s="94">
        <f t="shared" si="101"/>
        <v>0</v>
      </c>
      <c r="U1247" s="94">
        <f t="shared" si="101"/>
        <v>0</v>
      </c>
      <c r="V1247" s="94">
        <f t="shared" si="101"/>
        <v>0</v>
      </c>
      <c r="W1247" s="94">
        <f t="shared" si="101"/>
        <v>0</v>
      </c>
      <c r="X1247" s="94">
        <f t="shared" si="101"/>
        <v>0</v>
      </c>
      <c r="Y1247" s="94">
        <f t="shared" si="101"/>
        <v>0</v>
      </c>
      <c r="Z1247" s="94">
        <f t="shared" si="101"/>
        <v>0</v>
      </c>
      <c r="AA1247" s="94">
        <f t="shared" si="101"/>
        <v>0</v>
      </c>
      <c r="AB1247" s="95">
        <f t="shared" si="101"/>
        <v>0</v>
      </c>
      <c r="AD1247" s="194"/>
    </row>
    <row r="1248" spans="4:30" ht="12.75" hidden="1" customHeight="1" outlineLevel="1">
      <c r="D1248" s="112" t="str">
        <f ca="1">'Line Items'!D348</f>
        <v>Porterbrook: DMU - Class 158 - 3 car</v>
      </c>
      <c r="E1248" s="93"/>
      <c r="F1248" s="113" t="str">
        <f t="shared" si="98"/>
        <v>£000</v>
      </c>
      <c r="G1248" s="94">
        <f t="shared" si="101"/>
        <v>0</v>
      </c>
      <c r="H1248" s="94">
        <f t="shared" si="101"/>
        <v>0</v>
      </c>
      <c r="I1248" s="94">
        <f t="shared" si="101"/>
        <v>0</v>
      </c>
      <c r="J1248" s="94">
        <f t="shared" si="101"/>
        <v>0</v>
      </c>
      <c r="K1248" s="94">
        <f t="shared" si="101"/>
        <v>0</v>
      </c>
      <c r="L1248" s="94">
        <f t="shared" si="101"/>
        <v>0</v>
      </c>
      <c r="M1248" s="94">
        <f t="shared" si="101"/>
        <v>0</v>
      </c>
      <c r="N1248" s="94">
        <f t="shared" si="101"/>
        <v>0</v>
      </c>
      <c r="O1248" s="94">
        <f t="shared" si="101"/>
        <v>0</v>
      </c>
      <c r="P1248" s="94">
        <f t="shared" si="101"/>
        <v>0</v>
      </c>
      <c r="Q1248" s="94">
        <f t="shared" si="101"/>
        <v>0</v>
      </c>
      <c r="R1248" s="94">
        <f t="shared" si="101"/>
        <v>0</v>
      </c>
      <c r="S1248" s="94">
        <f t="shared" si="101"/>
        <v>0</v>
      </c>
      <c r="T1248" s="94">
        <f t="shared" si="101"/>
        <v>0</v>
      </c>
      <c r="U1248" s="94">
        <f t="shared" si="101"/>
        <v>0</v>
      </c>
      <c r="V1248" s="94">
        <f t="shared" si="101"/>
        <v>0</v>
      </c>
      <c r="W1248" s="94">
        <f t="shared" si="101"/>
        <v>0</v>
      </c>
      <c r="X1248" s="94">
        <f t="shared" si="101"/>
        <v>0</v>
      </c>
      <c r="Y1248" s="94">
        <f t="shared" si="101"/>
        <v>0</v>
      </c>
      <c r="Z1248" s="94">
        <f t="shared" si="101"/>
        <v>0</v>
      </c>
      <c r="AA1248" s="94">
        <f t="shared" si="101"/>
        <v>0</v>
      </c>
      <c r="AB1248" s="95">
        <f t="shared" si="101"/>
        <v>0</v>
      </c>
      <c r="AD1248" s="194"/>
    </row>
    <row r="1249" spans="4:30" ht="12.75" hidden="1" customHeight="1" outlineLevel="1">
      <c r="D1249" s="112" t="str">
        <f ca="1">'Line Items'!D349</f>
        <v>Porterbrook: EMU - Class 319</v>
      </c>
      <c r="E1249" s="93"/>
      <c r="F1249" s="113" t="str">
        <f t="shared" si="98"/>
        <v>£000</v>
      </c>
      <c r="G1249" s="94">
        <f t="shared" si="101"/>
        <v>0</v>
      </c>
      <c r="H1249" s="94">
        <f t="shared" si="101"/>
        <v>0</v>
      </c>
      <c r="I1249" s="94">
        <f t="shared" si="101"/>
        <v>0</v>
      </c>
      <c r="J1249" s="94">
        <f t="shared" si="101"/>
        <v>0</v>
      </c>
      <c r="K1249" s="94">
        <f t="shared" si="101"/>
        <v>0</v>
      </c>
      <c r="L1249" s="94">
        <f t="shared" si="101"/>
        <v>0</v>
      </c>
      <c r="M1249" s="94">
        <f t="shared" si="101"/>
        <v>0</v>
      </c>
      <c r="N1249" s="94">
        <f t="shared" si="101"/>
        <v>0</v>
      </c>
      <c r="O1249" s="94">
        <f t="shared" si="101"/>
        <v>0</v>
      </c>
      <c r="P1249" s="94">
        <f t="shared" si="101"/>
        <v>0</v>
      </c>
      <c r="Q1249" s="94">
        <f t="shared" si="101"/>
        <v>0</v>
      </c>
      <c r="R1249" s="94">
        <f t="shared" si="101"/>
        <v>0</v>
      </c>
      <c r="S1249" s="94">
        <f t="shared" si="101"/>
        <v>0</v>
      </c>
      <c r="T1249" s="94">
        <f t="shared" si="101"/>
        <v>0</v>
      </c>
      <c r="U1249" s="94">
        <f t="shared" si="101"/>
        <v>0</v>
      </c>
      <c r="V1249" s="94">
        <f t="shared" si="101"/>
        <v>0</v>
      </c>
      <c r="W1249" s="94">
        <f t="shared" si="101"/>
        <v>0</v>
      </c>
      <c r="X1249" s="94">
        <f t="shared" si="101"/>
        <v>0</v>
      </c>
      <c r="Y1249" s="94">
        <f t="shared" si="101"/>
        <v>0</v>
      </c>
      <c r="Z1249" s="94">
        <f t="shared" si="101"/>
        <v>0</v>
      </c>
      <c r="AA1249" s="94">
        <f t="shared" si="101"/>
        <v>0</v>
      </c>
      <c r="AB1249" s="95">
        <f t="shared" si="101"/>
        <v>0</v>
      </c>
      <c r="AD1249" s="194"/>
    </row>
    <row r="1250" spans="4:30" ht="12.75" hidden="1" customHeight="1" outlineLevel="1">
      <c r="D1250" s="112" t="str">
        <f ca="1">'Line Items'!D350</f>
        <v>Porterbrook: EMU - Class 323</v>
      </c>
      <c r="E1250" s="93"/>
      <c r="F1250" s="113" t="str">
        <f t="shared" si="98"/>
        <v>£000</v>
      </c>
      <c r="G1250" s="94">
        <f t="shared" si="101"/>
        <v>0</v>
      </c>
      <c r="H1250" s="94">
        <f t="shared" si="101"/>
        <v>0</v>
      </c>
      <c r="I1250" s="94">
        <f t="shared" si="101"/>
        <v>0</v>
      </c>
      <c r="J1250" s="94">
        <f t="shared" si="101"/>
        <v>0</v>
      </c>
      <c r="K1250" s="94">
        <f t="shared" si="101"/>
        <v>0</v>
      </c>
      <c r="L1250" s="94">
        <f t="shared" si="101"/>
        <v>0</v>
      </c>
      <c r="M1250" s="94">
        <f t="shared" si="101"/>
        <v>0</v>
      </c>
      <c r="N1250" s="94">
        <f t="shared" si="101"/>
        <v>0</v>
      </c>
      <c r="O1250" s="94">
        <f t="shared" si="101"/>
        <v>0</v>
      </c>
      <c r="P1250" s="94">
        <f t="shared" si="101"/>
        <v>0</v>
      </c>
      <c r="Q1250" s="94">
        <f t="shared" si="101"/>
        <v>0</v>
      </c>
      <c r="R1250" s="94">
        <f t="shared" si="101"/>
        <v>0</v>
      </c>
      <c r="S1250" s="94">
        <f t="shared" si="101"/>
        <v>0</v>
      </c>
      <c r="T1250" s="94">
        <f t="shared" si="101"/>
        <v>0</v>
      </c>
      <c r="U1250" s="94">
        <f t="shared" si="101"/>
        <v>0</v>
      </c>
      <c r="V1250" s="94">
        <f t="shared" si="101"/>
        <v>0</v>
      </c>
      <c r="W1250" s="94">
        <f t="shared" si="101"/>
        <v>0</v>
      </c>
      <c r="X1250" s="94">
        <f t="shared" si="101"/>
        <v>0</v>
      </c>
      <c r="Y1250" s="94">
        <f t="shared" si="101"/>
        <v>0</v>
      </c>
      <c r="Z1250" s="94">
        <f t="shared" si="101"/>
        <v>0</v>
      </c>
      <c r="AA1250" s="94">
        <f t="shared" si="101"/>
        <v>0</v>
      </c>
      <c r="AB1250" s="95">
        <f t="shared" si="101"/>
        <v>0</v>
      </c>
      <c r="AD1250" s="194"/>
    </row>
    <row r="1251" spans="4:30" ht="12.75" hidden="1" customHeight="1" outlineLevel="1">
      <c r="D1251" s="112" t="str">
        <f ca="1">'Line Items'!D351</f>
        <v>[Rolling Stock Line 20]</v>
      </c>
      <c r="E1251" s="93"/>
      <c r="F1251" s="113" t="str">
        <f t="shared" si="98"/>
        <v>£000</v>
      </c>
      <c r="G1251" s="94">
        <f t="shared" si="101"/>
        <v>0</v>
      </c>
      <c r="H1251" s="94">
        <f t="shared" si="101"/>
        <v>0</v>
      </c>
      <c r="I1251" s="94">
        <f t="shared" si="101"/>
        <v>0</v>
      </c>
      <c r="J1251" s="94">
        <f t="shared" si="101"/>
        <v>0</v>
      </c>
      <c r="K1251" s="94">
        <f t="shared" si="101"/>
        <v>0</v>
      </c>
      <c r="L1251" s="94">
        <f t="shared" si="101"/>
        <v>0</v>
      </c>
      <c r="M1251" s="94">
        <f t="shared" si="101"/>
        <v>0</v>
      </c>
      <c r="N1251" s="94">
        <f t="shared" si="101"/>
        <v>0</v>
      </c>
      <c r="O1251" s="94">
        <f t="shared" si="101"/>
        <v>0</v>
      </c>
      <c r="P1251" s="94">
        <f t="shared" si="101"/>
        <v>0</v>
      </c>
      <c r="Q1251" s="94">
        <f t="shared" si="101"/>
        <v>0</v>
      </c>
      <c r="R1251" s="94">
        <f t="shared" si="101"/>
        <v>0</v>
      </c>
      <c r="S1251" s="94">
        <f t="shared" si="101"/>
        <v>0</v>
      </c>
      <c r="T1251" s="94">
        <f t="shared" si="101"/>
        <v>0</v>
      </c>
      <c r="U1251" s="94">
        <f t="shared" si="101"/>
        <v>0</v>
      </c>
      <c r="V1251" s="94">
        <f t="shared" si="101"/>
        <v>0</v>
      </c>
      <c r="W1251" s="94">
        <f t="shared" si="101"/>
        <v>0</v>
      </c>
      <c r="X1251" s="94">
        <f t="shared" si="101"/>
        <v>0</v>
      </c>
      <c r="Y1251" s="94">
        <f t="shared" si="101"/>
        <v>0</v>
      </c>
      <c r="Z1251" s="94">
        <f t="shared" si="101"/>
        <v>0</v>
      </c>
      <c r="AA1251" s="94">
        <f t="shared" si="101"/>
        <v>0</v>
      </c>
      <c r="AB1251" s="95">
        <f t="shared" si="101"/>
        <v>0</v>
      </c>
      <c r="AD1251" s="194"/>
    </row>
    <row r="1252" spans="4:30" ht="12.75" hidden="1" customHeight="1" outlineLevel="1">
      <c r="D1252" s="112" t="str">
        <f ca="1">'Line Items'!D352</f>
        <v>[Rolling Stock Line 21]</v>
      </c>
      <c r="E1252" s="93"/>
      <c r="F1252" s="113" t="str">
        <f t="shared" si="98"/>
        <v>£000</v>
      </c>
      <c r="G1252" s="94">
        <f t="shared" si="101"/>
        <v>0</v>
      </c>
      <c r="H1252" s="94">
        <f t="shared" si="101"/>
        <v>0</v>
      </c>
      <c r="I1252" s="94">
        <f t="shared" si="101"/>
        <v>0</v>
      </c>
      <c r="J1252" s="94">
        <f t="shared" si="101"/>
        <v>0</v>
      </c>
      <c r="K1252" s="94">
        <f t="shared" si="101"/>
        <v>0</v>
      </c>
      <c r="L1252" s="94">
        <f t="shared" si="101"/>
        <v>0</v>
      </c>
      <c r="M1252" s="94">
        <f t="shared" si="101"/>
        <v>0</v>
      </c>
      <c r="N1252" s="94">
        <f t="shared" si="101"/>
        <v>0</v>
      </c>
      <c r="O1252" s="94">
        <f t="shared" si="101"/>
        <v>0</v>
      </c>
      <c r="P1252" s="94">
        <f t="shared" si="101"/>
        <v>0</v>
      </c>
      <c r="Q1252" s="94">
        <f t="shared" si="101"/>
        <v>0</v>
      </c>
      <c r="R1252" s="94">
        <f t="shared" si="101"/>
        <v>0</v>
      </c>
      <c r="S1252" s="94">
        <f t="shared" si="101"/>
        <v>0</v>
      </c>
      <c r="T1252" s="94">
        <f t="shared" si="101"/>
        <v>0</v>
      </c>
      <c r="U1252" s="94">
        <f t="shared" si="101"/>
        <v>0</v>
      </c>
      <c r="V1252" s="94">
        <f t="shared" si="101"/>
        <v>0</v>
      </c>
      <c r="W1252" s="94">
        <f t="shared" si="101"/>
        <v>0</v>
      </c>
      <c r="X1252" s="94">
        <f t="shared" si="101"/>
        <v>0</v>
      </c>
      <c r="Y1252" s="94">
        <f t="shared" si="101"/>
        <v>0</v>
      </c>
      <c r="Z1252" s="94">
        <f t="shared" si="101"/>
        <v>0</v>
      </c>
      <c r="AA1252" s="94">
        <f t="shared" si="101"/>
        <v>0</v>
      </c>
      <c r="AB1252" s="95">
        <f t="shared" si="101"/>
        <v>0</v>
      </c>
      <c r="AD1252" s="194"/>
    </row>
    <row r="1253" spans="4:30" ht="12.75" hidden="1" customHeight="1" outlineLevel="1">
      <c r="D1253" s="112" t="str">
        <f ca="1">'Line Items'!D353</f>
        <v>[Rolling Stock Line 22]</v>
      </c>
      <c r="E1253" s="93"/>
      <c r="F1253" s="113" t="str">
        <f t="shared" si="98"/>
        <v>£000</v>
      </c>
      <c r="G1253" s="94">
        <f t="shared" si="101"/>
        <v>0</v>
      </c>
      <c r="H1253" s="94">
        <f t="shared" si="101"/>
        <v>0</v>
      </c>
      <c r="I1253" s="94">
        <f t="shared" si="101"/>
        <v>0</v>
      </c>
      <c r="J1253" s="94">
        <f t="shared" si="101"/>
        <v>0</v>
      </c>
      <c r="K1253" s="94">
        <f t="shared" si="101"/>
        <v>0</v>
      </c>
      <c r="L1253" s="94">
        <f t="shared" si="101"/>
        <v>0</v>
      </c>
      <c r="M1253" s="94">
        <f t="shared" si="101"/>
        <v>0</v>
      </c>
      <c r="N1253" s="94">
        <f t="shared" si="101"/>
        <v>0</v>
      </c>
      <c r="O1253" s="94">
        <f t="shared" si="101"/>
        <v>0</v>
      </c>
      <c r="P1253" s="94">
        <f t="shared" si="101"/>
        <v>0</v>
      </c>
      <c r="Q1253" s="94">
        <f t="shared" si="101"/>
        <v>0</v>
      </c>
      <c r="R1253" s="94">
        <f t="shared" si="101"/>
        <v>0</v>
      </c>
      <c r="S1253" s="94">
        <f t="shared" si="101"/>
        <v>0</v>
      </c>
      <c r="T1253" s="94">
        <f t="shared" si="101"/>
        <v>0</v>
      </c>
      <c r="U1253" s="94">
        <f t="shared" si="101"/>
        <v>0</v>
      </c>
      <c r="V1253" s="94">
        <f t="shared" si="101"/>
        <v>0</v>
      </c>
      <c r="W1253" s="94">
        <f t="shared" si="101"/>
        <v>0</v>
      </c>
      <c r="X1253" s="94">
        <f t="shared" si="101"/>
        <v>0</v>
      </c>
      <c r="Y1253" s="94">
        <f t="shared" si="101"/>
        <v>0</v>
      </c>
      <c r="Z1253" s="94">
        <f t="shared" si="101"/>
        <v>0</v>
      </c>
      <c r="AA1253" s="94">
        <f t="shared" si="101"/>
        <v>0</v>
      </c>
      <c r="AB1253" s="95">
        <f t="shared" si="101"/>
        <v>0</v>
      </c>
      <c r="AD1253" s="194"/>
    </row>
    <row r="1254" spans="4:30" ht="12.75" hidden="1" customHeight="1" outlineLevel="1">
      <c r="D1254" s="112" t="str">
        <f ca="1">'Line Items'!D354</f>
        <v>[Rolling Stock Line 23]</v>
      </c>
      <c r="E1254" s="93"/>
      <c r="F1254" s="113" t="str">
        <f t="shared" si="98"/>
        <v>£000</v>
      </c>
      <c r="G1254" s="94">
        <f t="shared" si="101"/>
        <v>0</v>
      </c>
      <c r="H1254" s="94">
        <f t="shared" si="101"/>
        <v>0</v>
      </c>
      <c r="I1254" s="94">
        <f t="shared" si="101"/>
        <v>0</v>
      </c>
      <c r="J1254" s="94">
        <f t="shared" si="101"/>
        <v>0</v>
      </c>
      <c r="K1254" s="94">
        <f t="shared" si="101"/>
        <v>0</v>
      </c>
      <c r="L1254" s="94">
        <f t="shared" si="101"/>
        <v>0</v>
      </c>
      <c r="M1254" s="94">
        <f t="shared" si="101"/>
        <v>0</v>
      </c>
      <c r="N1254" s="94">
        <f t="shared" si="101"/>
        <v>0</v>
      </c>
      <c r="O1254" s="94">
        <f t="shared" si="101"/>
        <v>0</v>
      </c>
      <c r="P1254" s="94">
        <f t="shared" si="101"/>
        <v>0</v>
      </c>
      <c r="Q1254" s="94">
        <f t="shared" si="101"/>
        <v>0</v>
      </c>
      <c r="R1254" s="94">
        <f t="shared" si="101"/>
        <v>0</v>
      </c>
      <c r="S1254" s="94">
        <f t="shared" si="101"/>
        <v>0</v>
      </c>
      <c r="T1254" s="94">
        <f t="shared" si="101"/>
        <v>0</v>
      </c>
      <c r="U1254" s="94">
        <f t="shared" si="101"/>
        <v>0</v>
      </c>
      <c r="V1254" s="94">
        <f t="shared" si="101"/>
        <v>0</v>
      </c>
      <c r="W1254" s="94">
        <f t="shared" si="101"/>
        <v>0</v>
      </c>
      <c r="X1254" s="94">
        <f t="shared" si="101"/>
        <v>0</v>
      </c>
      <c r="Y1254" s="94">
        <f t="shared" si="101"/>
        <v>0</v>
      </c>
      <c r="Z1254" s="94">
        <f t="shared" si="101"/>
        <v>0</v>
      </c>
      <c r="AA1254" s="94">
        <f t="shared" si="101"/>
        <v>0</v>
      </c>
      <c r="AB1254" s="95">
        <f t="shared" si="101"/>
        <v>0</v>
      </c>
      <c r="AD1254" s="194"/>
    </row>
    <row r="1255" spans="4:30" ht="12.75" hidden="1" customHeight="1" outlineLevel="1">
      <c r="D1255" s="112" t="str">
        <f ca="1">'Line Items'!D355</f>
        <v>[Rolling Stock Line 24]</v>
      </c>
      <c r="E1255" s="93"/>
      <c r="F1255" s="113" t="str">
        <f t="shared" si="98"/>
        <v>£000</v>
      </c>
      <c r="G1255" s="94">
        <f t="shared" si="101"/>
        <v>0</v>
      </c>
      <c r="H1255" s="94">
        <f t="shared" si="101"/>
        <v>0</v>
      </c>
      <c r="I1255" s="94">
        <f t="shared" si="101"/>
        <v>0</v>
      </c>
      <c r="J1255" s="94">
        <f t="shared" si="101"/>
        <v>0</v>
      </c>
      <c r="K1255" s="94">
        <f t="shared" si="101"/>
        <v>0</v>
      </c>
      <c r="L1255" s="94">
        <f t="shared" si="101"/>
        <v>0</v>
      </c>
      <c r="M1255" s="94">
        <f t="shared" si="101"/>
        <v>0</v>
      </c>
      <c r="N1255" s="94">
        <f t="shared" si="101"/>
        <v>0</v>
      </c>
      <c r="O1255" s="94">
        <f t="shared" si="101"/>
        <v>0</v>
      </c>
      <c r="P1255" s="94">
        <f t="shared" si="101"/>
        <v>0</v>
      </c>
      <c r="Q1255" s="94">
        <f t="shared" si="101"/>
        <v>0</v>
      </c>
      <c r="R1255" s="94">
        <f t="shared" si="101"/>
        <v>0</v>
      </c>
      <c r="S1255" s="94">
        <f t="shared" si="101"/>
        <v>0</v>
      </c>
      <c r="T1255" s="94">
        <f t="shared" ref="T1255:AB1255" si="102">T41*T1032</f>
        <v>0</v>
      </c>
      <c r="U1255" s="94">
        <f t="shared" si="102"/>
        <v>0</v>
      </c>
      <c r="V1255" s="94">
        <f t="shared" si="102"/>
        <v>0</v>
      </c>
      <c r="W1255" s="94">
        <f t="shared" si="102"/>
        <v>0</v>
      </c>
      <c r="X1255" s="94">
        <f t="shared" si="102"/>
        <v>0</v>
      </c>
      <c r="Y1255" s="94">
        <f t="shared" si="102"/>
        <v>0</v>
      </c>
      <c r="Z1255" s="94">
        <f t="shared" si="102"/>
        <v>0</v>
      </c>
      <c r="AA1255" s="94">
        <f t="shared" si="102"/>
        <v>0</v>
      </c>
      <c r="AB1255" s="95">
        <f t="shared" si="102"/>
        <v>0</v>
      </c>
      <c r="AD1255" s="194"/>
    </row>
    <row r="1256" spans="4:30" ht="12.75" hidden="1" customHeight="1" outlineLevel="1">
      <c r="D1256" s="112" t="str">
        <f ca="1">'Line Items'!D356</f>
        <v>[Rolling Stock Line 25]</v>
      </c>
      <c r="E1256" s="93"/>
      <c r="F1256" s="113" t="str">
        <f t="shared" si="98"/>
        <v>£000</v>
      </c>
      <c r="G1256" s="94">
        <f t="shared" ref="G1256:AB1267" si="103">G42*G1033</f>
        <v>0</v>
      </c>
      <c r="H1256" s="94">
        <f t="shared" si="103"/>
        <v>0</v>
      </c>
      <c r="I1256" s="94">
        <f t="shared" si="103"/>
        <v>0</v>
      </c>
      <c r="J1256" s="94">
        <f t="shared" si="103"/>
        <v>0</v>
      </c>
      <c r="K1256" s="94">
        <f t="shared" si="103"/>
        <v>0</v>
      </c>
      <c r="L1256" s="94">
        <f t="shared" si="103"/>
        <v>0</v>
      </c>
      <c r="M1256" s="94">
        <f t="shared" si="103"/>
        <v>0</v>
      </c>
      <c r="N1256" s="94">
        <f t="shared" si="103"/>
        <v>0</v>
      </c>
      <c r="O1256" s="94">
        <f t="shared" si="103"/>
        <v>0</v>
      </c>
      <c r="P1256" s="94">
        <f t="shared" si="103"/>
        <v>0</v>
      </c>
      <c r="Q1256" s="94">
        <f t="shared" si="103"/>
        <v>0</v>
      </c>
      <c r="R1256" s="94">
        <f t="shared" si="103"/>
        <v>0</v>
      </c>
      <c r="S1256" s="94">
        <f t="shared" si="103"/>
        <v>0</v>
      </c>
      <c r="T1256" s="94">
        <f t="shared" si="103"/>
        <v>0</v>
      </c>
      <c r="U1256" s="94">
        <f t="shared" si="103"/>
        <v>0</v>
      </c>
      <c r="V1256" s="94">
        <f t="shared" si="103"/>
        <v>0</v>
      </c>
      <c r="W1256" s="94">
        <f t="shared" si="103"/>
        <v>0</v>
      </c>
      <c r="X1256" s="94">
        <f t="shared" si="103"/>
        <v>0</v>
      </c>
      <c r="Y1256" s="94">
        <f t="shared" si="103"/>
        <v>0</v>
      </c>
      <c r="Z1256" s="94">
        <f t="shared" si="103"/>
        <v>0</v>
      </c>
      <c r="AA1256" s="94">
        <f t="shared" si="103"/>
        <v>0</v>
      </c>
      <c r="AB1256" s="95">
        <f t="shared" si="103"/>
        <v>0</v>
      </c>
      <c r="AD1256" s="194"/>
    </row>
    <row r="1257" spans="4:30" ht="12.75" hidden="1" customHeight="1" outlineLevel="1">
      <c r="D1257" s="112" t="str">
        <f ca="1">'Line Items'!D357</f>
        <v>[Rolling Stock Line 26]</v>
      </c>
      <c r="E1257" s="93"/>
      <c r="F1257" s="113" t="str">
        <f t="shared" si="98"/>
        <v>£000</v>
      </c>
      <c r="G1257" s="94">
        <f t="shared" si="103"/>
        <v>0</v>
      </c>
      <c r="H1257" s="94">
        <f t="shared" si="103"/>
        <v>0</v>
      </c>
      <c r="I1257" s="94">
        <f t="shared" si="103"/>
        <v>0</v>
      </c>
      <c r="J1257" s="94">
        <f t="shared" si="103"/>
        <v>0</v>
      </c>
      <c r="K1257" s="94">
        <f t="shared" si="103"/>
        <v>0</v>
      </c>
      <c r="L1257" s="94">
        <f t="shared" si="103"/>
        <v>0</v>
      </c>
      <c r="M1257" s="94">
        <f t="shared" si="103"/>
        <v>0</v>
      </c>
      <c r="N1257" s="94">
        <f t="shared" si="103"/>
        <v>0</v>
      </c>
      <c r="O1257" s="94">
        <f t="shared" si="103"/>
        <v>0</v>
      </c>
      <c r="P1257" s="94">
        <f t="shared" si="103"/>
        <v>0</v>
      </c>
      <c r="Q1257" s="94">
        <f t="shared" si="103"/>
        <v>0</v>
      </c>
      <c r="R1257" s="94">
        <f t="shared" si="103"/>
        <v>0</v>
      </c>
      <c r="S1257" s="94">
        <f t="shared" si="103"/>
        <v>0</v>
      </c>
      <c r="T1257" s="94">
        <f t="shared" si="103"/>
        <v>0</v>
      </c>
      <c r="U1257" s="94">
        <f t="shared" si="103"/>
        <v>0</v>
      </c>
      <c r="V1257" s="94">
        <f t="shared" si="103"/>
        <v>0</v>
      </c>
      <c r="W1257" s="94">
        <f t="shared" si="103"/>
        <v>0</v>
      </c>
      <c r="X1257" s="94">
        <f t="shared" si="103"/>
        <v>0</v>
      </c>
      <c r="Y1257" s="94">
        <f t="shared" si="103"/>
        <v>0</v>
      </c>
      <c r="Z1257" s="94">
        <f t="shared" si="103"/>
        <v>0</v>
      </c>
      <c r="AA1257" s="94">
        <f t="shared" si="103"/>
        <v>0</v>
      </c>
      <c r="AB1257" s="95">
        <f t="shared" si="103"/>
        <v>0</v>
      </c>
      <c r="AD1257" s="194"/>
    </row>
    <row r="1258" spans="4:30" ht="12.75" hidden="1" customHeight="1" outlineLevel="1">
      <c r="D1258" s="112" t="str">
        <f ca="1">'Line Items'!D358</f>
        <v>[Rolling Stock Line 27]</v>
      </c>
      <c r="E1258" s="93"/>
      <c r="F1258" s="113" t="str">
        <f t="shared" si="98"/>
        <v>£000</v>
      </c>
      <c r="G1258" s="94">
        <f t="shared" si="103"/>
        <v>0</v>
      </c>
      <c r="H1258" s="94">
        <f t="shared" si="103"/>
        <v>0</v>
      </c>
      <c r="I1258" s="94">
        <f t="shared" si="103"/>
        <v>0</v>
      </c>
      <c r="J1258" s="94">
        <f t="shared" si="103"/>
        <v>0</v>
      </c>
      <c r="K1258" s="94">
        <f t="shared" si="103"/>
        <v>0</v>
      </c>
      <c r="L1258" s="94">
        <f t="shared" si="103"/>
        <v>0</v>
      </c>
      <c r="M1258" s="94">
        <f t="shared" si="103"/>
        <v>0</v>
      </c>
      <c r="N1258" s="94">
        <f t="shared" si="103"/>
        <v>0</v>
      </c>
      <c r="O1258" s="94">
        <f t="shared" si="103"/>
        <v>0</v>
      </c>
      <c r="P1258" s="94">
        <f t="shared" si="103"/>
        <v>0</v>
      </c>
      <c r="Q1258" s="94">
        <f t="shared" si="103"/>
        <v>0</v>
      </c>
      <c r="R1258" s="94">
        <f t="shared" si="103"/>
        <v>0</v>
      </c>
      <c r="S1258" s="94">
        <f t="shared" si="103"/>
        <v>0</v>
      </c>
      <c r="T1258" s="94">
        <f t="shared" si="103"/>
        <v>0</v>
      </c>
      <c r="U1258" s="94">
        <f t="shared" si="103"/>
        <v>0</v>
      </c>
      <c r="V1258" s="94">
        <f t="shared" si="103"/>
        <v>0</v>
      </c>
      <c r="W1258" s="94">
        <f t="shared" si="103"/>
        <v>0</v>
      </c>
      <c r="X1258" s="94">
        <f t="shared" si="103"/>
        <v>0</v>
      </c>
      <c r="Y1258" s="94">
        <f t="shared" si="103"/>
        <v>0</v>
      </c>
      <c r="Z1258" s="94">
        <f t="shared" si="103"/>
        <v>0</v>
      </c>
      <c r="AA1258" s="94">
        <f t="shared" si="103"/>
        <v>0</v>
      </c>
      <c r="AB1258" s="95">
        <f t="shared" si="103"/>
        <v>0</v>
      </c>
      <c r="AD1258" s="194"/>
    </row>
    <row r="1259" spans="4:30" ht="12.75" hidden="1" customHeight="1" outlineLevel="1">
      <c r="D1259" s="112" t="str">
        <f ca="1">'Line Items'!D359</f>
        <v>[Rolling Stock Line 28]</v>
      </c>
      <c r="E1259" s="93"/>
      <c r="F1259" s="113" t="str">
        <f t="shared" si="98"/>
        <v>£000</v>
      </c>
      <c r="G1259" s="94">
        <f t="shared" si="103"/>
        <v>0</v>
      </c>
      <c r="H1259" s="94">
        <f t="shared" si="103"/>
        <v>0</v>
      </c>
      <c r="I1259" s="94">
        <f t="shared" si="103"/>
        <v>0</v>
      </c>
      <c r="J1259" s="94">
        <f t="shared" si="103"/>
        <v>0</v>
      </c>
      <c r="K1259" s="94">
        <f t="shared" si="103"/>
        <v>0</v>
      </c>
      <c r="L1259" s="94">
        <f t="shared" si="103"/>
        <v>0</v>
      </c>
      <c r="M1259" s="94">
        <f t="shared" si="103"/>
        <v>0</v>
      </c>
      <c r="N1259" s="94">
        <f t="shared" si="103"/>
        <v>0</v>
      </c>
      <c r="O1259" s="94">
        <f t="shared" si="103"/>
        <v>0</v>
      </c>
      <c r="P1259" s="94">
        <f t="shared" si="103"/>
        <v>0</v>
      </c>
      <c r="Q1259" s="94">
        <f t="shared" si="103"/>
        <v>0</v>
      </c>
      <c r="R1259" s="94">
        <f t="shared" si="103"/>
        <v>0</v>
      </c>
      <c r="S1259" s="94">
        <f t="shared" si="103"/>
        <v>0</v>
      </c>
      <c r="T1259" s="94">
        <f t="shared" si="103"/>
        <v>0</v>
      </c>
      <c r="U1259" s="94">
        <f t="shared" si="103"/>
        <v>0</v>
      </c>
      <c r="V1259" s="94">
        <f t="shared" si="103"/>
        <v>0</v>
      </c>
      <c r="W1259" s="94">
        <f t="shared" si="103"/>
        <v>0</v>
      </c>
      <c r="X1259" s="94">
        <f t="shared" si="103"/>
        <v>0</v>
      </c>
      <c r="Y1259" s="94">
        <f t="shared" si="103"/>
        <v>0</v>
      </c>
      <c r="Z1259" s="94">
        <f t="shared" si="103"/>
        <v>0</v>
      </c>
      <c r="AA1259" s="94">
        <f t="shared" si="103"/>
        <v>0</v>
      </c>
      <c r="AB1259" s="95">
        <f t="shared" si="103"/>
        <v>0</v>
      </c>
      <c r="AD1259" s="194"/>
    </row>
    <row r="1260" spans="4:30" ht="12.75" hidden="1" customHeight="1" outlineLevel="1">
      <c r="D1260" s="112" t="str">
        <f ca="1">'Line Items'!D360</f>
        <v>[Rolling Stock Line 29]</v>
      </c>
      <c r="E1260" s="93"/>
      <c r="F1260" s="113" t="str">
        <f t="shared" si="98"/>
        <v>£000</v>
      </c>
      <c r="G1260" s="94">
        <f t="shared" si="103"/>
        <v>0</v>
      </c>
      <c r="H1260" s="94">
        <f t="shared" si="103"/>
        <v>0</v>
      </c>
      <c r="I1260" s="94">
        <f t="shared" si="103"/>
        <v>0</v>
      </c>
      <c r="J1260" s="94">
        <f t="shared" si="103"/>
        <v>0</v>
      </c>
      <c r="K1260" s="94">
        <f t="shared" si="103"/>
        <v>0</v>
      </c>
      <c r="L1260" s="94">
        <f t="shared" si="103"/>
        <v>0</v>
      </c>
      <c r="M1260" s="94">
        <f t="shared" si="103"/>
        <v>0</v>
      </c>
      <c r="N1260" s="94">
        <f t="shared" si="103"/>
        <v>0</v>
      </c>
      <c r="O1260" s="94">
        <f t="shared" si="103"/>
        <v>0</v>
      </c>
      <c r="P1260" s="94">
        <f t="shared" si="103"/>
        <v>0</v>
      </c>
      <c r="Q1260" s="94">
        <f t="shared" si="103"/>
        <v>0</v>
      </c>
      <c r="R1260" s="94">
        <f t="shared" si="103"/>
        <v>0</v>
      </c>
      <c r="S1260" s="94">
        <f t="shared" si="103"/>
        <v>0</v>
      </c>
      <c r="T1260" s="94">
        <f t="shared" si="103"/>
        <v>0</v>
      </c>
      <c r="U1260" s="94">
        <f t="shared" si="103"/>
        <v>0</v>
      </c>
      <c r="V1260" s="94">
        <f t="shared" si="103"/>
        <v>0</v>
      </c>
      <c r="W1260" s="94">
        <f t="shared" si="103"/>
        <v>0</v>
      </c>
      <c r="X1260" s="94">
        <f t="shared" si="103"/>
        <v>0</v>
      </c>
      <c r="Y1260" s="94">
        <f t="shared" si="103"/>
        <v>0</v>
      </c>
      <c r="Z1260" s="94">
        <f t="shared" si="103"/>
        <v>0</v>
      </c>
      <c r="AA1260" s="94">
        <f t="shared" si="103"/>
        <v>0</v>
      </c>
      <c r="AB1260" s="95">
        <f t="shared" si="103"/>
        <v>0</v>
      </c>
      <c r="AD1260" s="194"/>
    </row>
    <row r="1261" spans="4:30" ht="12.75" hidden="1" customHeight="1" outlineLevel="1">
      <c r="D1261" s="112" t="str">
        <f ca="1">'Line Items'!D361</f>
        <v>[Rolling Stock Line 30]</v>
      </c>
      <c r="E1261" s="93"/>
      <c r="F1261" s="113" t="str">
        <f t="shared" si="98"/>
        <v>£000</v>
      </c>
      <c r="G1261" s="94">
        <f t="shared" si="103"/>
        <v>0</v>
      </c>
      <c r="H1261" s="94">
        <f t="shared" si="103"/>
        <v>0</v>
      </c>
      <c r="I1261" s="94">
        <f t="shared" si="103"/>
        <v>0</v>
      </c>
      <c r="J1261" s="94">
        <f t="shared" si="103"/>
        <v>0</v>
      </c>
      <c r="K1261" s="94">
        <f t="shared" si="103"/>
        <v>0</v>
      </c>
      <c r="L1261" s="94">
        <f t="shared" si="103"/>
        <v>0</v>
      </c>
      <c r="M1261" s="94">
        <f t="shared" si="103"/>
        <v>0</v>
      </c>
      <c r="N1261" s="94">
        <f t="shared" si="103"/>
        <v>0</v>
      </c>
      <c r="O1261" s="94">
        <f t="shared" si="103"/>
        <v>0</v>
      </c>
      <c r="P1261" s="94">
        <f t="shared" si="103"/>
        <v>0</v>
      </c>
      <c r="Q1261" s="94">
        <f t="shared" si="103"/>
        <v>0</v>
      </c>
      <c r="R1261" s="94">
        <f t="shared" si="103"/>
        <v>0</v>
      </c>
      <c r="S1261" s="94">
        <f t="shared" si="103"/>
        <v>0</v>
      </c>
      <c r="T1261" s="94">
        <f t="shared" si="103"/>
        <v>0</v>
      </c>
      <c r="U1261" s="94">
        <f t="shared" si="103"/>
        <v>0</v>
      </c>
      <c r="V1261" s="94">
        <f t="shared" si="103"/>
        <v>0</v>
      </c>
      <c r="W1261" s="94">
        <f t="shared" si="103"/>
        <v>0</v>
      </c>
      <c r="X1261" s="94">
        <f t="shared" si="103"/>
        <v>0</v>
      </c>
      <c r="Y1261" s="94">
        <f t="shared" si="103"/>
        <v>0</v>
      </c>
      <c r="Z1261" s="94">
        <f t="shared" si="103"/>
        <v>0</v>
      </c>
      <c r="AA1261" s="94">
        <f t="shared" si="103"/>
        <v>0</v>
      </c>
      <c r="AB1261" s="95">
        <f t="shared" si="103"/>
        <v>0</v>
      </c>
      <c r="AD1261" s="194"/>
    </row>
    <row r="1262" spans="4:30" ht="12.75" hidden="1" customHeight="1" outlineLevel="1">
      <c r="D1262" s="112" t="str">
        <f ca="1">'Line Items'!D362</f>
        <v>[Rolling Stock Line 31]</v>
      </c>
      <c r="E1262" s="93"/>
      <c r="F1262" s="113" t="str">
        <f t="shared" si="98"/>
        <v>£000</v>
      </c>
      <c r="G1262" s="94">
        <f t="shared" si="103"/>
        <v>0</v>
      </c>
      <c r="H1262" s="94">
        <f t="shared" si="103"/>
        <v>0</v>
      </c>
      <c r="I1262" s="94">
        <f t="shared" si="103"/>
        <v>0</v>
      </c>
      <c r="J1262" s="94">
        <f t="shared" si="103"/>
        <v>0</v>
      </c>
      <c r="K1262" s="94">
        <f t="shared" si="103"/>
        <v>0</v>
      </c>
      <c r="L1262" s="94">
        <f t="shared" si="103"/>
        <v>0</v>
      </c>
      <c r="M1262" s="94">
        <f t="shared" si="103"/>
        <v>0</v>
      </c>
      <c r="N1262" s="94">
        <f t="shared" si="103"/>
        <v>0</v>
      </c>
      <c r="O1262" s="94">
        <f t="shared" si="103"/>
        <v>0</v>
      </c>
      <c r="P1262" s="94">
        <f t="shared" si="103"/>
        <v>0</v>
      </c>
      <c r="Q1262" s="94">
        <f t="shared" si="103"/>
        <v>0</v>
      </c>
      <c r="R1262" s="94">
        <f t="shared" si="103"/>
        <v>0</v>
      </c>
      <c r="S1262" s="94">
        <f t="shared" si="103"/>
        <v>0</v>
      </c>
      <c r="T1262" s="94">
        <f t="shared" si="103"/>
        <v>0</v>
      </c>
      <c r="U1262" s="94">
        <f t="shared" si="103"/>
        <v>0</v>
      </c>
      <c r="V1262" s="94">
        <f t="shared" si="103"/>
        <v>0</v>
      </c>
      <c r="W1262" s="94">
        <f t="shared" si="103"/>
        <v>0</v>
      </c>
      <c r="X1262" s="94">
        <f t="shared" si="103"/>
        <v>0</v>
      </c>
      <c r="Y1262" s="94">
        <f t="shared" si="103"/>
        <v>0</v>
      </c>
      <c r="Z1262" s="94">
        <f t="shared" si="103"/>
        <v>0</v>
      </c>
      <c r="AA1262" s="94">
        <f t="shared" si="103"/>
        <v>0</v>
      </c>
      <c r="AB1262" s="95">
        <f t="shared" si="103"/>
        <v>0</v>
      </c>
      <c r="AD1262" s="194"/>
    </row>
    <row r="1263" spans="4:30" ht="12.75" hidden="1" customHeight="1" outlineLevel="1">
      <c r="D1263" s="112" t="str">
        <f ca="1">'Line Items'!D363</f>
        <v>[Rolling Stock Line 32]</v>
      </c>
      <c r="E1263" s="93"/>
      <c r="F1263" s="113" t="str">
        <f t="shared" si="98"/>
        <v>£000</v>
      </c>
      <c r="G1263" s="94">
        <f t="shared" si="103"/>
        <v>0</v>
      </c>
      <c r="H1263" s="94">
        <f t="shared" si="103"/>
        <v>0</v>
      </c>
      <c r="I1263" s="94">
        <f t="shared" si="103"/>
        <v>0</v>
      </c>
      <c r="J1263" s="94">
        <f t="shared" si="103"/>
        <v>0</v>
      </c>
      <c r="K1263" s="94">
        <f t="shared" si="103"/>
        <v>0</v>
      </c>
      <c r="L1263" s="94">
        <f t="shared" si="103"/>
        <v>0</v>
      </c>
      <c r="M1263" s="94">
        <f t="shared" si="103"/>
        <v>0</v>
      </c>
      <c r="N1263" s="94">
        <f t="shared" si="103"/>
        <v>0</v>
      </c>
      <c r="O1263" s="94">
        <f t="shared" si="103"/>
        <v>0</v>
      </c>
      <c r="P1263" s="94">
        <f t="shared" si="103"/>
        <v>0</v>
      </c>
      <c r="Q1263" s="94">
        <f t="shared" si="103"/>
        <v>0</v>
      </c>
      <c r="R1263" s="94">
        <f t="shared" si="103"/>
        <v>0</v>
      </c>
      <c r="S1263" s="94">
        <f t="shared" si="103"/>
        <v>0</v>
      </c>
      <c r="T1263" s="94">
        <f t="shared" si="103"/>
        <v>0</v>
      </c>
      <c r="U1263" s="94">
        <f t="shared" si="103"/>
        <v>0</v>
      </c>
      <c r="V1263" s="94">
        <f t="shared" si="103"/>
        <v>0</v>
      </c>
      <c r="W1263" s="94">
        <f t="shared" si="103"/>
        <v>0</v>
      </c>
      <c r="X1263" s="94">
        <f t="shared" si="103"/>
        <v>0</v>
      </c>
      <c r="Y1263" s="94">
        <f t="shared" si="103"/>
        <v>0</v>
      </c>
      <c r="Z1263" s="94">
        <f t="shared" si="103"/>
        <v>0</v>
      </c>
      <c r="AA1263" s="94">
        <f t="shared" si="103"/>
        <v>0</v>
      </c>
      <c r="AB1263" s="95">
        <f t="shared" si="103"/>
        <v>0</v>
      </c>
      <c r="AD1263" s="194"/>
    </row>
    <row r="1264" spans="4:30" ht="12.75" hidden="1" customHeight="1" outlineLevel="1">
      <c r="D1264" s="112" t="str">
        <f ca="1">'Line Items'!D364</f>
        <v>[Rolling Stock Line 33]</v>
      </c>
      <c r="E1264" s="93"/>
      <c r="F1264" s="113" t="str">
        <f t="shared" si="98"/>
        <v>£000</v>
      </c>
      <c r="G1264" s="94">
        <f t="shared" si="103"/>
        <v>0</v>
      </c>
      <c r="H1264" s="94">
        <f t="shared" si="103"/>
        <v>0</v>
      </c>
      <c r="I1264" s="94">
        <f t="shared" si="103"/>
        <v>0</v>
      </c>
      <c r="J1264" s="94">
        <f t="shared" si="103"/>
        <v>0</v>
      </c>
      <c r="K1264" s="94">
        <f t="shared" si="103"/>
        <v>0</v>
      </c>
      <c r="L1264" s="94">
        <f t="shared" si="103"/>
        <v>0</v>
      </c>
      <c r="M1264" s="94">
        <f t="shared" si="103"/>
        <v>0</v>
      </c>
      <c r="N1264" s="94">
        <f t="shared" si="103"/>
        <v>0</v>
      </c>
      <c r="O1264" s="94">
        <f t="shared" si="103"/>
        <v>0</v>
      </c>
      <c r="P1264" s="94">
        <f t="shared" si="103"/>
        <v>0</v>
      </c>
      <c r="Q1264" s="94">
        <f t="shared" si="103"/>
        <v>0</v>
      </c>
      <c r="R1264" s="94">
        <f t="shared" si="103"/>
        <v>0</v>
      </c>
      <c r="S1264" s="94">
        <f t="shared" si="103"/>
        <v>0</v>
      </c>
      <c r="T1264" s="94">
        <f t="shared" si="103"/>
        <v>0</v>
      </c>
      <c r="U1264" s="94">
        <f t="shared" si="103"/>
        <v>0</v>
      </c>
      <c r="V1264" s="94">
        <f t="shared" si="103"/>
        <v>0</v>
      </c>
      <c r="W1264" s="94">
        <f t="shared" si="103"/>
        <v>0</v>
      </c>
      <c r="X1264" s="94">
        <f t="shared" si="103"/>
        <v>0</v>
      </c>
      <c r="Y1264" s="94">
        <f t="shared" si="103"/>
        <v>0</v>
      </c>
      <c r="Z1264" s="94">
        <f t="shared" si="103"/>
        <v>0</v>
      </c>
      <c r="AA1264" s="94">
        <f t="shared" si="103"/>
        <v>0</v>
      </c>
      <c r="AB1264" s="95">
        <f t="shared" si="103"/>
        <v>0</v>
      </c>
      <c r="AD1264" s="194"/>
    </row>
    <row r="1265" spans="4:30" ht="12.75" hidden="1" customHeight="1" outlineLevel="1">
      <c r="D1265" s="112" t="str">
        <f ca="1">'Line Items'!D365</f>
        <v>[Rolling Stock Line 34]</v>
      </c>
      <c r="E1265" s="93"/>
      <c r="F1265" s="113" t="str">
        <f t="shared" si="98"/>
        <v>£000</v>
      </c>
      <c r="G1265" s="94">
        <f t="shared" si="103"/>
        <v>0</v>
      </c>
      <c r="H1265" s="94">
        <f t="shared" si="103"/>
        <v>0</v>
      </c>
      <c r="I1265" s="94">
        <f t="shared" si="103"/>
        <v>0</v>
      </c>
      <c r="J1265" s="94">
        <f t="shared" si="103"/>
        <v>0</v>
      </c>
      <c r="K1265" s="94">
        <f t="shared" si="103"/>
        <v>0</v>
      </c>
      <c r="L1265" s="94">
        <f t="shared" si="103"/>
        <v>0</v>
      </c>
      <c r="M1265" s="94">
        <f t="shared" si="103"/>
        <v>0</v>
      </c>
      <c r="N1265" s="94">
        <f t="shared" si="103"/>
        <v>0</v>
      </c>
      <c r="O1265" s="94">
        <f t="shared" si="103"/>
        <v>0</v>
      </c>
      <c r="P1265" s="94">
        <f t="shared" si="103"/>
        <v>0</v>
      </c>
      <c r="Q1265" s="94">
        <f t="shared" si="103"/>
        <v>0</v>
      </c>
      <c r="R1265" s="94">
        <f t="shared" si="103"/>
        <v>0</v>
      </c>
      <c r="S1265" s="94">
        <f t="shared" si="103"/>
        <v>0</v>
      </c>
      <c r="T1265" s="94">
        <f t="shared" si="103"/>
        <v>0</v>
      </c>
      <c r="U1265" s="94">
        <f t="shared" si="103"/>
        <v>0</v>
      </c>
      <c r="V1265" s="94">
        <f t="shared" si="103"/>
        <v>0</v>
      </c>
      <c r="W1265" s="94">
        <f t="shared" si="103"/>
        <v>0</v>
      </c>
      <c r="X1265" s="94">
        <f t="shared" si="103"/>
        <v>0</v>
      </c>
      <c r="Y1265" s="94">
        <f t="shared" si="103"/>
        <v>0</v>
      </c>
      <c r="Z1265" s="94">
        <f t="shared" si="103"/>
        <v>0</v>
      </c>
      <c r="AA1265" s="94">
        <f t="shared" si="103"/>
        <v>0</v>
      </c>
      <c r="AB1265" s="95">
        <f t="shared" si="103"/>
        <v>0</v>
      </c>
      <c r="AD1265" s="194"/>
    </row>
    <row r="1266" spans="4:30" ht="12.75" hidden="1" customHeight="1" outlineLevel="1">
      <c r="D1266" s="112" t="str">
        <f ca="1">'Line Items'!D366</f>
        <v>[Rolling Stock Line 35]</v>
      </c>
      <c r="E1266" s="93"/>
      <c r="F1266" s="113" t="str">
        <f t="shared" si="98"/>
        <v>£000</v>
      </c>
      <c r="G1266" s="94">
        <f t="shared" si="103"/>
        <v>0</v>
      </c>
      <c r="H1266" s="94">
        <f t="shared" si="103"/>
        <v>0</v>
      </c>
      <c r="I1266" s="94">
        <f t="shared" si="103"/>
        <v>0</v>
      </c>
      <c r="J1266" s="94">
        <f t="shared" si="103"/>
        <v>0</v>
      </c>
      <c r="K1266" s="94">
        <f t="shared" si="103"/>
        <v>0</v>
      </c>
      <c r="L1266" s="94">
        <f t="shared" si="103"/>
        <v>0</v>
      </c>
      <c r="M1266" s="94">
        <f t="shared" si="103"/>
        <v>0</v>
      </c>
      <c r="N1266" s="94">
        <f t="shared" si="103"/>
        <v>0</v>
      </c>
      <c r="O1266" s="94">
        <f t="shared" si="103"/>
        <v>0</v>
      </c>
      <c r="P1266" s="94">
        <f t="shared" si="103"/>
        <v>0</v>
      </c>
      <c r="Q1266" s="94">
        <f t="shared" si="103"/>
        <v>0</v>
      </c>
      <c r="R1266" s="94">
        <f t="shared" si="103"/>
        <v>0</v>
      </c>
      <c r="S1266" s="94">
        <f t="shared" si="103"/>
        <v>0</v>
      </c>
      <c r="T1266" s="94">
        <f t="shared" si="103"/>
        <v>0</v>
      </c>
      <c r="U1266" s="94">
        <f t="shared" si="103"/>
        <v>0</v>
      </c>
      <c r="V1266" s="94">
        <f t="shared" si="103"/>
        <v>0</v>
      </c>
      <c r="W1266" s="94">
        <f t="shared" si="103"/>
        <v>0</v>
      </c>
      <c r="X1266" s="94">
        <f t="shared" si="103"/>
        <v>0</v>
      </c>
      <c r="Y1266" s="94">
        <f t="shared" si="103"/>
        <v>0</v>
      </c>
      <c r="Z1266" s="94">
        <f t="shared" si="103"/>
        <v>0</v>
      </c>
      <c r="AA1266" s="94">
        <f t="shared" si="103"/>
        <v>0</v>
      </c>
      <c r="AB1266" s="95">
        <f t="shared" si="103"/>
        <v>0</v>
      </c>
      <c r="AD1266" s="194"/>
    </row>
    <row r="1267" spans="4:30" ht="12.75" hidden="1" customHeight="1" outlineLevel="1">
      <c r="D1267" s="112" t="str">
        <f ca="1">'Line Items'!D367</f>
        <v>[Rolling Stock Line 36]</v>
      </c>
      <c r="E1267" s="93"/>
      <c r="F1267" s="113" t="str">
        <f t="shared" si="98"/>
        <v>£000</v>
      </c>
      <c r="G1267" s="94">
        <f t="shared" si="103"/>
        <v>0</v>
      </c>
      <c r="H1267" s="94">
        <f t="shared" si="103"/>
        <v>0</v>
      </c>
      <c r="I1267" s="94">
        <f t="shared" si="103"/>
        <v>0</v>
      </c>
      <c r="J1267" s="94">
        <f t="shared" si="103"/>
        <v>0</v>
      </c>
      <c r="K1267" s="94">
        <f t="shared" si="103"/>
        <v>0</v>
      </c>
      <c r="L1267" s="94">
        <f t="shared" si="103"/>
        <v>0</v>
      </c>
      <c r="M1267" s="94">
        <f t="shared" si="103"/>
        <v>0</v>
      </c>
      <c r="N1267" s="94">
        <f t="shared" si="103"/>
        <v>0</v>
      </c>
      <c r="O1267" s="94">
        <f t="shared" si="103"/>
        <v>0</v>
      </c>
      <c r="P1267" s="94">
        <f t="shared" si="103"/>
        <v>0</v>
      </c>
      <c r="Q1267" s="94">
        <f t="shared" si="103"/>
        <v>0</v>
      </c>
      <c r="R1267" s="94">
        <f t="shared" si="103"/>
        <v>0</v>
      </c>
      <c r="S1267" s="94">
        <f t="shared" si="103"/>
        <v>0</v>
      </c>
      <c r="T1267" s="94">
        <f t="shared" ref="T1267:AB1267" si="104">T53*T1044</f>
        <v>0</v>
      </c>
      <c r="U1267" s="94">
        <f t="shared" si="104"/>
        <v>0</v>
      </c>
      <c r="V1267" s="94">
        <f t="shared" si="104"/>
        <v>0</v>
      </c>
      <c r="W1267" s="94">
        <f t="shared" si="104"/>
        <v>0</v>
      </c>
      <c r="X1267" s="94">
        <f t="shared" si="104"/>
        <v>0</v>
      </c>
      <c r="Y1267" s="94">
        <f t="shared" si="104"/>
        <v>0</v>
      </c>
      <c r="Z1267" s="94">
        <f t="shared" si="104"/>
        <v>0</v>
      </c>
      <c r="AA1267" s="94">
        <f t="shared" si="104"/>
        <v>0</v>
      </c>
      <c r="AB1267" s="95">
        <f t="shared" si="104"/>
        <v>0</v>
      </c>
      <c r="AD1267" s="194"/>
    </row>
    <row r="1268" spans="4:30" ht="12.75" hidden="1" customHeight="1" outlineLevel="1">
      <c r="D1268" s="112" t="str">
        <f ca="1">'Line Items'!D368</f>
        <v>[Rolling Stock Line 37]</v>
      </c>
      <c r="E1268" s="93"/>
      <c r="F1268" s="113" t="str">
        <f t="shared" si="98"/>
        <v>£000</v>
      </c>
      <c r="G1268" s="94">
        <f t="shared" ref="G1268:AB1279" si="105">G54*G1045</f>
        <v>0</v>
      </c>
      <c r="H1268" s="94">
        <f t="shared" si="105"/>
        <v>0</v>
      </c>
      <c r="I1268" s="94">
        <f t="shared" si="105"/>
        <v>0</v>
      </c>
      <c r="J1268" s="94">
        <f t="shared" si="105"/>
        <v>0</v>
      </c>
      <c r="K1268" s="94">
        <f t="shared" si="105"/>
        <v>0</v>
      </c>
      <c r="L1268" s="94">
        <f t="shared" si="105"/>
        <v>0</v>
      </c>
      <c r="M1268" s="94">
        <f t="shared" si="105"/>
        <v>0</v>
      </c>
      <c r="N1268" s="94">
        <f t="shared" si="105"/>
        <v>0</v>
      </c>
      <c r="O1268" s="94">
        <f t="shared" si="105"/>
        <v>0</v>
      </c>
      <c r="P1268" s="94">
        <f t="shared" si="105"/>
        <v>0</v>
      </c>
      <c r="Q1268" s="94">
        <f t="shared" si="105"/>
        <v>0</v>
      </c>
      <c r="R1268" s="94">
        <f t="shared" si="105"/>
        <v>0</v>
      </c>
      <c r="S1268" s="94">
        <f t="shared" si="105"/>
        <v>0</v>
      </c>
      <c r="T1268" s="94">
        <f t="shared" si="105"/>
        <v>0</v>
      </c>
      <c r="U1268" s="94">
        <f t="shared" si="105"/>
        <v>0</v>
      </c>
      <c r="V1268" s="94">
        <f t="shared" si="105"/>
        <v>0</v>
      </c>
      <c r="W1268" s="94">
        <f t="shared" si="105"/>
        <v>0</v>
      </c>
      <c r="X1268" s="94">
        <f t="shared" si="105"/>
        <v>0</v>
      </c>
      <c r="Y1268" s="94">
        <f t="shared" si="105"/>
        <v>0</v>
      </c>
      <c r="Z1268" s="94">
        <f t="shared" si="105"/>
        <v>0</v>
      </c>
      <c r="AA1268" s="94">
        <f t="shared" si="105"/>
        <v>0</v>
      </c>
      <c r="AB1268" s="95">
        <f t="shared" si="105"/>
        <v>0</v>
      </c>
      <c r="AD1268" s="194"/>
    </row>
    <row r="1269" spans="4:30" ht="12.75" hidden="1" customHeight="1" outlineLevel="1">
      <c r="D1269" s="112" t="str">
        <f ca="1">'Line Items'!D369</f>
        <v>[Rolling Stock Line 38]</v>
      </c>
      <c r="E1269" s="93"/>
      <c r="F1269" s="113" t="str">
        <f t="shared" si="98"/>
        <v>£000</v>
      </c>
      <c r="G1269" s="94">
        <f t="shared" si="105"/>
        <v>0</v>
      </c>
      <c r="H1269" s="94">
        <f t="shared" si="105"/>
        <v>0</v>
      </c>
      <c r="I1269" s="94">
        <f t="shared" si="105"/>
        <v>0</v>
      </c>
      <c r="J1269" s="94">
        <f t="shared" si="105"/>
        <v>0</v>
      </c>
      <c r="K1269" s="94">
        <f t="shared" si="105"/>
        <v>0</v>
      </c>
      <c r="L1269" s="94">
        <f t="shared" si="105"/>
        <v>0</v>
      </c>
      <c r="M1269" s="94">
        <f t="shared" si="105"/>
        <v>0</v>
      </c>
      <c r="N1269" s="94">
        <f t="shared" si="105"/>
        <v>0</v>
      </c>
      <c r="O1269" s="94">
        <f t="shared" si="105"/>
        <v>0</v>
      </c>
      <c r="P1269" s="94">
        <f t="shared" si="105"/>
        <v>0</v>
      </c>
      <c r="Q1269" s="94">
        <f t="shared" si="105"/>
        <v>0</v>
      </c>
      <c r="R1269" s="94">
        <f t="shared" si="105"/>
        <v>0</v>
      </c>
      <c r="S1269" s="94">
        <f t="shared" si="105"/>
        <v>0</v>
      </c>
      <c r="T1269" s="94">
        <f t="shared" si="105"/>
        <v>0</v>
      </c>
      <c r="U1269" s="94">
        <f t="shared" si="105"/>
        <v>0</v>
      </c>
      <c r="V1269" s="94">
        <f t="shared" si="105"/>
        <v>0</v>
      </c>
      <c r="W1269" s="94">
        <f t="shared" si="105"/>
        <v>0</v>
      </c>
      <c r="X1269" s="94">
        <f t="shared" si="105"/>
        <v>0</v>
      </c>
      <c r="Y1269" s="94">
        <f t="shared" si="105"/>
        <v>0</v>
      </c>
      <c r="Z1269" s="94">
        <f t="shared" si="105"/>
        <v>0</v>
      </c>
      <c r="AA1269" s="94">
        <f t="shared" si="105"/>
        <v>0</v>
      </c>
      <c r="AB1269" s="95">
        <f t="shared" si="105"/>
        <v>0</v>
      </c>
      <c r="AD1269" s="194"/>
    </row>
    <row r="1270" spans="4:30" ht="12.75" hidden="1" customHeight="1" outlineLevel="1">
      <c r="D1270" s="112" t="str">
        <f ca="1">'Line Items'!D370</f>
        <v>[Rolling Stock Line 39]</v>
      </c>
      <c r="E1270" s="93"/>
      <c r="F1270" s="113" t="str">
        <f t="shared" si="98"/>
        <v>£000</v>
      </c>
      <c r="G1270" s="94">
        <f t="shared" si="105"/>
        <v>0</v>
      </c>
      <c r="H1270" s="94">
        <f t="shared" si="105"/>
        <v>0</v>
      </c>
      <c r="I1270" s="94">
        <f t="shared" si="105"/>
        <v>0</v>
      </c>
      <c r="J1270" s="94">
        <f t="shared" si="105"/>
        <v>0</v>
      </c>
      <c r="K1270" s="94">
        <f t="shared" si="105"/>
        <v>0</v>
      </c>
      <c r="L1270" s="94">
        <f t="shared" si="105"/>
        <v>0</v>
      </c>
      <c r="M1270" s="94">
        <f t="shared" si="105"/>
        <v>0</v>
      </c>
      <c r="N1270" s="94">
        <f t="shared" si="105"/>
        <v>0</v>
      </c>
      <c r="O1270" s="94">
        <f t="shared" si="105"/>
        <v>0</v>
      </c>
      <c r="P1270" s="94">
        <f t="shared" si="105"/>
        <v>0</v>
      </c>
      <c r="Q1270" s="94">
        <f t="shared" si="105"/>
        <v>0</v>
      </c>
      <c r="R1270" s="94">
        <f t="shared" si="105"/>
        <v>0</v>
      </c>
      <c r="S1270" s="94">
        <f t="shared" si="105"/>
        <v>0</v>
      </c>
      <c r="T1270" s="94">
        <f t="shared" si="105"/>
        <v>0</v>
      </c>
      <c r="U1270" s="94">
        <f t="shared" si="105"/>
        <v>0</v>
      </c>
      <c r="V1270" s="94">
        <f t="shared" si="105"/>
        <v>0</v>
      </c>
      <c r="W1270" s="94">
        <f t="shared" si="105"/>
        <v>0</v>
      </c>
      <c r="X1270" s="94">
        <f t="shared" si="105"/>
        <v>0</v>
      </c>
      <c r="Y1270" s="94">
        <f t="shared" si="105"/>
        <v>0</v>
      </c>
      <c r="Z1270" s="94">
        <f t="shared" si="105"/>
        <v>0</v>
      </c>
      <c r="AA1270" s="94">
        <f t="shared" si="105"/>
        <v>0</v>
      </c>
      <c r="AB1270" s="95">
        <f t="shared" si="105"/>
        <v>0</v>
      </c>
      <c r="AD1270" s="194"/>
    </row>
    <row r="1271" spans="4:30" ht="12.75" hidden="1" customHeight="1" outlineLevel="1">
      <c r="D1271" s="112" t="str">
        <f ca="1">'Line Items'!D371</f>
        <v>[Rolling Stock Line 40]</v>
      </c>
      <c r="E1271" s="93"/>
      <c r="F1271" s="113" t="str">
        <f t="shared" si="98"/>
        <v>£000</v>
      </c>
      <c r="G1271" s="94">
        <f t="shared" si="105"/>
        <v>0</v>
      </c>
      <c r="H1271" s="94">
        <f t="shared" si="105"/>
        <v>0</v>
      </c>
      <c r="I1271" s="94">
        <f t="shared" si="105"/>
        <v>0</v>
      </c>
      <c r="J1271" s="94">
        <f t="shared" si="105"/>
        <v>0</v>
      </c>
      <c r="K1271" s="94">
        <f t="shared" si="105"/>
        <v>0</v>
      </c>
      <c r="L1271" s="94">
        <f t="shared" si="105"/>
        <v>0</v>
      </c>
      <c r="M1271" s="94">
        <f t="shared" si="105"/>
        <v>0</v>
      </c>
      <c r="N1271" s="94">
        <f t="shared" si="105"/>
        <v>0</v>
      </c>
      <c r="O1271" s="94">
        <f t="shared" si="105"/>
        <v>0</v>
      </c>
      <c r="P1271" s="94">
        <f t="shared" si="105"/>
        <v>0</v>
      </c>
      <c r="Q1271" s="94">
        <f t="shared" si="105"/>
        <v>0</v>
      </c>
      <c r="R1271" s="94">
        <f t="shared" si="105"/>
        <v>0</v>
      </c>
      <c r="S1271" s="94">
        <f t="shared" si="105"/>
        <v>0</v>
      </c>
      <c r="T1271" s="94">
        <f t="shared" si="105"/>
        <v>0</v>
      </c>
      <c r="U1271" s="94">
        <f t="shared" si="105"/>
        <v>0</v>
      </c>
      <c r="V1271" s="94">
        <f t="shared" si="105"/>
        <v>0</v>
      </c>
      <c r="W1271" s="94">
        <f t="shared" si="105"/>
        <v>0</v>
      </c>
      <c r="X1271" s="94">
        <f t="shared" si="105"/>
        <v>0</v>
      </c>
      <c r="Y1271" s="94">
        <f t="shared" si="105"/>
        <v>0</v>
      </c>
      <c r="Z1271" s="94">
        <f t="shared" si="105"/>
        <v>0</v>
      </c>
      <c r="AA1271" s="94">
        <f t="shared" si="105"/>
        <v>0</v>
      </c>
      <c r="AB1271" s="95">
        <f t="shared" si="105"/>
        <v>0</v>
      </c>
      <c r="AD1271" s="194"/>
    </row>
    <row r="1272" spans="4:30" ht="12.75" hidden="1" customHeight="1" outlineLevel="1">
      <c r="D1272" s="112" t="str">
        <f ca="1">'Line Items'!D372</f>
        <v>[Rolling Stock Line 41]</v>
      </c>
      <c r="E1272" s="93"/>
      <c r="F1272" s="113" t="str">
        <f t="shared" si="98"/>
        <v>£000</v>
      </c>
      <c r="G1272" s="94">
        <f t="shared" si="105"/>
        <v>0</v>
      </c>
      <c r="H1272" s="94">
        <f t="shared" si="105"/>
        <v>0</v>
      </c>
      <c r="I1272" s="94">
        <f t="shared" si="105"/>
        <v>0</v>
      </c>
      <c r="J1272" s="94">
        <f t="shared" si="105"/>
        <v>0</v>
      </c>
      <c r="K1272" s="94">
        <f t="shared" si="105"/>
        <v>0</v>
      </c>
      <c r="L1272" s="94">
        <f t="shared" si="105"/>
        <v>0</v>
      </c>
      <c r="M1272" s="94">
        <f t="shared" si="105"/>
        <v>0</v>
      </c>
      <c r="N1272" s="94">
        <f t="shared" si="105"/>
        <v>0</v>
      </c>
      <c r="O1272" s="94">
        <f t="shared" si="105"/>
        <v>0</v>
      </c>
      <c r="P1272" s="94">
        <f t="shared" si="105"/>
        <v>0</v>
      </c>
      <c r="Q1272" s="94">
        <f t="shared" si="105"/>
        <v>0</v>
      </c>
      <c r="R1272" s="94">
        <f t="shared" si="105"/>
        <v>0</v>
      </c>
      <c r="S1272" s="94">
        <f t="shared" si="105"/>
        <v>0</v>
      </c>
      <c r="T1272" s="94">
        <f t="shared" si="105"/>
        <v>0</v>
      </c>
      <c r="U1272" s="94">
        <f t="shared" si="105"/>
        <v>0</v>
      </c>
      <c r="V1272" s="94">
        <f t="shared" si="105"/>
        <v>0</v>
      </c>
      <c r="W1272" s="94">
        <f t="shared" si="105"/>
        <v>0</v>
      </c>
      <c r="X1272" s="94">
        <f t="shared" si="105"/>
        <v>0</v>
      </c>
      <c r="Y1272" s="94">
        <f t="shared" si="105"/>
        <v>0</v>
      </c>
      <c r="Z1272" s="94">
        <f t="shared" si="105"/>
        <v>0</v>
      </c>
      <c r="AA1272" s="94">
        <f t="shared" si="105"/>
        <v>0</v>
      </c>
      <c r="AB1272" s="95">
        <f t="shared" si="105"/>
        <v>0</v>
      </c>
      <c r="AD1272" s="194"/>
    </row>
    <row r="1273" spans="4:30" ht="12.75" hidden="1" customHeight="1" outlineLevel="1">
      <c r="D1273" s="112" t="str">
        <f ca="1">'Line Items'!D373</f>
        <v>[Rolling Stock Line 42]</v>
      </c>
      <c r="E1273" s="93"/>
      <c r="F1273" s="113" t="str">
        <f t="shared" si="98"/>
        <v>£000</v>
      </c>
      <c r="G1273" s="94">
        <f t="shared" si="105"/>
        <v>0</v>
      </c>
      <c r="H1273" s="94">
        <f t="shared" si="105"/>
        <v>0</v>
      </c>
      <c r="I1273" s="94">
        <f t="shared" si="105"/>
        <v>0</v>
      </c>
      <c r="J1273" s="94">
        <f t="shared" si="105"/>
        <v>0</v>
      </c>
      <c r="K1273" s="94">
        <f t="shared" si="105"/>
        <v>0</v>
      </c>
      <c r="L1273" s="94">
        <f t="shared" si="105"/>
        <v>0</v>
      </c>
      <c r="M1273" s="94">
        <f t="shared" si="105"/>
        <v>0</v>
      </c>
      <c r="N1273" s="94">
        <f t="shared" si="105"/>
        <v>0</v>
      </c>
      <c r="O1273" s="94">
        <f t="shared" si="105"/>
        <v>0</v>
      </c>
      <c r="P1273" s="94">
        <f t="shared" si="105"/>
        <v>0</v>
      </c>
      <c r="Q1273" s="94">
        <f t="shared" si="105"/>
        <v>0</v>
      </c>
      <c r="R1273" s="94">
        <f t="shared" si="105"/>
        <v>0</v>
      </c>
      <c r="S1273" s="94">
        <f t="shared" si="105"/>
        <v>0</v>
      </c>
      <c r="T1273" s="94">
        <f t="shared" si="105"/>
        <v>0</v>
      </c>
      <c r="U1273" s="94">
        <f t="shared" si="105"/>
        <v>0</v>
      </c>
      <c r="V1273" s="94">
        <f t="shared" si="105"/>
        <v>0</v>
      </c>
      <c r="W1273" s="94">
        <f t="shared" si="105"/>
        <v>0</v>
      </c>
      <c r="X1273" s="94">
        <f t="shared" si="105"/>
        <v>0</v>
      </c>
      <c r="Y1273" s="94">
        <f t="shared" si="105"/>
        <v>0</v>
      </c>
      <c r="Z1273" s="94">
        <f t="shared" si="105"/>
        <v>0</v>
      </c>
      <c r="AA1273" s="94">
        <f t="shared" si="105"/>
        <v>0</v>
      </c>
      <c r="AB1273" s="95">
        <f t="shared" si="105"/>
        <v>0</v>
      </c>
      <c r="AD1273" s="194"/>
    </row>
    <row r="1274" spans="4:30" ht="12.75" hidden="1" customHeight="1" outlineLevel="1">
      <c r="D1274" s="112" t="str">
        <f ca="1">'Line Items'!D374</f>
        <v>[Rolling Stock Line 43]</v>
      </c>
      <c r="E1274" s="93"/>
      <c r="F1274" s="113" t="str">
        <f t="shared" si="98"/>
        <v>£000</v>
      </c>
      <c r="G1274" s="94">
        <f t="shared" si="105"/>
        <v>0</v>
      </c>
      <c r="H1274" s="94">
        <f t="shared" si="105"/>
        <v>0</v>
      </c>
      <c r="I1274" s="94">
        <f t="shared" si="105"/>
        <v>0</v>
      </c>
      <c r="J1274" s="94">
        <f t="shared" si="105"/>
        <v>0</v>
      </c>
      <c r="K1274" s="94">
        <f t="shared" si="105"/>
        <v>0</v>
      </c>
      <c r="L1274" s="94">
        <f t="shared" si="105"/>
        <v>0</v>
      </c>
      <c r="M1274" s="94">
        <f t="shared" si="105"/>
        <v>0</v>
      </c>
      <c r="N1274" s="94">
        <f t="shared" si="105"/>
        <v>0</v>
      </c>
      <c r="O1274" s="94">
        <f t="shared" si="105"/>
        <v>0</v>
      </c>
      <c r="P1274" s="94">
        <f t="shared" si="105"/>
        <v>0</v>
      </c>
      <c r="Q1274" s="94">
        <f t="shared" si="105"/>
        <v>0</v>
      </c>
      <c r="R1274" s="94">
        <f t="shared" si="105"/>
        <v>0</v>
      </c>
      <c r="S1274" s="94">
        <f t="shared" si="105"/>
        <v>0</v>
      </c>
      <c r="T1274" s="94">
        <f t="shared" si="105"/>
        <v>0</v>
      </c>
      <c r="U1274" s="94">
        <f t="shared" si="105"/>
        <v>0</v>
      </c>
      <c r="V1274" s="94">
        <f t="shared" si="105"/>
        <v>0</v>
      </c>
      <c r="W1274" s="94">
        <f t="shared" si="105"/>
        <v>0</v>
      </c>
      <c r="X1274" s="94">
        <f t="shared" si="105"/>
        <v>0</v>
      </c>
      <c r="Y1274" s="94">
        <f t="shared" si="105"/>
        <v>0</v>
      </c>
      <c r="Z1274" s="94">
        <f t="shared" si="105"/>
        <v>0</v>
      </c>
      <c r="AA1274" s="94">
        <f t="shared" si="105"/>
        <v>0</v>
      </c>
      <c r="AB1274" s="95">
        <f t="shared" si="105"/>
        <v>0</v>
      </c>
      <c r="AD1274" s="194"/>
    </row>
    <row r="1275" spans="4:30" ht="12.75" hidden="1" customHeight="1" outlineLevel="1">
      <c r="D1275" s="112" t="str">
        <f ca="1">'Line Items'!D375</f>
        <v>[Rolling Stock Line 44]</v>
      </c>
      <c r="E1275" s="93"/>
      <c r="F1275" s="113" t="str">
        <f t="shared" si="98"/>
        <v>£000</v>
      </c>
      <c r="G1275" s="94">
        <f t="shared" si="105"/>
        <v>0</v>
      </c>
      <c r="H1275" s="94">
        <f t="shared" si="105"/>
        <v>0</v>
      </c>
      <c r="I1275" s="94">
        <f t="shared" si="105"/>
        <v>0</v>
      </c>
      <c r="J1275" s="94">
        <f t="shared" si="105"/>
        <v>0</v>
      </c>
      <c r="K1275" s="94">
        <f t="shared" si="105"/>
        <v>0</v>
      </c>
      <c r="L1275" s="94">
        <f t="shared" si="105"/>
        <v>0</v>
      </c>
      <c r="M1275" s="94">
        <f t="shared" si="105"/>
        <v>0</v>
      </c>
      <c r="N1275" s="94">
        <f t="shared" si="105"/>
        <v>0</v>
      </c>
      <c r="O1275" s="94">
        <f t="shared" si="105"/>
        <v>0</v>
      </c>
      <c r="P1275" s="94">
        <f t="shared" si="105"/>
        <v>0</v>
      </c>
      <c r="Q1275" s="94">
        <f t="shared" si="105"/>
        <v>0</v>
      </c>
      <c r="R1275" s="94">
        <f t="shared" si="105"/>
        <v>0</v>
      </c>
      <c r="S1275" s="94">
        <f t="shared" si="105"/>
        <v>0</v>
      </c>
      <c r="T1275" s="94">
        <f t="shared" si="105"/>
        <v>0</v>
      </c>
      <c r="U1275" s="94">
        <f t="shared" si="105"/>
        <v>0</v>
      </c>
      <c r="V1275" s="94">
        <f t="shared" si="105"/>
        <v>0</v>
      </c>
      <c r="W1275" s="94">
        <f t="shared" si="105"/>
        <v>0</v>
      </c>
      <c r="X1275" s="94">
        <f t="shared" si="105"/>
        <v>0</v>
      </c>
      <c r="Y1275" s="94">
        <f t="shared" si="105"/>
        <v>0</v>
      </c>
      <c r="Z1275" s="94">
        <f t="shared" si="105"/>
        <v>0</v>
      </c>
      <c r="AA1275" s="94">
        <f t="shared" si="105"/>
        <v>0</v>
      </c>
      <c r="AB1275" s="95">
        <f t="shared" si="105"/>
        <v>0</v>
      </c>
      <c r="AD1275" s="194"/>
    </row>
    <row r="1276" spans="4:30" ht="12.75" hidden="1" customHeight="1" outlineLevel="1">
      <c r="D1276" s="112" t="str">
        <f ca="1">'Line Items'!D376</f>
        <v>[Rolling Stock Line 45]</v>
      </c>
      <c r="E1276" s="93"/>
      <c r="F1276" s="113" t="str">
        <f t="shared" si="98"/>
        <v>£000</v>
      </c>
      <c r="G1276" s="94">
        <f t="shared" si="105"/>
        <v>0</v>
      </c>
      <c r="H1276" s="94">
        <f t="shared" si="105"/>
        <v>0</v>
      </c>
      <c r="I1276" s="94">
        <f t="shared" si="105"/>
        <v>0</v>
      </c>
      <c r="J1276" s="94">
        <f t="shared" si="105"/>
        <v>0</v>
      </c>
      <c r="K1276" s="94">
        <f t="shared" si="105"/>
        <v>0</v>
      </c>
      <c r="L1276" s="94">
        <f t="shared" si="105"/>
        <v>0</v>
      </c>
      <c r="M1276" s="94">
        <f t="shared" si="105"/>
        <v>0</v>
      </c>
      <c r="N1276" s="94">
        <f t="shared" si="105"/>
        <v>0</v>
      </c>
      <c r="O1276" s="94">
        <f t="shared" si="105"/>
        <v>0</v>
      </c>
      <c r="P1276" s="94">
        <f t="shared" si="105"/>
        <v>0</v>
      </c>
      <c r="Q1276" s="94">
        <f t="shared" si="105"/>
        <v>0</v>
      </c>
      <c r="R1276" s="94">
        <f t="shared" si="105"/>
        <v>0</v>
      </c>
      <c r="S1276" s="94">
        <f t="shared" si="105"/>
        <v>0</v>
      </c>
      <c r="T1276" s="94">
        <f t="shared" si="105"/>
        <v>0</v>
      </c>
      <c r="U1276" s="94">
        <f t="shared" si="105"/>
        <v>0</v>
      </c>
      <c r="V1276" s="94">
        <f t="shared" si="105"/>
        <v>0</v>
      </c>
      <c r="W1276" s="94">
        <f t="shared" si="105"/>
        <v>0</v>
      </c>
      <c r="X1276" s="94">
        <f t="shared" si="105"/>
        <v>0</v>
      </c>
      <c r="Y1276" s="94">
        <f t="shared" si="105"/>
        <v>0</v>
      </c>
      <c r="Z1276" s="94">
        <f t="shared" si="105"/>
        <v>0</v>
      </c>
      <c r="AA1276" s="94">
        <f t="shared" si="105"/>
        <v>0</v>
      </c>
      <c r="AB1276" s="95">
        <f t="shared" si="105"/>
        <v>0</v>
      </c>
      <c r="AD1276" s="194"/>
    </row>
    <row r="1277" spans="4:30" ht="12.75" hidden="1" customHeight="1" outlineLevel="1">
      <c r="D1277" s="112" t="str">
        <f ca="1">'Line Items'!D377</f>
        <v>[Rolling Stock Line 46]</v>
      </c>
      <c r="E1277" s="93"/>
      <c r="F1277" s="113" t="str">
        <f t="shared" si="98"/>
        <v>£000</v>
      </c>
      <c r="G1277" s="94">
        <f t="shared" si="105"/>
        <v>0</v>
      </c>
      <c r="H1277" s="94">
        <f t="shared" si="105"/>
        <v>0</v>
      </c>
      <c r="I1277" s="94">
        <f t="shared" si="105"/>
        <v>0</v>
      </c>
      <c r="J1277" s="94">
        <f t="shared" si="105"/>
        <v>0</v>
      </c>
      <c r="K1277" s="94">
        <f t="shared" si="105"/>
        <v>0</v>
      </c>
      <c r="L1277" s="94">
        <f t="shared" si="105"/>
        <v>0</v>
      </c>
      <c r="M1277" s="94">
        <f t="shared" si="105"/>
        <v>0</v>
      </c>
      <c r="N1277" s="94">
        <f t="shared" si="105"/>
        <v>0</v>
      </c>
      <c r="O1277" s="94">
        <f t="shared" si="105"/>
        <v>0</v>
      </c>
      <c r="P1277" s="94">
        <f t="shared" si="105"/>
        <v>0</v>
      </c>
      <c r="Q1277" s="94">
        <f t="shared" si="105"/>
        <v>0</v>
      </c>
      <c r="R1277" s="94">
        <f t="shared" si="105"/>
        <v>0</v>
      </c>
      <c r="S1277" s="94">
        <f t="shared" si="105"/>
        <v>0</v>
      </c>
      <c r="T1277" s="94">
        <f t="shared" si="105"/>
        <v>0</v>
      </c>
      <c r="U1277" s="94">
        <f t="shared" si="105"/>
        <v>0</v>
      </c>
      <c r="V1277" s="94">
        <f t="shared" si="105"/>
        <v>0</v>
      </c>
      <c r="W1277" s="94">
        <f t="shared" si="105"/>
        <v>0</v>
      </c>
      <c r="X1277" s="94">
        <f t="shared" si="105"/>
        <v>0</v>
      </c>
      <c r="Y1277" s="94">
        <f t="shared" si="105"/>
        <v>0</v>
      </c>
      <c r="Z1277" s="94">
        <f t="shared" si="105"/>
        <v>0</v>
      </c>
      <c r="AA1277" s="94">
        <f t="shared" si="105"/>
        <v>0</v>
      </c>
      <c r="AB1277" s="95">
        <f t="shared" si="105"/>
        <v>0</v>
      </c>
      <c r="AD1277" s="194"/>
    </row>
    <row r="1278" spans="4:30" ht="12.75" hidden="1" customHeight="1" outlineLevel="1">
      <c r="D1278" s="112" t="str">
        <f ca="1">'Line Items'!D378</f>
        <v>[Rolling Stock Line 47]</v>
      </c>
      <c r="E1278" s="93"/>
      <c r="F1278" s="113" t="str">
        <f t="shared" si="98"/>
        <v>£000</v>
      </c>
      <c r="G1278" s="94">
        <f t="shared" si="105"/>
        <v>0</v>
      </c>
      <c r="H1278" s="94">
        <f t="shared" si="105"/>
        <v>0</v>
      </c>
      <c r="I1278" s="94">
        <f t="shared" si="105"/>
        <v>0</v>
      </c>
      <c r="J1278" s="94">
        <f t="shared" si="105"/>
        <v>0</v>
      </c>
      <c r="K1278" s="94">
        <f t="shared" si="105"/>
        <v>0</v>
      </c>
      <c r="L1278" s="94">
        <f t="shared" si="105"/>
        <v>0</v>
      </c>
      <c r="M1278" s="94">
        <f t="shared" si="105"/>
        <v>0</v>
      </c>
      <c r="N1278" s="94">
        <f t="shared" si="105"/>
        <v>0</v>
      </c>
      <c r="O1278" s="94">
        <f t="shared" si="105"/>
        <v>0</v>
      </c>
      <c r="P1278" s="94">
        <f t="shared" si="105"/>
        <v>0</v>
      </c>
      <c r="Q1278" s="94">
        <f t="shared" si="105"/>
        <v>0</v>
      </c>
      <c r="R1278" s="94">
        <f t="shared" si="105"/>
        <v>0</v>
      </c>
      <c r="S1278" s="94">
        <f t="shared" si="105"/>
        <v>0</v>
      </c>
      <c r="T1278" s="94">
        <f t="shared" si="105"/>
        <v>0</v>
      </c>
      <c r="U1278" s="94">
        <f t="shared" si="105"/>
        <v>0</v>
      </c>
      <c r="V1278" s="94">
        <f t="shared" si="105"/>
        <v>0</v>
      </c>
      <c r="W1278" s="94">
        <f t="shared" si="105"/>
        <v>0</v>
      </c>
      <c r="X1278" s="94">
        <f t="shared" si="105"/>
        <v>0</v>
      </c>
      <c r="Y1278" s="94">
        <f t="shared" si="105"/>
        <v>0</v>
      </c>
      <c r="Z1278" s="94">
        <f t="shared" si="105"/>
        <v>0</v>
      </c>
      <c r="AA1278" s="94">
        <f t="shared" si="105"/>
        <v>0</v>
      </c>
      <c r="AB1278" s="95">
        <f t="shared" si="105"/>
        <v>0</v>
      </c>
      <c r="AD1278" s="194"/>
    </row>
    <row r="1279" spans="4:30" ht="12.75" hidden="1" customHeight="1" outlineLevel="1">
      <c r="D1279" s="112" t="str">
        <f ca="1">'Line Items'!D379</f>
        <v>[Rolling Stock Line 48]</v>
      </c>
      <c r="E1279" s="93"/>
      <c r="F1279" s="113" t="str">
        <f t="shared" si="98"/>
        <v>£000</v>
      </c>
      <c r="G1279" s="94">
        <f t="shared" si="105"/>
        <v>0</v>
      </c>
      <c r="H1279" s="94">
        <f t="shared" si="105"/>
        <v>0</v>
      </c>
      <c r="I1279" s="94">
        <f t="shared" si="105"/>
        <v>0</v>
      </c>
      <c r="J1279" s="94">
        <f t="shared" si="105"/>
        <v>0</v>
      </c>
      <c r="K1279" s="94">
        <f t="shared" si="105"/>
        <v>0</v>
      </c>
      <c r="L1279" s="94">
        <f t="shared" si="105"/>
        <v>0</v>
      </c>
      <c r="M1279" s="94">
        <f t="shared" si="105"/>
        <v>0</v>
      </c>
      <c r="N1279" s="94">
        <f t="shared" si="105"/>
        <v>0</v>
      </c>
      <c r="O1279" s="94">
        <f t="shared" si="105"/>
        <v>0</v>
      </c>
      <c r="P1279" s="94">
        <f t="shared" si="105"/>
        <v>0</v>
      </c>
      <c r="Q1279" s="94">
        <f t="shared" si="105"/>
        <v>0</v>
      </c>
      <c r="R1279" s="94">
        <f t="shared" si="105"/>
        <v>0</v>
      </c>
      <c r="S1279" s="94">
        <f t="shared" si="105"/>
        <v>0</v>
      </c>
      <c r="T1279" s="94">
        <f t="shared" ref="T1279:AB1279" si="106">T65*T1056</f>
        <v>0</v>
      </c>
      <c r="U1279" s="94">
        <f t="shared" si="106"/>
        <v>0</v>
      </c>
      <c r="V1279" s="94">
        <f t="shared" si="106"/>
        <v>0</v>
      </c>
      <c r="W1279" s="94">
        <f t="shared" si="106"/>
        <v>0</v>
      </c>
      <c r="X1279" s="94">
        <f t="shared" si="106"/>
        <v>0</v>
      </c>
      <c r="Y1279" s="94">
        <f t="shared" si="106"/>
        <v>0</v>
      </c>
      <c r="Z1279" s="94">
        <f t="shared" si="106"/>
        <v>0</v>
      </c>
      <c r="AA1279" s="94">
        <f t="shared" si="106"/>
        <v>0</v>
      </c>
      <c r="AB1279" s="95">
        <f t="shared" si="106"/>
        <v>0</v>
      </c>
      <c r="AD1279" s="194"/>
    </row>
    <row r="1280" spans="4:30" ht="12.75" hidden="1" customHeight="1" outlineLevel="1">
      <c r="D1280" s="112" t="str">
        <f ca="1">'Line Items'!D380</f>
        <v>[Rolling Stock Line 49]</v>
      </c>
      <c r="E1280" s="93"/>
      <c r="F1280" s="113" t="str">
        <f t="shared" si="98"/>
        <v>£000</v>
      </c>
      <c r="G1280" s="94">
        <f t="shared" ref="G1280:AB1281" si="107">G66*G1057</f>
        <v>0</v>
      </c>
      <c r="H1280" s="94">
        <f t="shared" si="107"/>
        <v>0</v>
      </c>
      <c r="I1280" s="94">
        <f t="shared" si="107"/>
        <v>0</v>
      </c>
      <c r="J1280" s="94">
        <f t="shared" si="107"/>
        <v>0</v>
      </c>
      <c r="K1280" s="94">
        <f t="shared" si="107"/>
        <v>0</v>
      </c>
      <c r="L1280" s="94">
        <f t="shared" si="107"/>
        <v>0</v>
      </c>
      <c r="M1280" s="94">
        <f t="shared" si="107"/>
        <v>0</v>
      </c>
      <c r="N1280" s="94">
        <f t="shared" si="107"/>
        <v>0</v>
      </c>
      <c r="O1280" s="94">
        <f t="shared" si="107"/>
        <v>0</v>
      </c>
      <c r="P1280" s="94">
        <f t="shared" si="107"/>
        <v>0</v>
      </c>
      <c r="Q1280" s="94">
        <f t="shared" si="107"/>
        <v>0</v>
      </c>
      <c r="R1280" s="94">
        <f t="shared" si="107"/>
        <v>0</v>
      </c>
      <c r="S1280" s="94">
        <f t="shared" si="107"/>
        <v>0</v>
      </c>
      <c r="T1280" s="94">
        <f t="shared" si="107"/>
        <v>0</v>
      </c>
      <c r="U1280" s="94">
        <f t="shared" si="107"/>
        <v>0</v>
      </c>
      <c r="V1280" s="94">
        <f t="shared" si="107"/>
        <v>0</v>
      </c>
      <c r="W1280" s="94">
        <f t="shared" si="107"/>
        <v>0</v>
      </c>
      <c r="X1280" s="94">
        <f t="shared" si="107"/>
        <v>0</v>
      </c>
      <c r="Y1280" s="94">
        <f t="shared" si="107"/>
        <v>0</v>
      </c>
      <c r="Z1280" s="94">
        <f t="shared" si="107"/>
        <v>0</v>
      </c>
      <c r="AA1280" s="94">
        <f t="shared" si="107"/>
        <v>0</v>
      </c>
      <c r="AB1280" s="95">
        <f t="shared" si="107"/>
        <v>0</v>
      </c>
      <c r="AD1280" s="194"/>
    </row>
    <row r="1281" spans="2:30" ht="12.75" hidden="1" customHeight="1" outlineLevel="1">
      <c r="D1281" s="123" t="str">
        <f ca="1">'Line Items'!D381</f>
        <v>[Rolling Stock Line 50]</v>
      </c>
      <c r="E1281" s="183"/>
      <c r="F1281" s="124" t="str">
        <f t="shared" si="98"/>
        <v>£000</v>
      </c>
      <c r="G1281" s="98">
        <f t="shared" si="107"/>
        <v>0</v>
      </c>
      <c r="H1281" s="98">
        <f t="shared" si="107"/>
        <v>0</v>
      </c>
      <c r="I1281" s="98">
        <f t="shared" si="107"/>
        <v>0</v>
      </c>
      <c r="J1281" s="98">
        <f t="shared" si="107"/>
        <v>0</v>
      </c>
      <c r="K1281" s="98">
        <f t="shared" si="107"/>
        <v>0</v>
      </c>
      <c r="L1281" s="98">
        <f t="shared" si="107"/>
        <v>0</v>
      </c>
      <c r="M1281" s="98">
        <f t="shared" si="107"/>
        <v>0</v>
      </c>
      <c r="N1281" s="98">
        <f t="shared" si="107"/>
        <v>0</v>
      </c>
      <c r="O1281" s="98">
        <f t="shared" si="107"/>
        <v>0</v>
      </c>
      <c r="P1281" s="98">
        <f t="shared" si="107"/>
        <v>0</v>
      </c>
      <c r="Q1281" s="98">
        <f t="shared" si="107"/>
        <v>0</v>
      </c>
      <c r="R1281" s="98">
        <f t="shared" si="107"/>
        <v>0</v>
      </c>
      <c r="S1281" s="98">
        <f t="shared" si="107"/>
        <v>0</v>
      </c>
      <c r="T1281" s="98">
        <f t="shared" si="107"/>
        <v>0</v>
      </c>
      <c r="U1281" s="98">
        <f t="shared" si="107"/>
        <v>0</v>
      </c>
      <c r="V1281" s="98">
        <f t="shared" si="107"/>
        <v>0</v>
      </c>
      <c r="W1281" s="98">
        <f t="shared" si="107"/>
        <v>0</v>
      </c>
      <c r="X1281" s="98">
        <f t="shared" si="107"/>
        <v>0</v>
      </c>
      <c r="Y1281" s="98">
        <f t="shared" si="107"/>
        <v>0</v>
      </c>
      <c r="Z1281" s="98">
        <f t="shared" si="107"/>
        <v>0</v>
      </c>
      <c r="AA1281" s="98">
        <f t="shared" si="107"/>
        <v>0</v>
      </c>
      <c r="AB1281" s="99">
        <f t="shared" si="107"/>
        <v>0</v>
      </c>
      <c r="AD1281" s="257"/>
    </row>
    <row r="1282" spans="2:30" ht="12.75" hidden="1" customHeight="1" outlineLevel="1">
      <c r="G1282" s="94"/>
      <c r="H1282" s="94"/>
      <c r="I1282" s="94"/>
      <c r="J1282" s="94"/>
      <c r="K1282" s="94"/>
      <c r="L1282" s="94"/>
      <c r="M1282" s="94"/>
      <c r="N1282" s="94"/>
      <c r="O1282" s="94"/>
      <c r="P1282" s="94"/>
      <c r="Q1282" s="94"/>
      <c r="R1282" s="94"/>
      <c r="S1282" s="94"/>
      <c r="T1282" s="94"/>
      <c r="U1282" s="94"/>
      <c r="V1282" s="94"/>
      <c r="W1282" s="94"/>
      <c r="X1282" s="94"/>
      <c r="Y1282" s="94"/>
      <c r="Z1282" s="94"/>
      <c r="AA1282" s="94"/>
      <c r="AB1282" s="94"/>
    </row>
    <row r="1283" spans="2:30" ht="12.75" hidden="1" customHeight="1" outlineLevel="1">
      <c r="D1283" s="241" t="str">
        <f>"Total "&amp;B1230</f>
        <v>Total Heavy Maintenance Reserve Cost</v>
      </c>
      <c r="E1283" s="242"/>
      <c r="F1283" s="243" t="str">
        <f>F1281</f>
        <v>£000</v>
      </c>
      <c r="G1283" s="244">
        <f t="shared" ref="G1283:AB1283" si="108">SUM(G1232:G1281)</f>
        <v>0</v>
      </c>
      <c r="H1283" s="244">
        <f t="shared" si="108"/>
        <v>0</v>
      </c>
      <c r="I1283" s="244">
        <f t="shared" si="108"/>
        <v>0</v>
      </c>
      <c r="J1283" s="244">
        <f t="shared" si="108"/>
        <v>0</v>
      </c>
      <c r="K1283" s="244">
        <f t="shared" si="108"/>
        <v>0</v>
      </c>
      <c r="L1283" s="244">
        <f t="shared" si="108"/>
        <v>0</v>
      </c>
      <c r="M1283" s="244">
        <f t="shared" si="108"/>
        <v>0</v>
      </c>
      <c r="N1283" s="244">
        <f t="shared" si="108"/>
        <v>0</v>
      </c>
      <c r="O1283" s="244">
        <f t="shared" si="108"/>
        <v>0</v>
      </c>
      <c r="P1283" s="244">
        <f t="shared" si="108"/>
        <v>0</v>
      </c>
      <c r="Q1283" s="244">
        <f t="shared" si="108"/>
        <v>0</v>
      </c>
      <c r="R1283" s="244">
        <f t="shared" si="108"/>
        <v>0</v>
      </c>
      <c r="S1283" s="244">
        <f t="shared" si="108"/>
        <v>0</v>
      </c>
      <c r="T1283" s="244">
        <f t="shared" si="108"/>
        <v>0</v>
      </c>
      <c r="U1283" s="244">
        <f t="shared" si="108"/>
        <v>0</v>
      </c>
      <c r="V1283" s="244">
        <f t="shared" si="108"/>
        <v>0</v>
      </c>
      <c r="W1283" s="244">
        <f t="shared" si="108"/>
        <v>0</v>
      </c>
      <c r="X1283" s="244">
        <f t="shared" si="108"/>
        <v>0</v>
      </c>
      <c r="Y1283" s="244">
        <f t="shared" si="108"/>
        <v>0</v>
      </c>
      <c r="Z1283" s="244">
        <f t="shared" si="108"/>
        <v>0</v>
      </c>
      <c r="AA1283" s="244">
        <f t="shared" si="108"/>
        <v>0</v>
      </c>
      <c r="AB1283" s="245">
        <f t="shared" si="108"/>
        <v>0</v>
      </c>
      <c r="AD1283" s="248"/>
    </row>
    <row r="1284" spans="2:30" collapsed="1">
      <c r="G1284" s="94"/>
      <c r="H1284" s="94"/>
      <c r="I1284" s="94"/>
      <c r="J1284" s="94"/>
      <c r="K1284" s="94"/>
      <c r="L1284" s="94"/>
      <c r="M1284" s="94"/>
      <c r="N1284" s="94"/>
      <c r="O1284" s="94"/>
      <c r="P1284" s="94"/>
      <c r="Q1284" s="94"/>
      <c r="R1284" s="94"/>
      <c r="S1284" s="94"/>
      <c r="T1284" s="94"/>
      <c r="U1284" s="94"/>
      <c r="V1284" s="94"/>
      <c r="W1284" s="94"/>
      <c r="X1284" s="94"/>
      <c r="Y1284" s="94"/>
      <c r="Z1284" s="94"/>
      <c r="AA1284" s="94"/>
      <c r="AB1284" s="94"/>
    </row>
    <row r="1285" spans="2:30">
      <c r="B1285" s="15" t="s">
        <v>634</v>
      </c>
      <c r="C1285" s="15"/>
      <c r="D1285" s="178"/>
      <c r="E1285" s="178"/>
      <c r="F1285" s="15"/>
      <c r="G1285" s="196"/>
      <c r="H1285" s="196"/>
      <c r="I1285" s="196"/>
      <c r="J1285" s="196"/>
      <c r="K1285" s="196"/>
      <c r="L1285" s="196"/>
      <c r="M1285" s="196"/>
      <c r="N1285" s="196"/>
      <c r="O1285" s="196"/>
      <c r="P1285" s="196"/>
      <c r="Q1285" s="196"/>
      <c r="R1285" s="196"/>
      <c r="S1285" s="196"/>
      <c r="T1285" s="196"/>
      <c r="U1285" s="196"/>
      <c r="V1285" s="196"/>
      <c r="W1285" s="196"/>
      <c r="X1285" s="196"/>
      <c r="Y1285" s="196"/>
      <c r="Z1285" s="196"/>
      <c r="AA1285" s="196"/>
      <c r="AB1285" s="196"/>
      <c r="AC1285" s="15"/>
      <c r="AD1285" s="15"/>
    </row>
    <row r="1286" spans="2:30" ht="12.75" hidden="1" customHeight="1" outlineLevel="1">
      <c r="G1286" s="94"/>
      <c r="H1286" s="94"/>
      <c r="I1286" s="94"/>
      <c r="J1286" s="94"/>
      <c r="K1286" s="94"/>
      <c r="L1286" s="94"/>
      <c r="M1286" s="94"/>
      <c r="N1286" s="94"/>
      <c r="O1286" s="94"/>
      <c r="P1286" s="94"/>
      <c r="Q1286" s="94"/>
      <c r="R1286" s="94"/>
      <c r="S1286" s="94"/>
      <c r="T1286" s="94"/>
      <c r="U1286" s="94"/>
      <c r="V1286" s="94"/>
      <c r="W1286" s="94"/>
      <c r="X1286" s="94"/>
      <c r="Y1286" s="94"/>
      <c r="Z1286" s="94"/>
      <c r="AA1286" s="94"/>
      <c r="AB1286" s="94"/>
    </row>
    <row r="1287" spans="2:30" ht="12.75" hidden="1" customHeight="1" outlineLevel="1">
      <c r="D1287" s="106" t="str">
        <f ca="1">'Line Items'!D332</f>
        <v>Angel: DMU - Class 142</v>
      </c>
      <c r="E1287" s="89"/>
      <c r="F1287" s="192" t="str">
        <f t="shared" ref="F1287:F1336" si="109">F1232</f>
        <v>£000</v>
      </c>
      <c r="G1287" s="90">
        <f t="shared" ref="G1287:AB1298" si="110">G18*G1064</f>
        <v>0</v>
      </c>
      <c r="H1287" s="90">
        <f t="shared" si="110"/>
        <v>0</v>
      </c>
      <c r="I1287" s="90">
        <f t="shared" si="110"/>
        <v>0</v>
      </c>
      <c r="J1287" s="90">
        <f t="shared" si="110"/>
        <v>0</v>
      </c>
      <c r="K1287" s="90">
        <f t="shared" si="110"/>
        <v>0</v>
      </c>
      <c r="L1287" s="90">
        <f t="shared" si="110"/>
        <v>0</v>
      </c>
      <c r="M1287" s="90">
        <f t="shared" si="110"/>
        <v>0</v>
      </c>
      <c r="N1287" s="90">
        <f t="shared" si="110"/>
        <v>0</v>
      </c>
      <c r="O1287" s="90">
        <f t="shared" si="110"/>
        <v>0</v>
      </c>
      <c r="P1287" s="90">
        <f t="shared" si="110"/>
        <v>0</v>
      </c>
      <c r="Q1287" s="90">
        <f t="shared" si="110"/>
        <v>0</v>
      </c>
      <c r="R1287" s="90">
        <f t="shared" si="110"/>
        <v>0</v>
      </c>
      <c r="S1287" s="90">
        <f t="shared" si="110"/>
        <v>0</v>
      </c>
      <c r="T1287" s="90">
        <f t="shared" si="110"/>
        <v>0</v>
      </c>
      <c r="U1287" s="90">
        <f t="shared" si="110"/>
        <v>0</v>
      </c>
      <c r="V1287" s="90">
        <f t="shared" si="110"/>
        <v>0</v>
      </c>
      <c r="W1287" s="90">
        <f t="shared" si="110"/>
        <v>0</v>
      </c>
      <c r="X1287" s="90">
        <f t="shared" si="110"/>
        <v>0</v>
      </c>
      <c r="Y1287" s="90">
        <f t="shared" si="110"/>
        <v>0</v>
      </c>
      <c r="Z1287" s="90">
        <f t="shared" si="110"/>
        <v>0</v>
      </c>
      <c r="AA1287" s="90">
        <f t="shared" si="110"/>
        <v>0</v>
      </c>
      <c r="AB1287" s="91">
        <f t="shared" si="110"/>
        <v>0</v>
      </c>
      <c r="AD1287" s="193"/>
    </row>
    <row r="1288" spans="2:30" ht="12.75" hidden="1" customHeight="1" outlineLevel="1">
      <c r="D1288" s="112" t="str">
        <f ca="1">'Line Items'!D333</f>
        <v>Angel: DMU - Class 150 - 2 car</v>
      </c>
      <c r="E1288" s="93"/>
      <c r="F1288" s="113" t="str">
        <f t="shared" si="109"/>
        <v>£000</v>
      </c>
      <c r="G1288" s="94">
        <f t="shared" si="110"/>
        <v>0</v>
      </c>
      <c r="H1288" s="94">
        <f t="shared" si="110"/>
        <v>0</v>
      </c>
      <c r="I1288" s="94">
        <f t="shared" si="110"/>
        <v>0</v>
      </c>
      <c r="J1288" s="94">
        <f t="shared" si="110"/>
        <v>0</v>
      </c>
      <c r="K1288" s="94">
        <f t="shared" si="110"/>
        <v>0</v>
      </c>
      <c r="L1288" s="94">
        <f t="shared" si="110"/>
        <v>0</v>
      </c>
      <c r="M1288" s="94">
        <f t="shared" si="110"/>
        <v>0</v>
      </c>
      <c r="N1288" s="94">
        <f t="shared" si="110"/>
        <v>0</v>
      </c>
      <c r="O1288" s="94">
        <f t="shared" si="110"/>
        <v>0</v>
      </c>
      <c r="P1288" s="94">
        <f t="shared" si="110"/>
        <v>0</v>
      </c>
      <c r="Q1288" s="94">
        <f t="shared" si="110"/>
        <v>0</v>
      </c>
      <c r="R1288" s="94">
        <f t="shared" si="110"/>
        <v>0</v>
      </c>
      <c r="S1288" s="94">
        <f t="shared" si="110"/>
        <v>0</v>
      </c>
      <c r="T1288" s="94">
        <f t="shared" si="110"/>
        <v>0</v>
      </c>
      <c r="U1288" s="94">
        <f t="shared" si="110"/>
        <v>0</v>
      </c>
      <c r="V1288" s="94">
        <f t="shared" si="110"/>
        <v>0</v>
      </c>
      <c r="W1288" s="94">
        <f t="shared" si="110"/>
        <v>0</v>
      </c>
      <c r="X1288" s="94">
        <f t="shared" si="110"/>
        <v>0</v>
      </c>
      <c r="Y1288" s="94">
        <f t="shared" si="110"/>
        <v>0</v>
      </c>
      <c r="Z1288" s="94">
        <f t="shared" si="110"/>
        <v>0</v>
      </c>
      <c r="AA1288" s="94">
        <f t="shared" si="110"/>
        <v>0</v>
      </c>
      <c r="AB1288" s="95">
        <f t="shared" si="110"/>
        <v>0</v>
      </c>
      <c r="AD1288" s="194"/>
    </row>
    <row r="1289" spans="2:30" ht="12.75" hidden="1" customHeight="1" outlineLevel="1">
      <c r="D1289" s="112" t="str">
        <f ca="1">'Line Items'!D334</f>
        <v>Angel: DMU - Class 150 - 3 car</v>
      </c>
      <c r="E1289" s="93"/>
      <c r="F1289" s="113" t="str">
        <f t="shared" si="109"/>
        <v>£000</v>
      </c>
      <c r="G1289" s="94">
        <f t="shared" si="110"/>
        <v>0</v>
      </c>
      <c r="H1289" s="94">
        <f t="shared" si="110"/>
        <v>0</v>
      </c>
      <c r="I1289" s="94">
        <f t="shared" si="110"/>
        <v>0</v>
      </c>
      <c r="J1289" s="94">
        <f t="shared" si="110"/>
        <v>0</v>
      </c>
      <c r="K1289" s="94">
        <f t="shared" si="110"/>
        <v>0</v>
      </c>
      <c r="L1289" s="94">
        <f t="shared" si="110"/>
        <v>0</v>
      </c>
      <c r="M1289" s="94">
        <f t="shared" si="110"/>
        <v>0</v>
      </c>
      <c r="N1289" s="94">
        <f t="shared" si="110"/>
        <v>0</v>
      </c>
      <c r="O1289" s="94">
        <f t="shared" si="110"/>
        <v>0</v>
      </c>
      <c r="P1289" s="94">
        <f t="shared" si="110"/>
        <v>0</v>
      </c>
      <c r="Q1289" s="94">
        <f t="shared" si="110"/>
        <v>0</v>
      </c>
      <c r="R1289" s="94">
        <f t="shared" si="110"/>
        <v>0</v>
      </c>
      <c r="S1289" s="94">
        <f t="shared" si="110"/>
        <v>0</v>
      </c>
      <c r="T1289" s="94">
        <f t="shared" si="110"/>
        <v>0</v>
      </c>
      <c r="U1289" s="94">
        <f t="shared" si="110"/>
        <v>0</v>
      </c>
      <c r="V1289" s="94">
        <f t="shared" si="110"/>
        <v>0</v>
      </c>
      <c r="W1289" s="94">
        <f t="shared" si="110"/>
        <v>0</v>
      </c>
      <c r="X1289" s="94">
        <f t="shared" si="110"/>
        <v>0</v>
      </c>
      <c r="Y1289" s="94">
        <f t="shared" si="110"/>
        <v>0</v>
      </c>
      <c r="Z1289" s="94">
        <f t="shared" si="110"/>
        <v>0</v>
      </c>
      <c r="AA1289" s="94">
        <f t="shared" si="110"/>
        <v>0</v>
      </c>
      <c r="AB1289" s="95">
        <f t="shared" si="110"/>
        <v>0</v>
      </c>
      <c r="AD1289" s="194"/>
    </row>
    <row r="1290" spans="2:30" ht="12.75" hidden="1" customHeight="1" outlineLevel="1">
      <c r="D1290" s="112" t="str">
        <f ca="1">'Line Items'!D335</f>
        <v>Angel: DMU - Class 153</v>
      </c>
      <c r="E1290" s="93"/>
      <c r="F1290" s="113" t="str">
        <f t="shared" si="109"/>
        <v>£000</v>
      </c>
      <c r="G1290" s="94">
        <f t="shared" si="110"/>
        <v>0</v>
      </c>
      <c r="H1290" s="94">
        <f t="shared" si="110"/>
        <v>0</v>
      </c>
      <c r="I1290" s="94">
        <f t="shared" si="110"/>
        <v>0</v>
      </c>
      <c r="J1290" s="94">
        <f t="shared" si="110"/>
        <v>0</v>
      </c>
      <c r="K1290" s="94">
        <f t="shared" si="110"/>
        <v>0</v>
      </c>
      <c r="L1290" s="94">
        <f t="shared" si="110"/>
        <v>0</v>
      </c>
      <c r="M1290" s="94">
        <f t="shared" si="110"/>
        <v>0</v>
      </c>
      <c r="N1290" s="94">
        <f t="shared" si="110"/>
        <v>0</v>
      </c>
      <c r="O1290" s="94">
        <f t="shared" si="110"/>
        <v>0</v>
      </c>
      <c r="P1290" s="94">
        <f t="shared" si="110"/>
        <v>0</v>
      </c>
      <c r="Q1290" s="94">
        <f t="shared" si="110"/>
        <v>0</v>
      </c>
      <c r="R1290" s="94">
        <f t="shared" si="110"/>
        <v>0</v>
      </c>
      <c r="S1290" s="94">
        <f t="shared" si="110"/>
        <v>0</v>
      </c>
      <c r="T1290" s="94">
        <f t="shared" si="110"/>
        <v>0</v>
      </c>
      <c r="U1290" s="94">
        <f t="shared" si="110"/>
        <v>0</v>
      </c>
      <c r="V1290" s="94">
        <f t="shared" si="110"/>
        <v>0</v>
      </c>
      <c r="W1290" s="94">
        <f t="shared" si="110"/>
        <v>0</v>
      </c>
      <c r="X1290" s="94">
        <f t="shared" si="110"/>
        <v>0</v>
      </c>
      <c r="Y1290" s="94">
        <f t="shared" si="110"/>
        <v>0</v>
      </c>
      <c r="Z1290" s="94">
        <f t="shared" si="110"/>
        <v>0</v>
      </c>
      <c r="AA1290" s="94">
        <f t="shared" si="110"/>
        <v>0</v>
      </c>
      <c r="AB1290" s="95">
        <f t="shared" si="110"/>
        <v>0</v>
      </c>
      <c r="AD1290" s="194"/>
    </row>
    <row r="1291" spans="2:30" ht="12.75" hidden="1" customHeight="1" outlineLevel="1">
      <c r="D1291" s="112" t="str">
        <f ca="1">'Line Items'!D336</f>
        <v>Angel: DMU - Class 156</v>
      </c>
      <c r="E1291" s="93"/>
      <c r="F1291" s="113" t="str">
        <f t="shared" si="109"/>
        <v>£000</v>
      </c>
      <c r="G1291" s="94">
        <f t="shared" si="110"/>
        <v>0</v>
      </c>
      <c r="H1291" s="94">
        <f t="shared" si="110"/>
        <v>0</v>
      </c>
      <c r="I1291" s="94">
        <f t="shared" si="110"/>
        <v>0</v>
      </c>
      <c r="J1291" s="94">
        <f t="shared" si="110"/>
        <v>0</v>
      </c>
      <c r="K1291" s="94">
        <f t="shared" si="110"/>
        <v>0</v>
      </c>
      <c r="L1291" s="94">
        <f t="shared" si="110"/>
        <v>0</v>
      </c>
      <c r="M1291" s="94">
        <f t="shared" si="110"/>
        <v>0</v>
      </c>
      <c r="N1291" s="94">
        <f t="shared" si="110"/>
        <v>0</v>
      </c>
      <c r="O1291" s="94">
        <f t="shared" si="110"/>
        <v>0</v>
      </c>
      <c r="P1291" s="94">
        <f t="shared" si="110"/>
        <v>0</v>
      </c>
      <c r="Q1291" s="94">
        <f t="shared" si="110"/>
        <v>0</v>
      </c>
      <c r="R1291" s="94">
        <f t="shared" si="110"/>
        <v>0</v>
      </c>
      <c r="S1291" s="94">
        <f t="shared" si="110"/>
        <v>0</v>
      </c>
      <c r="T1291" s="94">
        <f t="shared" si="110"/>
        <v>0</v>
      </c>
      <c r="U1291" s="94">
        <f t="shared" si="110"/>
        <v>0</v>
      </c>
      <c r="V1291" s="94">
        <f t="shared" si="110"/>
        <v>0</v>
      </c>
      <c r="W1291" s="94">
        <f t="shared" si="110"/>
        <v>0</v>
      </c>
      <c r="X1291" s="94">
        <f t="shared" si="110"/>
        <v>0</v>
      </c>
      <c r="Y1291" s="94">
        <f t="shared" si="110"/>
        <v>0</v>
      </c>
      <c r="Z1291" s="94">
        <f t="shared" si="110"/>
        <v>0</v>
      </c>
      <c r="AA1291" s="94">
        <f t="shared" si="110"/>
        <v>0</v>
      </c>
      <c r="AB1291" s="95">
        <f t="shared" si="110"/>
        <v>0</v>
      </c>
      <c r="AD1291" s="194"/>
    </row>
    <row r="1292" spans="2:30" ht="12.75" hidden="1" customHeight="1" outlineLevel="1">
      <c r="D1292" s="112" t="str">
        <f ca="1">'Line Items'!D337</f>
        <v>Angel: DMU - Class 158 - 2 car</v>
      </c>
      <c r="E1292" s="93"/>
      <c r="F1292" s="113" t="str">
        <f t="shared" si="109"/>
        <v>£000</v>
      </c>
      <c r="G1292" s="94">
        <f t="shared" si="110"/>
        <v>0</v>
      </c>
      <c r="H1292" s="94">
        <f t="shared" si="110"/>
        <v>0</v>
      </c>
      <c r="I1292" s="94">
        <f t="shared" si="110"/>
        <v>0</v>
      </c>
      <c r="J1292" s="94">
        <f t="shared" si="110"/>
        <v>0</v>
      </c>
      <c r="K1292" s="94">
        <f t="shared" si="110"/>
        <v>0</v>
      </c>
      <c r="L1292" s="94">
        <f t="shared" si="110"/>
        <v>0</v>
      </c>
      <c r="M1292" s="94">
        <f t="shared" si="110"/>
        <v>0</v>
      </c>
      <c r="N1292" s="94">
        <f t="shared" si="110"/>
        <v>0</v>
      </c>
      <c r="O1292" s="94">
        <f t="shared" si="110"/>
        <v>0</v>
      </c>
      <c r="P1292" s="94">
        <f t="shared" si="110"/>
        <v>0</v>
      </c>
      <c r="Q1292" s="94">
        <f t="shared" si="110"/>
        <v>0</v>
      </c>
      <c r="R1292" s="94">
        <f t="shared" si="110"/>
        <v>0</v>
      </c>
      <c r="S1292" s="94">
        <f t="shared" si="110"/>
        <v>0</v>
      </c>
      <c r="T1292" s="94">
        <f t="shared" si="110"/>
        <v>0</v>
      </c>
      <c r="U1292" s="94">
        <f t="shared" si="110"/>
        <v>0</v>
      </c>
      <c r="V1292" s="94">
        <f t="shared" si="110"/>
        <v>0</v>
      </c>
      <c r="W1292" s="94">
        <f t="shared" si="110"/>
        <v>0</v>
      </c>
      <c r="X1292" s="94">
        <f t="shared" si="110"/>
        <v>0</v>
      </c>
      <c r="Y1292" s="94">
        <f t="shared" si="110"/>
        <v>0</v>
      </c>
      <c r="Z1292" s="94">
        <f t="shared" si="110"/>
        <v>0</v>
      </c>
      <c r="AA1292" s="94">
        <f t="shared" si="110"/>
        <v>0</v>
      </c>
      <c r="AB1292" s="95">
        <f t="shared" si="110"/>
        <v>0</v>
      </c>
      <c r="AD1292" s="194"/>
    </row>
    <row r="1293" spans="2:30" ht="12.75" hidden="1" customHeight="1" outlineLevel="1">
      <c r="D1293" s="112" t="str">
        <f ca="1">'Line Items'!D338</f>
        <v>Angel: EMU - Class 333</v>
      </c>
      <c r="E1293" s="93"/>
      <c r="F1293" s="113" t="str">
        <f t="shared" si="109"/>
        <v>£000</v>
      </c>
      <c r="G1293" s="94">
        <f t="shared" si="110"/>
        <v>0</v>
      </c>
      <c r="H1293" s="94">
        <f t="shared" si="110"/>
        <v>0</v>
      </c>
      <c r="I1293" s="94">
        <f t="shared" si="110"/>
        <v>0</v>
      </c>
      <c r="J1293" s="94">
        <f t="shared" si="110"/>
        <v>0</v>
      </c>
      <c r="K1293" s="94">
        <f t="shared" si="110"/>
        <v>0</v>
      </c>
      <c r="L1293" s="94">
        <f t="shared" si="110"/>
        <v>0</v>
      </c>
      <c r="M1293" s="94">
        <f t="shared" si="110"/>
        <v>0</v>
      </c>
      <c r="N1293" s="94">
        <f t="shared" si="110"/>
        <v>0</v>
      </c>
      <c r="O1293" s="94">
        <f t="shared" si="110"/>
        <v>0</v>
      </c>
      <c r="P1293" s="94">
        <f t="shared" si="110"/>
        <v>0</v>
      </c>
      <c r="Q1293" s="94">
        <f t="shared" si="110"/>
        <v>0</v>
      </c>
      <c r="R1293" s="94">
        <f t="shared" si="110"/>
        <v>0</v>
      </c>
      <c r="S1293" s="94">
        <f t="shared" si="110"/>
        <v>0</v>
      </c>
      <c r="T1293" s="94">
        <f t="shared" si="110"/>
        <v>0</v>
      </c>
      <c r="U1293" s="94">
        <f t="shared" si="110"/>
        <v>0</v>
      </c>
      <c r="V1293" s="94">
        <f t="shared" si="110"/>
        <v>0</v>
      </c>
      <c r="W1293" s="94">
        <f t="shared" si="110"/>
        <v>0</v>
      </c>
      <c r="X1293" s="94">
        <f t="shared" si="110"/>
        <v>0</v>
      </c>
      <c r="Y1293" s="94">
        <f t="shared" si="110"/>
        <v>0</v>
      </c>
      <c r="Z1293" s="94">
        <f t="shared" si="110"/>
        <v>0</v>
      </c>
      <c r="AA1293" s="94">
        <f t="shared" si="110"/>
        <v>0</v>
      </c>
      <c r="AB1293" s="95">
        <f t="shared" si="110"/>
        <v>0</v>
      </c>
      <c r="AD1293" s="194"/>
    </row>
    <row r="1294" spans="2:30" ht="12.75" hidden="1" customHeight="1" outlineLevel="1">
      <c r="D1294" s="112" t="str">
        <f ca="1">'Line Items'!D339</f>
        <v>Eversholt: DMU - Class 158 - 2 car</v>
      </c>
      <c r="E1294" s="93"/>
      <c r="F1294" s="113" t="str">
        <f t="shared" si="109"/>
        <v>£000</v>
      </c>
      <c r="G1294" s="94">
        <f t="shared" si="110"/>
        <v>0</v>
      </c>
      <c r="H1294" s="94">
        <f t="shared" si="110"/>
        <v>0</v>
      </c>
      <c r="I1294" s="94">
        <f t="shared" si="110"/>
        <v>0</v>
      </c>
      <c r="J1294" s="94">
        <f t="shared" si="110"/>
        <v>0</v>
      </c>
      <c r="K1294" s="94">
        <f t="shared" si="110"/>
        <v>0</v>
      </c>
      <c r="L1294" s="94">
        <f t="shared" si="110"/>
        <v>0</v>
      </c>
      <c r="M1294" s="94">
        <f t="shared" si="110"/>
        <v>0</v>
      </c>
      <c r="N1294" s="94">
        <f t="shared" si="110"/>
        <v>0</v>
      </c>
      <c r="O1294" s="94">
        <f t="shared" si="110"/>
        <v>0</v>
      </c>
      <c r="P1294" s="94">
        <f t="shared" si="110"/>
        <v>0</v>
      </c>
      <c r="Q1294" s="94">
        <f t="shared" si="110"/>
        <v>0</v>
      </c>
      <c r="R1294" s="94">
        <f t="shared" si="110"/>
        <v>0</v>
      </c>
      <c r="S1294" s="94">
        <f t="shared" si="110"/>
        <v>0</v>
      </c>
      <c r="T1294" s="94">
        <f t="shared" si="110"/>
        <v>0</v>
      </c>
      <c r="U1294" s="94">
        <f t="shared" si="110"/>
        <v>0</v>
      </c>
      <c r="V1294" s="94">
        <f t="shared" si="110"/>
        <v>0</v>
      </c>
      <c r="W1294" s="94">
        <f t="shared" si="110"/>
        <v>0</v>
      </c>
      <c r="X1294" s="94">
        <f t="shared" si="110"/>
        <v>0</v>
      </c>
      <c r="Y1294" s="94">
        <f t="shared" si="110"/>
        <v>0</v>
      </c>
      <c r="Z1294" s="94">
        <f t="shared" si="110"/>
        <v>0</v>
      </c>
      <c r="AA1294" s="94">
        <f t="shared" si="110"/>
        <v>0</v>
      </c>
      <c r="AB1294" s="95">
        <f t="shared" si="110"/>
        <v>0</v>
      </c>
      <c r="AD1294" s="194"/>
    </row>
    <row r="1295" spans="2:30" ht="12.75" hidden="1" customHeight="1" outlineLevel="1">
      <c r="D1295" s="112" t="str">
        <f ca="1">'Line Items'!D340</f>
        <v>Eversholt: EMU - Class 321</v>
      </c>
      <c r="E1295" s="93"/>
      <c r="F1295" s="113" t="str">
        <f t="shared" si="109"/>
        <v>£000</v>
      </c>
      <c r="G1295" s="94">
        <f t="shared" si="110"/>
        <v>0</v>
      </c>
      <c r="H1295" s="94">
        <f t="shared" si="110"/>
        <v>0</v>
      </c>
      <c r="I1295" s="94">
        <f t="shared" si="110"/>
        <v>0</v>
      </c>
      <c r="J1295" s="94">
        <f t="shared" si="110"/>
        <v>0</v>
      </c>
      <c r="K1295" s="94">
        <f t="shared" si="110"/>
        <v>0</v>
      </c>
      <c r="L1295" s="94">
        <f t="shared" si="110"/>
        <v>0</v>
      </c>
      <c r="M1295" s="94">
        <f t="shared" si="110"/>
        <v>0</v>
      </c>
      <c r="N1295" s="94">
        <f t="shared" si="110"/>
        <v>0</v>
      </c>
      <c r="O1295" s="94">
        <f t="shared" si="110"/>
        <v>0</v>
      </c>
      <c r="P1295" s="94">
        <f t="shared" si="110"/>
        <v>0</v>
      </c>
      <c r="Q1295" s="94">
        <f t="shared" si="110"/>
        <v>0</v>
      </c>
      <c r="R1295" s="94">
        <f t="shared" si="110"/>
        <v>0</v>
      </c>
      <c r="S1295" s="94">
        <f t="shared" si="110"/>
        <v>0</v>
      </c>
      <c r="T1295" s="94">
        <f t="shared" si="110"/>
        <v>0</v>
      </c>
      <c r="U1295" s="94">
        <f t="shared" si="110"/>
        <v>0</v>
      </c>
      <c r="V1295" s="94">
        <f t="shared" si="110"/>
        <v>0</v>
      </c>
      <c r="W1295" s="94">
        <f t="shared" si="110"/>
        <v>0</v>
      </c>
      <c r="X1295" s="94">
        <f t="shared" si="110"/>
        <v>0</v>
      </c>
      <c r="Y1295" s="94">
        <f t="shared" si="110"/>
        <v>0</v>
      </c>
      <c r="Z1295" s="94">
        <f t="shared" si="110"/>
        <v>0</v>
      </c>
      <c r="AA1295" s="94">
        <f t="shared" si="110"/>
        <v>0</v>
      </c>
      <c r="AB1295" s="95">
        <f t="shared" si="110"/>
        <v>0</v>
      </c>
      <c r="AD1295" s="194"/>
    </row>
    <row r="1296" spans="2:30" ht="12.75" hidden="1" customHeight="1" outlineLevel="1">
      <c r="D1296" s="112" t="str">
        <f ca="1">'Line Items'!D341</f>
        <v>Eversholt: EMU - Class 322</v>
      </c>
      <c r="E1296" s="93"/>
      <c r="F1296" s="113" t="str">
        <f t="shared" si="109"/>
        <v>£000</v>
      </c>
      <c r="G1296" s="94">
        <f t="shared" si="110"/>
        <v>0</v>
      </c>
      <c r="H1296" s="94">
        <f t="shared" si="110"/>
        <v>0</v>
      </c>
      <c r="I1296" s="94">
        <f t="shared" si="110"/>
        <v>0</v>
      </c>
      <c r="J1296" s="94">
        <f t="shared" si="110"/>
        <v>0</v>
      </c>
      <c r="K1296" s="94">
        <f t="shared" si="110"/>
        <v>0</v>
      </c>
      <c r="L1296" s="94">
        <f t="shared" si="110"/>
        <v>0</v>
      </c>
      <c r="M1296" s="94">
        <f t="shared" si="110"/>
        <v>0</v>
      </c>
      <c r="N1296" s="94">
        <f t="shared" si="110"/>
        <v>0</v>
      </c>
      <c r="O1296" s="94">
        <f t="shared" si="110"/>
        <v>0</v>
      </c>
      <c r="P1296" s="94">
        <f t="shared" si="110"/>
        <v>0</v>
      </c>
      <c r="Q1296" s="94">
        <f t="shared" si="110"/>
        <v>0</v>
      </c>
      <c r="R1296" s="94">
        <f t="shared" si="110"/>
        <v>0</v>
      </c>
      <c r="S1296" s="94">
        <f t="shared" si="110"/>
        <v>0</v>
      </c>
      <c r="T1296" s="94">
        <f t="shared" si="110"/>
        <v>0</v>
      </c>
      <c r="U1296" s="94">
        <f t="shared" si="110"/>
        <v>0</v>
      </c>
      <c r="V1296" s="94">
        <f t="shared" si="110"/>
        <v>0</v>
      </c>
      <c r="W1296" s="94">
        <f t="shared" si="110"/>
        <v>0</v>
      </c>
      <c r="X1296" s="94">
        <f t="shared" si="110"/>
        <v>0</v>
      </c>
      <c r="Y1296" s="94">
        <f t="shared" si="110"/>
        <v>0</v>
      </c>
      <c r="Z1296" s="94">
        <f t="shared" si="110"/>
        <v>0</v>
      </c>
      <c r="AA1296" s="94">
        <f t="shared" si="110"/>
        <v>0</v>
      </c>
      <c r="AB1296" s="95">
        <f t="shared" si="110"/>
        <v>0</v>
      </c>
      <c r="AD1296" s="194"/>
    </row>
    <row r="1297" spans="4:30" ht="12.75" hidden="1" customHeight="1" outlineLevel="1">
      <c r="D1297" s="112" t="str">
        <f ca="1">'Line Items'!D342</f>
        <v>Porterbrook: DMU - Class 144 - 2 car</v>
      </c>
      <c r="E1297" s="93"/>
      <c r="F1297" s="113" t="str">
        <f t="shared" si="109"/>
        <v>£000</v>
      </c>
      <c r="G1297" s="94">
        <f t="shared" si="110"/>
        <v>0</v>
      </c>
      <c r="H1297" s="94">
        <f t="shared" si="110"/>
        <v>0</v>
      </c>
      <c r="I1297" s="94">
        <f t="shared" si="110"/>
        <v>0</v>
      </c>
      <c r="J1297" s="94">
        <f t="shared" si="110"/>
        <v>0</v>
      </c>
      <c r="K1297" s="94">
        <f t="shared" si="110"/>
        <v>0</v>
      </c>
      <c r="L1297" s="94">
        <f t="shared" si="110"/>
        <v>0</v>
      </c>
      <c r="M1297" s="94">
        <f t="shared" si="110"/>
        <v>0</v>
      </c>
      <c r="N1297" s="94">
        <f t="shared" si="110"/>
        <v>0</v>
      </c>
      <c r="O1297" s="94">
        <f t="shared" si="110"/>
        <v>0</v>
      </c>
      <c r="P1297" s="94">
        <f t="shared" si="110"/>
        <v>0</v>
      </c>
      <c r="Q1297" s="94">
        <f t="shared" si="110"/>
        <v>0</v>
      </c>
      <c r="R1297" s="94">
        <f t="shared" si="110"/>
        <v>0</v>
      </c>
      <c r="S1297" s="94">
        <f t="shared" si="110"/>
        <v>0</v>
      </c>
      <c r="T1297" s="94">
        <f t="shared" si="110"/>
        <v>0</v>
      </c>
      <c r="U1297" s="94">
        <f t="shared" si="110"/>
        <v>0</v>
      </c>
      <c r="V1297" s="94">
        <f t="shared" si="110"/>
        <v>0</v>
      </c>
      <c r="W1297" s="94">
        <f t="shared" si="110"/>
        <v>0</v>
      </c>
      <c r="X1297" s="94">
        <f t="shared" si="110"/>
        <v>0</v>
      </c>
      <c r="Y1297" s="94">
        <f t="shared" si="110"/>
        <v>0</v>
      </c>
      <c r="Z1297" s="94">
        <f t="shared" si="110"/>
        <v>0</v>
      </c>
      <c r="AA1297" s="94">
        <f t="shared" si="110"/>
        <v>0</v>
      </c>
      <c r="AB1297" s="95">
        <f t="shared" si="110"/>
        <v>0</v>
      </c>
      <c r="AD1297" s="194"/>
    </row>
    <row r="1298" spans="4:30" ht="12.75" hidden="1" customHeight="1" outlineLevel="1">
      <c r="D1298" s="112" t="str">
        <f ca="1">'Line Items'!D343</f>
        <v>Porterbrook: DMU - Class 144 - 3 car</v>
      </c>
      <c r="E1298" s="93"/>
      <c r="F1298" s="113" t="str">
        <f t="shared" si="109"/>
        <v>£000</v>
      </c>
      <c r="G1298" s="94">
        <f t="shared" si="110"/>
        <v>0</v>
      </c>
      <c r="H1298" s="94">
        <f t="shared" si="110"/>
        <v>0</v>
      </c>
      <c r="I1298" s="94">
        <f t="shared" si="110"/>
        <v>0</v>
      </c>
      <c r="J1298" s="94">
        <f t="shared" si="110"/>
        <v>0</v>
      </c>
      <c r="K1298" s="94">
        <f t="shared" si="110"/>
        <v>0</v>
      </c>
      <c r="L1298" s="94">
        <f t="shared" si="110"/>
        <v>0</v>
      </c>
      <c r="M1298" s="94">
        <f t="shared" si="110"/>
        <v>0</v>
      </c>
      <c r="N1298" s="94">
        <f t="shared" si="110"/>
        <v>0</v>
      </c>
      <c r="O1298" s="94">
        <f t="shared" si="110"/>
        <v>0</v>
      </c>
      <c r="P1298" s="94">
        <f t="shared" si="110"/>
        <v>0</v>
      </c>
      <c r="Q1298" s="94">
        <f t="shared" si="110"/>
        <v>0</v>
      </c>
      <c r="R1298" s="94">
        <f t="shared" si="110"/>
        <v>0</v>
      </c>
      <c r="S1298" s="94">
        <f t="shared" si="110"/>
        <v>0</v>
      </c>
      <c r="T1298" s="94">
        <f t="shared" ref="T1298:AB1298" si="111">T29*T1075</f>
        <v>0</v>
      </c>
      <c r="U1298" s="94">
        <f t="shared" si="111"/>
        <v>0</v>
      </c>
      <c r="V1298" s="94">
        <f t="shared" si="111"/>
        <v>0</v>
      </c>
      <c r="W1298" s="94">
        <f t="shared" si="111"/>
        <v>0</v>
      </c>
      <c r="X1298" s="94">
        <f t="shared" si="111"/>
        <v>0</v>
      </c>
      <c r="Y1298" s="94">
        <f t="shared" si="111"/>
        <v>0</v>
      </c>
      <c r="Z1298" s="94">
        <f t="shared" si="111"/>
        <v>0</v>
      </c>
      <c r="AA1298" s="94">
        <f t="shared" si="111"/>
        <v>0</v>
      </c>
      <c r="AB1298" s="95">
        <f t="shared" si="111"/>
        <v>0</v>
      </c>
      <c r="AD1298" s="194"/>
    </row>
    <row r="1299" spans="4:30" ht="12.75" hidden="1" customHeight="1" outlineLevel="1">
      <c r="D1299" s="112" t="str">
        <f ca="1">'Line Items'!D344</f>
        <v>Porterbrook: DMU - Class 150 - 2 car</v>
      </c>
      <c r="E1299" s="93"/>
      <c r="F1299" s="113" t="str">
        <f t="shared" si="109"/>
        <v>£000</v>
      </c>
      <c r="G1299" s="94">
        <f t="shared" ref="G1299:AB1310" si="112">G30*G1076</f>
        <v>0</v>
      </c>
      <c r="H1299" s="94">
        <f t="shared" si="112"/>
        <v>0</v>
      </c>
      <c r="I1299" s="94">
        <f t="shared" si="112"/>
        <v>0</v>
      </c>
      <c r="J1299" s="94">
        <f t="shared" si="112"/>
        <v>0</v>
      </c>
      <c r="K1299" s="94">
        <f t="shared" si="112"/>
        <v>0</v>
      </c>
      <c r="L1299" s="94">
        <f t="shared" si="112"/>
        <v>0</v>
      </c>
      <c r="M1299" s="94">
        <f t="shared" si="112"/>
        <v>0</v>
      </c>
      <c r="N1299" s="94">
        <f t="shared" si="112"/>
        <v>0</v>
      </c>
      <c r="O1299" s="94">
        <f t="shared" si="112"/>
        <v>0</v>
      </c>
      <c r="P1299" s="94">
        <f t="shared" si="112"/>
        <v>0</v>
      </c>
      <c r="Q1299" s="94">
        <f t="shared" si="112"/>
        <v>0</v>
      </c>
      <c r="R1299" s="94">
        <f t="shared" si="112"/>
        <v>0</v>
      </c>
      <c r="S1299" s="94">
        <f t="shared" si="112"/>
        <v>0</v>
      </c>
      <c r="T1299" s="94">
        <f t="shared" si="112"/>
        <v>0</v>
      </c>
      <c r="U1299" s="94">
        <f t="shared" si="112"/>
        <v>0</v>
      </c>
      <c r="V1299" s="94">
        <f t="shared" si="112"/>
        <v>0</v>
      </c>
      <c r="W1299" s="94">
        <f t="shared" si="112"/>
        <v>0</v>
      </c>
      <c r="X1299" s="94">
        <f t="shared" si="112"/>
        <v>0</v>
      </c>
      <c r="Y1299" s="94">
        <f t="shared" si="112"/>
        <v>0</v>
      </c>
      <c r="Z1299" s="94">
        <f t="shared" si="112"/>
        <v>0</v>
      </c>
      <c r="AA1299" s="94">
        <f t="shared" si="112"/>
        <v>0</v>
      </c>
      <c r="AB1299" s="95">
        <f t="shared" si="112"/>
        <v>0</v>
      </c>
      <c r="AD1299" s="194"/>
    </row>
    <row r="1300" spans="4:30" ht="12.75" hidden="1" customHeight="1" outlineLevel="1">
      <c r="D1300" s="112" t="str">
        <f ca="1">'Line Items'!D345</f>
        <v>Porterbrook: DMU - Class 153</v>
      </c>
      <c r="E1300" s="93"/>
      <c r="F1300" s="113" t="str">
        <f t="shared" si="109"/>
        <v>£000</v>
      </c>
      <c r="G1300" s="94">
        <f t="shared" si="112"/>
        <v>0</v>
      </c>
      <c r="H1300" s="94">
        <f t="shared" si="112"/>
        <v>0</v>
      </c>
      <c r="I1300" s="94">
        <f t="shared" si="112"/>
        <v>0</v>
      </c>
      <c r="J1300" s="94">
        <f t="shared" si="112"/>
        <v>0</v>
      </c>
      <c r="K1300" s="94">
        <f t="shared" si="112"/>
        <v>0</v>
      </c>
      <c r="L1300" s="94">
        <f t="shared" si="112"/>
        <v>0</v>
      </c>
      <c r="M1300" s="94">
        <f t="shared" si="112"/>
        <v>0</v>
      </c>
      <c r="N1300" s="94">
        <f t="shared" si="112"/>
        <v>0</v>
      </c>
      <c r="O1300" s="94">
        <f t="shared" si="112"/>
        <v>0</v>
      </c>
      <c r="P1300" s="94">
        <f t="shared" si="112"/>
        <v>0</v>
      </c>
      <c r="Q1300" s="94">
        <f t="shared" si="112"/>
        <v>0</v>
      </c>
      <c r="R1300" s="94">
        <f t="shared" si="112"/>
        <v>0</v>
      </c>
      <c r="S1300" s="94">
        <f t="shared" si="112"/>
        <v>0</v>
      </c>
      <c r="T1300" s="94">
        <f t="shared" si="112"/>
        <v>0</v>
      </c>
      <c r="U1300" s="94">
        <f t="shared" si="112"/>
        <v>0</v>
      </c>
      <c r="V1300" s="94">
        <f t="shared" si="112"/>
        <v>0</v>
      </c>
      <c r="W1300" s="94">
        <f t="shared" si="112"/>
        <v>0</v>
      </c>
      <c r="X1300" s="94">
        <f t="shared" si="112"/>
        <v>0</v>
      </c>
      <c r="Y1300" s="94">
        <f t="shared" si="112"/>
        <v>0</v>
      </c>
      <c r="Z1300" s="94">
        <f t="shared" si="112"/>
        <v>0</v>
      </c>
      <c r="AA1300" s="94">
        <f t="shared" si="112"/>
        <v>0</v>
      </c>
      <c r="AB1300" s="95">
        <f t="shared" si="112"/>
        <v>0</v>
      </c>
      <c r="AD1300" s="194"/>
    </row>
    <row r="1301" spans="4:30" ht="12.75" hidden="1" customHeight="1" outlineLevel="1">
      <c r="D1301" s="112" t="str">
        <f ca="1">'Line Items'!D346</f>
        <v>Porterbrook: DMU - Class 155</v>
      </c>
      <c r="E1301" s="93"/>
      <c r="F1301" s="113" t="str">
        <f t="shared" si="109"/>
        <v>£000</v>
      </c>
      <c r="G1301" s="94">
        <f t="shared" si="112"/>
        <v>0</v>
      </c>
      <c r="H1301" s="94">
        <f t="shared" si="112"/>
        <v>0</v>
      </c>
      <c r="I1301" s="94">
        <f t="shared" si="112"/>
        <v>0</v>
      </c>
      <c r="J1301" s="94">
        <f t="shared" si="112"/>
        <v>0</v>
      </c>
      <c r="K1301" s="94">
        <f t="shared" si="112"/>
        <v>0</v>
      </c>
      <c r="L1301" s="94">
        <f t="shared" si="112"/>
        <v>0</v>
      </c>
      <c r="M1301" s="94">
        <f t="shared" si="112"/>
        <v>0</v>
      </c>
      <c r="N1301" s="94">
        <f t="shared" si="112"/>
        <v>0</v>
      </c>
      <c r="O1301" s="94">
        <f t="shared" si="112"/>
        <v>0</v>
      </c>
      <c r="P1301" s="94">
        <f t="shared" si="112"/>
        <v>0</v>
      </c>
      <c r="Q1301" s="94">
        <f t="shared" si="112"/>
        <v>0</v>
      </c>
      <c r="R1301" s="94">
        <f t="shared" si="112"/>
        <v>0</v>
      </c>
      <c r="S1301" s="94">
        <f t="shared" si="112"/>
        <v>0</v>
      </c>
      <c r="T1301" s="94">
        <f t="shared" si="112"/>
        <v>0</v>
      </c>
      <c r="U1301" s="94">
        <f t="shared" si="112"/>
        <v>0</v>
      </c>
      <c r="V1301" s="94">
        <f t="shared" si="112"/>
        <v>0</v>
      </c>
      <c r="W1301" s="94">
        <f t="shared" si="112"/>
        <v>0</v>
      </c>
      <c r="X1301" s="94">
        <f t="shared" si="112"/>
        <v>0</v>
      </c>
      <c r="Y1301" s="94">
        <f t="shared" si="112"/>
        <v>0</v>
      </c>
      <c r="Z1301" s="94">
        <f t="shared" si="112"/>
        <v>0</v>
      </c>
      <c r="AA1301" s="94">
        <f t="shared" si="112"/>
        <v>0</v>
      </c>
      <c r="AB1301" s="95">
        <f t="shared" si="112"/>
        <v>0</v>
      </c>
      <c r="AD1301" s="194"/>
    </row>
    <row r="1302" spans="4:30" ht="12.75" hidden="1" customHeight="1" outlineLevel="1">
      <c r="D1302" s="112" t="str">
        <f ca="1">'Line Items'!D347</f>
        <v>Porterbrook: DMU - Class 156</v>
      </c>
      <c r="E1302" s="93"/>
      <c r="F1302" s="113" t="str">
        <f t="shared" si="109"/>
        <v>£000</v>
      </c>
      <c r="G1302" s="94">
        <f t="shared" si="112"/>
        <v>0</v>
      </c>
      <c r="H1302" s="94">
        <f t="shared" si="112"/>
        <v>0</v>
      </c>
      <c r="I1302" s="94">
        <f t="shared" si="112"/>
        <v>0</v>
      </c>
      <c r="J1302" s="94">
        <f t="shared" si="112"/>
        <v>0</v>
      </c>
      <c r="K1302" s="94">
        <f t="shared" si="112"/>
        <v>0</v>
      </c>
      <c r="L1302" s="94">
        <f t="shared" si="112"/>
        <v>0</v>
      </c>
      <c r="M1302" s="94">
        <f t="shared" si="112"/>
        <v>0</v>
      </c>
      <c r="N1302" s="94">
        <f t="shared" si="112"/>
        <v>0</v>
      </c>
      <c r="O1302" s="94">
        <f t="shared" si="112"/>
        <v>0</v>
      </c>
      <c r="P1302" s="94">
        <f t="shared" si="112"/>
        <v>0</v>
      </c>
      <c r="Q1302" s="94">
        <f t="shared" si="112"/>
        <v>0</v>
      </c>
      <c r="R1302" s="94">
        <f t="shared" si="112"/>
        <v>0</v>
      </c>
      <c r="S1302" s="94">
        <f t="shared" si="112"/>
        <v>0</v>
      </c>
      <c r="T1302" s="94">
        <f t="shared" si="112"/>
        <v>0</v>
      </c>
      <c r="U1302" s="94">
        <f t="shared" si="112"/>
        <v>0</v>
      </c>
      <c r="V1302" s="94">
        <f t="shared" si="112"/>
        <v>0</v>
      </c>
      <c r="W1302" s="94">
        <f t="shared" si="112"/>
        <v>0</v>
      </c>
      <c r="X1302" s="94">
        <f t="shared" si="112"/>
        <v>0</v>
      </c>
      <c r="Y1302" s="94">
        <f t="shared" si="112"/>
        <v>0</v>
      </c>
      <c r="Z1302" s="94">
        <f t="shared" si="112"/>
        <v>0</v>
      </c>
      <c r="AA1302" s="94">
        <f t="shared" si="112"/>
        <v>0</v>
      </c>
      <c r="AB1302" s="95">
        <f t="shared" si="112"/>
        <v>0</v>
      </c>
      <c r="AD1302" s="194"/>
    </row>
    <row r="1303" spans="4:30" ht="12.75" hidden="1" customHeight="1" outlineLevel="1">
      <c r="D1303" s="112" t="str">
        <f ca="1">'Line Items'!D348</f>
        <v>Porterbrook: DMU - Class 158 - 3 car</v>
      </c>
      <c r="E1303" s="93"/>
      <c r="F1303" s="113" t="str">
        <f t="shared" si="109"/>
        <v>£000</v>
      </c>
      <c r="G1303" s="94">
        <f t="shared" si="112"/>
        <v>0</v>
      </c>
      <c r="H1303" s="94">
        <f t="shared" si="112"/>
        <v>0</v>
      </c>
      <c r="I1303" s="94">
        <f t="shared" si="112"/>
        <v>0</v>
      </c>
      <c r="J1303" s="94">
        <f t="shared" si="112"/>
        <v>0</v>
      </c>
      <c r="K1303" s="94">
        <f t="shared" si="112"/>
        <v>0</v>
      </c>
      <c r="L1303" s="94">
        <f t="shared" si="112"/>
        <v>0</v>
      </c>
      <c r="M1303" s="94">
        <f t="shared" si="112"/>
        <v>0</v>
      </c>
      <c r="N1303" s="94">
        <f t="shared" si="112"/>
        <v>0</v>
      </c>
      <c r="O1303" s="94">
        <f t="shared" si="112"/>
        <v>0</v>
      </c>
      <c r="P1303" s="94">
        <f t="shared" si="112"/>
        <v>0</v>
      </c>
      <c r="Q1303" s="94">
        <f t="shared" si="112"/>
        <v>0</v>
      </c>
      <c r="R1303" s="94">
        <f t="shared" si="112"/>
        <v>0</v>
      </c>
      <c r="S1303" s="94">
        <f t="shared" si="112"/>
        <v>0</v>
      </c>
      <c r="T1303" s="94">
        <f t="shared" si="112"/>
        <v>0</v>
      </c>
      <c r="U1303" s="94">
        <f t="shared" si="112"/>
        <v>0</v>
      </c>
      <c r="V1303" s="94">
        <f t="shared" si="112"/>
        <v>0</v>
      </c>
      <c r="W1303" s="94">
        <f t="shared" si="112"/>
        <v>0</v>
      </c>
      <c r="X1303" s="94">
        <f t="shared" si="112"/>
        <v>0</v>
      </c>
      <c r="Y1303" s="94">
        <f t="shared" si="112"/>
        <v>0</v>
      </c>
      <c r="Z1303" s="94">
        <f t="shared" si="112"/>
        <v>0</v>
      </c>
      <c r="AA1303" s="94">
        <f t="shared" si="112"/>
        <v>0</v>
      </c>
      <c r="AB1303" s="95">
        <f t="shared" si="112"/>
        <v>0</v>
      </c>
      <c r="AD1303" s="194"/>
    </row>
    <row r="1304" spans="4:30" ht="12.75" hidden="1" customHeight="1" outlineLevel="1">
      <c r="D1304" s="112" t="str">
        <f ca="1">'Line Items'!D349</f>
        <v>Porterbrook: EMU - Class 319</v>
      </c>
      <c r="E1304" s="93"/>
      <c r="F1304" s="113" t="str">
        <f t="shared" si="109"/>
        <v>£000</v>
      </c>
      <c r="G1304" s="94">
        <f t="shared" si="112"/>
        <v>0</v>
      </c>
      <c r="H1304" s="94">
        <f t="shared" si="112"/>
        <v>0</v>
      </c>
      <c r="I1304" s="94">
        <f t="shared" si="112"/>
        <v>0</v>
      </c>
      <c r="J1304" s="94">
        <f t="shared" si="112"/>
        <v>0</v>
      </c>
      <c r="K1304" s="94">
        <f t="shared" si="112"/>
        <v>0</v>
      </c>
      <c r="L1304" s="94">
        <f t="shared" si="112"/>
        <v>0</v>
      </c>
      <c r="M1304" s="94">
        <f t="shared" si="112"/>
        <v>0</v>
      </c>
      <c r="N1304" s="94">
        <f t="shared" si="112"/>
        <v>0</v>
      </c>
      <c r="O1304" s="94">
        <f t="shared" si="112"/>
        <v>0</v>
      </c>
      <c r="P1304" s="94">
        <f t="shared" si="112"/>
        <v>0</v>
      </c>
      <c r="Q1304" s="94">
        <f t="shared" si="112"/>
        <v>0</v>
      </c>
      <c r="R1304" s="94">
        <f t="shared" si="112"/>
        <v>0</v>
      </c>
      <c r="S1304" s="94">
        <f t="shared" si="112"/>
        <v>0</v>
      </c>
      <c r="T1304" s="94">
        <f t="shared" si="112"/>
        <v>0</v>
      </c>
      <c r="U1304" s="94">
        <f t="shared" si="112"/>
        <v>0</v>
      </c>
      <c r="V1304" s="94">
        <f t="shared" si="112"/>
        <v>0</v>
      </c>
      <c r="W1304" s="94">
        <f t="shared" si="112"/>
        <v>0</v>
      </c>
      <c r="X1304" s="94">
        <f t="shared" si="112"/>
        <v>0</v>
      </c>
      <c r="Y1304" s="94">
        <f t="shared" si="112"/>
        <v>0</v>
      </c>
      <c r="Z1304" s="94">
        <f t="shared" si="112"/>
        <v>0</v>
      </c>
      <c r="AA1304" s="94">
        <f t="shared" si="112"/>
        <v>0</v>
      </c>
      <c r="AB1304" s="95">
        <f t="shared" si="112"/>
        <v>0</v>
      </c>
      <c r="AD1304" s="194"/>
    </row>
    <row r="1305" spans="4:30" ht="12.75" hidden="1" customHeight="1" outlineLevel="1">
      <c r="D1305" s="112" t="str">
        <f ca="1">'Line Items'!D350</f>
        <v>Porterbrook: EMU - Class 323</v>
      </c>
      <c r="E1305" s="93"/>
      <c r="F1305" s="113" t="str">
        <f t="shared" si="109"/>
        <v>£000</v>
      </c>
      <c r="G1305" s="94">
        <f t="shared" si="112"/>
        <v>0</v>
      </c>
      <c r="H1305" s="94">
        <f t="shared" si="112"/>
        <v>0</v>
      </c>
      <c r="I1305" s="94">
        <f t="shared" si="112"/>
        <v>0</v>
      </c>
      <c r="J1305" s="94">
        <f t="shared" si="112"/>
        <v>0</v>
      </c>
      <c r="K1305" s="94">
        <f t="shared" si="112"/>
        <v>0</v>
      </c>
      <c r="L1305" s="94">
        <f t="shared" si="112"/>
        <v>0</v>
      </c>
      <c r="M1305" s="94">
        <f t="shared" si="112"/>
        <v>0</v>
      </c>
      <c r="N1305" s="94">
        <f t="shared" si="112"/>
        <v>0</v>
      </c>
      <c r="O1305" s="94">
        <f t="shared" si="112"/>
        <v>0</v>
      </c>
      <c r="P1305" s="94">
        <f t="shared" si="112"/>
        <v>0</v>
      </c>
      <c r="Q1305" s="94">
        <f t="shared" si="112"/>
        <v>0</v>
      </c>
      <c r="R1305" s="94">
        <f t="shared" si="112"/>
        <v>0</v>
      </c>
      <c r="S1305" s="94">
        <f t="shared" si="112"/>
        <v>0</v>
      </c>
      <c r="T1305" s="94">
        <f t="shared" si="112"/>
        <v>0</v>
      </c>
      <c r="U1305" s="94">
        <f t="shared" si="112"/>
        <v>0</v>
      </c>
      <c r="V1305" s="94">
        <f t="shared" si="112"/>
        <v>0</v>
      </c>
      <c r="W1305" s="94">
        <f t="shared" si="112"/>
        <v>0</v>
      </c>
      <c r="X1305" s="94">
        <f t="shared" si="112"/>
        <v>0</v>
      </c>
      <c r="Y1305" s="94">
        <f t="shared" si="112"/>
        <v>0</v>
      </c>
      <c r="Z1305" s="94">
        <f t="shared" si="112"/>
        <v>0</v>
      </c>
      <c r="AA1305" s="94">
        <f t="shared" si="112"/>
        <v>0</v>
      </c>
      <c r="AB1305" s="95">
        <f t="shared" si="112"/>
        <v>0</v>
      </c>
      <c r="AD1305" s="194"/>
    </row>
    <row r="1306" spans="4:30" ht="12.75" hidden="1" customHeight="1" outlineLevel="1">
      <c r="D1306" s="112" t="str">
        <f ca="1">'Line Items'!D351</f>
        <v>[Rolling Stock Line 20]</v>
      </c>
      <c r="E1306" s="93"/>
      <c r="F1306" s="113" t="str">
        <f t="shared" si="109"/>
        <v>£000</v>
      </c>
      <c r="G1306" s="94">
        <f t="shared" si="112"/>
        <v>0</v>
      </c>
      <c r="H1306" s="94">
        <f t="shared" si="112"/>
        <v>0</v>
      </c>
      <c r="I1306" s="94">
        <f t="shared" si="112"/>
        <v>0</v>
      </c>
      <c r="J1306" s="94">
        <f t="shared" si="112"/>
        <v>0</v>
      </c>
      <c r="K1306" s="94">
        <f t="shared" si="112"/>
        <v>0</v>
      </c>
      <c r="L1306" s="94">
        <f t="shared" si="112"/>
        <v>0</v>
      </c>
      <c r="M1306" s="94">
        <f t="shared" si="112"/>
        <v>0</v>
      </c>
      <c r="N1306" s="94">
        <f t="shared" si="112"/>
        <v>0</v>
      </c>
      <c r="O1306" s="94">
        <f t="shared" si="112"/>
        <v>0</v>
      </c>
      <c r="P1306" s="94">
        <f t="shared" si="112"/>
        <v>0</v>
      </c>
      <c r="Q1306" s="94">
        <f t="shared" si="112"/>
        <v>0</v>
      </c>
      <c r="R1306" s="94">
        <f t="shared" si="112"/>
        <v>0</v>
      </c>
      <c r="S1306" s="94">
        <f t="shared" si="112"/>
        <v>0</v>
      </c>
      <c r="T1306" s="94">
        <f t="shared" si="112"/>
        <v>0</v>
      </c>
      <c r="U1306" s="94">
        <f t="shared" si="112"/>
        <v>0</v>
      </c>
      <c r="V1306" s="94">
        <f t="shared" si="112"/>
        <v>0</v>
      </c>
      <c r="W1306" s="94">
        <f t="shared" si="112"/>
        <v>0</v>
      </c>
      <c r="X1306" s="94">
        <f t="shared" si="112"/>
        <v>0</v>
      </c>
      <c r="Y1306" s="94">
        <f t="shared" si="112"/>
        <v>0</v>
      </c>
      <c r="Z1306" s="94">
        <f t="shared" si="112"/>
        <v>0</v>
      </c>
      <c r="AA1306" s="94">
        <f t="shared" si="112"/>
        <v>0</v>
      </c>
      <c r="AB1306" s="95">
        <f t="shared" si="112"/>
        <v>0</v>
      </c>
      <c r="AD1306" s="194"/>
    </row>
    <row r="1307" spans="4:30" ht="12.75" hidden="1" customHeight="1" outlineLevel="1">
      <c r="D1307" s="112" t="str">
        <f ca="1">'Line Items'!D352</f>
        <v>[Rolling Stock Line 21]</v>
      </c>
      <c r="E1307" s="93"/>
      <c r="F1307" s="113" t="str">
        <f t="shared" si="109"/>
        <v>£000</v>
      </c>
      <c r="G1307" s="94">
        <f t="shared" si="112"/>
        <v>0</v>
      </c>
      <c r="H1307" s="94">
        <f t="shared" si="112"/>
        <v>0</v>
      </c>
      <c r="I1307" s="94">
        <f t="shared" si="112"/>
        <v>0</v>
      </c>
      <c r="J1307" s="94">
        <f t="shared" si="112"/>
        <v>0</v>
      </c>
      <c r="K1307" s="94">
        <f t="shared" si="112"/>
        <v>0</v>
      </c>
      <c r="L1307" s="94">
        <f t="shared" si="112"/>
        <v>0</v>
      </c>
      <c r="M1307" s="94">
        <f t="shared" si="112"/>
        <v>0</v>
      </c>
      <c r="N1307" s="94">
        <f t="shared" si="112"/>
        <v>0</v>
      </c>
      <c r="O1307" s="94">
        <f t="shared" si="112"/>
        <v>0</v>
      </c>
      <c r="P1307" s="94">
        <f t="shared" si="112"/>
        <v>0</v>
      </c>
      <c r="Q1307" s="94">
        <f t="shared" si="112"/>
        <v>0</v>
      </c>
      <c r="R1307" s="94">
        <f t="shared" si="112"/>
        <v>0</v>
      </c>
      <c r="S1307" s="94">
        <f t="shared" si="112"/>
        <v>0</v>
      </c>
      <c r="T1307" s="94">
        <f t="shared" si="112"/>
        <v>0</v>
      </c>
      <c r="U1307" s="94">
        <f t="shared" si="112"/>
        <v>0</v>
      </c>
      <c r="V1307" s="94">
        <f t="shared" si="112"/>
        <v>0</v>
      </c>
      <c r="W1307" s="94">
        <f t="shared" si="112"/>
        <v>0</v>
      </c>
      <c r="X1307" s="94">
        <f t="shared" si="112"/>
        <v>0</v>
      </c>
      <c r="Y1307" s="94">
        <f t="shared" si="112"/>
        <v>0</v>
      </c>
      <c r="Z1307" s="94">
        <f t="shared" si="112"/>
        <v>0</v>
      </c>
      <c r="AA1307" s="94">
        <f t="shared" si="112"/>
        <v>0</v>
      </c>
      <c r="AB1307" s="95">
        <f t="shared" si="112"/>
        <v>0</v>
      </c>
      <c r="AD1307" s="194"/>
    </row>
    <row r="1308" spans="4:30" ht="12.75" hidden="1" customHeight="1" outlineLevel="1">
      <c r="D1308" s="112" t="str">
        <f ca="1">'Line Items'!D353</f>
        <v>[Rolling Stock Line 22]</v>
      </c>
      <c r="E1308" s="93"/>
      <c r="F1308" s="113" t="str">
        <f t="shared" si="109"/>
        <v>£000</v>
      </c>
      <c r="G1308" s="94">
        <f t="shared" si="112"/>
        <v>0</v>
      </c>
      <c r="H1308" s="94">
        <f t="shared" si="112"/>
        <v>0</v>
      </c>
      <c r="I1308" s="94">
        <f t="shared" si="112"/>
        <v>0</v>
      </c>
      <c r="J1308" s="94">
        <f t="shared" si="112"/>
        <v>0</v>
      </c>
      <c r="K1308" s="94">
        <f t="shared" si="112"/>
        <v>0</v>
      </c>
      <c r="L1308" s="94">
        <f t="shared" si="112"/>
        <v>0</v>
      </c>
      <c r="M1308" s="94">
        <f t="shared" si="112"/>
        <v>0</v>
      </c>
      <c r="N1308" s="94">
        <f t="shared" si="112"/>
        <v>0</v>
      </c>
      <c r="O1308" s="94">
        <f t="shared" si="112"/>
        <v>0</v>
      </c>
      <c r="P1308" s="94">
        <f t="shared" si="112"/>
        <v>0</v>
      </c>
      <c r="Q1308" s="94">
        <f t="shared" si="112"/>
        <v>0</v>
      </c>
      <c r="R1308" s="94">
        <f t="shared" si="112"/>
        <v>0</v>
      </c>
      <c r="S1308" s="94">
        <f t="shared" si="112"/>
        <v>0</v>
      </c>
      <c r="T1308" s="94">
        <f t="shared" si="112"/>
        <v>0</v>
      </c>
      <c r="U1308" s="94">
        <f t="shared" si="112"/>
        <v>0</v>
      </c>
      <c r="V1308" s="94">
        <f t="shared" si="112"/>
        <v>0</v>
      </c>
      <c r="W1308" s="94">
        <f t="shared" si="112"/>
        <v>0</v>
      </c>
      <c r="X1308" s="94">
        <f t="shared" si="112"/>
        <v>0</v>
      </c>
      <c r="Y1308" s="94">
        <f t="shared" si="112"/>
        <v>0</v>
      </c>
      <c r="Z1308" s="94">
        <f t="shared" si="112"/>
        <v>0</v>
      </c>
      <c r="AA1308" s="94">
        <f t="shared" si="112"/>
        <v>0</v>
      </c>
      <c r="AB1308" s="95">
        <f t="shared" si="112"/>
        <v>0</v>
      </c>
      <c r="AD1308" s="194"/>
    </row>
    <row r="1309" spans="4:30" ht="12.75" hidden="1" customHeight="1" outlineLevel="1">
      <c r="D1309" s="112" t="str">
        <f ca="1">'Line Items'!D354</f>
        <v>[Rolling Stock Line 23]</v>
      </c>
      <c r="E1309" s="93"/>
      <c r="F1309" s="113" t="str">
        <f t="shared" si="109"/>
        <v>£000</v>
      </c>
      <c r="G1309" s="94">
        <f t="shared" si="112"/>
        <v>0</v>
      </c>
      <c r="H1309" s="94">
        <f t="shared" si="112"/>
        <v>0</v>
      </c>
      <c r="I1309" s="94">
        <f t="shared" si="112"/>
        <v>0</v>
      </c>
      <c r="J1309" s="94">
        <f t="shared" si="112"/>
        <v>0</v>
      </c>
      <c r="K1309" s="94">
        <f t="shared" si="112"/>
        <v>0</v>
      </c>
      <c r="L1309" s="94">
        <f t="shared" si="112"/>
        <v>0</v>
      </c>
      <c r="M1309" s="94">
        <f t="shared" si="112"/>
        <v>0</v>
      </c>
      <c r="N1309" s="94">
        <f t="shared" si="112"/>
        <v>0</v>
      </c>
      <c r="O1309" s="94">
        <f t="shared" si="112"/>
        <v>0</v>
      </c>
      <c r="P1309" s="94">
        <f t="shared" si="112"/>
        <v>0</v>
      </c>
      <c r="Q1309" s="94">
        <f t="shared" si="112"/>
        <v>0</v>
      </c>
      <c r="R1309" s="94">
        <f t="shared" si="112"/>
        <v>0</v>
      </c>
      <c r="S1309" s="94">
        <f t="shared" si="112"/>
        <v>0</v>
      </c>
      <c r="T1309" s="94">
        <f t="shared" si="112"/>
        <v>0</v>
      </c>
      <c r="U1309" s="94">
        <f t="shared" si="112"/>
        <v>0</v>
      </c>
      <c r="V1309" s="94">
        <f t="shared" si="112"/>
        <v>0</v>
      </c>
      <c r="W1309" s="94">
        <f t="shared" si="112"/>
        <v>0</v>
      </c>
      <c r="X1309" s="94">
        <f t="shared" si="112"/>
        <v>0</v>
      </c>
      <c r="Y1309" s="94">
        <f t="shared" si="112"/>
        <v>0</v>
      </c>
      <c r="Z1309" s="94">
        <f t="shared" si="112"/>
        <v>0</v>
      </c>
      <c r="AA1309" s="94">
        <f t="shared" si="112"/>
        <v>0</v>
      </c>
      <c r="AB1309" s="95">
        <f t="shared" si="112"/>
        <v>0</v>
      </c>
      <c r="AD1309" s="194"/>
    </row>
    <row r="1310" spans="4:30" ht="12.75" hidden="1" customHeight="1" outlineLevel="1">
      <c r="D1310" s="112" t="str">
        <f ca="1">'Line Items'!D355</f>
        <v>[Rolling Stock Line 24]</v>
      </c>
      <c r="E1310" s="93"/>
      <c r="F1310" s="113" t="str">
        <f t="shared" si="109"/>
        <v>£000</v>
      </c>
      <c r="G1310" s="94">
        <f t="shared" si="112"/>
        <v>0</v>
      </c>
      <c r="H1310" s="94">
        <f t="shared" si="112"/>
        <v>0</v>
      </c>
      <c r="I1310" s="94">
        <f t="shared" si="112"/>
        <v>0</v>
      </c>
      <c r="J1310" s="94">
        <f t="shared" si="112"/>
        <v>0</v>
      </c>
      <c r="K1310" s="94">
        <f t="shared" si="112"/>
        <v>0</v>
      </c>
      <c r="L1310" s="94">
        <f t="shared" si="112"/>
        <v>0</v>
      </c>
      <c r="M1310" s="94">
        <f t="shared" si="112"/>
        <v>0</v>
      </c>
      <c r="N1310" s="94">
        <f t="shared" si="112"/>
        <v>0</v>
      </c>
      <c r="O1310" s="94">
        <f t="shared" si="112"/>
        <v>0</v>
      </c>
      <c r="P1310" s="94">
        <f t="shared" si="112"/>
        <v>0</v>
      </c>
      <c r="Q1310" s="94">
        <f t="shared" si="112"/>
        <v>0</v>
      </c>
      <c r="R1310" s="94">
        <f t="shared" si="112"/>
        <v>0</v>
      </c>
      <c r="S1310" s="94">
        <f t="shared" si="112"/>
        <v>0</v>
      </c>
      <c r="T1310" s="94">
        <f t="shared" ref="T1310:AB1310" si="113">T41*T1087</f>
        <v>0</v>
      </c>
      <c r="U1310" s="94">
        <f t="shared" si="113"/>
        <v>0</v>
      </c>
      <c r="V1310" s="94">
        <f t="shared" si="113"/>
        <v>0</v>
      </c>
      <c r="W1310" s="94">
        <f t="shared" si="113"/>
        <v>0</v>
      </c>
      <c r="X1310" s="94">
        <f t="shared" si="113"/>
        <v>0</v>
      </c>
      <c r="Y1310" s="94">
        <f t="shared" si="113"/>
        <v>0</v>
      </c>
      <c r="Z1310" s="94">
        <f t="shared" si="113"/>
        <v>0</v>
      </c>
      <c r="AA1310" s="94">
        <f t="shared" si="113"/>
        <v>0</v>
      </c>
      <c r="AB1310" s="95">
        <f t="shared" si="113"/>
        <v>0</v>
      </c>
      <c r="AD1310" s="194"/>
    </row>
    <row r="1311" spans="4:30" ht="12.75" hidden="1" customHeight="1" outlineLevel="1">
      <c r="D1311" s="112" t="str">
        <f ca="1">'Line Items'!D356</f>
        <v>[Rolling Stock Line 25]</v>
      </c>
      <c r="E1311" s="93"/>
      <c r="F1311" s="113" t="str">
        <f t="shared" si="109"/>
        <v>£000</v>
      </c>
      <c r="G1311" s="94">
        <f t="shared" ref="G1311:AB1322" si="114">G42*G1088</f>
        <v>0</v>
      </c>
      <c r="H1311" s="94">
        <f t="shared" si="114"/>
        <v>0</v>
      </c>
      <c r="I1311" s="94">
        <f t="shared" si="114"/>
        <v>0</v>
      </c>
      <c r="J1311" s="94">
        <f t="shared" si="114"/>
        <v>0</v>
      </c>
      <c r="K1311" s="94">
        <f t="shared" si="114"/>
        <v>0</v>
      </c>
      <c r="L1311" s="94">
        <f t="shared" si="114"/>
        <v>0</v>
      </c>
      <c r="M1311" s="94">
        <f t="shared" si="114"/>
        <v>0</v>
      </c>
      <c r="N1311" s="94">
        <f t="shared" si="114"/>
        <v>0</v>
      </c>
      <c r="O1311" s="94">
        <f t="shared" si="114"/>
        <v>0</v>
      </c>
      <c r="P1311" s="94">
        <f t="shared" si="114"/>
        <v>0</v>
      </c>
      <c r="Q1311" s="94">
        <f t="shared" si="114"/>
        <v>0</v>
      </c>
      <c r="R1311" s="94">
        <f t="shared" si="114"/>
        <v>0</v>
      </c>
      <c r="S1311" s="94">
        <f t="shared" si="114"/>
        <v>0</v>
      </c>
      <c r="T1311" s="94">
        <f t="shared" si="114"/>
        <v>0</v>
      </c>
      <c r="U1311" s="94">
        <f t="shared" si="114"/>
        <v>0</v>
      </c>
      <c r="V1311" s="94">
        <f t="shared" si="114"/>
        <v>0</v>
      </c>
      <c r="W1311" s="94">
        <f t="shared" si="114"/>
        <v>0</v>
      </c>
      <c r="X1311" s="94">
        <f t="shared" si="114"/>
        <v>0</v>
      </c>
      <c r="Y1311" s="94">
        <f t="shared" si="114"/>
        <v>0</v>
      </c>
      <c r="Z1311" s="94">
        <f t="shared" si="114"/>
        <v>0</v>
      </c>
      <c r="AA1311" s="94">
        <f t="shared" si="114"/>
        <v>0</v>
      </c>
      <c r="AB1311" s="95">
        <f t="shared" si="114"/>
        <v>0</v>
      </c>
      <c r="AD1311" s="194"/>
    </row>
    <row r="1312" spans="4:30" ht="12.75" hidden="1" customHeight="1" outlineLevel="1">
      <c r="D1312" s="112" t="str">
        <f ca="1">'Line Items'!D357</f>
        <v>[Rolling Stock Line 26]</v>
      </c>
      <c r="E1312" s="93"/>
      <c r="F1312" s="113" t="str">
        <f t="shared" si="109"/>
        <v>£000</v>
      </c>
      <c r="G1312" s="94">
        <f t="shared" si="114"/>
        <v>0</v>
      </c>
      <c r="H1312" s="94">
        <f t="shared" si="114"/>
        <v>0</v>
      </c>
      <c r="I1312" s="94">
        <f t="shared" si="114"/>
        <v>0</v>
      </c>
      <c r="J1312" s="94">
        <f t="shared" si="114"/>
        <v>0</v>
      </c>
      <c r="K1312" s="94">
        <f t="shared" si="114"/>
        <v>0</v>
      </c>
      <c r="L1312" s="94">
        <f t="shared" si="114"/>
        <v>0</v>
      </c>
      <c r="M1312" s="94">
        <f t="shared" si="114"/>
        <v>0</v>
      </c>
      <c r="N1312" s="94">
        <f t="shared" si="114"/>
        <v>0</v>
      </c>
      <c r="O1312" s="94">
        <f t="shared" si="114"/>
        <v>0</v>
      </c>
      <c r="P1312" s="94">
        <f t="shared" si="114"/>
        <v>0</v>
      </c>
      <c r="Q1312" s="94">
        <f t="shared" si="114"/>
        <v>0</v>
      </c>
      <c r="R1312" s="94">
        <f t="shared" si="114"/>
        <v>0</v>
      </c>
      <c r="S1312" s="94">
        <f t="shared" si="114"/>
        <v>0</v>
      </c>
      <c r="T1312" s="94">
        <f t="shared" si="114"/>
        <v>0</v>
      </c>
      <c r="U1312" s="94">
        <f t="shared" si="114"/>
        <v>0</v>
      </c>
      <c r="V1312" s="94">
        <f t="shared" si="114"/>
        <v>0</v>
      </c>
      <c r="W1312" s="94">
        <f t="shared" si="114"/>
        <v>0</v>
      </c>
      <c r="X1312" s="94">
        <f t="shared" si="114"/>
        <v>0</v>
      </c>
      <c r="Y1312" s="94">
        <f t="shared" si="114"/>
        <v>0</v>
      </c>
      <c r="Z1312" s="94">
        <f t="shared" si="114"/>
        <v>0</v>
      </c>
      <c r="AA1312" s="94">
        <f t="shared" si="114"/>
        <v>0</v>
      </c>
      <c r="AB1312" s="95">
        <f t="shared" si="114"/>
        <v>0</v>
      </c>
      <c r="AD1312" s="194"/>
    </row>
    <row r="1313" spans="4:30" ht="12.75" hidden="1" customHeight="1" outlineLevel="1">
      <c r="D1313" s="112" t="str">
        <f ca="1">'Line Items'!D358</f>
        <v>[Rolling Stock Line 27]</v>
      </c>
      <c r="E1313" s="93"/>
      <c r="F1313" s="113" t="str">
        <f t="shared" si="109"/>
        <v>£000</v>
      </c>
      <c r="G1313" s="94">
        <f t="shared" si="114"/>
        <v>0</v>
      </c>
      <c r="H1313" s="94">
        <f t="shared" si="114"/>
        <v>0</v>
      </c>
      <c r="I1313" s="94">
        <f t="shared" si="114"/>
        <v>0</v>
      </c>
      <c r="J1313" s="94">
        <f t="shared" si="114"/>
        <v>0</v>
      </c>
      <c r="K1313" s="94">
        <f t="shared" si="114"/>
        <v>0</v>
      </c>
      <c r="L1313" s="94">
        <f t="shared" si="114"/>
        <v>0</v>
      </c>
      <c r="M1313" s="94">
        <f t="shared" si="114"/>
        <v>0</v>
      </c>
      <c r="N1313" s="94">
        <f t="shared" si="114"/>
        <v>0</v>
      </c>
      <c r="O1313" s="94">
        <f t="shared" si="114"/>
        <v>0</v>
      </c>
      <c r="P1313" s="94">
        <f t="shared" si="114"/>
        <v>0</v>
      </c>
      <c r="Q1313" s="94">
        <f t="shared" si="114"/>
        <v>0</v>
      </c>
      <c r="R1313" s="94">
        <f t="shared" si="114"/>
        <v>0</v>
      </c>
      <c r="S1313" s="94">
        <f t="shared" si="114"/>
        <v>0</v>
      </c>
      <c r="T1313" s="94">
        <f t="shared" si="114"/>
        <v>0</v>
      </c>
      <c r="U1313" s="94">
        <f t="shared" si="114"/>
        <v>0</v>
      </c>
      <c r="V1313" s="94">
        <f t="shared" si="114"/>
        <v>0</v>
      </c>
      <c r="W1313" s="94">
        <f t="shared" si="114"/>
        <v>0</v>
      </c>
      <c r="X1313" s="94">
        <f t="shared" si="114"/>
        <v>0</v>
      </c>
      <c r="Y1313" s="94">
        <f t="shared" si="114"/>
        <v>0</v>
      </c>
      <c r="Z1313" s="94">
        <f t="shared" si="114"/>
        <v>0</v>
      </c>
      <c r="AA1313" s="94">
        <f t="shared" si="114"/>
        <v>0</v>
      </c>
      <c r="AB1313" s="95">
        <f t="shared" si="114"/>
        <v>0</v>
      </c>
      <c r="AD1313" s="194"/>
    </row>
    <row r="1314" spans="4:30" ht="12.75" hidden="1" customHeight="1" outlineLevel="1">
      <c r="D1314" s="112" t="str">
        <f ca="1">'Line Items'!D359</f>
        <v>[Rolling Stock Line 28]</v>
      </c>
      <c r="E1314" s="93"/>
      <c r="F1314" s="113" t="str">
        <f t="shared" si="109"/>
        <v>£000</v>
      </c>
      <c r="G1314" s="94">
        <f t="shared" si="114"/>
        <v>0</v>
      </c>
      <c r="H1314" s="94">
        <f t="shared" si="114"/>
        <v>0</v>
      </c>
      <c r="I1314" s="94">
        <f t="shared" si="114"/>
        <v>0</v>
      </c>
      <c r="J1314" s="94">
        <f t="shared" si="114"/>
        <v>0</v>
      </c>
      <c r="K1314" s="94">
        <f t="shared" si="114"/>
        <v>0</v>
      </c>
      <c r="L1314" s="94">
        <f t="shared" si="114"/>
        <v>0</v>
      </c>
      <c r="M1314" s="94">
        <f t="shared" si="114"/>
        <v>0</v>
      </c>
      <c r="N1314" s="94">
        <f t="shared" si="114"/>
        <v>0</v>
      </c>
      <c r="O1314" s="94">
        <f t="shared" si="114"/>
        <v>0</v>
      </c>
      <c r="P1314" s="94">
        <f t="shared" si="114"/>
        <v>0</v>
      </c>
      <c r="Q1314" s="94">
        <f t="shared" si="114"/>
        <v>0</v>
      </c>
      <c r="R1314" s="94">
        <f t="shared" si="114"/>
        <v>0</v>
      </c>
      <c r="S1314" s="94">
        <f t="shared" si="114"/>
        <v>0</v>
      </c>
      <c r="T1314" s="94">
        <f t="shared" si="114"/>
        <v>0</v>
      </c>
      <c r="U1314" s="94">
        <f t="shared" si="114"/>
        <v>0</v>
      </c>
      <c r="V1314" s="94">
        <f t="shared" si="114"/>
        <v>0</v>
      </c>
      <c r="W1314" s="94">
        <f t="shared" si="114"/>
        <v>0</v>
      </c>
      <c r="X1314" s="94">
        <f t="shared" si="114"/>
        <v>0</v>
      </c>
      <c r="Y1314" s="94">
        <f t="shared" si="114"/>
        <v>0</v>
      </c>
      <c r="Z1314" s="94">
        <f t="shared" si="114"/>
        <v>0</v>
      </c>
      <c r="AA1314" s="94">
        <f t="shared" si="114"/>
        <v>0</v>
      </c>
      <c r="AB1314" s="95">
        <f t="shared" si="114"/>
        <v>0</v>
      </c>
      <c r="AD1314" s="194"/>
    </row>
    <row r="1315" spans="4:30" ht="12.75" hidden="1" customHeight="1" outlineLevel="1">
      <c r="D1315" s="112" t="str">
        <f ca="1">'Line Items'!D360</f>
        <v>[Rolling Stock Line 29]</v>
      </c>
      <c r="E1315" s="93"/>
      <c r="F1315" s="113" t="str">
        <f t="shared" si="109"/>
        <v>£000</v>
      </c>
      <c r="G1315" s="94">
        <f t="shared" si="114"/>
        <v>0</v>
      </c>
      <c r="H1315" s="94">
        <f t="shared" si="114"/>
        <v>0</v>
      </c>
      <c r="I1315" s="94">
        <f t="shared" si="114"/>
        <v>0</v>
      </c>
      <c r="J1315" s="94">
        <f t="shared" si="114"/>
        <v>0</v>
      </c>
      <c r="K1315" s="94">
        <f t="shared" si="114"/>
        <v>0</v>
      </c>
      <c r="L1315" s="94">
        <f t="shared" si="114"/>
        <v>0</v>
      </c>
      <c r="M1315" s="94">
        <f t="shared" si="114"/>
        <v>0</v>
      </c>
      <c r="N1315" s="94">
        <f t="shared" si="114"/>
        <v>0</v>
      </c>
      <c r="O1315" s="94">
        <f t="shared" si="114"/>
        <v>0</v>
      </c>
      <c r="P1315" s="94">
        <f t="shared" si="114"/>
        <v>0</v>
      </c>
      <c r="Q1315" s="94">
        <f t="shared" si="114"/>
        <v>0</v>
      </c>
      <c r="R1315" s="94">
        <f t="shared" si="114"/>
        <v>0</v>
      </c>
      <c r="S1315" s="94">
        <f t="shared" si="114"/>
        <v>0</v>
      </c>
      <c r="T1315" s="94">
        <f t="shared" si="114"/>
        <v>0</v>
      </c>
      <c r="U1315" s="94">
        <f t="shared" si="114"/>
        <v>0</v>
      </c>
      <c r="V1315" s="94">
        <f t="shared" si="114"/>
        <v>0</v>
      </c>
      <c r="W1315" s="94">
        <f t="shared" si="114"/>
        <v>0</v>
      </c>
      <c r="X1315" s="94">
        <f t="shared" si="114"/>
        <v>0</v>
      </c>
      <c r="Y1315" s="94">
        <f t="shared" si="114"/>
        <v>0</v>
      </c>
      <c r="Z1315" s="94">
        <f t="shared" si="114"/>
        <v>0</v>
      </c>
      <c r="AA1315" s="94">
        <f t="shared" si="114"/>
        <v>0</v>
      </c>
      <c r="AB1315" s="95">
        <f t="shared" si="114"/>
        <v>0</v>
      </c>
      <c r="AD1315" s="194"/>
    </row>
    <row r="1316" spans="4:30" ht="12.75" hidden="1" customHeight="1" outlineLevel="1">
      <c r="D1316" s="112" t="str">
        <f ca="1">'Line Items'!D361</f>
        <v>[Rolling Stock Line 30]</v>
      </c>
      <c r="E1316" s="93"/>
      <c r="F1316" s="113" t="str">
        <f t="shared" si="109"/>
        <v>£000</v>
      </c>
      <c r="G1316" s="94">
        <f t="shared" si="114"/>
        <v>0</v>
      </c>
      <c r="H1316" s="94">
        <f t="shared" si="114"/>
        <v>0</v>
      </c>
      <c r="I1316" s="94">
        <f t="shared" si="114"/>
        <v>0</v>
      </c>
      <c r="J1316" s="94">
        <f t="shared" si="114"/>
        <v>0</v>
      </c>
      <c r="K1316" s="94">
        <f t="shared" si="114"/>
        <v>0</v>
      </c>
      <c r="L1316" s="94">
        <f t="shared" si="114"/>
        <v>0</v>
      </c>
      <c r="M1316" s="94">
        <f t="shared" si="114"/>
        <v>0</v>
      </c>
      <c r="N1316" s="94">
        <f t="shared" si="114"/>
        <v>0</v>
      </c>
      <c r="O1316" s="94">
        <f t="shared" si="114"/>
        <v>0</v>
      </c>
      <c r="P1316" s="94">
        <f t="shared" si="114"/>
        <v>0</v>
      </c>
      <c r="Q1316" s="94">
        <f t="shared" si="114"/>
        <v>0</v>
      </c>
      <c r="R1316" s="94">
        <f t="shared" si="114"/>
        <v>0</v>
      </c>
      <c r="S1316" s="94">
        <f t="shared" si="114"/>
        <v>0</v>
      </c>
      <c r="T1316" s="94">
        <f t="shared" si="114"/>
        <v>0</v>
      </c>
      <c r="U1316" s="94">
        <f t="shared" si="114"/>
        <v>0</v>
      </c>
      <c r="V1316" s="94">
        <f t="shared" si="114"/>
        <v>0</v>
      </c>
      <c r="W1316" s="94">
        <f t="shared" si="114"/>
        <v>0</v>
      </c>
      <c r="X1316" s="94">
        <f t="shared" si="114"/>
        <v>0</v>
      </c>
      <c r="Y1316" s="94">
        <f t="shared" si="114"/>
        <v>0</v>
      </c>
      <c r="Z1316" s="94">
        <f t="shared" si="114"/>
        <v>0</v>
      </c>
      <c r="AA1316" s="94">
        <f t="shared" si="114"/>
        <v>0</v>
      </c>
      <c r="AB1316" s="95">
        <f t="shared" si="114"/>
        <v>0</v>
      </c>
      <c r="AD1316" s="194"/>
    </row>
    <row r="1317" spans="4:30" ht="12.75" hidden="1" customHeight="1" outlineLevel="1">
      <c r="D1317" s="112" t="str">
        <f ca="1">'Line Items'!D362</f>
        <v>[Rolling Stock Line 31]</v>
      </c>
      <c r="E1317" s="93"/>
      <c r="F1317" s="113" t="str">
        <f t="shared" si="109"/>
        <v>£000</v>
      </c>
      <c r="G1317" s="94">
        <f t="shared" si="114"/>
        <v>0</v>
      </c>
      <c r="H1317" s="94">
        <f t="shared" si="114"/>
        <v>0</v>
      </c>
      <c r="I1317" s="94">
        <f t="shared" si="114"/>
        <v>0</v>
      </c>
      <c r="J1317" s="94">
        <f t="shared" si="114"/>
        <v>0</v>
      </c>
      <c r="K1317" s="94">
        <f t="shared" si="114"/>
        <v>0</v>
      </c>
      <c r="L1317" s="94">
        <f t="shared" si="114"/>
        <v>0</v>
      </c>
      <c r="M1317" s="94">
        <f t="shared" si="114"/>
        <v>0</v>
      </c>
      <c r="N1317" s="94">
        <f t="shared" si="114"/>
        <v>0</v>
      </c>
      <c r="O1317" s="94">
        <f t="shared" si="114"/>
        <v>0</v>
      </c>
      <c r="P1317" s="94">
        <f t="shared" si="114"/>
        <v>0</v>
      </c>
      <c r="Q1317" s="94">
        <f t="shared" si="114"/>
        <v>0</v>
      </c>
      <c r="R1317" s="94">
        <f t="shared" si="114"/>
        <v>0</v>
      </c>
      <c r="S1317" s="94">
        <f t="shared" si="114"/>
        <v>0</v>
      </c>
      <c r="T1317" s="94">
        <f t="shared" si="114"/>
        <v>0</v>
      </c>
      <c r="U1317" s="94">
        <f t="shared" si="114"/>
        <v>0</v>
      </c>
      <c r="V1317" s="94">
        <f t="shared" si="114"/>
        <v>0</v>
      </c>
      <c r="W1317" s="94">
        <f t="shared" si="114"/>
        <v>0</v>
      </c>
      <c r="X1317" s="94">
        <f t="shared" si="114"/>
        <v>0</v>
      </c>
      <c r="Y1317" s="94">
        <f t="shared" si="114"/>
        <v>0</v>
      </c>
      <c r="Z1317" s="94">
        <f t="shared" si="114"/>
        <v>0</v>
      </c>
      <c r="AA1317" s="94">
        <f t="shared" si="114"/>
        <v>0</v>
      </c>
      <c r="AB1317" s="95">
        <f t="shared" si="114"/>
        <v>0</v>
      </c>
      <c r="AD1317" s="194"/>
    </row>
    <row r="1318" spans="4:30" ht="12.75" hidden="1" customHeight="1" outlineLevel="1">
      <c r="D1318" s="112" t="str">
        <f ca="1">'Line Items'!D363</f>
        <v>[Rolling Stock Line 32]</v>
      </c>
      <c r="E1318" s="93"/>
      <c r="F1318" s="113" t="str">
        <f t="shared" si="109"/>
        <v>£000</v>
      </c>
      <c r="G1318" s="94">
        <f t="shared" si="114"/>
        <v>0</v>
      </c>
      <c r="H1318" s="94">
        <f t="shared" si="114"/>
        <v>0</v>
      </c>
      <c r="I1318" s="94">
        <f t="shared" si="114"/>
        <v>0</v>
      </c>
      <c r="J1318" s="94">
        <f t="shared" si="114"/>
        <v>0</v>
      </c>
      <c r="K1318" s="94">
        <f t="shared" si="114"/>
        <v>0</v>
      </c>
      <c r="L1318" s="94">
        <f t="shared" si="114"/>
        <v>0</v>
      </c>
      <c r="M1318" s="94">
        <f t="shared" si="114"/>
        <v>0</v>
      </c>
      <c r="N1318" s="94">
        <f t="shared" si="114"/>
        <v>0</v>
      </c>
      <c r="O1318" s="94">
        <f t="shared" si="114"/>
        <v>0</v>
      </c>
      <c r="P1318" s="94">
        <f t="shared" si="114"/>
        <v>0</v>
      </c>
      <c r="Q1318" s="94">
        <f t="shared" si="114"/>
        <v>0</v>
      </c>
      <c r="R1318" s="94">
        <f t="shared" si="114"/>
        <v>0</v>
      </c>
      <c r="S1318" s="94">
        <f t="shared" si="114"/>
        <v>0</v>
      </c>
      <c r="T1318" s="94">
        <f t="shared" si="114"/>
        <v>0</v>
      </c>
      <c r="U1318" s="94">
        <f t="shared" si="114"/>
        <v>0</v>
      </c>
      <c r="V1318" s="94">
        <f t="shared" si="114"/>
        <v>0</v>
      </c>
      <c r="W1318" s="94">
        <f t="shared" si="114"/>
        <v>0</v>
      </c>
      <c r="X1318" s="94">
        <f t="shared" si="114"/>
        <v>0</v>
      </c>
      <c r="Y1318" s="94">
        <f t="shared" si="114"/>
        <v>0</v>
      </c>
      <c r="Z1318" s="94">
        <f t="shared" si="114"/>
        <v>0</v>
      </c>
      <c r="AA1318" s="94">
        <f t="shared" si="114"/>
        <v>0</v>
      </c>
      <c r="AB1318" s="95">
        <f t="shared" si="114"/>
        <v>0</v>
      </c>
      <c r="AD1318" s="194"/>
    </row>
    <row r="1319" spans="4:30" ht="12.75" hidden="1" customHeight="1" outlineLevel="1">
      <c r="D1319" s="112" t="str">
        <f ca="1">'Line Items'!D364</f>
        <v>[Rolling Stock Line 33]</v>
      </c>
      <c r="E1319" s="93"/>
      <c r="F1319" s="113" t="str">
        <f t="shared" si="109"/>
        <v>£000</v>
      </c>
      <c r="G1319" s="94">
        <f t="shared" si="114"/>
        <v>0</v>
      </c>
      <c r="H1319" s="94">
        <f t="shared" si="114"/>
        <v>0</v>
      </c>
      <c r="I1319" s="94">
        <f t="shared" si="114"/>
        <v>0</v>
      </c>
      <c r="J1319" s="94">
        <f t="shared" si="114"/>
        <v>0</v>
      </c>
      <c r="K1319" s="94">
        <f t="shared" si="114"/>
        <v>0</v>
      </c>
      <c r="L1319" s="94">
        <f t="shared" si="114"/>
        <v>0</v>
      </c>
      <c r="M1319" s="94">
        <f t="shared" si="114"/>
        <v>0</v>
      </c>
      <c r="N1319" s="94">
        <f t="shared" si="114"/>
        <v>0</v>
      </c>
      <c r="O1319" s="94">
        <f t="shared" si="114"/>
        <v>0</v>
      </c>
      <c r="P1319" s="94">
        <f t="shared" si="114"/>
        <v>0</v>
      </c>
      <c r="Q1319" s="94">
        <f t="shared" si="114"/>
        <v>0</v>
      </c>
      <c r="R1319" s="94">
        <f t="shared" si="114"/>
        <v>0</v>
      </c>
      <c r="S1319" s="94">
        <f t="shared" si="114"/>
        <v>0</v>
      </c>
      <c r="T1319" s="94">
        <f t="shared" si="114"/>
        <v>0</v>
      </c>
      <c r="U1319" s="94">
        <f t="shared" si="114"/>
        <v>0</v>
      </c>
      <c r="V1319" s="94">
        <f t="shared" si="114"/>
        <v>0</v>
      </c>
      <c r="W1319" s="94">
        <f t="shared" si="114"/>
        <v>0</v>
      </c>
      <c r="X1319" s="94">
        <f t="shared" si="114"/>
        <v>0</v>
      </c>
      <c r="Y1319" s="94">
        <f t="shared" si="114"/>
        <v>0</v>
      </c>
      <c r="Z1319" s="94">
        <f t="shared" si="114"/>
        <v>0</v>
      </c>
      <c r="AA1319" s="94">
        <f t="shared" si="114"/>
        <v>0</v>
      </c>
      <c r="AB1319" s="95">
        <f t="shared" si="114"/>
        <v>0</v>
      </c>
      <c r="AD1319" s="194"/>
    </row>
    <row r="1320" spans="4:30" ht="12.75" hidden="1" customHeight="1" outlineLevel="1">
      <c r="D1320" s="112" t="str">
        <f ca="1">'Line Items'!D365</f>
        <v>[Rolling Stock Line 34]</v>
      </c>
      <c r="E1320" s="93"/>
      <c r="F1320" s="113" t="str">
        <f t="shared" si="109"/>
        <v>£000</v>
      </c>
      <c r="G1320" s="94">
        <f t="shared" si="114"/>
        <v>0</v>
      </c>
      <c r="H1320" s="94">
        <f t="shared" si="114"/>
        <v>0</v>
      </c>
      <c r="I1320" s="94">
        <f t="shared" si="114"/>
        <v>0</v>
      </c>
      <c r="J1320" s="94">
        <f t="shared" si="114"/>
        <v>0</v>
      </c>
      <c r="K1320" s="94">
        <f t="shared" si="114"/>
        <v>0</v>
      </c>
      <c r="L1320" s="94">
        <f t="shared" si="114"/>
        <v>0</v>
      </c>
      <c r="M1320" s="94">
        <f t="shared" si="114"/>
        <v>0</v>
      </c>
      <c r="N1320" s="94">
        <f t="shared" si="114"/>
        <v>0</v>
      </c>
      <c r="O1320" s="94">
        <f t="shared" si="114"/>
        <v>0</v>
      </c>
      <c r="P1320" s="94">
        <f t="shared" si="114"/>
        <v>0</v>
      </c>
      <c r="Q1320" s="94">
        <f t="shared" si="114"/>
        <v>0</v>
      </c>
      <c r="R1320" s="94">
        <f t="shared" si="114"/>
        <v>0</v>
      </c>
      <c r="S1320" s="94">
        <f t="shared" si="114"/>
        <v>0</v>
      </c>
      <c r="T1320" s="94">
        <f t="shared" si="114"/>
        <v>0</v>
      </c>
      <c r="U1320" s="94">
        <f t="shared" si="114"/>
        <v>0</v>
      </c>
      <c r="V1320" s="94">
        <f t="shared" si="114"/>
        <v>0</v>
      </c>
      <c r="W1320" s="94">
        <f t="shared" si="114"/>
        <v>0</v>
      </c>
      <c r="X1320" s="94">
        <f t="shared" si="114"/>
        <v>0</v>
      </c>
      <c r="Y1320" s="94">
        <f t="shared" si="114"/>
        <v>0</v>
      </c>
      <c r="Z1320" s="94">
        <f t="shared" si="114"/>
        <v>0</v>
      </c>
      <c r="AA1320" s="94">
        <f t="shared" si="114"/>
        <v>0</v>
      </c>
      <c r="AB1320" s="95">
        <f t="shared" si="114"/>
        <v>0</v>
      </c>
      <c r="AD1320" s="194"/>
    </row>
    <row r="1321" spans="4:30" ht="12.75" hidden="1" customHeight="1" outlineLevel="1">
      <c r="D1321" s="112" t="str">
        <f ca="1">'Line Items'!D366</f>
        <v>[Rolling Stock Line 35]</v>
      </c>
      <c r="E1321" s="93"/>
      <c r="F1321" s="113" t="str">
        <f t="shared" si="109"/>
        <v>£000</v>
      </c>
      <c r="G1321" s="94">
        <f t="shared" si="114"/>
        <v>0</v>
      </c>
      <c r="H1321" s="94">
        <f t="shared" si="114"/>
        <v>0</v>
      </c>
      <c r="I1321" s="94">
        <f t="shared" si="114"/>
        <v>0</v>
      </c>
      <c r="J1321" s="94">
        <f t="shared" si="114"/>
        <v>0</v>
      </c>
      <c r="K1321" s="94">
        <f t="shared" si="114"/>
        <v>0</v>
      </c>
      <c r="L1321" s="94">
        <f t="shared" si="114"/>
        <v>0</v>
      </c>
      <c r="M1321" s="94">
        <f t="shared" si="114"/>
        <v>0</v>
      </c>
      <c r="N1321" s="94">
        <f t="shared" si="114"/>
        <v>0</v>
      </c>
      <c r="O1321" s="94">
        <f t="shared" si="114"/>
        <v>0</v>
      </c>
      <c r="P1321" s="94">
        <f t="shared" si="114"/>
        <v>0</v>
      </c>
      <c r="Q1321" s="94">
        <f t="shared" si="114"/>
        <v>0</v>
      </c>
      <c r="R1321" s="94">
        <f t="shared" si="114"/>
        <v>0</v>
      </c>
      <c r="S1321" s="94">
        <f t="shared" si="114"/>
        <v>0</v>
      </c>
      <c r="T1321" s="94">
        <f t="shared" si="114"/>
        <v>0</v>
      </c>
      <c r="U1321" s="94">
        <f t="shared" si="114"/>
        <v>0</v>
      </c>
      <c r="V1321" s="94">
        <f t="shared" si="114"/>
        <v>0</v>
      </c>
      <c r="W1321" s="94">
        <f t="shared" si="114"/>
        <v>0</v>
      </c>
      <c r="X1321" s="94">
        <f t="shared" si="114"/>
        <v>0</v>
      </c>
      <c r="Y1321" s="94">
        <f t="shared" si="114"/>
        <v>0</v>
      </c>
      <c r="Z1321" s="94">
        <f t="shared" si="114"/>
        <v>0</v>
      </c>
      <c r="AA1321" s="94">
        <f t="shared" si="114"/>
        <v>0</v>
      </c>
      <c r="AB1321" s="95">
        <f t="shared" si="114"/>
        <v>0</v>
      </c>
      <c r="AD1321" s="194"/>
    </row>
    <row r="1322" spans="4:30" ht="12.75" hidden="1" customHeight="1" outlineLevel="1">
      <c r="D1322" s="112" t="str">
        <f ca="1">'Line Items'!D367</f>
        <v>[Rolling Stock Line 36]</v>
      </c>
      <c r="E1322" s="93"/>
      <c r="F1322" s="113" t="str">
        <f t="shared" si="109"/>
        <v>£000</v>
      </c>
      <c r="G1322" s="94">
        <f t="shared" si="114"/>
        <v>0</v>
      </c>
      <c r="H1322" s="94">
        <f t="shared" si="114"/>
        <v>0</v>
      </c>
      <c r="I1322" s="94">
        <f t="shared" si="114"/>
        <v>0</v>
      </c>
      <c r="J1322" s="94">
        <f t="shared" si="114"/>
        <v>0</v>
      </c>
      <c r="K1322" s="94">
        <f t="shared" si="114"/>
        <v>0</v>
      </c>
      <c r="L1322" s="94">
        <f t="shared" si="114"/>
        <v>0</v>
      </c>
      <c r="M1322" s="94">
        <f t="shared" si="114"/>
        <v>0</v>
      </c>
      <c r="N1322" s="94">
        <f t="shared" si="114"/>
        <v>0</v>
      </c>
      <c r="O1322" s="94">
        <f t="shared" si="114"/>
        <v>0</v>
      </c>
      <c r="P1322" s="94">
        <f t="shared" si="114"/>
        <v>0</v>
      </c>
      <c r="Q1322" s="94">
        <f t="shared" si="114"/>
        <v>0</v>
      </c>
      <c r="R1322" s="94">
        <f t="shared" si="114"/>
        <v>0</v>
      </c>
      <c r="S1322" s="94">
        <f t="shared" si="114"/>
        <v>0</v>
      </c>
      <c r="T1322" s="94">
        <f t="shared" ref="T1322:AB1322" si="115">T53*T1099</f>
        <v>0</v>
      </c>
      <c r="U1322" s="94">
        <f t="shared" si="115"/>
        <v>0</v>
      </c>
      <c r="V1322" s="94">
        <f t="shared" si="115"/>
        <v>0</v>
      </c>
      <c r="W1322" s="94">
        <f t="shared" si="115"/>
        <v>0</v>
      </c>
      <c r="X1322" s="94">
        <f t="shared" si="115"/>
        <v>0</v>
      </c>
      <c r="Y1322" s="94">
        <f t="shared" si="115"/>
        <v>0</v>
      </c>
      <c r="Z1322" s="94">
        <f t="shared" si="115"/>
        <v>0</v>
      </c>
      <c r="AA1322" s="94">
        <f t="shared" si="115"/>
        <v>0</v>
      </c>
      <c r="AB1322" s="95">
        <f t="shared" si="115"/>
        <v>0</v>
      </c>
      <c r="AD1322" s="194"/>
    </row>
    <row r="1323" spans="4:30" ht="12.75" hidden="1" customHeight="1" outlineLevel="1">
      <c r="D1323" s="112" t="str">
        <f ca="1">'Line Items'!D368</f>
        <v>[Rolling Stock Line 37]</v>
      </c>
      <c r="E1323" s="93"/>
      <c r="F1323" s="113" t="str">
        <f t="shared" si="109"/>
        <v>£000</v>
      </c>
      <c r="G1323" s="94">
        <f t="shared" ref="G1323:AB1334" si="116">G54*G1100</f>
        <v>0</v>
      </c>
      <c r="H1323" s="94">
        <f t="shared" si="116"/>
        <v>0</v>
      </c>
      <c r="I1323" s="94">
        <f t="shared" si="116"/>
        <v>0</v>
      </c>
      <c r="J1323" s="94">
        <f t="shared" si="116"/>
        <v>0</v>
      </c>
      <c r="K1323" s="94">
        <f t="shared" si="116"/>
        <v>0</v>
      </c>
      <c r="L1323" s="94">
        <f t="shared" si="116"/>
        <v>0</v>
      </c>
      <c r="M1323" s="94">
        <f t="shared" si="116"/>
        <v>0</v>
      </c>
      <c r="N1323" s="94">
        <f t="shared" si="116"/>
        <v>0</v>
      </c>
      <c r="O1323" s="94">
        <f t="shared" si="116"/>
        <v>0</v>
      </c>
      <c r="P1323" s="94">
        <f t="shared" si="116"/>
        <v>0</v>
      </c>
      <c r="Q1323" s="94">
        <f t="shared" si="116"/>
        <v>0</v>
      </c>
      <c r="R1323" s="94">
        <f t="shared" si="116"/>
        <v>0</v>
      </c>
      <c r="S1323" s="94">
        <f t="shared" si="116"/>
        <v>0</v>
      </c>
      <c r="T1323" s="94">
        <f t="shared" si="116"/>
        <v>0</v>
      </c>
      <c r="U1323" s="94">
        <f t="shared" si="116"/>
        <v>0</v>
      </c>
      <c r="V1323" s="94">
        <f t="shared" si="116"/>
        <v>0</v>
      </c>
      <c r="W1323" s="94">
        <f t="shared" si="116"/>
        <v>0</v>
      </c>
      <c r="X1323" s="94">
        <f t="shared" si="116"/>
        <v>0</v>
      </c>
      <c r="Y1323" s="94">
        <f t="shared" si="116"/>
        <v>0</v>
      </c>
      <c r="Z1323" s="94">
        <f t="shared" si="116"/>
        <v>0</v>
      </c>
      <c r="AA1323" s="94">
        <f t="shared" si="116"/>
        <v>0</v>
      </c>
      <c r="AB1323" s="95">
        <f t="shared" si="116"/>
        <v>0</v>
      </c>
      <c r="AD1323" s="194"/>
    </row>
    <row r="1324" spans="4:30" ht="12.75" hidden="1" customHeight="1" outlineLevel="1">
      <c r="D1324" s="112" t="str">
        <f ca="1">'Line Items'!D369</f>
        <v>[Rolling Stock Line 38]</v>
      </c>
      <c r="E1324" s="93"/>
      <c r="F1324" s="113" t="str">
        <f t="shared" si="109"/>
        <v>£000</v>
      </c>
      <c r="G1324" s="94">
        <f t="shared" si="116"/>
        <v>0</v>
      </c>
      <c r="H1324" s="94">
        <f t="shared" si="116"/>
        <v>0</v>
      </c>
      <c r="I1324" s="94">
        <f t="shared" si="116"/>
        <v>0</v>
      </c>
      <c r="J1324" s="94">
        <f t="shared" si="116"/>
        <v>0</v>
      </c>
      <c r="K1324" s="94">
        <f t="shared" si="116"/>
        <v>0</v>
      </c>
      <c r="L1324" s="94">
        <f t="shared" si="116"/>
        <v>0</v>
      </c>
      <c r="M1324" s="94">
        <f t="shared" si="116"/>
        <v>0</v>
      </c>
      <c r="N1324" s="94">
        <f t="shared" si="116"/>
        <v>0</v>
      </c>
      <c r="O1324" s="94">
        <f t="shared" si="116"/>
        <v>0</v>
      </c>
      <c r="P1324" s="94">
        <f t="shared" si="116"/>
        <v>0</v>
      </c>
      <c r="Q1324" s="94">
        <f t="shared" si="116"/>
        <v>0</v>
      </c>
      <c r="R1324" s="94">
        <f t="shared" si="116"/>
        <v>0</v>
      </c>
      <c r="S1324" s="94">
        <f t="shared" si="116"/>
        <v>0</v>
      </c>
      <c r="T1324" s="94">
        <f t="shared" si="116"/>
        <v>0</v>
      </c>
      <c r="U1324" s="94">
        <f t="shared" si="116"/>
        <v>0</v>
      </c>
      <c r="V1324" s="94">
        <f t="shared" si="116"/>
        <v>0</v>
      </c>
      <c r="W1324" s="94">
        <f t="shared" si="116"/>
        <v>0</v>
      </c>
      <c r="X1324" s="94">
        <f t="shared" si="116"/>
        <v>0</v>
      </c>
      <c r="Y1324" s="94">
        <f t="shared" si="116"/>
        <v>0</v>
      </c>
      <c r="Z1324" s="94">
        <f t="shared" si="116"/>
        <v>0</v>
      </c>
      <c r="AA1324" s="94">
        <f t="shared" si="116"/>
        <v>0</v>
      </c>
      <c r="AB1324" s="95">
        <f t="shared" si="116"/>
        <v>0</v>
      </c>
      <c r="AD1324" s="194"/>
    </row>
    <row r="1325" spans="4:30" ht="12.75" hidden="1" customHeight="1" outlineLevel="1">
      <c r="D1325" s="112" t="str">
        <f ca="1">'Line Items'!D370</f>
        <v>[Rolling Stock Line 39]</v>
      </c>
      <c r="E1325" s="93"/>
      <c r="F1325" s="113" t="str">
        <f t="shared" si="109"/>
        <v>£000</v>
      </c>
      <c r="G1325" s="94">
        <f t="shared" si="116"/>
        <v>0</v>
      </c>
      <c r="H1325" s="94">
        <f t="shared" si="116"/>
        <v>0</v>
      </c>
      <c r="I1325" s="94">
        <f t="shared" si="116"/>
        <v>0</v>
      </c>
      <c r="J1325" s="94">
        <f t="shared" si="116"/>
        <v>0</v>
      </c>
      <c r="K1325" s="94">
        <f t="shared" si="116"/>
        <v>0</v>
      </c>
      <c r="L1325" s="94">
        <f t="shared" si="116"/>
        <v>0</v>
      </c>
      <c r="M1325" s="94">
        <f t="shared" si="116"/>
        <v>0</v>
      </c>
      <c r="N1325" s="94">
        <f t="shared" si="116"/>
        <v>0</v>
      </c>
      <c r="O1325" s="94">
        <f t="shared" si="116"/>
        <v>0</v>
      </c>
      <c r="P1325" s="94">
        <f t="shared" si="116"/>
        <v>0</v>
      </c>
      <c r="Q1325" s="94">
        <f t="shared" si="116"/>
        <v>0</v>
      </c>
      <c r="R1325" s="94">
        <f t="shared" si="116"/>
        <v>0</v>
      </c>
      <c r="S1325" s="94">
        <f t="shared" si="116"/>
        <v>0</v>
      </c>
      <c r="T1325" s="94">
        <f t="shared" si="116"/>
        <v>0</v>
      </c>
      <c r="U1325" s="94">
        <f t="shared" si="116"/>
        <v>0</v>
      </c>
      <c r="V1325" s="94">
        <f t="shared" si="116"/>
        <v>0</v>
      </c>
      <c r="W1325" s="94">
        <f t="shared" si="116"/>
        <v>0</v>
      </c>
      <c r="X1325" s="94">
        <f t="shared" si="116"/>
        <v>0</v>
      </c>
      <c r="Y1325" s="94">
        <f t="shared" si="116"/>
        <v>0</v>
      </c>
      <c r="Z1325" s="94">
        <f t="shared" si="116"/>
        <v>0</v>
      </c>
      <c r="AA1325" s="94">
        <f t="shared" si="116"/>
        <v>0</v>
      </c>
      <c r="AB1325" s="95">
        <f t="shared" si="116"/>
        <v>0</v>
      </c>
      <c r="AD1325" s="194"/>
    </row>
    <row r="1326" spans="4:30" ht="12.75" hidden="1" customHeight="1" outlineLevel="1">
      <c r="D1326" s="112" t="str">
        <f ca="1">'Line Items'!D371</f>
        <v>[Rolling Stock Line 40]</v>
      </c>
      <c r="E1326" s="93"/>
      <c r="F1326" s="113" t="str">
        <f t="shared" si="109"/>
        <v>£000</v>
      </c>
      <c r="G1326" s="94">
        <f t="shared" si="116"/>
        <v>0</v>
      </c>
      <c r="H1326" s="94">
        <f t="shared" si="116"/>
        <v>0</v>
      </c>
      <c r="I1326" s="94">
        <f t="shared" si="116"/>
        <v>0</v>
      </c>
      <c r="J1326" s="94">
        <f t="shared" si="116"/>
        <v>0</v>
      </c>
      <c r="K1326" s="94">
        <f t="shared" si="116"/>
        <v>0</v>
      </c>
      <c r="L1326" s="94">
        <f t="shared" si="116"/>
        <v>0</v>
      </c>
      <c r="M1326" s="94">
        <f t="shared" si="116"/>
        <v>0</v>
      </c>
      <c r="N1326" s="94">
        <f t="shared" si="116"/>
        <v>0</v>
      </c>
      <c r="O1326" s="94">
        <f t="shared" si="116"/>
        <v>0</v>
      </c>
      <c r="P1326" s="94">
        <f t="shared" si="116"/>
        <v>0</v>
      </c>
      <c r="Q1326" s="94">
        <f t="shared" si="116"/>
        <v>0</v>
      </c>
      <c r="R1326" s="94">
        <f t="shared" si="116"/>
        <v>0</v>
      </c>
      <c r="S1326" s="94">
        <f t="shared" si="116"/>
        <v>0</v>
      </c>
      <c r="T1326" s="94">
        <f t="shared" si="116"/>
        <v>0</v>
      </c>
      <c r="U1326" s="94">
        <f t="shared" si="116"/>
        <v>0</v>
      </c>
      <c r="V1326" s="94">
        <f t="shared" si="116"/>
        <v>0</v>
      </c>
      <c r="W1326" s="94">
        <f t="shared" si="116"/>
        <v>0</v>
      </c>
      <c r="X1326" s="94">
        <f t="shared" si="116"/>
        <v>0</v>
      </c>
      <c r="Y1326" s="94">
        <f t="shared" si="116"/>
        <v>0</v>
      </c>
      <c r="Z1326" s="94">
        <f t="shared" si="116"/>
        <v>0</v>
      </c>
      <c r="AA1326" s="94">
        <f t="shared" si="116"/>
        <v>0</v>
      </c>
      <c r="AB1326" s="95">
        <f t="shared" si="116"/>
        <v>0</v>
      </c>
      <c r="AD1326" s="194"/>
    </row>
    <row r="1327" spans="4:30" ht="12.75" hidden="1" customHeight="1" outlineLevel="1">
      <c r="D1327" s="112" t="str">
        <f ca="1">'Line Items'!D372</f>
        <v>[Rolling Stock Line 41]</v>
      </c>
      <c r="E1327" s="93"/>
      <c r="F1327" s="113" t="str">
        <f t="shared" si="109"/>
        <v>£000</v>
      </c>
      <c r="G1327" s="94">
        <f t="shared" si="116"/>
        <v>0</v>
      </c>
      <c r="H1327" s="94">
        <f t="shared" si="116"/>
        <v>0</v>
      </c>
      <c r="I1327" s="94">
        <f t="shared" si="116"/>
        <v>0</v>
      </c>
      <c r="J1327" s="94">
        <f t="shared" si="116"/>
        <v>0</v>
      </c>
      <c r="K1327" s="94">
        <f t="shared" si="116"/>
        <v>0</v>
      </c>
      <c r="L1327" s="94">
        <f t="shared" si="116"/>
        <v>0</v>
      </c>
      <c r="M1327" s="94">
        <f t="shared" si="116"/>
        <v>0</v>
      </c>
      <c r="N1327" s="94">
        <f t="shared" si="116"/>
        <v>0</v>
      </c>
      <c r="O1327" s="94">
        <f t="shared" si="116"/>
        <v>0</v>
      </c>
      <c r="P1327" s="94">
        <f t="shared" si="116"/>
        <v>0</v>
      </c>
      <c r="Q1327" s="94">
        <f t="shared" si="116"/>
        <v>0</v>
      </c>
      <c r="R1327" s="94">
        <f t="shared" si="116"/>
        <v>0</v>
      </c>
      <c r="S1327" s="94">
        <f t="shared" si="116"/>
        <v>0</v>
      </c>
      <c r="T1327" s="94">
        <f t="shared" si="116"/>
        <v>0</v>
      </c>
      <c r="U1327" s="94">
        <f t="shared" si="116"/>
        <v>0</v>
      </c>
      <c r="V1327" s="94">
        <f t="shared" si="116"/>
        <v>0</v>
      </c>
      <c r="W1327" s="94">
        <f t="shared" si="116"/>
        <v>0</v>
      </c>
      <c r="X1327" s="94">
        <f t="shared" si="116"/>
        <v>0</v>
      </c>
      <c r="Y1327" s="94">
        <f t="shared" si="116"/>
        <v>0</v>
      </c>
      <c r="Z1327" s="94">
        <f t="shared" si="116"/>
        <v>0</v>
      </c>
      <c r="AA1327" s="94">
        <f t="shared" si="116"/>
        <v>0</v>
      </c>
      <c r="AB1327" s="95">
        <f t="shared" si="116"/>
        <v>0</v>
      </c>
      <c r="AD1327" s="194"/>
    </row>
    <row r="1328" spans="4:30" ht="12.75" hidden="1" customHeight="1" outlineLevel="1">
      <c r="D1328" s="112" t="str">
        <f ca="1">'Line Items'!D373</f>
        <v>[Rolling Stock Line 42]</v>
      </c>
      <c r="E1328" s="93"/>
      <c r="F1328" s="113" t="str">
        <f t="shared" si="109"/>
        <v>£000</v>
      </c>
      <c r="G1328" s="94">
        <f t="shared" si="116"/>
        <v>0</v>
      </c>
      <c r="H1328" s="94">
        <f t="shared" si="116"/>
        <v>0</v>
      </c>
      <c r="I1328" s="94">
        <f t="shared" si="116"/>
        <v>0</v>
      </c>
      <c r="J1328" s="94">
        <f t="shared" si="116"/>
        <v>0</v>
      </c>
      <c r="K1328" s="94">
        <f t="shared" si="116"/>
        <v>0</v>
      </c>
      <c r="L1328" s="94">
        <f t="shared" si="116"/>
        <v>0</v>
      </c>
      <c r="M1328" s="94">
        <f t="shared" si="116"/>
        <v>0</v>
      </c>
      <c r="N1328" s="94">
        <f t="shared" si="116"/>
        <v>0</v>
      </c>
      <c r="O1328" s="94">
        <f t="shared" si="116"/>
        <v>0</v>
      </c>
      <c r="P1328" s="94">
        <f t="shared" si="116"/>
        <v>0</v>
      </c>
      <c r="Q1328" s="94">
        <f t="shared" si="116"/>
        <v>0</v>
      </c>
      <c r="R1328" s="94">
        <f t="shared" si="116"/>
        <v>0</v>
      </c>
      <c r="S1328" s="94">
        <f t="shared" si="116"/>
        <v>0</v>
      </c>
      <c r="T1328" s="94">
        <f t="shared" si="116"/>
        <v>0</v>
      </c>
      <c r="U1328" s="94">
        <f t="shared" si="116"/>
        <v>0</v>
      </c>
      <c r="V1328" s="94">
        <f t="shared" si="116"/>
        <v>0</v>
      </c>
      <c r="W1328" s="94">
        <f t="shared" si="116"/>
        <v>0</v>
      </c>
      <c r="X1328" s="94">
        <f t="shared" si="116"/>
        <v>0</v>
      </c>
      <c r="Y1328" s="94">
        <f t="shared" si="116"/>
        <v>0</v>
      </c>
      <c r="Z1328" s="94">
        <f t="shared" si="116"/>
        <v>0</v>
      </c>
      <c r="AA1328" s="94">
        <f t="shared" si="116"/>
        <v>0</v>
      </c>
      <c r="AB1328" s="95">
        <f t="shared" si="116"/>
        <v>0</v>
      </c>
      <c r="AD1328" s="194"/>
    </row>
    <row r="1329" spans="2:30" ht="12.75" hidden="1" customHeight="1" outlineLevel="1">
      <c r="D1329" s="112" t="str">
        <f ca="1">'Line Items'!D374</f>
        <v>[Rolling Stock Line 43]</v>
      </c>
      <c r="E1329" s="93"/>
      <c r="F1329" s="113" t="str">
        <f t="shared" si="109"/>
        <v>£000</v>
      </c>
      <c r="G1329" s="94">
        <f t="shared" si="116"/>
        <v>0</v>
      </c>
      <c r="H1329" s="94">
        <f t="shared" si="116"/>
        <v>0</v>
      </c>
      <c r="I1329" s="94">
        <f t="shared" si="116"/>
        <v>0</v>
      </c>
      <c r="J1329" s="94">
        <f t="shared" si="116"/>
        <v>0</v>
      </c>
      <c r="K1329" s="94">
        <f t="shared" si="116"/>
        <v>0</v>
      </c>
      <c r="L1329" s="94">
        <f t="shared" si="116"/>
        <v>0</v>
      </c>
      <c r="M1329" s="94">
        <f t="shared" si="116"/>
        <v>0</v>
      </c>
      <c r="N1329" s="94">
        <f t="shared" si="116"/>
        <v>0</v>
      </c>
      <c r="O1329" s="94">
        <f t="shared" si="116"/>
        <v>0</v>
      </c>
      <c r="P1329" s="94">
        <f t="shared" si="116"/>
        <v>0</v>
      </c>
      <c r="Q1329" s="94">
        <f t="shared" si="116"/>
        <v>0</v>
      </c>
      <c r="R1329" s="94">
        <f t="shared" si="116"/>
        <v>0</v>
      </c>
      <c r="S1329" s="94">
        <f t="shared" si="116"/>
        <v>0</v>
      </c>
      <c r="T1329" s="94">
        <f t="shared" si="116"/>
        <v>0</v>
      </c>
      <c r="U1329" s="94">
        <f t="shared" si="116"/>
        <v>0</v>
      </c>
      <c r="V1329" s="94">
        <f t="shared" si="116"/>
        <v>0</v>
      </c>
      <c r="W1329" s="94">
        <f t="shared" si="116"/>
        <v>0</v>
      </c>
      <c r="X1329" s="94">
        <f t="shared" si="116"/>
        <v>0</v>
      </c>
      <c r="Y1329" s="94">
        <f t="shared" si="116"/>
        <v>0</v>
      </c>
      <c r="Z1329" s="94">
        <f t="shared" si="116"/>
        <v>0</v>
      </c>
      <c r="AA1329" s="94">
        <f t="shared" si="116"/>
        <v>0</v>
      </c>
      <c r="AB1329" s="95">
        <f t="shared" si="116"/>
        <v>0</v>
      </c>
      <c r="AD1329" s="194"/>
    </row>
    <row r="1330" spans="2:30" ht="12.75" hidden="1" customHeight="1" outlineLevel="1">
      <c r="D1330" s="112" t="str">
        <f ca="1">'Line Items'!D375</f>
        <v>[Rolling Stock Line 44]</v>
      </c>
      <c r="E1330" s="93"/>
      <c r="F1330" s="113" t="str">
        <f t="shared" si="109"/>
        <v>£000</v>
      </c>
      <c r="G1330" s="94">
        <f t="shared" si="116"/>
        <v>0</v>
      </c>
      <c r="H1330" s="94">
        <f t="shared" si="116"/>
        <v>0</v>
      </c>
      <c r="I1330" s="94">
        <f t="shared" si="116"/>
        <v>0</v>
      </c>
      <c r="J1330" s="94">
        <f t="shared" si="116"/>
        <v>0</v>
      </c>
      <c r="K1330" s="94">
        <f t="shared" si="116"/>
        <v>0</v>
      </c>
      <c r="L1330" s="94">
        <f t="shared" si="116"/>
        <v>0</v>
      </c>
      <c r="M1330" s="94">
        <f t="shared" si="116"/>
        <v>0</v>
      </c>
      <c r="N1330" s="94">
        <f t="shared" si="116"/>
        <v>0</v>
      </c>
      <c r="O1330" s="94">
        <f t="shared" si="116"/>
        <v>0</v>
      </c>
      <c r="P1330" s="94">
        <f t="shared" si="116"/>
        <v>0</v>
      </c>
      <c r="Q1330" s="94">
        <f t="shared" si="116"/>
        <v>0</v>
      </c>
      <c r="R1330" s="94">
        <f t="shared" si="116"/>
        <v>0</v>
      </c>
      <c r="S1330" s="94">
        <f t="shared" si="116"/>
        <v>0</v>
      </c>
      <c r="T1330" s="94">
        <f t="shared" si="116"/>
        <v>0</v>
      </c>
      <c r="U1330" s="94">
        <f t="shared" si="116"/>
        <v>0</v>
      </c>
      <c r="V1330" s="94">
        <f t="shared" si="116"/>
        <v>0</v>
      </c>
      <c r="W1330" s="94">
        <f t="shared" si="116"/>
        <v>0</v>
      </c>
      <c r="X1330" s="94">
        <f t="shared" si="116"/>
        <v>0</v>
      </c>
      <c r="Y1330" s="94">
        <f t="shared" si="116"/>
        <v>0</v>
      </c>
      <c r="Z1330" s="94">
        <f t="shared" si="116"/>
        <v>0</v>
      </c>
      <c r="AA1330" s="94">
        <f t="shared" si="116"/>
        <v>0</v>
      </c>
      <c r="AB1330" s="95">
        <f t="shared" si="116"/>
        <v>0</v>
      </c>
      <c r="AD1330" s="194"/>
    </row>
    <row r="1331" spans="2:30" ht="12.75" hidden="1" customHeight="1" outlineLevel="1">
      <c r="D1331" s="112" t="str">
        <f ca="1">'Line Items'!D376</f>
        <v>[Rolling Stock Line 45]</v>
      </c>
      <c r="E1331" s="93"/>
      <c r="F1331" s="113" t="str">
        <f t="shared" si="109"/>
        <v>£000</v>
      </c>
      <c r="G1331" s="94">
        <f t="shared" si="116"/>
        <v>0</v>
      </c>
      <c r="H1331" s="94">
        <f t="shared" si="116"/>
        <v>0</v>
      </c>
      <c r="I1331" s="94">
        <f t="shared" si="116"/>
        <v>0</v>
      </c>
      <c r="J1331" s="94">
        <f t="shared" si="116"/>
        <v>0</v>
      </c>
      <c r="K1331" s="94">
        <f t="shared" si="116"/>
        <v>0</v>
      </c>
      <c r="L1331" s="94">
        <f t="shared" si="116"/>
        <v>0</v>
      </c>
      <c r="M1331" s="94">
        <f t="shared" si="116"/>
        <v>0</v>
      </c>
      <c r="N1331" s="94">
        <f t="shared" si="116"/>
        <v>0</v>
      </c>
      <c r="O1331" s="94">
        <f t="shared" si="116"/>
        <v>0</v>
      </c>
      <c r="P1331" s="94">
        <f t="shared" si="116"/>
        <v>0</v>
      </c>
      <c r="Q1331" s="94">
        <f t="shared" si="116"/>
        <v>0</v>
      </c>
      <c r="R1331" s="94">
        <f t="shared" si="116"/>
        <v>0</v>
      </c>
      <c r="S1331" s="94">
        <f t="shared" si="116"/>
        <v>0</v>
      </c>
      <c r="T1331" s="94">
        <f t="shared" si="116"/>
        <v>0</v>
      </c>
      <c r="U1331" s="94">
        <f t="shared" si="116"/>
        <v>0</v>
      </c>
      <c r="V1331" s="94">
        <f t="shared" si="116"/>
        <v>0</v>
      </c>
      <c r="W1331" s="94">
        <f t="shared" si="116"/>
        <v>0</v>
      </c>
      <c r="X1331" s="94">
        <f t="shared" si="116"/>
        <v>0</v>
      </c>
      <c r="Y1331" s="94">
        <f t="shared" si="116"/>
        <v>0</v>
      </c>
      <c r="Z1331" s="94">
        <f t="shared" si="116"/>
        <v>0</v>
      </c>
      <c r="AA1331" s="94">
        <f t="shared" si="116"/>
        <v>0</v>
      </c>
      <c r="AB1331" s="95">
        <f t="shared" si="116"/>
        <v>0</v>
      </c>
      <c r="AD1331" s="194"/>
    </row>
    <row r="1332" spans="2:30" ht="12.75" hidden="1" customHeight="1" outlineLevel="1">
      <c r="D1332" s="112" t="str">
        <f ca="1">'Line Items'!D377</f>
        <v>[Rolling Stock Line 46]</v>
      </c>
      <c r="E1332" s="93"/>
      <c r="F1332" s="113" t="str">
        <f t="shared" si="109"/>
        <v>£000</v>
      </c>
      <c r="G1332" s="94">
        <f t="shared" si="116"/>
        <v>0</v>
      </c>
      <c r="H1332" s="94">
        <f t="shared" si="116"/>
        <v>0</v>
      </c>
      <c r="I1332" s="94">
        <f t="shared" si="116"/>
        <v>0</v>
      </c>
      <c r="J1332" s="94">
        <f t="shared" si="116"/>
        <v>0</v>
      </c>
      <c r="K1332" s="94">
        <f t="shared" si="116"/>
        <v>0</v>
      </c>
      <c r="L1332" s="94">
        <f t="shared" si="116"/>
        <v>0</v>
      </c>
      <c r="M1332" s="94">
        <f t="shared" si="116"/>
        <v>0</v>
      </c>
      <c r="N1332" s="94">
        <f t="shared" si="116"/>
        <v>0</v>
      </c>
      <c r="O1332" s="94">
        <f t="shared" si="116"/>
        <v>0</v>
      </c>
      <c r="P1332" s="94">
        <f t="shared" si="116"/>
        <v>0</v>
      </c>
      <c r="Q1332" s="94">
        <f t="shared" si="116"/>
        <v>0</v>
      </c>
      <c r="R1332" s="94">
        <f t="shared" si="116"/>
        <v>0</v>
      </c>
      <c r="S1332" s="94">
        <f t="shared" si="116"/>
        <v>0</v>
      </c>
      <c r="T1332" s="94">
        <f t="shared" si="116"/>
        <v>0</v>
      </c>
      <c r="U1332" s="94">
        <f t="shared" si="116"/>
        <v>0</v>
      </c>
      <c r="V1332" s="94">
        <f t="shared" si="116"/>
        <v>0</v>
      </c>
      <c r="W1332" s="94">
        <f t="shared" si="116"/>
        <v>0</v>
      </c>
      <c r="X1332" s="94">
        <f t="shared" si="116"/>
        <v>0</v>
      </c>
      <c r="Y1332" s="94">
        <f t="shared" si="116"/>
        <v>0</v>
      </c>
      <c r="Z1332" s="94">
        <f t="shared" si="116"/>
        <v>0</v>
      </c>
      <c r="AA1332" s="94">
        <f t="shared" si="116"/>
        <v>0</v>
      </c>
      <c r="AB1332" s="95">
        <f t="shared" si="116"/>
        <v>0</v>
      </c>
      <c r="AD1332" s="194"/>
    </row>
    <row r="1333" spans="2:30" ht="12.75" hidden="1" customHeight="1" outlineLevel="1">
      <c r="D1333" s="112" t="str">
        <f ca="1">'Line Items'!D378</f>
        <v>[Rolling Stock Line 47]</v>
      </c>
      <c r="E1333" s="93"/>
      <c r="F1333" s="113" t="str">
        <f t="shared" si="109"/>
        <v>£000</v>
      </c>
      <c r="G1333" s="94">
        <f t="shared" si="116"/>
        <v>0</v>
      </c>
      <c r="H1333" s="94">
        <f t="shared" si="116"/>
        <v>0</v>
      </c>
      <c r="I1333" s="94">
        <f t="shared" si="116"/>
        <v>0</v>
      </c>
      <c r="J1333" s="94">
        <f t="shared" si="116"/>
        <v>0</v>
      </c>
      <c r="K1333" s="94">
        <f t="shared" si="116"/>
        <v>0</v>
      </c>
      <c r="L1333" s="94">
        <f t="shared" si="116"/>
        <v>0</v>
      </c>
      <c r="M1333" s="94">
        <f t="shared" si="116"/>
        <v>0</v>
      </c>
      <c r="N1333" s="94">
        <f t="shared" si="116"/>
        <v>0</v>
      </c>
      <c r="O1333" s="94">
        <f t="shared" si="116"/>
        <v>0</v>
      </c>
      <c r="P1333" s="94">
        <f t="shared" si="116"/>
        <v>0</v>
      </c>
      <c r="Q1333" s="94">
        <f t="shared" si="116"/>
        <v>0</v>
      </c>
      <c r="R1333" s="94">
        <f t="shared" si="116"/>
        <v>0</v>
      </c>
      <c r="S1333" s="94">
        <f t="shared" si="116"/>
        <v>0</v>
      </c>
      <c r="T1333" s="94">
        <f t="shared" si="116"/>
        <v>0</v>
      </c>
      <c r="U1333" s="94">
        <f t="shared" si="116"/>
        <v>0</v>
      </c>
      <c r="V1333" s="94">
        <f t="shared" si="116"/>
        <v>0</v>
      </c>
      <c r="W1333" s="94">
        <f t="shared" si="116"/>
        <v>0</v>
      </c>
      <c r="X1333" s="94">
        <f t="shared" si="116"/>
        <v>0</v>
      </c>
      <c r="Y1333" s="94">
        <f t="shared" si="116"/>
        <v>0</v>
      </c>
      <c r="Z1333" s="94">
        <f t="shared" si="116"/>
        <v>0</v>
      </c>
      <c r="AA1333" s="94">
        <f t="shared" si="116"/>
        <v>0</v>
      </c>
      <c r="AB1333" s="95">
        <f t="shared" si="116"/>
        <v>0</v>
      </c>
      <c r="AD1333" s="194"/>
    </row>
    <row r="1334" spans="2:30" ht="12.75" hidden="1" customHeight="1" outlineLevel="1">
      <c r="D1334" s="112" t="str">
        <f ca="1">'Line Items'!D379</f>
        <v>[Rolling Stock Line 48]</v>
      </c>
      <c r="E1334" s="93"/>
      <c r="F1334" s="113" t="str">
        <f t="shared" si="109"/>
        <v>£000</v>
      </c>
      <c r="G1334" s="94">
        <f t="shared" si="116"/>
        <v>0</v>
      </c>
      <c r="H1334" s="94">
        <f t="shared" si="116"/>
        <v>0</v>
      </c>
      <c r="I1334" s="94">
        <f t="shared" si="116"/>
        <v>0</v>
      </c>
      <c r="J1334" s="94">
        <f t="shared" si="116"/>
        <v>0</v>
      </c>
      <c r="K1334" s="94">
        <f t="shared" si="116"/>
        <v>0</v>
      </c>
      <c r="L1334" s="94">
        <f t="shared" si="116"/>
        <v>0</v>
      </c>
      <c r="M1334" s="94">
        <f t="shared" si="116"/>
        <v>0</v>
      </c>
      <c r="N1334" s="94">
        <f t="shared" si="116"/>
        <v>0</v>
      </c>
      <c r="O1334" s="94">
        <f t="shared" si="116"/>
        <v>0</v>
      </c>
      <c r="P1334" s="94">
        <f t="shared" si="116"/>
        <v>0</v>
      </c>
      <c r="Q1334" s="94">
        <f t="shared" si="116"/>
        <v>0</v>
      </c>
      <c r="R1334" s="94">
        <f t="shared" si="116"/>
        <v>0</v>
      </c>
      <c r="S1334" s="94">
        <f t="shared" si="116"/>
        <v>0</v>
      </c>
      <c r="T1334" s="94">
        <f t="shared" ref="T1334:AB1334" si="117">T65*T1111</f>
        <v>0</v>
      </c>
      <c r="U1334" s="94">
        <f t="shared" si="117"/>
        <v>0</v>
      </c>
      <c r="V1334" s="94">
        <f t="shared" si="117"/>
        <v>0</v>
      </c>
      <c r="W1334" s="94">
        <f t="shared" si="117"/>
        <v>0</v>
      </c>
      <c r="X1334" s="94">
        <f t="shared" si="117"/>
        <v>0</v>
      </c>
      <c r="Y1334" s="94">
        <f t="shared" si="117"/>
        <v>0</v>
      </c>
      <c r="Z1334" s="94">
        <f t="shared" si="117"/>
        <v>0</v>
      </c>
      <c r="AA1334" s="94">
        <f t="shared" si="117"/>
        <v>0</v>
      </c>
      <c r="AB1334" s="95">
        <f t="shared" si="117"/>
        <v>0</v>
      </c>
      <c r="AD1334" s="194"/>
    </row>
    <row r="1335" spans="2:30" ht="12.75" hidden="1" customHeight="1" outlineLevel="1">
      <c r="D1335" s="112" t="str">
        <f ca="1">'Line Items'!D380</f>
        <v>[Rolling Stock Line 49]</v>
      </c>
      <c r="E1335" s="93"/>
      <c r="F1335" s="113" t="str">
        <f t="shared" si="109"/>
        <v>£000</v>
      </c>
      <c r="G1335" s="94">
        <f t="shared" ref="G1335:AB1336" si="118">G66*G1112</f>
        <v>0</v>
      </c>
      <c r="H1335" s="94">
        <f t="shared" si="118"/>
        <v>0</v>
      </c>
      <c r="I1335" s="94">
        <f t="shared" si="118"/>
        <v>0</v>
      </c>
      <c r="J1335" s="94">
        <f t="shared" si="118"/>
        <v>0</v>
      </c>
      <c r="K1335" s="94">
        <f t="shared" si="118"/>
        <v>0</v>
      </c>
      <c r="L1335" s="94">
        <f t="shared" si="118"/>
        <v>0</v>
      </c>
      <c r="M1335" s="94">
        <f t="shared" si="118"/>
        <v>0</v>
      </c>
      <c r="N1335" s="94">
        <f t="shared" si="118"/>
        <v>0</v>
      </c>
      <c r="O1335" s="94">
        <f t="shared" si="118"/>
        <v>0</v>
      </c>
      <c r="P1335" s="94">
        <f t="shared" si="118"/>
        <v>0</v>
      </c>
      <c r="Q1335" s="94">
        <f t="shared" si="118"/>
        <v>0</v>
      </c>
      <c r="R1335" s="94">
        <f t="shared" si="118"/>
        <v>0</v>
      </c>
      <c r="S1335" s="94">
        <f t="shared" si="118"/>
        <v>0</v>
      </c>
      <c r="T1335" s="94">
        <f t="shared" si="118"/>
        <v>0</v>
      </c>
      <c r="U1335" s="94">
        <f t="shared" si="118"/>
        <v>0</v>
      </c>
      <c r="V1335" s="94">
        <f t="shared" si="118"/>
        <v>0</v>
      </c>
      <c r="W1335" s="94">
        <f t="shared" si="118"/>
        <v>0</v>
      </c>
      <c r="X1335" s="94">
        <f t="shared" si="118"/>
        <v>0</v>
      </c>
      <c r="Y1335" s="94">
        <f t="shared" si="118"/>
        <v>0</v>
      </c>
      <c r="Z1335" s="94">
        <f t="shared" si="118"/>
        <v>0</v>
      </c>
      <c r="AA1335" s="94">
        <f t="shared" si="118"/>
        <v>0</v>
      </c>
      <c r="AB1335" s="95">
        <f t="shared" si="118"/>
        <v>0</v>
      </c>
      <c r="AD1335" s="194"/>
    </row>
    <row r="1336" spans="2:30" ht="12.75" hidden="1" customHeight="1" outlineLevel="1">
      <c r="D1336" s="123" t="str">
        <f ca="1">'Line Items'!D381</f>
        <v>[Rolling Stock Line 50]</v>
      </c>
      <c r="E1336" s="183"/>
      <c r="F1336" s="124" t="str">
        <f t="shared" si="109"/>
        <v>£000</v>
      </c>
      <c r="G1336" s="98">
        <f t="shared" si="118"/>
        <v>0</v>
      </c>
      <c r="H1336" s="98">
        <f t="shared" si="118"/>
        <v>0</v>
      </c>
      <c r="I1336" s="98">
        <f t="shared" si="118"/>
        <v>0</v>
      </c>
      <c r="J1336" s="98">
        <f t="shared" si="118"/>
        <v>0</v>
      </c>
      <c r="K1336" s="98">
        <f t="shared" si="118"/>
        <v>0</v>
      </c>
      <c r="L1336" s="98">
        <f t="shared" si="118"/>
        <v>0</v>
      </c>
      <c r="M1336" s="98">
        <f t="shared" si="118"/>
        <v>0</v>
      </c>
      <c r="N1336" s="98">
        <f t="shared" si="118"/>
        <v>0</v>
      </c>
      <c r="O1336" s="98">
        <f t="shared" si="118"/>
        <v>0</v>
      </c>
      <c r="P1336" s="98">
        <f t="shared" si="118"/>
        <v>0</v>
      </c>
      <c r="Q1336" s="98">
        <f t="shared" si="118"/>
        <v>0</v>
      </c>
      <c r="R1336" s="98">
        <f t="shared" si="118"/>
        <v>0</v>
      </c>
      <c r="S1336" s="98">
        <f t="shared" si="118"/>
        <v>0</v>
      </c>
      <c r="T1336" s="98">
        <f t="shared" si="118"/>
        <v>0</v>
      </c>
      <c r="U1336" s="98">
        <f t="shared" si="118"/>
        <v>0</v>
      </c>
      <c r="V1336" s="98">
        <f t="shared" si="118"/>
        <v>0</v>
      </c>
      <c r="W1336" s="98">
        <f t="shared" si="118"/>
        <v>0</v>
      </c>
      <c r="X1336" s="98">
        <f t="shared" si="118"/>
        <v>0</v>
      </c>
      <c r="Y1336" s="98">
        <f t="shared" si="118"/>
        <v>0</v>
      </c>
      <c r="Z1336" s="98">
        <f t="shared" si="118"/>
        <v>0</v>
      </c>
      <c r="AA1336" s="98">
        <f t="shared" si="118"/>
        <v>0</v>
      </c>
      <c r="AB1336" s="99">
        <f t="shared" si="118"/>
        <v>0</v>
      </c>
      <c r="AD1336" s="257"/>
    </row>
    <row r="1337" spans="2:30" ht="12.75" hidden="1" customHeight="1" outlineLevel="1">
      <c r="G1337" s="94"/>
      <c r="H1337" s="94"/>
      <c r="I1337" s="94"/>
      <c r="J1337" s="94"/>
      <c r="K1337" s="94"/>
      <c r="L1337" s="94"/>
      <c r="M1337" s="94"/>
      <c r="N1337" s="94"/>
      <c r="O1337" s="94"/>
      <c r="P1337" s="94"/>
      <c r="Q1337" s="94"/>
      <c r="R1337" s="94"/>
      <c r="S1337" s="94"/>
      <c r="T1337" s="94"/>
      <c r="U1337" s="94"/>
      <c r="V1337" s="94"/>
      <c r="W1337" s="94"/>
      <c r="X1337" s="94"/>
      <c r="Y1337" s="94"/>
      <c r="Z1337" s="94"/>
      <c r="AA1337" s="94"/>
      <c r="AB1337" s="94"/>
    </row>
    <row r="1338" spans="2:30" ht="12.75" hidden="1" customHeight="1" outlineLevel="1">
      <c r="D1338" s="241" t="str">
        <f>"Total "&amp;B1285</f>
        <v>Total Rentalised Enhancement Cost</v>
      </c>
      <c r="E1338" s="242"/>
      <c r="F1338" s="243" t="str">
        <f>F1336</f>
        <v>£000</v>
      </c>
      <c r="G1338" s="244">
        <f t="shared" ref="G1338:AB1338" si="119">SUM(G1287:G1336)</f>
        <v>0</v>
      </c>
      <c r="H1338" s="244">
        <f t="shared" si="119"/>
        <v>0</v>
      </c>
      <c r="I1338" s="244">
        <f t="shared" si="119"/>
        <v>0</v>
      </c>
      <c r="J1338" s="244">
        <f t="shared" si="119"/>
        <v>0</v>
      </c>
      <c r="K1338" s="244">
        <f t="shared" si="119"/>
        <v>0</v>
      </c>
      <c r="L1338" s="244">
        <f t="shared" si="119"/>
        <v>0</v>
      </c>
      <c r="M1338" s="244">
        <f t="shared" si="119"/>
        <v>0</v>
      </c>
      <c r="N1338" s="244">
        <f t="shared" si="119"/>
        <v>0</v>
      </c>
      <c r="O1338" s="244">
        <f t="shared" si="119"/>
        <v>0</v>
      </c>
      <c r="P1338" s="244">
        <f t="shared" si="119"/>
        <v>0</v>
      </c>
      <c r="Q1338" s="244">
        <f t="shared" si="119"/>
        <v>0</v>
      </c>
      <c r="R1338" s="244">
        <f t="shared" si="119"/>
        <v>0</v>
      </c>
      <c r="S1338" s="244">
        <f t="shared" si="119"/>
        <v>0</v>
      </c>
      <c r="T1338" s="244">
        <f t="shared" si="119"/>
        <v>0</v>
      </c>
      <c r="U1338" s="244">
        <f t="shared" si="119"/>
        <v>0</v>
      </c>
      <c r="V1338" s="244">
        <f t="shared" si="119"/>
        <v>0</v>
      </c>
      <c r="W1338" s="244">
        <f t="shared" si="119"/>
        <v>0</v>
      </c>
      <c r="X1338" s="244">
        <f t="shared" si="119"/>
        <v>0</v>
      </c>
      <c r="Y1338" s="244">
        <f t="shared" si="119"/>
        <v>0</v>
      </c>
      <c r="Z1338" s="244">
        <f t="shared" si="119"/>
        <v>0</v>
      </c>
      <c r="AA1338" s="244">
        <f t="shared" si="119"/>
        <v>0</v>
      </c>
      <c r="AB1338" s="245">
        <f t="shared" si="119"/>
        <v>0</v>
      </c>
      <c r="AD1338" s="248"/>
    </row>
    <row r="1339" spans="2:30" collapsed="1">
      <c r="G1339" s="94"/>
      <c r="H1339" s="94"/>
      <c r="I1339" s="94"/>
      <c r="J1339" s="94"/>
      <c r="K1339" s="94"/>
      <c r="L1339" s="94"/>
      <c r="M1339" s="94"/>
      <c r="N1339" s="94"/>
      <c r="O1339" s="94"/>
      <c r="P1339" s="94"/>
      <c r="Q1339" s="94"/>
      <c r="R1339" s="94"/>
      <c r="S1339" s="94"/>
      <c r="T1339" s="94"/>
      <c r="U1339" s="94"/>
      <c r="V1339" s="94"/>
      <c r="W1339" s="94"/>
      <c r="X1339" s="94"/>
      <c r="Y1339" s="94"/>
      <c r="Z1339" s="94"/>
      <c r="AA1339" s="94"/>
      <c r="AB1339" s="94"/>
    </row>
    <row r="1340" spans="2:30">
      <c r="B1340" s="15" t="s">
        <v>635</v>
      </c>
      <c r="C1340" s="15"/>
      <c r="D1340" s="178"/>
      <c r="E1340" s="178"/>
      <c r="F1340" s="15"/>
      <c r="G1340" s="196"/>
      <c r="H1340" s="196"/>
      <c r="I1340" s="196"/>
      <c r="J1340" s="196"/>
      <c r="K1340" s="196"/>
      <c r="L1340" s="196"/>
      <c r="M1340" s="196"/>
      <c r="N1340" s="196"/>
      <c r="O1340" s="196"/>
      <c r="P1340" s="196"/>
      <c r="Q1340" s="196"/>
      <c r="R1340" s="196"/>
      <c r="S1340" s="196"/>
      <c r="T1340" s="196"/>
      <c r="U1340" s="196"/>
      <c r="V1340" s="196"/>
      <c r="W1340" s="196"/>
      <c r="X1340" s="196"/>
      <c r="Y1340" s="196"/>
      <c r="Z1340" s="196"/>
      <c r="AA1340" s="196"/>
      <c r="AB1340" s="196"/>
      <c r="AC1340" s="15"/>
      <c r="AD1340" s="15"/>
    </row>
    <row r="1341" spans="2:30" ht="12.75" hidden="1" customHeight="1" outlineLevel="1">
      <c r="G1341" s="94"/>
      <c r="H1341" s="94"/>
      <c r="I1341" s="94"/>
      <c r="J1341" s="94"/>
      <c r="K1341" s="94"/>
      <c r="L1341" s="94"/>
      <c r="M1341" s="94"/>
      <c r="N1341" s="94"/>
      <c r="O1341" s="94"/>
      <c r="P1341" s="94"/>
      <c r="Q1341" s="94"/>
      <c r="R1341" s="94"/>
      <c r="S1341" s="94"/>
      <c r="T1341" s="94"/>
      <c r="U1341" s="94"/>
      <c r="V1341" s="94"/>
      <c r="W1341" s="94"/>
      <c r="X1341" s="94"/>
      <c r="Y1341" s="94"/>
      <c r="Z1341" s="94"/>
      <c r="AA1341" s="94"/>
      <c r="AB1341" s="94"/>
    </row>
    <row r="1342" spans="2:30" ht="12.75" hidden="1" customHeight="1" outlineLevel="1">
      <c r="D1342" s="106" t="str">
        <f ca="1">'Line Items'!D332</f>
        <v>Angel: DMU - Class 142</v>
      </c>
      <c r="E1342" s="89"/>
      <c r="F1342" s="192" t="str">
        <f t="shared" ref="F1342:F1391" si="120">F1177</f>
        <v>£000</v>
      </c>
      <c r="G1342" s="90">
        <f t="shared" ref="G1342:AB1353" si="121">SUM(G1122,G1177,G1232,G1287)</f>
        <v>0</v>
      </c>
      <c r="H1342" s="90">
        <f t="shared" si="121"/>
        <v>0</v>
      </c>
      <c r="I1342" s="90">
        <f t="shared" si="121"/>
        <v>0</v>
      </c>
      <c r="J1342" s="90">
        <f t="shared" si="121"/>
        <v>0</v>
      </c>
      <c r="K1342" s="90">
        <f t="shared" si="121"/>
        <v>0</v>
      </c>
      <c r="L1342" s="90">
        <f t="shared" si="121"/>
        <v>0</v>
      </c>
      <c r="M1342" s="90">
        <f t="shared" si="121"/>
        <v>0</v>
      </c>
      <c r="N1342" s="90">
        <f t="shared" si="121"/>
        <v>0</v>
      </c>
      <c r="O1342" s="90">
        <f t="shared" si="121"/>
        <v>0</v>
      </c>
      <c r="P1342" s="90">
        <f t="shared" si="121"/>
        <v>0</v>
      </c>
      <c r="Q1342" s="90">
        <f t="shared" si="121"/>
        <v>0</v>
      </c>
      <c r="R1342" s="90">
        <f t="shared" si="121"/>
        <v>0</v>
      </c>
      <c r="S1342" s="90">
        <f t="shared" si="121"/>
        <v>0</v>
      </c>
      <c r="T1342" s="90">
        <f t="shared" si="121"/>
        <v>0</v>
      </c>
      <c r="U1342" s="90">
        <f t="shared" si="121"/>
        <v>0</v>
      </c>
      <c r="V1342" s="90">
        <f t="shared" si="121"/>
        <v>0</v>
      </c>
      <c r="W1342" s="90">
        <f t="shared" si="121"/>
        <v>0</v>
      </c>
      <c r="X1342" s="90">
        <f t="shared" si="121"/>
        <v>0</v>
      </c>
      <c r="Y1342" s="90">
        <f t="shared" si="121"/>
        <v>0</v>
      </c>
      <c r="Z1342" s="90">
        <f t="shared" si="121"/>
        <v>0</v>
      </c>
      <c r="AA1342" s="90">
        <f t="shared" si="121"/>
        <v>0</v>
      </c>
      <c r="AB1342" s="91">
        <f t="shared" si="121"/>
        <v>0</v>
      </c>
      <c r="AD1342" s="193"/>
    </row>
    <row r="1343" spans="2:30" ht="12.75" hidden="1" customHeight="1" outlineLevel="1">
      <c r="D1343" s="112" t="str">
        <f ca="1">'Line Items'!D333</f>
        <v>Angel: DMU - Class 150 - 2 car</v>
      </c>
      <c r="E1343" s="93"/>
      <c r="F1343" s="113" t="str">
        <f t="shared" si="120"/>
        <v>£000</v>
      </c>
      <c r="G1343" s="94">
        <f t="shared" si="121"/>
        <v>0</v>
      </c>
      <c r="H1343" s="94">
        <f t="shared" si="121"/>
        <v>0</v>
      </c>
      <c r="I1343" s="94">
        <f t="shared" si="121"/>
        <v>0</v>
      </c>
      <c r="J1343" s="94">
        <f t="shared" si="121"/>
        <v>0</v>
      </c>
      <c r="K1343" s="94">
        <f t="shared" si="121"/>
        <v>0</v>
      </c>
      <c r="L1343" s="94">
        <f t="shared" si="121"/>
        <v>0</v>
      </c>
      <c r="M1343" s="94">
        <f t="shared" si="121"/>
        <v>0</v>
      </c>
      <c r="N1343" s="94">
        <f t="shared" si="121"/>
        <v>0</v>
      </c>
      <c r="O1343" s="94">
        <f t="shared" si="121"/>
        <v>0</v>
      </c>
      <c r="P1343" s="94">
        <f t="shared" si="121"/>
        <v>0</v>
      </c>
      <c r="Q1343" s="94">
        <f t="shared" si="121"/>
        <v>0</v>
      </c>
      <c r="R1343" s="94">
        <f t="shared" si="121"/>
        <v>0</v>
      </c>
      <c r="S1343" s="94">
        <f t="shared" si="121"/>
        <v>0</v>
      </c>
      <c r="T1343" s="94">
        <f t="shared" si="121"/>
        <v>0</v>
      </c>
      <c r="U1343" s="94">
        <f t="shared" si="121"/>
        <v>0</v>
      </c>
      <c r="V1343" s="94">
        <f t="shared" si="121"/>
        <v>0</v>
      </c>
      <c r="W1343" s="94">
        <f t="shared" si="121"/>
        <v>0</v>
      </c>
      <c r="X1343" s="94">
        <f t="shared" si="121"/>
        <v>0</v>
      </c>
      <c r="Y1343" s="94">
        <f t="shared" si="121"/>
        <v>0</v>
      </c>
      <c r="Z1343" s="94">
        <f t="shared" si="121"/>
        <v>0</v>
      </c>
      <c r="AA1343" s="94">
        <f t="shared" si="121"/>
        <v>0</v>
      </c>
      <c r="AB1343" s="95">
        <f t="shared" si="121"/>
        <v>0</v>
      </c>
      <c r="AD1343" s="194"/>
    </row>
    <row r="1344" spans="2:30" ht="12.75" hidden="1" customHeight="1" outlineLevel="1">
      <c r="D1344" s="112" t="str">
        <f ca="1">'Line Items'!D334</f>
        <v>Angel: DMU - Class 150 - 3 car</v>
      </c>
      <c r="E1344" s="93"/>
      <c r="F1344" s="113" t="str">
        <f t="shared" si="120"/>
        <v>£000</v>
      </c>
      <c r="G1344" s="94">
        <f t="shared" si="121"/>
        <v>0</v>
      </c>
      <c r="H1344" s="94">
        <f t="shared" si="121"/>
        <v>0</v>
      </c>
      <c r="I1344" s="94">
        <f t="shared" si="121"/>
        <v>0</v>
      </c>
      <c r="J1344" s="94">
        <f t="shared" si="121"/>
        <v>0</v>
      </c>
      <c r="K1344" s="94">
        <f t="shared" si="121"/>
        <v>0</v>
      </c>
      <c r="L1344" s="94">
        <f t="shared" si="121"/>
        <v>0</v>
      </c>
      <c r="M1344" s="94">
        <f t="shared" si="121"/>
        <v>0</v>
      </c>
      <c r="N1344" s="94">
        <f t="shared" si="121"/>
        <v>0</v>
      </c>
      <c r="O1344" s="94">
        <f t="shared" si="121"/>
        <v>0</v>
      </c>
      <c r="P1344" s="94">
        <f t="shared" si="121"/>
        <v>0</v>
      </c>
      <c r="Q1344" s="94">
        <f t="shared" si="121"/>
        <v>0</v>
      </c>
      <c r="R1344" s="94">
        <f t="shared" si="121"/>
        <v>0</v>
      </c>
      <c r="S1344" s="94">
        <f t="shared" si="121"/>
        <v>0</v>
      </c>
      <c r="T1344" s="94">
        <f t="shared" si="121"/>
        <v>0</v>
      </c>
      <c r="U1344" s="94">
        <f t="shared" si="121"/>
        <v>0</v>
      </c>
      <c r="V1344" s="94">
        <f t="shared" si="121"/>
        <v>0</v>
      </c>
      <c r="W1344" s="94">
        <f t="shared" si="121"/>
        <v>0</v>
      </c>
      <c r="X1344" s="94">
        <f t="shared" si="121"/>
        <v>0</v>
      </c>
      <c r="Y1344" s="94">
        <f t="shared" si="121"/>
        <v>0</v>
      </c>
      <c r="Z1344" s="94">
        <f t="shared" si="121"/>
        <v>0</v>
      </c>
      <c r="AA1344" s="94">
        <f t="shared" si="121"/>
        <v>0</v>
      </c>
      <c r="AB1344" s="95">
        <f t="shared" si="121"/>
        <v>0</v>
      </c>
      <c r="AD1344" s="194"/>
    </row>
    <row r="1345" spans="4:30" ht="12.75" hidden="1" customHeight="1" outlineLevel="1">
      <c r="D1345" s="112" t="str">
        <f ca="1">'Line Items'!D335</f>
        <v>Angel: DMU - Class 153</v>
      </c>
      <c r="E1345" s="93"/>
      <c r="F1345" s="113" t="str">
        <f t="shared" si="120"/>
        <v>£000</v>
      </c>
      <c r="G1345" s="94">
        <f t="shared" si="121"/>
        <v>0</v>
      </c>
      <c r="H1345" s="94">
        <f t="shared" si="121"/>
        <v>0</v>
      </c>
      <c r="I1345" s="94">
        <f t="shared" si="121"/>
        <v>0</v>
      </c>
      <c r="J1345" s="94">
        <f t="shared" si="121"/>
        <v>0</v>
      </c>
      <c r="K1345" s="94">
        <f t="shared" si="121"/>
        <v>0</v>
      </c>
      <c r="L1345" s="94">
        <f t="shared" si="121"/>
        <v>0</v>
      </c>
      <c r="M1345" s="94">
        <f t="shared" si="121"/>
        <v>0</v>
      </c>
      <c r="N1345" s="94">
        <f t="shared" si="121"/>
        <v>0</v>
      </c>
      <c r="O1345" s="94">
        <f t="shared" si="121"/>
        <v>0</v>
      </c>
      <c r="P1345" s="94">
        <f t="shared" si="121"/>
        <v>0</v>
      </c>
      <c r="Q1345" s="94">
        <f t="shared" si="121"/>
        <v>0</v>
      </c>
      <c r="R1345" s="94">
        <f t="shared" si="121"/>
        <v>0</v>
      </c>
      <c r="S1345" s="94">
        <f t="shared" si="121"/>
        <v>0</v>
      </c>
      <c r="T1345" s="94">
        <f t="shared" si="121"/>
        <v>0</v>
      </c>
      <c r="U1345" s="94">
        <f t="shared" si="121"/>
        <v>0</v>
      </c>
      <c r="V1345" s="94">
        <f t="shared" si="121"/>
        <v>0</v>
      </c>
      <c r="W1345" s="94">
        <f t="shared" si="121"/>
        <v>0</v>
      </c>
      <c r="X1345" s="94">
        <f t="shared" si="121"/>
        <v>0</v>
      </c>
      <c r="Y1345" s="94">
        <f t="shared" si="121"/>
        <v>0</v>
      </c>
      <c r="Z1345" s="94">
        <f t="shared" si="121"/>
        <v>0</v>
      </c>
      <c r="AA1345" s="94">
        <f t="shared" si="121"/>
        <v>0</v>
      </c>
      <c r="AB1345" s="95">
        <f t="shared" si="121"/>
        <v>0</v>
      </c>
      <c r="AD1345" s="194"/>
    </row>
    <row r="1346" spans="4:30" ht="12.75" hidden="1" customHeight="1" outlineLevel="1">
      <c r="D1346" s="112" t="str">
        <f ca="1">'Line Items'!D336</f>
        <v>Angel: DMU - Class 156</v>
      </c>
      <c r="E1346" s="93"/>
      <c r="F1346" s="113" t="str">
        <f t="shared" si="120"/>
        <v>£000</v>
      </c>
      <c r="G1346" s="94">
        <f t="shared" si="121"/>
        <v>0</v>
      </c>
      <c r="H1346" s="94">
        <f t="shared" si="121"/>
        <v>0</v>
      </c>
      <c r="I1346" s="94">
        <f t="shared" si="121"/>
        <v>0</v>
      </c>
      <c r="J1346" s="94">
        <f t="shared" si="121"/>
        <v>0</v>
      </c>
      <c r="K1346" s="94">
        <f t="shared" si="121"/>
        <v>0</v>
      </c>
      <c r="L1346" s="94">
        <f t="shared" si="121"/>
        <v>0</v>
      </c>
      <c r="M1346" s="94">
        <f t="shared" si="121"/>
        <v>0</v>
      </c>
      <c r="N1346" s="94">
        <f t="shared" si="121"/>
        <v>0</v>
      </c>
      <c r="O1346" s="94">
        <f t="shared" si="121"/>
        <v>0</v>
      </c>
      <c r="P1346" s="94">
        <f t="shared" si="121"/>
        <v>0</v>
      </c>
      <c r="Q1346" s="94">
        <f t="shared" si="121"/>
        <v>0</v>
      </c>
      <c r="R1346" s="94">
        <f t="shared" si="121"/>
        <v>0</v>
      </c>
      <c r="S1346" s="94">
        <f t="shared" si="121"/>
        <v>0</v>
      </c>
      <c r="T1346" s="94">
        <f t="shared" si="121"/>
        <v>0</v>
      </c>
      <c r="U1346" s="94">
        <f t="shared" si="121"/>
        <v>0</v>
      </c>
      <c r="V1346" s="94">
        <f t="shared" si="121"/>
        <v>0</v>
      </c>
      <c r="W1346" s="94">
        <f t="shared" si="121"/>
        <v>0</v>
      </c>
      <c r="X1346" s="94">
        <f t="shared" si="121"/>
        <v>0</v>
      </c>
      <c r="Y1346" s="94">
        <f t="shared" si="121"/>
        <v>0</v>
      </c>
      <c r="Z1346" s="94">
        <f t="shared" si="121"/>
        <v>0</v>
      </c>
      <c r="AA1346" s="94">
        <f t="shared" si="121"/>
        <v>0</v>
      </c>
      <c r="AB1346" s="95">
        <f t="shared" si="121"/>
        <v>0</v>
      </c>
      <c r="AD1346" s="194"/>
    </row>
    <row r="1347" spans="4:30" ht="12.75" hidden="1" customHeight="1" outlineLevel="1">
      <c r="D1347" s="112" t="str">
        <f ca="1">'Line Items'!D337</f>
        <v>Angel: DMU - Class 158 - 2 car</v>
      </c>
      <c r="E1347" s="93"/>
      <c r="F1347" s="113" t="str">
        <f t="shared" si="120"/>
        <v>£000</v>
      </c>
      <c r="G1347" s="94">
        <f t="shared" si="121"/>
        <v>0</v>
      </c>
      <c r="H1347" s="94">
        <f t="shared" si="121"/>
        <v>0</v>
      </c>
      <c r="I1347" s="94">
        <f t="shared" si="121"/>
        <v>0</v>
      </c>
      <c r="J1347" s="94">
        <f t="shared" si="121"/>
        <v>0</v>
      </c>
      <c r="K1347" s="94">
        <f t="shared" si="121"/>
        <v>0</v>
      </c>
      <c r="L1347" s="94">
        <f t="shared" si="121"/>
        <v>0</v>
      </c>
      <c r="M1347" s="94">
        <f t="shared" si="121"/>
        <v>0</v>
      </c>
      <c r="N1347" s="94">
        <f t="shared" si="121"/>
        <v>0</v>
      </c>
      <c r="O1347" s="94">
        <f t="shared" si="121"/>
        <v>0</v>
      </c>
      <c r="P1347" s="94">
        <f t="shared" si="121"/>
        <v>0</v>
      </c>
      <c r="Q1347" s="94">
        <f t="shared" si="121"/>
        <v>0</v>
      </c>
      <c r="R1347" s="94">
        <f t="shared" si="121"/>
        <v>0</v>
      </c>
      <c r="S1347" s="94">
        <f t="shared" si="121"/>
        <v>0</v>
      </c>
      <c r="T1347" s="94">
        <f t="shared" si="121"/>
        <v>0</v>
      </c>
      <c r="U1347" s="94">
        <f t="shared" si="121"/>
        <v>0</v>
      </c>
      <c r="V1347" s="94">
        <f t="shared" si="121"/>
        <v>0</v>
      </c>
      <c r="W1347" s="94">
        <f t="shared" si="121"/>
        <v>0</v>
      </c>
      <c r="X1347" s="94">
        <f t="shared" si="121"/>
        <v>0</v>
      </c>
      <c r="Y1347" s="94">
        <f t="shared" si="121"/>
        <v>0</v>
      </c>
      <c r="Z1347" s="94">
        <f t="shared" si="121"/>
        <v>0</v>
      </c>
      <c r="AA1347" s="94">
        <f t="shared" si="121"/>
        <v>0</v>
      </c>
      <c r="AB1347" s="95">
        <f t="shared" si="121"/>
        <v>0</v>
      </c>
      <c r="AD1347" s="194"/>
    </row>
    <row r="1348" spans="4:30" ht="12.75" hidden="1" customHeight="1" outlineLevel="1">
      <c r="D1348" s="112" t="str">
        <f ca="1">'Line Items'!D338</f>
        <v>Angel: EMU - Class 333</v>
      </c>
      <c r="E1348" s="93"/>
      <c r="F1348" s="113" t="str">
        <f t="shared" si="120"/>
        <v>£000</v>
      </c>
      <c r="G1348" s="94">
        <f t="shared" si="121"/>
        <v>0</v>
      </c>
      <c r="H1348" s="94">
        <f t="shared" si="121"/>
        <v>0</v>
      </c>
      <c r="I1348" s="94">
        <f t="shared" si="121"/>
        <v>0</v>
      </c>
      <c r="J1348" s="94">
        <f t="shared" si="121"/>
        <v>0</v>
      </c>
      <c r="K1348" s="94">
        <f t="shared" si="121"/>
        <v>0</v>
      </c>
      <c r="L1348" s="94">
        <f t="shared" si="121"/>
        <v>0</v>
      </c>
      <c r="M1348" s="94">
        <f t="shared" si="121"/>
        <v>0</v>
      </c>
      <c r="N1348" s="94">
        <f t="shared" si="121"/>
        <v>0</v>
      </c>
      <c r="O1348" s="94">
        <f t="shared" si="121"/>
        <v>0</v>
      </c>
      <c r="P1348" s="94">
        <f t="shared" si="121"/>
        <v>0</v>
      </c>
      <c r="Q1348" s="94">
        <f t="shared" si="121"/>
        <v>0</v>
      </c>
      <c r="R1348" s="94">
        <f t="shared" si="121"/>
        <v>0</v>
      </c>
      <c r="S1348" s="94">
        <f t="shared" si="121"/>
        <v>0</v>
      </c>
      <c r="T1348" s="94">
        <f t="shared" si="121"/>
        <v>0</v>
      </c>
      <c r="U1348" s="94">
        <f t="shared" si="121"/>
        <v>0</v>
      </c>
      <c r="V1348" s="94">
        <f t="shared" si="121"/>
        <v>0</v>
      </c>
      <c r="W1348" s="94">
        <f t="shared" si="121"/>
        <v>0</v>
      </c>
      <c r="X1348" s="94">
        <f t="shared" si="121"/>
        <v>0</v>
      </c>
      <c r="Y1348" s="94">
        <f t="shared" si="121"/>
        <v>0</v>
      </c>
      <c r="Z1348" s="94">
        <f t="shared" si="121"/>
        <v>0</v>
      </c>
      <c r="AA1348" s="94">
        <f t="shared" si="121"/>
        <v>0</v>
      </c>
      <c r="AB1348" s="95">
        <f t="shared" si="121"/>
        <v>0</v>
      </c>
      <c r="AD1348" s="194"/>
    </row>
    <row r="1349" spans="4:30" ht="12.75" hidden="1" customHeight="1" outlineLevel="1">
      <c r="D1349" s="112" t="str">
        <f ca="1">'Line Items'!D339</f>
        <v>Eversholt: DMU - Class 158 - 2 car</v>
      </c>
      <c r="E1349" s="93"/>
      <c r="F1349" s="113" t="str">
        <f t="shared" si="120"/>
        <v>£000</v>
      </c>
      <c r="G1349" s="94">
        <f t="shared" si="121"/>
        <v>0</v>
      </c>
      <c r="H1349" s="94">
        <f t="shared" si="121"/>
        <v>0</v>
      </c>
      <c r="I1349" s="94">
        <f t="shared" si="121"/>
        <v>0</v>
      </c>
      <c r="J1349" s="94">
        <f t="shared" si="121"/>
        <v>0</v>
      </c>
      <c r="K1349" s="94">
        <f t="shared" si="121"/>
        <v>0</v>
      </c>
      <c r="L1349" s="94">
        <f t="shared" si="121"/>
        <v>0</v>
      </c>
      <c r="M1349" s="94">
        <f t="shared" si="121"/>
        <v>0</v>
      </c>
      <c r="N1349" s="94">
        <f t="shared" si="121"/>
        <v>0</v>
      </c>
      <c r="O1349" s="94">
        <f t="shared" si="121"/>
        <v>0</v>
      </c>
      <c r="P1349" s="94">
        <f t="shared" si="121"/>
        <v>0</v>
      </c>
      <c r="Q1349" s="94">
        <f t="shared" si="121"/>
        <v>0</v>
      </c>
      <c r="R1349" s="94">
        <f t="shared" si="121"/>
        <v>0</v>
      </c>
      <c r="S1349" s="94">
        <f t="shared" si="121"/>
        <v>0</v>
      </c>
      <c r="T1349" s="94">
        <f t="shared" si="121"/>
        <v>0</v>
      </c>
      <c r="U1349" s="94">
        <f t="shared" si="121"/>
        <v>0</v>
      </c>
      <c r="V1349" s="94">
        <f t="shared" si="121"/>
        <v>0</v>
      </c>
      <c r="W1349" s="94">
        <f t="shared" si="121"/>
        <v>0</v>
      </c>
      <c r="X1349" s="94">
        <f t="shared" si="121"/>
        <v>0</v>
      </c>
      <c r="Y1349" s="94">
        <f t="shared" si="121"/>
        <v>0</v>
      </c>
      <c r="Z1349" s="94">
        <f t="shared" si="121"/>
        <v>0</v>
      </c>
      <c r="AA1349" s="94">
        <f t="shared" si="121"/>
        <v>0</v>
      </c>
      <c r="AB1349" s="95">
        <f t="shared" si="121"/>
        <v>0</v>
      </c>
      <c r="AD1349" s="194"/>
    </row>
    <row r="1350" spans="4:30" ht="12.75" hidden="1" customHeight="1" outlineLevel="1">
      <c r="D1350" s="112" t="str">
        <f ca="1">'Line Items'!D340</f>
        <v>Eversholt: EMU - Class 321</v>
      </c>
      <c r="E1350" s="93"/>
      <c r="F1350" s="113" t="str">
        <f t="shared" si="120"/>
        <v>£000</v>
      </c>
      <c r="G1350" s="94">
        <f t="shared" si="121"/>
        <v>0</v>
      </c>
      <c r="H1350" s="94">
        <f t="shared" si="121"/>
        <v>0</v>
      </c>
      <c r="I1350" s="94">
        <f t="shared" si="121"/>
        <v>0</v>
      </c>
      <c r="J1350" s="94">
        <f t="shared" si="121"/>
        <v>0</v>
      </c>
      <c r="K1350" s="94">
        <f t="shared" si="121"/>
        <v>0</v>
      </c>
      <c r="L1350" s="94">
        <f t="shared" si="121"/>
        <v>0</v>
      </c>
      <c r="M1350" s="94">
        <f t="shared" si="121"/>
        <v>0</v>
      </c>
      <c r="N1350" s="94">
        <f t="shared" si="121"/>
        <v>0</v>
      </c>
      <c r="O1350" s="94">
        <f t="shared" si="121"/>
        <v>0</v>
      </c>
      <c r="P1350" s="94">
        <f t="shared" si="121"/>
        <v>0</v>
      </c>
      <c r="Q1350" s="94">
        <f t="shared" si="121"/>
        <v>0</v>
      </c>
      <c r="R1350" s="94">
        <f t="shared" si="121"/>
        <v>0</v>
      </c>
      <c r="S1350" s="94">
        <f t="shared" si="121"/>
        <v>0</v>
      </c>
      <c r="T1350" s="94">
        <f t="shared" si="121"/>
        <v>0</v>
      </c>
      <c r="U1350" s="94">
        <f t="shared" si="121"/>
        <v>0</v>
      </c>
      <c r="V1350" s="94">
        <f t="shared" si="121"/>
        <v>0</v>
      </c>
      <c r="W1350" s="94">
        <f t="shared" si="121"/>
        <v>0</v>
      </c>
      <c r="X1350" s="94">
        <f t="shared" si="121"/>
        <v>0</v>
      </c>
      <c r="Y1350" s="94">
        <f t="shared" si="121"/>
        <v>0</v>
      </c>
      <c r="Z1350" s="94">
        <f t="shared" si="121"/>
        <v>0</v>
      </c>
      <c r="AA1350" s="94">
        <f t="shared" si="121"/>
        <v>0</v>
      </c>
      <c r="AB1350" s="95">
        <f t="shared" si="121"/>
        <v>0</v>
      </c>
      <c r="AD1350" s="194"/>
    </row>
    <row r="1351" spans="4:30" ht="12.75" hidden="1" customHeight="1" outlineLevel="1">
      <c r="D1351" s="112" t="str">
        <f ca="1">'Line Items'!D341</f>
        <v>Eversholt: EMU - Class 322</v>
      </c>
      <c r="E1351" s="93"/>
      <c r="F1351" s="113" t="str">
        <f t="shared" si="120"/>
        <v>£000</v>
      </c>
      <c r="G1351" s="94">
        <f t="shared" si="121"/>
        <v>0</v>
      </c>
      <c r="H1351" s="94">
        <f t="shared" si="121"/>
        <v>0</v>
      </c>
      <c r="I1351" s="94">
        <f t="shared" si="121"/>
        <v>0</v>
      </c>
      <c r="J1351" s="94">
        <f t="shared" si="121"/>
        <v>0</v>
      </c>
      <c r="K1351" s="94">
        <f t="shared" si="121"/>
        <v>0</v>
      </c>
      <c r="L1351" s="94">
        <f t="shared" si="121"/>
        <v>0</v>
      </c>
      <c r="M1351" s="94">
        <f t="shared" si="121"/>
        <v>0</v>
      </c>
      <c r="N1351" s="94">
        <f t="shared" si="121"/>
        <v>0</v>
      </c>
      <c r="O1351" s="94">
        <f t="shared" si="121"/>
        <v>0</v>
      </c>
      <c r="P1351" s="94">
        <f t="shared" si="121"/>
        <v>0</v>
      </c>
      <c r="Q1351" s="94">
        <f t="shared" si="121"/>
        <v>0</v>
      </c>
      <c r="R1351" s="94">
        <f t="shared" si="121"/>
        <v>0</v>
      </c>
      <c r="S1351" s="94">
        <f t="shared" si="121"/>
        <v>0</v>
      </c>
      <c r="T1351" s="94">
        <f t="shared" si="121"/>
        <v>0</v>
      </c>
      <c r="U1351" s="94">
        <f t="shared" si="121"/>
        <v>0</v>
      </c>
      <c r="V1351" s="94">
        <f t="shared" si="121"/>
        <v>0</v>
      </c>
      <c r="W1351" s="94">
        <f t="shared" si="121"/>
        <v>0</v>
      </c>
      <c r="X1351" s="94">
        <f t="shared" si="121"/>
        <v>0</v>
      </c>
      <c r="Y1351" s="94">
        <f t="shared" si="121"/>
        <v>0</v>
      </c>
      <c r="Z1351" s="94">
        <f t="shared" si="121"/>
        <v>0</v>
      </c>
      <c r="AA1351" s="94">
        <f t="shared" si="121"/>
        <v>0</v>
      </c>
      <c r="AB1351" s="95">
        <f t="shared" si="121"/>
        <v>0</v>
      </c>
      <c r="AD1351" s="194"/>
    </row>
    <row r="1352" spans="4:30" ht="12.75" hidden="1" customHeight="1" outlineLevel="1">
      <c r="D1352" s="112" t="str">
        <f ca="1">'Line Items'!D342</f>
        <v>Porterbrook: DMU - Class 144 - 2 car</v>
      </c>
      <c r="E1352" s="93"/>
      <c r="F1352" s="113" t="str">
        <f t="shared" si="120"/>
        <v>£000</v>
      </c>
      <c r="G1352" s="94">
        <f t="shared" si="121"/>
        <v>0</v>
      </c>
      <c r="H1352" s="94">
        <f t="shared" si="121"/>
        <v>0</v>
      </c>
      <c r="I1352" s="94">
        <f t="shared" si="121"/>
        <v>0</v>
      </c>
      <c r="J1352" s="94">
        <f t="shared" si="121"/>
        <v>0</v>
      </c>
      <c r="K1352" s="94">
        <f t="shared" si="121"/>
        <v>0</v>
      </c>
      <c r="L1352" s="94">
        <f t="shared" si="121"/>
        <v>0</v>
      </c>
      <c r="M1352" s="94">
        <f t="shared" si="121"/>
        <v>0</v>
      </c>
      <c r="N1352" s="94">
        <f t="shared" si="121"/>
        <v>0</v>
      </c>
      <c r="O1352" s="94">
        <f t="shared" si="121"/>
        <v>0</v>
      </c>
      <c r="P1352" s="94">
        <f t="shared" si="121"/>
        <v>0</v>
      </c>
      <c r="Q1352" s="94">
        <f t="shared" si="121"/>
        <v>0</v>
      </c>
      <c r="R1352" s="94">
        <f t="shared" si="121"/>
        <v>0</v>
      </c>
      <c r="S1352" s="94">
        <f t="shared" si="121"/>
        <v>0</v>
      </c>
      <c r="T1352" s="94">
        <f t="shared" si="121"/>
        <v>0</v>
      </c>
      <c r="U1352" s="94">
        <f t="shared" si="121"/>
        <v>0</v>
      </c>
      <c r="V1352" s="94">
        <f t="shared" si="121"/>
        <v>0</v>
      </c>
      <c r="W1352" s="94">
        <f t="shared" si="121"/>
        <v>0</v>
      </c>
      <c r="X1352" s="94">
        <f t="shared" si="121"/>
        <v>0</v>
      </c>
      <c r="Y1352" s="94">
        <f t="shared" si="121"/>
        <v>0</v>
      </c>
      <c r="Z1352" s="94">
        <f t="shared" si="121"/>
        <v>0</v>
      </c>
      <c r="AA1352" s="94">
        <f t="shared" si="121"/>
        <v>0</v>
      </c>
      <c r="AB1352" s="95">
        <f t="shared" si="121"/>
        <v>0</v>
      </c>
      <c r="AD1352" s="194"/>
    </row>
    <row r="1353" spans="4:30" ht="12.75" hidden="1" customHeight="1" outlineLevel="1">
      <c r="D1353" s="112" t="str">
        <f ca="1">'Line Items'!D343</f>
        <v>Porterbrook: DMU - Class 144 - 3 car</v>
      </c>
      <c r="E1353" s="93"/>
      <c r="F1353" s="113" t="str">
        <f t="shared" si="120"/>
        <v>£000</v>
      </c>
      <c r="G1353" s="94">
        <f t="shared" si="121"/>
        <v>0</v>
      </c>
      <c r="H1353" s="94">
        <f t="shared" si="121"/>
        <v>0</v>
      </c>
      <c r="I1353" s="94">
        <f t="shared" si="121"/>
        <v>0</v>
      </c>
      <c r="J1353" s="94">
        <f t="shared" si="121"/>
        <v>0</v>
      </c>
      <c r="K1353" s="94">
        <f t="shared" si="121"/>
        <v>0</v>
      </c>
      <c r="L1353" s="94">
        <f t="shared" si="121"/>
        <v>0</v>
      </c>
      <c r="M1353" s="94">
        <f t="shared" si="121"/>
        <v>0</v>
      </c>
      <c r="N1353" s="94">
        <f t="shared" si="121"/>
        <v>0</v>
      </c>
      <c r="O1353" s="94">
        <f t="shared" si="121"/>
        <v>0</v>
      </c>
      <c r="P1353" s="94">
        <f t="shared" si="121"/>
        <v>0</v>
      </c>
      <c r="Q1353" s="94">
        <f t="shared" si="121"/>
        <v>0</v>
      </c>
      <c r="R1353" s="94">
        <f t="shared" si="121"/>
        <v>0</v>
      </c>
      <c r="S1353" s="94">
        <f t="shared" si="121"/>
        <v>0</v>
      </c>
      <c r="T1353" s="94">
        <f t="shared" ref="T1353:AB1353" si="122">SUM(T1133,T1188,T1243,T1298)</f>
        <v>0</v>
      </c>
      <c r="U1353" s="94">
        <f t="shared" si="122"/>
        <v>0</v>
      </c>
      <c r="V1353" s="94">
        <f t="shared" si="122"/>
        <v>0</v>
      </c>
      <c r="W1353" s="94">
        <f t="shared" si="122"/>
        <v>0</v>
      </c>
      <c r="X1353" s="94">
        <f t="shared" si="122"/>
        <v>0</v>
      </c>
      <c r="Y1353" s="94">
        <f t="shared" si="122"/>
        <v>0</v>
      </c>
      <c r="Z1353" s="94">
        <f t="shared" si="122"/>
        <v>0</v>
      </c>
      <c r="AA1353" s="94">
        <f t="shared" si="122"/>
        <v>0</v>
      </c>
      <c r="AB1353" s="95">
        <f t="shared" si="122"/>
        <v>0</v>
      </c>
      <c r="AD1353" s="194"/>
    </row>
    <row r="1354" spans="4:30" ht="12.75" hidden="1" customHeight="1" outlineLevel="1">
      <c r="D1354" s="112" t="str">
        <f ca="1">'Line Items'!D344</f>
        <v>Porterbrook: DMU - Class 150 - 2 car</v>
      </c>
      <c r="E1354" s="93"/>
      <c r="F1354" s="113" t="str">
        <f t="shared" si="120"/>
        <v>£000</v>
      </c>
      <c r="G1354" s="94">
        <f t="shared" ref="G1354:AB1365" si="123">SUM(G1134,G1189,G1244,G1299)</f>
        <v>0</v>
      </c>
      <c r="H1354" s="94">
        <f t="shared" si="123"/>
        <v>0</v>
      </c>
      <c r="I1354" s="94">
        <f t="shared" si="123"/>
        <v>0</v>
      </c>
      <c r="J1354" s="94">
        <f t="shared" si="123"/>
        <v>0</v>
      </c>
      <c r="K1354" s="94">
        <f t="shared" si="123"/>
        <v>0</v>
      </c>
      <c r="L1354" s="94">
        <f t="shared" si="123"/>
        <v>0</v>
      </c>
      <c r="M1354" s="94">
        <f t="shared" si="123"/>
        <v>0</v>
      </c>
      <c r="N1354" s="94">
        <f t="shared" si="123"/>
        <v>0</v>
      </c>
      <c r="O1354" s="94">
        <f t="shared" si="123"/>
        <v>0</v>
      </c>
      <c r="P1354" s="94">
        <f t="shared" si="123"/>
        <v>0</v>
      </c>
      <c r="Q1354" s="94">
        <f t="shared" si="123"/>
        <v>0</v>
      </c>
      <c r="R1354" s="94">
        <f t="shared" si="123"/>
        <v>0</v>
      </c>
      <c r="S1354" s="94">
        <f t="shared" si="123"/>
        <v>0</v>
      </c>
      <c r="T1354" s="94">
        <f t="shared" si="123"/>
        <v>0</v>
      </c>
      <c r="U1354" s="94">
        <f t="shared" si="123"/>
        <v>0</v>
      </c>
      <c r="V1354" s="94">
        <f t="shared" si="123"/>
        <v>0</v>
      </c>
      <c r="W1354" s="94">
        <f t="shared" si="123"/>
        <v>0</v>
      </c>
      <c r="X1354" s="94">
        <f t="shared" si="123"/>
        <v>0</v>
      </c>
      <c r="Y1354" s="94">
        <f t="shared" si="123"/>
        <v>0</v>
      </c>
      <c r="Z1354" s="94">
        <f t="shared" si="123"/>
        <v>0</v>
      </c>
      <c r="AA1354" s="94">
        <f t="shared" si="123"/>
        <v>0</v>
      </c>
      <c r="AB1354" s="95">
        <f t="shared" si="123"/>
        <v>0</v>
      </c>
      <c r="AD1354" s="194"/>
    </row>
    <row r="1355" spans="4:30" ht="12.75" hidden="1" customHeight="1" outlineLevel="1">
      <c r="D1355" s="112" t="str">
        <f ca="1">'Line Items'!D345</f>
        <v>Porterbrook: DMU - Class 153</v>
      </c>
      <c r="E1355" s="93"/>
      <c r="F1355" s="113" t="str">
        <f t="shared" si="120"/>
        <v>£000</v>
      </c>
      <c r="G1355" s="94">
        <f t="shared" si="123"/>
        <v>0</v>
      </c>
      <c r="H1355" s="94">
        <f t="shared" si="123"/>
        <v>0</v>
      </c>
      <c r="I1355" s="94">
        <f t="shared" si="123"/>
        <v>0</v>
      </c>
      <c r="J1355" s="94">
        <f t="shared" si="123"/>
        <v>0</v>
      </c>
      <c r="K1355" s="94">
        <f t="shared" si="123"/>
        <v>0</v>
      </c>
      <c r="L1355" s="94">
        <f t="shared" si="123"/>
        <v>0</v>
      </c>
      <c r="M1355" s="94">
        <f t="shared" si="123"/>
        <v>0</v>
      </c>
      <c r="N1355" s="94">
        <f t="shared" si="123"/>
        <v>0</v>
      </c>
      <c r="O1355" s="94">
        <f t="shared" si="123"/>
        <v>0</v>
      </c>
      <c r="P1355" s="94">
        <f t="shared" si="123"/>
        <v>0</v>
      </c>
      <c r="Q1355" s="94">
        <f t="shared" si="123"/>
        <v>0</v>
      </c>
      <c r="R1355" s="94">
        <f t="shared" si="123"/>
        <v>0</v>
      </c>
      <c r="S1355" s="94">
        <f t="shared" si="123"/>
        <v>0</v>
      </c>
      <c r="T1355" s="94">
        <f t="shared" si="123"/>
        <v>0</v>
      </c>
      <c r="U1355" s="94">
        <f t="shared" si="123"/>
        <v>0</v>
      </c>
      <c r="V1355" s="94">
        <f t="shared" si="123"/>
        <v>0</v>
      </c>
      <c r="W1355" s="94">
        <f t="shared" si="123"/>
        <v>0</v>
      </c>
      <c r="X1355" s="94">
        <f t="shared" si="123"/>
        <v>0</v>
      </c>
      <c r="Y1355" s="94">
        <f t="shared" si="123"/>
        <v>0</v>
      </c>
      <c r="Z1355" s="94">
        <f t="shared" si="123"/>
        <v>0</v>
      </c>
      <c r="AA1355" s="94">
        <f t="shared" si="123"/>
        <v>0</v>
      </c>
      <c r="AB1355" s="95">
        <f t="shared" si="123"/>
        <v>0</v>
      </c>
      <c r="AD1355" s="194"/>
    </row>
    <row r="1356" spans="4:30" ht="12.75" hidden="1" customHeight="1" outlineLevel="1">
      <c r="D1356" s="112" t="str">
        <f ca="1">'Line Items'!D346</f>
        <v>Porterbrook: DMU - Class 155</v>
      </c>
      <c r="E1356" s="93"/>
      <c r="F1356" s="113" t="str">
        <f t="shared" si="120"/>
        <v>£000</v>
      </c>
      <c r="G1356" s="94">
        <f t="shared" si="123"/>
        <v>0</v>
      </c>
      <c r="H1356" s="94">
        <f t="shared" si="123"/>
        <v>0</v>
      </c>
      <c r="I1356" s="94">
        <f t="shared" si="123"/>
        <v>0</v>
      </c>
      <c r="J1356" s="94">
        <f t="shared" si="123"/>
        <v>0</v>
      </c>
      <c r="K1356" s="94">
        <f t="shared" si="123"/>
        <v>0</v>
      </c>
      <c r="L1356" s="94">
        <f t="shared" si="123"/>
        <v>0</v>
      </c>
      <c r="M1356" s="94">
        <f t="shared" si="123"/>
        <v>0</v>
      </c>
      <c r="N1356" s="94">
        <f t="shared" si="123"/>
        <v>0</v>
      </c>
      <c r="O1356" s="94">
        <f t="shared" si="123"/>
        <v>0</v>
      </c>
      <c r="P1356" s="94">
        <f t="shared" si="123"/>
        <v>0</v>
      </c>
      <c r="Q1356" s="94">
        <f t="shared" si="123"/>
        <v>0</v>
      </c>
      <c r="R1356" s="94">
        <f t="shared" si="123"/>
        <v>0</v>
      </c>
      <c r="S1356" s="94">
        <f t="shared" si="123"/>
        <v>0</v>
      </c>
      <c r="T1356" s="94">
        <f t="shared" si="123"/>
        <v>0</v>
      </c>
      <c r="U1356" s="94">
        <f t="shared" si="123"/>
        <v>0</v>
      </c>
      <c r="V1356" s="94">
        <f t="shared" si="123"/>
        <v>0</v>
      </c>
      <c r="W1356" s="94">
        <f t="shared" si="123"/>
        <v>0</v>
      </c>
      <c r="X1356" s="94">
        <f t="shared" si="123"/>
        <v>0</v>
      </c>
      <c r="Y1356" s="94">
        <f t="shared" si="123"/>
        <v>0</v>
      </c>
      <c r="Z1356" s="94">
        <f t="shared" si="123"/>
        <v>0</v>
      </c>
      <c r="AA1356" s="94">
        <f t="shared" si="123"/>
        <v>0</v>
      </c>
      <c r="AB1356" s="95">
        <f t="shared" si="123"/>
        <v>0</v>
      </c>
      <c r="AD1356" s="194"/>
    </row>
    <row r="1357" spans="4:30" ht="12.75" hidden="1" customHeight="1" outlineLevel="1">
      <c r="D1357" s="112" t="str">
        <f ca="1">'Line Items'!D347</f>
        <v>Porterbrook: DMU - Class 156</v>
      </c>
      <c r="E1357" s="93"/>
      <c r="F1357" s="113" t="str">
        <f t="shared" si="120"/>
        <v>£000</v>
      </c>
      <c r="G1357" s="94">
        <f t="shared" si="123"/>
        <v>0</v>
      </c>
      <c r="H1357" s="94">
        <f t="shared" si="123"/>
        <v>0</v>
      </c>
      <c r="I1357" s="94">
        <f t="shared" si="123"/>
        <v>0</v>
      </c>
      <c r="J1357" s="94">
        <f t="shared" si="123"/>
        <v>0</v>
      </c>
      <c r="K1357" s="94">
        <f t="shared" si="123"/>
        <v>0</v>
      </c>
      <c r="L1357" s="94">
        <f t="shared" si="123"/>
        <v>0</v>
      </c>
      <c r="M1357" s="94">
        <f t="shared" si="123"/>
        <v>0</v>
      </c>
      <c r="N1357" s="94">
        <f t="shared" si="123"/>
        <v>0</v>
      </c>
      <c r="O1357" s="94">
        <f t="shared" si="123"/>
        <v>0</v>
      </c>
      <c r="P1357" s="94">
        <f t="shared" si="123"/>
        <v>0</v>
      </c>
      <c r="Q1357" s="94">
        <f t="shared" si="123"/>
        <v>0</v>
      </c>
      <c r="R1357" s="94">
        <f t="shared" si="123"/>
        <v>0</v>
      </c>
      <c r="S1357" s="94">
        <f t="shared" si="123"/>
        <v>0</v>
      </c>
      <c r="T1357" s="94">
        <f t="shared" si="123"/>
        <v>0</v>
      </c>
      <c r="U1357" s="94">
        <f t="shared" si="123"/>
        <v>0</v>
      </c>
      <c r="V1357" s="94">
        <f t="shared" si="123"/>
        <v>0</v>
      </c>
      <c r="W1357" s="94">
        <f t="shared" si="123"/>
        <v>0</v>
      </c>
      <c r="X1357" s="94">
        <f t="shared" si="123"/>
        <v>0</v>
      </c>
      <c r="Y1357" s="94">
        <f t="shared" si="123"/>
        <v>0</v>
      </c>
      <c r="Z1357" s="94">
        <f t="shared" si="123"/>
        <v>0</v>
      </c>
      <c r="AA1357" s="94">
        <f t="shared" si="123"/>
        <v>0</v>
      </c>
      <c r="AB1357" s="95">
        <f t="shared" si="123"/>
        <v>0</v>
      </c>
      <c r="AD1357" s="194"/>
    </row>
    <row r="1358" spans="4:30" ht="12.75" hidden="1" customHeight="1" outlineLevel="1">
      <c r="D1358" s="112" t="str">
        <f ca="1">'Line Items'!D348</f>
        <v>Porterbrook: DMU - Class 158 - 3 car</v>
      </c>
      <c r="E1358" s="93"/>
      <c r="F1358" s="113" t="str">
        <f t="shared" si="120"/>
        <v>£000</v>
      </c>
      <c r="G1358" s="94">
        <f t="shared" si="123"/>
        <v>0</v>
      </c>
      <c r="H1358" s="94">
        <f t="shared" si="123"/>
        <v>0</v>
      </c>
      <c r="I1358" s="94">
        <f t="shared" si="123"/>
        <v>0</v>
      </c>
      <c r="J1358" s="94">
        <f t="shared" si="123"/>
        <v>0</v>
      </c>
      <c r="K1358" s="94">
        <f t="shared" si="123"/>
        <v>0</v>
      </c>
      <c r="L1358" s="94">
        <f t="shared" si="123"/>
        <v>0</v>
      </c>
      <c r="M1358" s="94">
        <f t="shared" si="123"/>
        <v>0</v>
      </c>
      <c r="N1358" s="94">
        <f t="shared" si="123"/>
        <v>0</v>
      </c>
      <c r="O1358" s="94">
        <f t="shared" si="123"/>
        <v>0</v>
      </c>
      <c r="P1358" s="94">
        <f t="shared" si="123"/>
        <v>0</v>
      </c>
      <c r="Q1358" s="94">
        <f t="shared" si="123"/>
        <v>0</v>
      </c>
      <c r="R1358" s="94">
        <f t="shared" si="123"/>
        <v>0</v>
      </c>
      <c r="S1358" s="94">
        <f t="shared" si="123"/>
        <v>0</v>
      </c>
      <c r="T1358" s="94">
        <f t="shared" si="123"/>
        <v>0</v>
      </c>
      <c r="U1358" s="94">
        <f t="shared" si="123"/>
        <v>0</v>
      </c>
      <c r="V1358" s="94">
        <f t="shared" si="123"/>
        <v>0</v>
      </c>
      <c r="W1358" s="94">
        <f t="shared" si="123"/>
        <v>0</v>
      </c>
      <c r="X1358" s="94">
        <f t="shared" si="123"/>
        <v>0</v>
      </c>
      <c r="Y1358" s="94">
        <f t="shared" si="123"/>
        <v>0</v>
      </c>
      <c r="Z1358" s="94">
        <f t="shared" si="123"/>
        <v>0</v>
      </c>
      <c r="AA1358" s="94">
        <f t="shared" si="123"/>
        <v>0</v>
      </c>
      <c r="AB1358" s="95">
        <f t="shared" si="123"/>
        <v>0</v>
      </c>
      <c r="AD1358" s="194"/>
    </row>
    <row r="1359" spans="4:30" ht="12.75" hidden="1" customHeight="1" outlineLevel="1">
      <c r="D1359" s="112" t="str">
        <f ca="1">'Line Items'!D349</f>
        <v>Porterbrook: EMU - Class 319</v>
      </c>
      <c r="E1359" s="93"/>
      <c r="F1359" s="113" t="str">
        <f t="shared" si="120"/>
        <v>£000</v>
      </c>
      <c r="G1359" s="94">
        <f t="shared" si="123"/>
        <v>0</v>
      </c>
      <c r="H1359" s="94">
        <f t="shared" si="123"/>
        <v>0</v>
      </c>
      <c r="I1359" s="94">
        <f t="shared" si="123"/>
        <v>0</v>
      </c>
      <c r="J1359" s="94">
        <f t="shared" si="123"/>
        <v>0</v>
      </c>
      <c r="K1359" s="94">
        <f t="shared" si="123"/>
        <v>0</v>
      </c>
      <c r="L1359" s="94">
        <f t="shared" si="123"/>
        <v>0</v>
      </c>
      <c r="M1359" s="94">
        <f t="shared" si="123"/>
        <v>0</v>
      </c>
      <c r="N1359" s="94">
        <f t="shared" si="123"/>
        <v>0</v>
      </c>
      <c r="O1359" s="94">
        <f t="shared" si="123"/>
        <v>0</v>
      </c>
      <c r="P1359" s="94">
        <f t="shared" si="123"/>
        <v>0</v>
      </c>
      <c r="Q1359" s="94">
        <f t="shared" si="123"/>
        <v>0</v>
      </c>
      <c r="R1359" s="94">
        <f t="shared" si="123"/>
        <v>0</v>
      </c>
      <c r="S1359" s="94">
        <f t="shared" si="123"/>
        <v>0</v>
      </c>
      <c r="T1359" s="94">
        <f t="shared" si="123"/>
        <v>0</v>
      </c>
      <c r="U1359" s="94">
        <f t="shared" si="123"/>
        <v>0</v>
      </c>
      <c r="V1359" s="94">
        <f t="shared" si="123"/>
        <v>0</v>
      </c>
      <c r="W1359" s="94">
        <f t="shared" si="123"/>
        <v>0</v>
      </c>
      <c r="X1359" s="94">
        <f t="shared" si="123"/>
        <v>0</v>
      </c>
      <c r="Y1359" s="94">
        <f t="shared" si="123"/>
        <v>0</v>
      </c>
      <c r="Z1359" s="94">
        <f t="shared" si="123"/>
        <v>0</v>
      </c>
      <c r="AA1359" s="94">
        <f t="shared" si="123"/>
        <v>0</v>
      </c>
      <c r="AB1359" s="95">
        <f t="shared" si="123"/>
        <v>0</v>
      </c>
      <c r="AD1359" s="194"/>
    </row>
    <row r="1360" spans="4:30" ht="12.75" hidden="1" customHeight="1" outlineLevel="1">
      <c r="D1360" s="112" t="str">
        <f ca="1">'Line Items'!D350</f>
        <v>Porterbrook: EMU - Class 323</v>
      </c>
      <c r="E1360" s="93"/>
      <c r="F1360" s="113" t="str">
        <f t="shared" si="120"/>
        <v>£000</v>
      </c>
      <c r="G1360" s="94">
        <f t="shared" si="123"/>
        <v>0</v>
      </c>
      <c r="H1360" s="94">
        <f t="shared" si="123"/>
        <v>0</v>
      </c>
      <c r="I1360" s="94">
        <f t="shared" si="123"/>
        <v>0</v>
      </c>
      <c r="J1360" s="94">
        <f t="shared" si="123"/>
        <v>0</v>
      </c>
      <c r="K1360" s="94">
        <f t="shared" si="123"/>
        <v>0</v>
      </c>
      <c r="L1360" s="94">
        <f t="shared" si="123"/>
        <v>0</v>
      </c>
      <c r="M1360" s="94">
        <f t="shared" si="123"/>
        <v>0</v>
      </c>
      <c r="N1360" s="94">
        <f t="shared" si="123"/>
        <v>0</v>
      </c>
      <c r="O1360" s="94">
        <f t="shared" si="123"/>
        <v>0</v>
      </c>
      <c r="P1360" s="94">
        <f t="shared" si="123"/>
        <v>0</v>
      </c>
      <c r="Q1360" s="94">
        <f t="shared" si="123"/>
        <v>0</v>
      </c>
      <c r="R1360" s="94">
        <f t="shared" si="123"/>
        <v>0</v>
      </c>
      <c r="S1360" s="94">
        <f t="shared" si="123"/>
        <v>0</v>
      </c>
      <c r="T1360" s="94">
        <f t="shared" si="123"/>
        <v>0</v>
      </c>
      <c r="U1360" s="94">
        <f t="shared" si="123"/>
        <v>0</v>
      </c>
      <c r="V1360" s="94">
        <f t="shared" si="123"/>
        <v>0</v>
      </c>
      <c r="W1360" s="94">
        <f t="shared" si="123"/>
        <v>0</v>
      </c>
      <c r="X1360" s="94">
        <f t="shared" si="123"/>
        <v>0</v>
      </c>
      <c r="Y1360" s="94">
        <f t="shared" si="123"/>
        <v>0</v>
      </c>
      <c r="Z1360" s="94">
        <f t="shared" si="123"/>
        <v>0</v>
      </c>
      <c r="AA1360" s="94">
        <f t="shared" si="123"/>
        <v>0</v>
      </c>
      <c r="AB1360" s="95">
        <f t="shared" si="123"/>
        <v>0</v>
      </c>
      <c r="AD1360" s="194"/>
    </row>
    <row r="1361" spans="4:30" ht="12.75" hidden="1" customHeight="1" outlineLevel="1">
      <c r="D1361" s="112" t="str">
        <f ca="1">'Line Items'!D351</f>
        <v>[Rolling Stock Line 20]</v>
      </c>
      <c r="E1361" s="93"/>
      <c r="F1361" s="113" t="str">
        <f t="shared" si="120"/>
        <v>£000</v>
      </c>
      <c r="G1361" s="94">
        <f t="shared" si="123"/>
        <v>0</v>
      </c>
      <c r="H1361" s="94">
        <f t="shared" si="123"/>
        <v>0</v>
      </c>
      <c r="I1361" s="94">
        <f t="shared" si="123"/>
        <v>0</v>
      </c>
      <c r="J1361" s="94">
        <f t="shared" si="123"/>
        <v>0</v>
      </c>
      <c r="K1361" s="94">
        <f t="shared" si="123"/>
        <v>0</v>
      </c>
      <c r="L1361" s="94">
        <f t="shared" si="123"/>
        <v>0</v>
      </c>
      <c r="M1361" s="94">
        <f t="shared" si="123"/>
        <v>0</v>
      </c>
      <c r="N1361" s="94">
        <f t="shared" si="123"/>
        <v>0</v>
      </c>
      <c r="O1361" s="94">
        <f t="shared" si="123"/>
        <v>0</v>
      </c>
      <c r="P1361" s="94">
        <f t="shared" si="123"/>
        <v>0</v>
      </c>
      <c r="Q1361" s="94">
        <f t="shared" si="123"/>
        <v>0</v>
      </c>
      <c r="R1361" s="94">
        <f t="shared" si="123"/>
        <v>0</v>
      </c>
      <c r="S1361" s="94">
        <f t="shared" si="123"/>
        <v>0</v>
      </c>
      <c r="T1361" s="94">
        <f t="shared" si="123"/>
        <v>0</v>
      </c>
      <c r="U1361" s="94">
        <f t="shared" si="123"/>
        <v>0</v>
      </c>
      <c r="V1361" s="94">
        <f t="shared" si="123"/>
        <v>0</v>
      </c>
      <c r="W1361" s="94">
        <f t="shared" si="123"/>
        <v>0</v>
      </c>
      <c r="X1361" s="94">
        <f t="shared" si="123"/>
        <v>0</v>
      </c>
      <c r="Y1361" s="94">
        <f t="shared" si="123"/>
        <v>0</v>
      </c>
      <c r="Z1361" s="94">
        <f t="shared" si="123"/>
        <v>0</v>
      </c>
      <c r="AA1361" s="94">
        <f t="shared" si="123"/>
        <v>0</v>
      </c>
      <c r="AB1361" s="95">
        <f t="shared" si="123"/>
        <v>0</v>
      </c>
      <c r="AD1361" s="194"/>
    </row>
    <row r="1362" spans="4:30" ht="12.75" hidden="1" customHeight="1" outlineLevel="1">
      <c r="D1362" s="112" t="str">
        <f ca="1">'Line Items'!D352</f>
        <v>[Rolling Stock Line 21]</v>
      </c>
      <c r="E1362" s="93"/>
      <c r="F1362" s="113" t="str">
        <f t="shared" si="120"/>
        <v>£000</v>
      </c>
      <c r="G1362" s="94">
        <f t="shared" si="123"/>
        <v>0</v>
      </c>
      <c r="H1362" s="94">
        <f t="shared" si="123"/>
        <v>0</v>
      </c>
      <c r="I1362" s="94">
        <f t="shared" si="123"/>
        <v>0</v>
      </c>
      <c r="J1362" s="94">
        <f t="shared" si="123"/>
        <v>0</v>
      </c>
      <c r="K1362" s="94">
        <f t="shared" si="123"/>
        <v>0</v>
      </c>
      <c r="L1362" s="94">
        <f t="shared" si="123"/>
        <v>0</v>
      </c>
      <c r="M1362" s="94">
        <f t="shared" si="123"/>
        <v>0</v>
      </c>
      <c r="N1362" s="94">
        <f t="shared" si="123"/>
        <v>0</v>
      </c>
      <c r="O1362" s="94">
        <f t="shared" si="123"/>
        <v>0</v>
      </c>
      <c r="P1362" s="94">
        <f t="shared" si="123"/>
        <v>0</v>
      </c>
      <c r="Q1362" s="94">
        <f t="shared" si="123"/>
        <v>0</v>
      </c>
      <c r="R1362" s="94">
        <f t="shared" si="123"/>
        <v>0</v>
      </c>
      <c r="S1362" s="94">
        <f t="shared" si="123"/>
        <v>0</v>
      </c>
      <c r="T1362" s="94">
        <f t="shared" si="123"/>
        <v>0</v>
      </c>
      <c r="U1362" s="94">
        <f t="shared" si="123"/>
        <v>0</v>
      </c>
      <c r="V1362" s="94">
        <f t="shared" si="123"/>
        <v>0</v>
      </c>
      <c r="W1362" s="94">
        <f t="shared" si="123"/>
        <v>0</v>
      </c>
      <c r="X1362" s="94">
        <f t="shared" si="123"/>
        <v>0</v>
      </c>
      <c r="Y1362" s="94">
        <f t="shared" si="123"/>
        <v>0</v>
      </c>
      <c r="Z1362" s="94">
        <f t="shared" si="123"/>
        <v>0</v>
      </c>
      <c r="AA1362" s="94">
        <f t="shared" si="123"/>
        <v>0</v>
      </c>
      <c r="AB1362" s="95">
        <f t="shared" si="123"/>
        <v>0</v>
      </c>
      <c r="AD1362" s="194"/>
    </row>
    <row r="1363" spans="4:30" ht="12.75" hidden="1" customHeight="1" outlineLevel="1">
      <c r="D1363" s="112" t="str">
        <f ca="1">'Line Items'!D353</f>
        <v>[Rolling Stock Line 22]</v>
      </c>
      <c r="E1363" s="93"/>
      <c r="F1363" s="113" t="str">
        <f t="shared" si="120"/>
        <v>£000</v>
      </c>
      <c r="G1363" s="94">
        <f t="shared" si="123"/>
        <v>0</v>
      </c>
      <c r="H1363" s="94">
        <f t="shared" si="123"/>
        <v>0</v>
      </c>
      <c r="I1363" s="94">
        <f t="shared" si="123"/>
        <v>0</v>
      </c>
      <c r="J1363" s="94">
        <f t="shared" si="123"/>
        <v>0</v>
      </c>
      <c r="K1363" s="94">
        <f t="shared" si="123"/>
        <v>0</v>
      </c>
      <c r="L1363" s="94">
        <f t="shared" si="123"/>
        <v>0</v>
      </c>
      <c r="M1363" s="94">
        <f t="shared" si="123"/>
        <v>0</v>
      </c>
      <c r="N1363" s="94">
        <f t="shared" si="123"/>
        <v>0</v>
      </c>
      <c r="O1363" s="94">
        <f t="shared" si="123"/>
        <v>0</v>
      </c>
      <c r="P1363" s="94">
        <f t="shared" si="123"/>
        <v>0</v>
      </c>
      <c r="Q1363" s="94">
        <f t="shared" si="123"/>
        <v>0</v>
      </c>
      <c r="R1363" s="94">
        <f t="shared" si="123"/>
        <v>0</v>
      </c>
      <c r="S1363" s="94">
        <f t="shared" si="123"/>
        <v>0</v>
      </c>
      <c r="T1363" s="94">
        <f t="shared" si="123"/>
        <v>0</v>
      </c>
      <c r="U1363" s="94">
        <f t="shared" si="123"/>
        <v>0</v>
      </c>
      <c r="V1363" s="94">
        <f t="shared" si="123"/>
        <v>0</v>
      </c>
      <c r="W1363" s="94">
        <f t="shared" si="123"/>
        <v>0</v>
      </c>
      <c r="X1363" s="94">
        <f t="shared" si="123"/>
        <v>0</v>
      </c>
      <c r="Y1363" s="94">
        <f t="shared" si="123"/>
        <v>0</v>
      </c>
      <c r="Z1363" s="94">
        <f t="shared" si="123"/>
        <v>0</v>
      </c>
      <c r="AA1363" s="94">
        <f t="shared" si="123"/>
        <v>0</v>
      </c>
      <c r="AB1363" s="95">
        <f t="shared" si="123"/>
        <v>0</v>
      </c>
      <c r="AD1363" s="194"/>
    </row>
    <row r="1364" spans="4:30" ht="12.75" hidden="1" customHeight="1" outlineLevel="1">
      <c r="D1364" s="112" t="str">
        <f ca="1">'Line Items'!D354</f>
        <v>[Rolling Stock Line 23]</v>
      </c>
      <c r="E1364" s="93"/>
      <c r="F1364" s="113" t="str">
        <f t="shared" si="120"/>
        <v>£000</v>
      </c>
      <c r="G1364" s="94">
        <f t="shared" si="123"/>
        <v>0</v>
      </c>
      <c r="H1364" s="94">
        <f t="shared" si="123"/>
        <v>0</v>
      </c>
      <c r="I1364" s="94">
        <f t="shared" si="123"/>
        <v>0</v>
      </c>
      <c r="J1364" s="94">
        <f t="shared" si="123"/>
        <v>0</v>
      </c>
      <c r="K1364" s="94">
        <f t="shared" si="123"/>
        <v>0</v>
      </c>
      <c r="L1364" s="94">
        <f t="shared" si="123"/>
        <v>0</v>
      </c>
      <c r="M1364" s="94">
        <f t="shared" si="123"/>
        <v>0</v>
      </c>
      <c r="N1364" s="94">
        <f t="shared" si="123"/>
        <v>0</v>
      </c>
      <c r="O1364" s="94">
        <f t="shared" si="123"/>
        <v>0</v>
      </c>
      <c r="P1364" s="94">
        <f t="shared" si="123"/>
        <v>0</v>
      </c>
      <c r="Q1364" s="94">
        <f t="shared" si="123"/>
        <v>0</v>
      </c>
      <c r="R1364" s="94">
        <f t="shared" si="123"/>
        <v>0</v>
      </c>
      <c r="S1364" s="94">
        <f t="shared" si="123"/>
        <v>0</v>
      </c>
      <c r="T1364" s="94">
        <f t="shared" si="123"/>
        <v>0</v>
      </c>
      <c r="U1364" s="94">
        <f t="shared" si="123"/>
        <v>0</v>
      </c>
      <c r="V1364" s="94">
        <f t="shared" si="123"/>
        <v>0</v>
      </c>
      <c r="W1364" s="94">
        <f t="shared" si="123"/>
        <v>0</v>
      </c>
      <c r="X1364" s="94">
        <f t="shared" si="123"/>
        <v>0</v>
      </c>
      <c r="Y1364" s="94">
        <f t="shared" si="123"/>
        <v>0</v>
      </c>
      <c r="Z1364" s="94">
        <f t="shared" si="123"/>
        <v>0</v>
      </c>
      <c r="AA1364" s="94">
        <f t="shared" si="123"/>
        <v>0</v>
      </c>
      <c r="AB1364" s="95">
        <f t="shared" si="123"/>
        <v>0</v>
      </c>
      <c r="AD1364" s="194"/>
    </row>
    <row r="1365" spans="4:30" ht="12.75" hidden="1" customHeight="1" outlineLevel="1">
      <c r="D1365" s="112" t="str">
        <f ca="1">'Line Items'!D355</f>
        <v>[Rolling Stock Line 24]</v>
      </c>
      <c r="E1365" s="93"/>
      <c r="F1365" s="113" t="str">
        <f t="shared" si="120"/>
        <v>£000</v>
      </c>
      <c r="G1365" s="94">
        <f t="shared" si="123"/>
        <v>0</v>
      </c>
      <c r="H1365" s="94">
        <f t="shared" si="123"/>
        <v>0</v>
      </c>
      <c r="I1365" s="94">
        <f t="shared" si="123"/>
        <v>0</v>
      </c>
      <c r="J1365" s="94">
        <f t="shared" si="123"/>
        <v>0</v>
      </c>
      <c r="K1365" s="94">
        <f t="shared" si="123"/>
        <v>0</v>
      </c>
      <c r="L1365" s="94">
        <f t="shared" si="123"/>
        <v>0</v>
      </c>
      <c r="M1365" s="94">
        <f t="shared" si="123"/>
        <v>0</v>
      </c>
      <c r="N1365" s="94">
        <f t="shared" si="123"/>
        <v>0</v>
      </c>
      <c r="O1365" s="94">
        <f t="shared" si="123"/>
        <v>0</v>
      </c>
      <c r="P1365" s="94">
        <f t="shared" si="123"/>
        <v>0</v>
      </c>
      <c r="Q1365" s="94">
        <f t="shared" si="123"/>
        <v>0</v>
      </c>
      <c r="R1365" s="94">
        <f t="shared" si="123"/>
        <v>0</v>
      </c>
      <c r="S1365" s="94">
        <f t="shared" si="123"/>
        <v>0</v>
      </c>
      <c r="T1365" s="94">
        <f t="shared" ref="T1365:AB1365" si="124">SUM(T1145,T1200,T1255,T1310)</f>
        <v>0</v>
      </c>
      <c r="U1365" s="94">
        <f t="shared" si="124"/>
        <v>0</v>
      </c>
      <c r="V1365" s="94">
        <f t="shared" si="124"/>
        <v>0</v>
      </c>
      <c r="W1365" s="94">
        <f t="shared" si="124"/>
        <v>0</v>
      </c>
      <c r="X1365" s="94">
        <f t="shared" si="124"/>
        <v>0</v>
      </c>
      <c r="Y1365" s="94">
        <f t="shared" si="124"/>
        <v>0</v>
      </c>
      <c r="Z1365" s="94">
        <f t="shared" si="124"/>
        <v>0</v>
      </c>
      <c r="AA1365" s="94">
        <f t="shared" si="124"/>
        <v>0</v>
      </c>
      <c r="AB1365" s="95">
        <f t="shared" si="124"/>
        <v>0</v>
      </c>
      <c r="AD1365" s="194"/>
    </row>
    <row r="1366" spans="4:30" ht="12.75" hidden="1" customHeight="1" outlineLevel="1">
      <c r="D1366" s="112" t="str">
        <f ca="1">'Line Items'!D356</f>
        <v>[Rolling Stock Line 25]</v>
      </c>
      <c r="E1366" s="93"/>
      <c r="F1366" s="113" t="str">
        <f t="shared" si="120"/>
        <v>£000</v>
      </c>
      <c r="G1366" s="94">
        <f t="shared" ref="G1366:AB1377" si="125">SUM(G1146,G1201,G1256,G1311)</f>
        <v>0</v>
      </c>
      <c r="H1366" s="94">
        <f t="shared" si="125"/>
        <v>0</v>
      </c>
      <c r="I1366" s="94">
        <f t="shared" si="125"/>
        <v>0</v>
      </c>
      <c r="J1366" s="94">
        <f t="shared" si="125"/>
        <v>0</v>
      </c>
      <c r="K1366" s="94">
        <f t="shared" si="125"/>
        <v>0</v>
      </c>
      <c r="L1366" s="94">
        <f t="shared" si="125"/>
        <v>0</v>
      </c>
      <c r="M1366" s="94">
        <f t="shared" si="125"/>
        <v>0</v>
      </c>
      <c r="N1366" s="94">
        <f t="shared" si="125"/>
        <v>0</v>
      </c>
      <c r="O1366" s="94">
        <f t="shared" si="125"/>
        <v>0</v>
      </c>
      <c r="P1366" s="94">
        <f t="shared" si="125"/>
        <v>0</v>
      </c>
      <c r="Q1366" s="94">
        <f t="shared" si="125"/>
        <v>0</v>
      </c>
      <c r="R1366" s="94">
        <f t="shared" si="125"/>
        <v>0</v>
      </c>
      <c r="S1366" s="94">
        <f t="shared" si="125"/>
        <v>0</v>
      </c>
      <c r="T1366" s="94">
        <f t="shared" si="125"/>
        <v>0</v>
      </c>
      <c r="U1366" s="94">
        <f t="shared" si="125"/>
        <v>0</v>
      </c>
      <c r="V1366" s="94">
        <f t="shared" si="125"/>
        <v>0</v>
      </c>
      <c r="W1366" s="94">
        <f t="shared" si="125"/>
        <v>0</v>
      </c>
      <c r="X1366" s="94">
        <f t="shared" si="125"/>
        <v>0</v>
      </c>
      <c r="Y1366" s="94">
        <f t="shared" si="125"/>
        <v>0</v>
      </c>
      <c r="Z1366" s="94">
        <f t="shared" si="125"/>
        <v>0</v>
      </c>
      <c r="AA1366" s="94">
        <f t="shared" si="125"/>
        <v>0</v>
      </c>
      <c r="AB1366" s="95">
        <f t="shared" si="125"/>
        <v>0</v>
      </c>
      <c r="AD1366" s="194"/>
    </row>
    <row r="1367" spans="4:30" ht="12.75" hidden="1" customHeight="1" outlineLevel="1">
      <c r="D1367" s="112" t="str">
        <f ca="1">'Line Items'!D357</f>
        <v>[Rolling Stock Line 26]</v>
      </c>
      <c r="E1367" s="93"/>
      <c r="F1367" s="113" t="str">
        <f t="shared" si="120"/>
        <v>£000</v>
      </c>
      <c r="G1367" s="94">
        <f t="shared" si="125"/>
        <v>0</v>
      </c>
      <c r="H1367" s="94">
        <f t="shared" si="125"/>
        <v>0</v>
      </c>
      <c r="I1367" s="94">
        <f t="shared" si="125"/>
        <v>0</v>
      </c>
      <c r="J1367" s="94">
        <f t="shared" si="125"/>
        <v>0</v>
      </c>
      <c r="K1367" s="94">
        <f t="shared" si="125"/>
        <v>0</v>
      </c>
      <c r="L1367" s="94">
        <f t="shared" si="125"/>
        <v>0</v>
      </c>
      <c r="M1367" s="94">
        <f t="shared" si="125"/>
        <v>0</v>
      </c>
      <c r="N1367" s="94">
        <f t="shared" si="125"/>
        <v>0</v>
      </c>
      <c r="O1367" s="94">
        <f t="shared" si="125"/>
        <v>0</v>
      </c>
      <c r="P1367" s="94">
        <f t="shared" si="125"/>
        <v>0</v>
      </c>
      <c r="Q1367" s="94">
        <f t="shared" si="125"/>
        <v>0</v>
      </c>
      <c r="R1367" s="94">
        <f t="shared" si="125"/>
        <v>0</v>
      </c>
      <c r="S1367" s="94">
        <f t="shared" si="125"/>
        <v>0</v>
      </c>
      <c r="T1367" s="94">
        <f t="shared" si="125"/>
        <v>0</v>
      </c>
      <c r="U1367" s="94">
        <f t="shared" si="125"/>
        <v>0</v>
      </c>
      <c r="V1367" s="94">
        <f t="shared" si="125"/>
        <v>0</v>
      </c>
      <c r="W1367" s="94">
        <f t="shared" si="125"/>
        <v>0</v>
      </c>
      <c r="X1367" s="94">
        <f t="shared" si="125"/>
        <v>0</v>
      </c>
      <c r="Y1367" s="94">
        <f t="shared" si="125"/>
        <v>0</v>
      </c>
      <c r="Z1367" s="94">
        <f t="shared" si="125"/>
        <v>0</v>
      </c>
      <c r="AA1367" s="94">
        <f t="shared" si="125"/>
        <v>0</v>
      </c>
      <c r="AB1367" s="95">
        <f t="shared" si="125"/>
        <v>0</v>
      </c>
      <c r="AD1367" s="194"/>
    </row>
    <row r="1368" spans="4:30" ht="12.75" hidden="1" customHeight="1" outlineLevel="1">
      <c r="D1368" s="112" t="str">
        <f ca="1">'Line Items'!D358</f>
        <v>[Rolling Stock Line 27]</v>
      </c>
      <c r="E1368" s="93"/>
      <c r="F1368" s="113" t="str">
        <f t="shared" si="120"/>
        <v>£000</v>
      </c>
      <c r="G1368" s="94">
        <f t="shared" si="125"/>
        <v>0</v>
      </c>
      <c r="H1368" s="94">
        <f t="shared" si="125"/>
        <v>0</v>
      </c>
      <c r="I1368" s="94">
        <f t="shared" si="125"/>
        <v>0</v>
      </c>
      <c r="J1368" s="94">
        <f t="shared" si="125"/>
        <v>0</v>
      </c>
      <c r="K1368" s="94">
        <f t="shared" si="125"/>
        <v>0</v>
      </c>
      <c r="L1368" s="94">
        <f t="shared" si="125"/>
        <v>0</v>
      </c>
      <c r="M1368" s="94">
        <f t="shared" si="125"/>
        <v>0</v>
      </c>
      <c r="N1368" s="94">
        <f t="shared" si="125"/>
        <v>0</v>
      </c>
      <c r="O1368" s="94">
        <f t="shared" si="125"/>
        <v>0</v>
      </c>
      <c r="P1368" s="94">
        <f t="shared" si="125"/>
        <v>0</v>
      </c>
      <c r="Q1368" s="94">
        <f t="shared" si="125"/>
        <v>0</v>
      </c>
      <c r="R1368" s="94">
        <f t="shared" si="125"/>
        <v>0</v>
      </c>
      <c r="S1368" s="94">
        <f t="shared" si="125"/>
        <v>0</v>
      </c>
      <c r="T1368" s="94">
        <f t="shared" si="125"/>
        <v>0</v>
      </c>
      <c r="U1368" s="94">
        <f t="shared" si="125"/>
        <v>0</v>
      </c>
      <c r="V1368" s="94">
        <f t="shared" si="125"/>
        <v>0</v>
      </c>
      <c r="W1368" s="94">
        <f t="shared" si="125"/>
        <v>0</v>
      </c>
      <c r="X1368" s="94">
        <f t="shared" si="125"/>
        <v>0</v>
      </c>
      <c r="Y1368" s="94">
        <f t="shared" si="125"/>
        <v>0</v>
      </c>
      <c r="Z1368" s="94">
        <f t="shared" si="125"/>
        <v>0</v>
      </c>
      <c r="AA1368" s="94">
        <f t="shared" si="125"/>
        <v>0</v>
      </c>
      <c r="AB1368" s="95">
        <f t="shared" si="125"/>
        <v>0</v>
      </c>
      <c r="AD1368" s="194"/>
    </row>
    <row r="1369" spans="4:30" ht="12.75" hidden="1" customHeight="1" outlineLevel="1">
      <c r="D1369" s="112" t="str">
        <f ca="1">'Line Items'!D359</f>
        <v>[Rolling Stock Line 28]</v>
      </c>
      <c r="E1369" s="93"/>
      <c r="F1369" s="113" t="str">
        <f t="shared" si="120"/>
        <v>£000</v>
      </c>
      <c r="G1369" s="94">
        <f t="shared" si="125"/>
        <v>0</v>
      </c>
      <c r="H1369" s="94">
        <f t="shared" si="125"/>
        <v>0</v>
      </c>
      <c r="I1369" s="94">
        <f t="shared" si="125"/>
        <v>0</v>
      </c>
      <c r="J1369" s="94">
        <f t="shared" si="125"/>
        <v>0</v>
      </c>
      <c r="K1369" s="94">
        <f t="shared" si="125"/>
        <v>0</v>
      </c>
      <c r="L1369" s="94">
        <f t="shared" si="125"/>
        <v>0</v>
      </c>
      <c r="M1369" s="94">
        <f t="shared" si="125"/>
        <v>0</v>
      </c>
      <c r="N1369" s="94">
        <f t="shared" si="125"/>
        <v>0</v>
      </c>
      <c r="O1369" s="94">
        <f t="shared" si="125"/>
        <v>0</v>
      </c>
      <c r="P1369" s="94">
        <f t="shared" si="125"/>
        <v>0</v>
      </c>
      <c r="Q1369" s="94">
        <f t="shared" si="125"/>
        <v>0</v>
      </c>
      <c r="R1369" s="94">
        <f t="shared" si="125"/>
        <v>0</v>
      </c>
      <c r="S1369" s="94">
        <f t="shared" si="125"/>
        <v>0</v>
      </c>
      <c r="T1369" s="94">
        <f t="shared" si="125"/>
        <v>0</v>
      </c>
      <c r="U1369" s="94">
        <f t="shared" si="125"/>
        <v>0</v>
      </c>
      <c r="V1369" s="94">
        <f t="shared" si="125"/>
        <v>0</v>
      </c>
      <c r="W1369" s="94">
        <f t="shared" si="125"/>
        <v>0</v>
      </c>
      <c r="X1369" s="94">
        <f t="shared" si="125"/>
        <v>0</v>
      </c>
      <c r="Y1369" s="94">
        <f t="shared" si="125"/>
        <v>0</v>
      </c>
      <c r="Z1369" s="94">
        <f t="shared" si="125"/>
        <v>0</v>
      </c>
      <c r="AA1369" s="94">
        <f t="shared" si="125"/>
        <v>0</v>
      </c>
      <c r="AB1369" s="95">
        <f t="shared" si="125"/>
        <v>0</v>
      </c>
      <c r="AD1369" s="194"/>
    </row>
    <row r="1370" spans="4:30" ht="12.75" hidden="1" customHeight="1" outlineLevel="1">
      <c r="D1370" s="112" t="str">
        <f ca="1">'Line Items'!D360</f>
        <v>[Rolling Stock Line 29]</v>
      </c>
      <c r="E1370" s="93"/>
      <c r="F1370" s="113" t="str">
        <f t="shared" si="120"/>
        <v>£000</v>
      </c>
      <c r="G1370" s="94">
        <f t="shared" si="125"/>
        <v>0</v>
      </c>
      <c r="H1370" s="94">
        <f t="shared" si="125"/>
        <v>0</v>
      </c>
      <c r="I1370" s="94">
        <f t="shared" si="125"/>
        <v>0</v>
      </c>
      <c r="J1370" s="94">
        <f t="shared" si="125"/>
        <v>0</v>
      </c>
      <c r="K1370" s="94">
        <f t="shared" si="125"/>
        <v>0</v>
      </c>
      <c r="L1370" s="94">
        <f t="shared" si="125"/>
        <v>0</v>
      </c>
      <c r="M1370" s="94">
        <f t="shared" si="125"/>
        <v>0</v>
      </c>
      <c r="N1370" s="94">
        <f t="shared" si="125"/>
        <v>0</v>
      </c>
      <c r="O1370" s="94">
        <f t="shared" si="125"/>
        <v>0</v>
      </c>
      <c r="P1370" s="94">
        <f t="shared" si="125"/>
        <v>0</v>
      </c>
      <c r="Q1370" s="94">
        <f t="shared" si="125"/>
        <v>0</v>
      </c>
      <c r="R1370" s="94">
        <f t="shared" si="125"/>
        <v>0</v>
      </c>
      <c r="S1370" s="94">
        <f t="shared" si="125"/>
        <v>0</v>
      </c>
      <c r="T1370" s="94">
        <f t="shared" si="125"/>
        <v>0</v>
      </c>
      <c r="U1370" s="94">
        <f t="shared" si="125"/>
        <v>0</v>
      </c>
      <c r="V1370" s="94">
        <f t="shared" si="125"/>
        <v>0</v>
      </c>
      <c r="W1370" s="94">
        <f t="shared" si="125"/>
        <v>0</v>
      </c>
      <c r="X1370" s="94">
        <f t="shared" si="125"/>
        <v>0</v>
      </c>
      <c r="Y1370" s="94">
        <f t="shared" si="125"/>
        <v>0</v>
      </c>
      <c r="Z1370" s="94">
        <f t="shared" si="125"/>
        <v>0</v>
      </c>
      <c r="AA1370" s="94">
        <f t="shared" si="125"/>
        <v>0</v>
      </c>
      <c r="AB1370" s="95">
        <f t="shared" si="125"/>
        <v>0</v>
      </c>
      <c r="AD1370" s="194"/>
    </row>
    <row r="1371" spans="4:30" ht="12.75" hidden="1" customHeight="1" outlineLevel="1">
      <c r="D1371" s="112" t="str">
        <f ca="1">'Line Items'!D361</f>
        <v>[Rolling Stock Line 30]</v>
      </c>
      <c r="E1371" s="93"/>
      <c r="F1371" s="113" t="str">
        <f t="shared" si="120"/>
        <v>£000</v>
      </c>
      <c r="G1371" s="94">
        <f t="shared" si="125"/>
        <v>0</v>
      </c>
      <c r="H1371" s="94">
        <f t="shared" si="125"/>
        <v>0</v>
      </c>
      <c r="I1371" s="94">
        <f t="shared" si="125"/>
        <v>0</v>
      </c>
      <c r="J1371" s="94">
        <f t="shared" si="125"/>
        <v>0</v>
      </c>
      <c r="K1371" s="94">
        <f t="shared" si="125"/>
        <v>0</v>
      </c>
      <c r="L1371" s="94">
        <f t="shared" si="125"/>
        <v>0</v>
      </c>
      <c r="M1371" s="94">
        <f t="shared" si="125"/>
        <v>0</v>
      </c>
      <c r="N1371" s="94">
        <f t="shared" si="125"/>
        <v>0</v>
      </c>
      <c r="O1371" s="94">
        <f t="shared" si="125"/>
        <v>0</v>
      </c>
      <c r="P1371" s="94">
        <f t="shared" si="125"/>
        <v>0</v>
      </c>
      <c r="Q1371" s="94">
        <f t="shared" si="125"/>
        <v>0</v>
      </c>
      <c r="R1371" s="94">
        <f t="shared" si="125"/>
        <v>0</v>
      </c>
      <c r="S1371" s="94">
        <f t="shared" si="125"/>
        <v>0</v>
      </c>
      <c r="T1371" s="94">
        <f t="shared" si="125"/>
        <v>0</v>
      </c>
      <c r="U1371" s="94">
        <f t="shared" si="125"/>
        <v>0</v>
      </c>
      <c r="V1371" s="94">
        <f t="shared" si="125"/>
        <v>0</v>
      </c>
      <c r="W1371" s="94">
        <f t="shared" si="125"/>
        <v>0</v>
      </c>
      <c r="X1371" s="94">
        <f t="shared" si="125"/>
        <v>0</v>
      </c>
      <c r="Y1371" s="94">
        <f t="shared" si="125"/>
        <v>0</v>
      </c>
      <c r="Z1371" s="94">
        <f t="shared" si="125"/>
        <v>0</v>
      </c>
      <c r="AA1371" s="94">
        <f t="shared" si="125"/>
        <v>0</v>
      </c>
      <c r="AB1371" s="95">
        <f t="shared" si="125"/>
        <v>0</v>
      </c>
      <c r="AD1371" s="194"/>
    </row>
    <row r="1372" spans="4:30" ht="12.75" hidden="1" customHeight="1" outlineLevel="1">
      <c r="D1372" s="112" t="str">
        <f ca="1">'Line Items'!D362</f>
        <v>[Rolling Stock Line 31]</v>
      </c>
      <c r="E1372" s="93"/>
      <c r="F1372" s="113" t="str">
        <f t="shared" si="120"/>
        <v>£000</v>
      </c>
      <c r="G1372" s="94">
        <f t="shared" si="125"/>
        <v>0</v>
      </c>
      <c r="H1372" s="94">
        <f t="shared" si="125"/>
        <v>0</v>
      </c>
      <c r="I1372" s="94">
        <f t="shared" si="125"/>
        <v>0</v>
      </c>
      <c r="J1372" s="94">
        <f t="shared" si="125"/>
        <v>0</v>
      </c>
      <c r="K1372" s="94">
        <f t="shared" si="125"/>
        <v>0</v>
      </c>
      <c r="L1372" s="94">
        <f t="shared" si="125"/>
        <v>0</v>
      </c>
      <c r="M1372" s="94">
        <f t="shared" si="125"/>
        <v>0</v>
      </c>
      <c r="N1372" s="94">
        <f t="shared" si="125"/>
        <v>0</v>
      </c>
      <c r="O1372" s="94">
        <f t="shared" si="125"/>
        <v>0</v>
      </c>
      <c r="P1372" s="94">
        <f t="shared" si="125"/>
        <v>0</v>
      </c>
      <c r="Q1372" s="94">
        <f t="shared" si="125"/>
        <v>0</v>
      </c>
      <c r="R1372" s="94">
        <f t="shared" si="125"/>
        <v>0</v>
      </c>
      <c r="S1372" s="94">
        <f t="shared" si="125"/>
        <v>0</v>
      </c>
      <c r="T1372" s="94">
        <f t="shared" si="125"/>
        <v>0</v>
      </c>
      <c r="U1372" s="94">
        <f t="shared" si="125"/>
        <v>0</v>
      </c>
      <c r="V1372" s="94">
        <f t="shared" si="125"/>
        <v>0</v>
      </c>
      <c r="W1372" s="94">
        <f t="shared" si="125"/>
        <v>0</v>
      </c>
      <c r="X1372" s="94">
        <f t="shared" si="125"/>
        <v>0</v>
      </c>
      <c r="Y1372" s="94">
        <f t="shared" si="125"/>
        <v>0</v>
      </c>
      <c r="Z1372" s="94">
        <f t="shared" si="125"/>
        <v>0</v>
      </c>
      <c r="AA1372" s="94">
        <f t="shared" si="125"/>
        <v>0</v>
      </c>
      <c r="AB1372" s="95">
        <f t="shared" si="125"/>
        <v>0</v>
      </c>
      <c r="AD1372" s="194"/>
    </row>
    <row r="1373" spans="4:30" ht="12.75" hidden="1" customHeight="1" outlineLevel="1">
      <c r="D1373" s="112" t="str">
        <f ca="1">'Line Items'!D363</f>
        <v>[Rolling Stock Line 32]</v>
      </c>
      <c r="E1373" s="93"/>
      <c r="F1373" s="113" t="str">
        <f t="shared" si="120"/>
        <v>£000</v>
      </c>
      <c r="G1373" s="94">
        <f t="shared" si="125"/>
        <v>0</v>
      </c>
      <c r="H1373" s="94">
        <f t="shared" si="125"/>
        <v>0</v>
      </c>
      <c r="I1373" s="94">
        <f t="shared" si="125"/>
        <v>0</v>
      </c>
      <c r="J1373" s="94">
        <f t="shared" si="125"/>
        <v>0</v>
      </c>
      <c r="K1373" s="94">
        <f t="shared" si="125"/>
        <v>0</v>
      </c>
      <c r="L1373" s="94">
        <f t="shared" si="125"/>
        <v>0</v>
      </c>
      <c r="M1373" s="94">
        <f t="shared" si="125"/>
        <v>0</v>
      </c>
      <c r="N1373" s="94">
        <f t="shared" si="125"/>
        <v>0</v>
      </c>
      <c r="O1373" s="94">
        <f t="shared" si="125"/>
        <v>0</v>
      </c>
      <c r="P1373" s="94">
        <f t="shared" si="125"/>
        <v>0</v>
      </c>
      <c r="Q1373" s="94">
        <f t="shared" si="125"/>
        <v>0</v>
      </c>
      <c r="R1373" s="94">
        <f t="shared" si="125"/>
        <v>0</v>
      </c>
      <c r="S1373" s="94">
        <f t="shared" si="125"/>
        <v>0</v>
      </c>
      <c r="T1373" s="94">
        <f t="shared" si="125"/>
        <v>0</v>
      </c>
      <c r="U1373" s="94">
        <f t="shared" si="125"/>
        <v>0</v>
      </c>
      <c r="V1373" s="94">
        <f t="shared" si="125"/>
        <v>0</v>
      </c>
      <c r="W1373" s="94">
        <f t="shared" si="125"/>
        <v>0</v>
      </c>
      <c r="X1373" s="94">
        <f t="shared" si="125"/>
        <v>0</v>
      </c>
      <c r="Y1373" s="94">
        <f t="shared" si="125"/>
        <v>0</v>
      </c>
      <c r="Z1373" s="94">
        <f t="shared" si="125"/>
        <v>0</v>
      </c>
      <c r="AA1373" s="94">
        <f t="shared" si="125"/>
        <v>0</v>
      </c>
      <c r="AB1373" s="95">
        <f t="shared" si="125"/>
        <v>0</v>
      </c>
      <c r="AD1373" s="194"/>
    </row>
    <row r="1374" spans="4:30" ht="12.75" hidden="1" customHeight="1" outlineLevel="1">
      <c r="D1374" s="112" t="str">
        <f ca="1">'Line Items'!D364</f>
        <v>[Rolling Stock Line 33]</v>
      </c>
      <c r="E1374" s="93"/>
      <c r="F1374" s="113" t="str">
        <f t="shared" si="120"/>
        <v>£000</v>
      </c>
      <c r="G1374" s="94">
        <f t="shared" si="125"/>
        <v>0</v>
      </c>
      <c r="H1374" s="94">
        <f t="shared" si="125"/>
        <v>0</v>
      </c>
      <c r="I1374" s="94">
        <f t="shared" si="125"/>
        <v>0</v>
      </c>
      <c r="J1374" s="94">
        <f t="shared" si="125"/>
        <v>0</v>
      </c>
      <c r="K1374" s="94">
        <f t="shared" si="125"/>
        <v>0</v>
      </c>
      <c r="L1374" s="94">
        <f t="shared" si="125"/>
        <v>0</v>
      </c>
      <c r="M1374" s="94">
        <f t="shared" si="125"/>
        <v>0</v>
      </c>
      <c r="N1374" s="94">
        <f t="shared" si="125"/>
        <v>0</v>
      </c>
      <c r="O1374" s="94">
        <f t="shared" si="125"/>
        <v>0</v>
      </c>
      <c r="P1374" s="94">
        <f t="shared" si="125"/>
        <v>0</v>
      </c>
      <c r="Q1374" s="94">
        <f t="shared" si="125"/>
        <v>0</v>
      </c>
      <c r="R1374" s="94">
        <f t="shared" si="125"/>
        <v>0</v>
      </c>
      <c r="S1374" s="94">
        <f t="shared" si="125"/>
        <v>0</v>
      </c>
      <c r="T1374" s="94">
        <f t="shared" si="125"/>
        <v>0</v>
      </c>
      <c r="U1374" s="94">
        <f t="shared" si="125"/>
        <v>0</v>
      </c>
      <c r="V1374" s="94">
        <f t="shared" si="125"/>
        <v>0</v>
      </c>
      <c r="W1374" s="94">
        <f t="shared" si="125"/>
        <v>0</v>
      </c>
      <c r="X1374" s="94">
        <f t="shared" si="125"/>
        <v>0</v>
      </c>
      <c r="Y1374" s="94">
        <f t="shared" si="125"/>
        <v>0</v>
      </c>
      <c r="Z1374" s="94">
        <f t="shared" si="125"/>
        <v>0</v>
      </c>
      <c r="AA1374" s="94">
        <f t="shared" si="125"/>
        <v>0</v>
      </c>
      <c r="AB1374" s="95">
        <f t="shared" si="125"/>
        <v>0</v>
      </c>
      <c r="AD1374" s="194"/>
    </row>
    <row r="1375" spans="4:30" ht="12.75" hidden="1" customHeight="1" outlineLevel="1">
      <c r="D1375" s="112" t="str">
        <f ca="1">'Line Items'!D365</f>
        <v>[Rolling Stock Line 34]</v>
      </c>
      <c r="E1375" s="93"/>
      <c r="F1375" s="113" t="str">
        <f t="shared" si="120"/>
        <v>£000</v>
      </c>
      <c r="G1375" s="94">
        <f t="shared" si="125"/>
        <v>0</v>
      </c>
      <c r="H1375" s="94">
        <f t="shared" si="125"/>
        <v>0</v>
      </c>
      <c r="I1375" s="94">
        <f t="shared" si="125"/>
        <v>0</v>
      </c>
      <c r="J1375" s="94">
        <f t="shared" si="125"/>
        <v>0</v>
      </c>
      <c r="K1375" s="94">
        <f t="shared" si="125"/>
        <v>0</v>
      </c>
      <c r="L1375" s="94">
        <f t="shared" si="125"/>
        <v>0</v>
      </c>
      <c r="M1375" s="94">
        <f t="shared" si="125"/>
        <v>0</v>
      </c>
      <c r="N1375" s="94">
        <f t="shared" si="125"/>
        <v>0</v>
      </c>
      <c r="O1375" s="94">
        <f t="shared" si="125"/>
        <v>0</v>
      </c>
      <c r="P1375" s="94">
        <f t="shared" si="125"/>
        <v>0</v>
      </c>
      <c r="Q1375" s="94">
        <f t="shared" si="125"/>
        <v>0</v>
      </c>
      <c r="R1375" s="94">
        <f t="shared" si="125"/>
        <v>0</v>
      </c>
      <c r="S1375" s="94">
        <f t="shared" si="125"/>
        <v>0</v>
      </c>
      <c r="T1375" s="94">
        <f t="shared" si="125"/>
        <v>0</v>
      </c>
      <c r="U1375" s="94">
        <f t="shared" si="125"/>
        <v>0</v>
      </c>
      <c r="V1375" s="94">
        <f t="shared" si="125"/>
        <v>0</v>
      </c>
      <c r="W1375" s="94">
        <f t="shared" si="125"/>
        <v>0</v>
      </c>
      <c r="X1375" s="94">
        <f t="shared" si="125"/>
        <v>0</v>
      </c>
      <c r="Y1375" s="94">
        <f t="shared" si="125"/>
        <v>0</v>
      </c>
      <c r="Z1375" s="94">
        <f t="shared" si="125"/>
        <v>0</v>
      </c>
      <c r="AA1375" s="94">
        <f t="shared" si="125"/>
        <v>0</v>
      </c>
      <c r="AB1375" s="95">
        <f t="shared" si="125"/>
        <v>0</v>
      </c>
      <c r="AD1375" s="194"/>
    </row>
    <row r="1376" spans="4:30" ht="12.75" hidden="1" customHeight="1" outlineLevel="1">
      <c r="D1376" s="112" t="str">
        <f ca="1">'Line Items'!D366</f>
        <v>[Rolling Stock Line 35]</v>
      </c>
      <c r="E1376" s="93"/>
      <c r="F1376" s="113" t="str">
        <f t="shared" si="120"/>
        <v>£000</v>
      </c>
      <c r="G1376" s="94">
        <f t="shared" si="125"/>
        <v>0</v>
      </c>
      <c r="H1376" s="94">
        <f t="shared" si="125"/>
        <v>0</v>
      </c>
      <c r="I1376" s="94">
        <f t="shared" si="125"/>
        <v>0</v>
      </c>
      <c r="J1376" s="94">
        <f t="shared" si="125"/>
        <v>0</v>
      </c>
      <c r="K1376" s="94">
        <f t="shared" si="125"/>
        <v>0</v>
      </c>
      <c r="L1376" s="94">
        <f t="shared" si="125"/>
        <v>0</v>
      </c>
      <c r="M1376" s="94">
        <f t="shared" si="125"/>
        <v>0</v>
      </c>
      <c r="N1376" s="94">
        <f t="shared" si="125"/>
        <v>0</v>
      </c>
      <c r="O1376" s="94">
        <f t="shared" si="125"/>
        <v>0</v>
      </c>
      <c r="P1376" s="94">
        <f t="shared" si="125"/>
        <v>0</v>
      </c>
      <c r="Q1376" s="94">
        <f t="shared" si="125"/>
        <v>0</v>
      </c>
      <c r="R1376" s="94">
        <f t="shared" si="125"/>
        <v>0</v>
      </c>
      <c r="S1376" s="94">
        <f t="shared" si="125"/>
        <v>0</v>
      </c>
      <c r="T1376" s="94">
        <f t="shared" si="125"/>
        <v>0</v>
      </c>
      <c r="U1376" s="94">
        <f t="shared" si="125"/>
        <v>0</v>
      </c>
      <c r="V1376" s="94">
        <f t="shared" si="125"/>
        <v>0</v>
      </c>
      <c r="W1376" s="94">
        <f t="shared" si="125"/>
        <v>0</v>
      </c>
      <c r="X1376" s="94">
        <f t="shared" si="125"/>
        <v>0</v>
      </c>
      <c r="Y1376" s="94">
        <f t="shared" si="125"/>
        <v>0</v>
      </c>
      <c r="Z1376" s="94">
        <f t="shared" si="125"/>
        <v>0</v>
      </c>
      <c r="AA1376" s="94">
        <f t="shared" si="125"/>
        <v>0</v>
      </c>
      <c r="AB1376" s="95">
        <f t="shared" si="125"/>
        <v>0</v>
      </c>
      <c r="AD1376" s="194"/>
    </row>
    <row r="1377" spans="4:30" ht="12.75" hidden="1" customHeight="1" outlineLevel="1">
      <c r="D1377" s="112" t="str">
        <f ca="1">'Line Items'!D367</f>
        <v>[Rolling Stock Line 36]</v>
      </c>
      <c r="E1377" s="93"/>
      <c r="F1377" s="113" t="str">
        <f t="shared" si="120"/>
        <v>£000</v>
      </c>
      <c r="G1377" s="94">
        <f t="shared" si="125"/>
        <v>0</v>
      </c>
      <c r="H1377" s="94">
        <f t="shared" si="125"/>
        <v>0</v>
      </c>
      <c r="I1377" s="94">
        <f t="shared" si="125"/>
        <v>0</v>
      </c>
      <c r="J1377" s="94">
        <f t="shared" si="125"/>
        <v>0</v>
      </c>
      <c r="K1377" s="94">
        <f t="shared" si="125"/>
        <v>0</v>
      </c>
      <c r="L1377" s="94">
        <f t="shared" si="125"/>
        <v>0</v>
      </c>
      <c r="M1377" s="94">
        <f t="shared" si="125"/>
        <v>0</v>
      </c>
      <c r="N1377" s="94">
        <f t="shared" si="125"/>
        <v>0</v>
      </c>
      <c r="O1377" s="94">
        <f t="shared" si="125"/>
        <v>0</v>
      </c>
      <c r="P1377" s="94">
        <f t="shared" si="125"/>
        <v>0</v>
      </c>
      <c r="Q1377" s="94">
        <f t="shared" si="125"/>
        <v>0</v>
      </c>
      <c r="R1377" s="94">
        <f t="shared" si="125"/>
        <v>0</v>
      </c>
      <c r="S1377" s="94">
        <f t="shared" si="125"/>
        <v>0</v>
      </c>
      <c r="T1377" s="94">
        <f t="shared" ref="T1377:AB1377" si="126">SUM(T1157,T1212,T1267,T1322)</f>
        <v>0</v>
      </c>
      <c r="U1377" s="94">
        <f t="shared" si="126"/>
        <v>0</v>
      </c>
      <c r="V1377" s="94">
        <f t="shared" si="126"/>
        <v>0</v>
      </c>
      <c r="W1377" s="94">
        <f t="shared" si="126"/>
        <v>0</v>
      </c>
      <c r="X1377" s="94">
        <f t="shared" si="126"/>
        <v>0</v>
      </c>
      <c r="Y1377" s="94">
        <f t="shared" si="126"/>
        <v>0</v>
      </c>
      <c r="Z1377" s="94">
        <f t="shared" si="126"/>
        <v>0</v>
      </c>
      <c r="AA1377" s="94">
        <f t="shared" si="126"/>
        <v>0</v>
      </c>
      <c r="AB1377" s="95">
        <f t="shared" si="126"/>
        <v>0</v>
      </c>
      <c r="AD1377" s="194"/>
    </row>
    <row r="1378" spans="4:30" ht="12.75" hidden="1" customHeight="1" outlineLevel="1">
      <c r="D1378" s="112" t="str">
        <f ca="1">'Line Items'!D368</f>
        <v>[Rolling Stock Line 37]</v>
      </c>
      <c r="E1378" s="93"/>
      <c r="F1378" s="113" t="str">
        <f t="shared" si="120"/>
        <v>£000</v>
      </c>
      <c r="G1378" s="94">
        <f t="shared" ref="G1378:AB1389" si="127">SUM(G1158,G1213,G1268,G1323)</f>
        <v>0</v>
      </c>
      <c r="H1378" s="94">
        <f t="shared" si="127"/>
        <v>0</v>
      </c>
      <c r="I1378" s="94">
        <f t="shared" si="127"/>
        <v>0</v>
      </c>
      <c r="J1378" s="94">
        <f t="shared" si="127"/>
        <v>0</v>
      </c>
      <c r="K1378" s="94">
        <f t="shared" si="127"/>
        <v>0</v>
      </c>
      <c r="L1378" s="94">
        <f t="shared" si="127"/>
        <v>0</v>
      </c>
      <c r="M1378" s="94">
        <f t="shared" si="127"/>
        <v>0</v>
      </c>
      <c r="N1378" s="94">
        <f t="shared" si="127"/>
        <v>0</v>
      </c>
      <c r="O1378" s="94">
        <f t="shared" si="127"/>
        <v>0</v>
      </c>
      <c r="P1378" s="94">
        <f t="shared" si="127"/>
        <v>0</v>
      </c>
      <c r="Q1378" s="94">
        <f t="shared" si="127"/>
        <v>0</v>
      </c>
      <c r="R1378" s="94">
        <f t="shared" si="127"/>
        <v>0</v>
      </c>
      <c r="S1378" s="94">
        <f t="shared" si="127"/>
        <v>0</v>
      </c>
      <c r="T1378" s="94">
        <f t="shared" si="127"/>
        <v>0</v>
      </c>
      <c r="U1378" s="94">
        <f t="shared" si="127"/>
        <v>0</v>
      </c>
      <c r="V1378" s="94">
        <f t="shared" si="127"/>
        <v>0</v>
      </c>
      <c r="W1378" s="94">
        <f t="shared" si="127"/>
        <v>0</v>
      </c>
      <c r="X1378" s="94">
        <f t="shared" si="127"/>
        <v>0</v>
      </c>
      <c r="Y1378" s="94">
        <f t="shared" si="127"/>
        <v>0</v>
      </c>
      <c r="Z1378" s="94">
        <f t="shared" si="127"/>
        <v>0</v>
      </c>
      <c r="AA1378" s="94">
        <f t="shared" si="127"/>
        <v>0</v>
      </c>
      <c r="AB1378" s="95">
        <f t="shared" si="127"/>
        <v>0</v>
      </c>
      <c r="AD1378" s="194"/>
    </row>
    <row r="1379" spans="4:30" ht="12.75" hidden="1" customHeight="1" outlineLevel="1">
      <c r="D1379" s="112" t="str">
        <f ca="1">'Line Items'!D369</f>
        <v>[Rolling Stock Line 38]</v>
      </c>
      <c r="E1379" s="93"/>
      <c r="F1379" s="113" t="str">
        <f t="shared" si="120"/>
        <v>£000</v>
      </c>
      <c r="G1379" s="94">
        <f t="shared" si="127"/>
        <v>0</v>
      </c>
      <c r="H1379" s="94">
        <f t="shared" si="127"/>
        <v>0</v>
      </c>
      <c r="I1379" s="94">
        <f t="shared" si="127"/>
        <v>0</v>
      </c>
      <c r="J1379" s="94">
        <f t="shared" si="127"/>
        <v>0</v>
      </c>
      <c r="K1379" s="94">
        <f t="shared" si="127"/>
        <v>0</v>
      </c>
      <c r="L1379" s="94">
        <f t="shared" si="127"/>
        <v>0</v>
      </c>
      <c r="M1379" s="94">
        <f t="shared" si="127"/>
        <v>0</v>
      </c>
      <c r="N1379" s="94">
        <f t="shared" si="127"/>
        <v>0</v>
      </c>
      <c r="O1379" s="94">
        <f t="shared" si="127"/>
        <v>0</v>
      </c>
      <c r="P1379" s="94">
        <f t="shared" si="127"/>
        <v>0</v>
      </c>
      <c r="Q1379" s="94">
        <f t="shared" si="127"/>
        <v>0</v>
      </c>
      <c r="R1379" s="94">
        <f t="shared" si="127"/>
        <v>0</v>
      </c>
      <c r="S1379" s="94">
        <f t="shared" si="127"/>
        <v>0</v>
      </c>
      <c r="T1379" s="94">
        <f t="shared" si="127"/>
        <v>0</v>
      </c>
      <c r="U1379" s="94">
        <f t="shared" si="127"/>
        <v>0</v>
      </c>
      <c r="V1379" s="94">
        <f t="shared" si="127"/>
        <v>0</v>
      </c>
      <c r="W1379" s="94">
        <f t="shared" si="127"/>
        <v>0</v>
      </c>
      <c r="X1379" s="94">
        <f t="shared" si="127"/>
        <v>0</v>
      </c>
      <c r="Y1379" s="94">
        <f t="shared" si="127"/>
        <v>0</v>
      </c>
      <c r="Z1379" s="94">
        <f t="shared" si="127"/>
        <v>0</v>
      </c>
      <c r="AA1379" s="94">
        <f t="shared" si="127"/>
        <v>0</v>
      </c>
      <c r="AB1379" s="95">
        <f t="shared" si="127"/>
        <v>0</v>
      </c>
      <c r="AD1379" s="194"/>
    </row>
    <row r="1380" spans="4:30" ht="12.75" hidden="1" customHeight="1" outlineLevel="1">
      <c r="D1380" s="112" t="str">
        <f ca="1">'Line Items'!D370</f>
        <v>[Rolling Stock Line 39]</v>
      </c>
      <c r="E1380" s="93"/>
      <c r="F1380" s="113" t="str">
        <f t="shared" si="120"/>
        <v>£000</v>
      </c>
      <c r="G1380" s="94">
        <f t="shared" si="127"/>
        <v>0</v>
      </c>
      <c r="H1380" s="94">
        <f t="shared" si="127"/>
        <v>0</v>
      </c>
      <c r="I1380" s="94">
        <f t="shared" si="127"/>
        <v>0</v>
      </c>
      <c r="J1380" s="94">
        <f t="shared" si="127"/>
        <v>0</v>
      </c>
      <c r="K1380" s="94">
        <f t="shared" si="127"/>
        <v>0</v>
      </c>
      <c r="L1380" s="94">
        <f t="shared" si="127"/>
        <v>0</v>
      </c>
      <c r="M1380" s="94">
        <f t="shared" si="127"/>
        <v>0</v>
      </c>
      <c r="N1380" s="94">
        <f t="shared" si="127"/>
        <v>0</v>
      </c>
      <c r="O1380" s="94">
        <f t="shared" si="127"/>
        <v>0</v>
      </c>
      <c r="P1380" s="94">
        <f t="shared" si="127"/>
        <v>0</v>
      </c>
      <c r="Q1380" s="94">
        <f t="shared" si="127"/>
        <v>0</v>
      </c>
      <c r="R1380" s="94">
        <f t="shared" si="127"/>
        <v>0</v>
      </c>
      <c r="S1380" s="94">
        <f t="shared" si="127"/>
        <v>0</v>
      </c>
      <c r="T1380" s="94">
        <f t="shared" si="127"/>
        <v>0</v>
      </c>
      <c r="U1380" s="94">
        <f t="shared" si="127"/>
        <v>0</v>
      </c>
      <c r="V1380" s="94">
        <f t="shared" si="127"/>
        <v>0</v>
      </c>
      <c r="W1380" s="94">
        <f t="shared" si="127"/>
        <v>0</v>
      </c>
      <c r="X1380" s="94">
        <f t="shared" si="127"/>
        <v>0</v>
      </c>
      <c r="Y1380" s="94">
        <f t="shared" si="127"/>
        <v>0</v>
      </c>
      <c r="Z1380" s="94">
        <f t="shared" si="127"/>
        <v>0</v>
      </c>
      <c r="AA1380" s="94">
        <f t="shared" si="127"/>
        <v>0</v>
      </c>
      <c r="AB1380" s="95">
        <f t="shared" si="127"/>
        <v>0</v>
      </c>
      <c r="AD1380" s="194"/>
    </row>
    <row r="1381" spans="4:30" ht="12.75" hidden="1" customHeight="1" outlineLevel="1">
      <c r="D1381" s="112" t="str">
        <f ca="1">'Line Items'!D371</f>
        <v>[Rolling Stock Line 40]</v>
      </c>
      <c r="E1381" s="93"/>
      <c r="F1381" s="113" t="str">
        <f t="shared" si="120"/>
        <v>£000</v>
      </c>
      <c r="G1381" s="94">
        <f t="shared" si="127"/>
        <v>0</v>
      </c>
      <c r="H1381" s="94">
        <f t="shared" si="127"/>
        <v>0</v>
      </c>
      <c r="I1381" s="94">
        <f t="shared" si="127"/>
        <v>0</v>
      </c>
      <c r="J1381" s="94">
        <f t="shared" si="127"/>
        <v>0</v>
      </c>
      <c r="K1381" s="94">
        <f t="shared" si="127"/>
        <v>0</v>
      </c>
      <c r="L1381" s="94">
        <f t="shared" si="127"/>
        <v>0</v>
      </c>
      <c r="M1381" s="94">
        <f t="shared" si="127"/>
        <v>0</v>
      </c>
      <c r="N1381" s="94">
        <f t="shared" si="127"/>
        <v>0</v>
      </c>
      <c r="O1381" s="94">
        <f t="shared" si="127"/>
        <v>0</v>
      </c>
      <c r="P1381" s="94">
        <f t="shared" si="127"/>
        <v>0</v>
      </c>
      <c r="Q1381" s="94">
        <f t="shared" si="127"/>
        <v>0</v>
      </c>
      <c r="R1381" s="94">
        <f t="shared" si="127"/>
        <v>0</v>
      </c>
      <c r="S1381" s="94">
        <f t="shared" si="127"/>
        <v>0</v>
      </c>
      <c r="T1381" s="94">
        <f t="shared" si="127"/>
        <v>0</v>
      </c>
      <c r="U1381" s="94">
        <f t="shared" si="127"/>
        <v>0</v>
      </c>
      <c r="V1381" s="94">
        <f t="shared" si="127"/>
        <v>0</v>
      </c>
      <c r="W1381" s="94">
        <f t="shared" si="127"/>
        <v>0</v>
      </c>
      <c r="X1381" s="94">
        <f t="shared" si="127"/>
        <v>0</v>
      </c>
      <c r="Y1381" s="94">
        <f t="shared" si="127"/>
        <v>0</v>
      </c>
      <c r="Z1381" s="94">
        <f t="shared" si="127"/>
        <v>0</v>
      </c>
      <c r="AA1381" s="94">
        <f t="shared" si="127"/>
        <v>0</v>
      </c>
      <c r="AB1381" s="95">
        <f t="shared" si="127"/>
        <v>0</v>
      </c>
      <c r="AD1381" s="194"/>
    </row>
    <row r="1382" spans="4:30" ht="12.75" hidden="1" customHeight="1" outlineLevel="1">
      <c r="D1382" s="112" t="str">
        <f ca="1">'Line Items'!D372</f>
        <v>[Rolling Stock Line 41]</v>
      </c>
      <c r="E1382" s="93"/>
      <c r="F1382" s="113" t="str">
        <f t="shared" si="120"/>
        <v>£000</v>
      </c>
      <c r="G1382" s="94">
        <f t="shared" si="127"/>
        <v>0</v>
      </c>
      <c r="H1382" s="94">
        <f t="shared" si="127"/>
        <v>0</v>
      </c>
      <c r="I1382" s="94">
        <f t="shared" si="127"/>
        <v>0</v>
      </c>
      <c r="J1382" s="94">
        <f t="shared" si="127"/>
        <v>0</v>
      </c>
      <c r="K1382" s="94">
        <f t="shared" si="127"/>
        <v>0</v>
      </c>
      <c r="L1382" s="94">
        <f t="shared" si="127"/>
        <v>0</v>
      </c>
      <c r="M1382" s="94">
        <f t="shared" si="127"/>
        <v>0</v>
      </c>
      <c r="N1382" s="94">
        <f t="shared" si="127"/>
        <v>0</v>
      </c>
      <c r="O1382" s="94">
        <f t="shared" si="127"/>
        <v>0</v>
      </c>
      <c r="P1382" s="94">
        <f t="shared" si="127"/>
        <v>0</v>
      </c>
      <c r="Q1382" s="94">
        <f t="shared" si="127"/>
        <v>0</v>
      </c>
      <c r="R1382" s="94">
        <f t="shared" si="127"/>
        <v>0</v>
      </c>
      <c r="S1382" s="94">
        <f t="shared" si="127"/>
        <v>0</v>
      </c>
      <c r="T1382" s="94">
        <f t="shared" si="127"/>
        <v>0</v>
      </c>
      <c r="U1382" s="94">
        <f t="shared" si="127"/>
        <v>0</v>
      </c>
      <c r="V1382" s="94">
        <f t="shared" si="127"/>
        <v>0</v>
      </c>
      <c r="W1382" s="94">
        <f t="shared" si="127"/>
        <v>0</v>
      </c>
      <c r="X1382" s="94">
        <f t="shared" si="127"/>
        <v>0</v>
      </c>
      <c r="Y1382" s="94">
        <f t="shared" si="127"/>
        <v>0</v>
      </c>
      <c r="Z1382" s="94">
        <f t="shared" si="127"/>
        <v>0</v>
      </c>
      <c r="AA1382" s="94">
        <f t="shared" si="127"/>
        <v>0</v>
      </c>
      <c r="AB1382" s="95">
        <f t="shared" si="127"/>
        <v>0</v>
      </c>
      <c r="AD1382" s="194"/>
    </row>
    <row r="1383" spans="4:30" ht="12.75" hidden="1" customHeight="1" outlineLevel="1">
      <c r="D1383" s="112" t="str">
        <f ca="1">'Line Items'!D373</f>
        <v>[Rolling Stock Line 42]</v>
      </c>
      <c r="E1383" s="93"/>
      <c r="F1383" s="113" t="str">
        <f t="shared" si="120"/>
        <v>£000</v>
      </c>
      <c r="G1383" s="94">
        <f t="shared" si="127"/>
        <v>0</v>
      </c>
      <c r="H1383" s="94">
        <f t="shared" si="127"/>
        <v>0</v>
      </c>
      <c r="I1383" s="94">
        <f t="shared" si="127"/>
        <v>0</v>
      </c>
      <c r="J1383" s="94">
        <f t="shared" si="127"/>
        <v>0</v>
      </c>
      <c r="K1383" s="94">
        <f t="shared" si="127"/>
        <v>0</v>
      </c>
      <c r="L1383" s="94">
        <f t="shared" si="127"/>
        <v>0</v>
      </c>
      <c r="M1383" s="94">
        <f t="shared" si="127"/>
        <v>0</v>
      </c>
      <c r="N1383" s="94">
        <f t="shared" si="127"/>
        <v>0</v>
      </c>
      <c r="O1383" s="94">
        <f t="shared" si="127"/>
        <v>0</v>
      </c>
      <c r="P1383" s="94">
        <f t="shared" si="127"/>
        <v>0</v>
      </c>
      <c r="Q1383" s="94">
        <f t="shared" si="127"/>
        <v>0</v>
      </c>
      <c r="R1383" s="94">
        <f t="shared" si="127"/>
        <v>0</v>
      </c>
      <c r="S1383" s="94">
        <f t="shared" si="127"/>
        <v>0</v>
      </c>
      <c r="T1383" s="94">
        <f t="shared" si="127"/>
        <v>0</v>
      </c>
      <c r="U1383" s="94">
        <f t="shared" si="127"/>
        <v>0</v>
      </c>
      <c r="V1383" s="94">
        <f t="shared" si="127"/>
        <v>0</v>
      </c>
      <c r="W1383" s="94">
        <f t="shared" si="127"/>
        <v>0</v>
      </c>
      <c r="X1383" s="94">
        <f t="shared" si="127"/>
        <v>0</v>
      </c>
      <c r="Y1383" s="94">
        <f t="shared" si="127"/>
        <v>0</v>
      </c>
      <c r="Z1383" s="94">
        <f t="shared" si="127"/>
        <v>0</v>
      </c>
      <c r="AA1383" s="94">
        <f t="shared" si="127"/>
        <v>0</v>
      </c>
      <c r="AB1383" s="95">
        <f t="shared" si="127"/>
        <v>0</v>
      </c>
      <c r="AD1383" s="194"/>
    </row>
    <row r="1384" spans="4:30" ht="12.75" hidden="1" customHeight="1" outlineLevel="1">
      <c r="D1384" s="112" t="str">
        <f ca="1">'Line Items'!D374</f>
        <v>[Rolling Stock Line 43]</v>
      </c>
      <c r="E1384" s="93"/>
      <c r="F1384" s="113" t="str">
        <f t="shared" si="120"/>
        <v>£000</v>
      </c>
      <c r="G1384" s="94">
        <f t="shared" si="127"/>
        <v>0</v>
      </c>
      <c r="H1384" s="94">
        <f t="shared" si="127"/>
        <v>0</v>
      </c>
      <c r="I1384" s="94">
        <f t="shared" si="127"/>
        <v>0</v>
      </c>
      <c r="J1384" s="94">
        <f t="shared" si="127"/>
        <v>0</v>
      </c>
      <c r="K1384" s="94">
        <f t="shared" si="127"/>
        <v>0</v>
      </c>
      <c r="L1384" s="94">
        <f t="shared" si="127"/>
        <v>0</v>
      </c>
      <c r="M1384" s="94">
        <f t="shared" si="127"/>
        <v>0</v>
      </c>
      <c r="N1384" s="94">
        <f t="shared" si="127"/>
        <v>0</v>
      </c>
      <c r="O1384" s="94">
        <f t="shared" si="127"/>
        <v>0</v>
      </c>
      <c r="P1384" s="94">
        <f t="shared" si="127"/>
        <v>0</v>
      </c>
      <c r="Q1384" s="94">
        <f t="shared" si="127"/>
        <v>0</v>
      </c>
      <c r="R1384" s="94">
        <f t="shared" si="127"/>
        <v>0</v>
      </c>
      <c r="S1384" s="94">
        <f t="shared" si="127"/>
        <v>0</v>
      </c>
      <c r="T1384" s="94">
        <f t="shared" si="127"/>
        <v>0</v>
      </c>
      <c r="U1384" s="94">
        <f t="shared" si="127"/>
        <v>0</v>
      </c>
      <c r="V1384" s="94">
        <f t="shared" si="127"/>
        <v>0</v>
      </c>
      <c r="W1384" s="94">
        <f t="shared" si="127"/>
        <v>0</v>
      </c>
      <c r="X1384" s="94">
        <f t="shared" si="127"/>
        <v>0</v>
      </c>
      <c r="Y1384" s="94">
        <f t="shared" si="127"/>
        <v>0</v>
      </c>
      <c r="Z1384" s="94">
        <f t="shared" si="127"/>
        <v>0</v>
      </c>
      <c r="AA1384" s="94">
        <f t="shared" si="127"/>
        <v>0</v>
      </c>
      <c r="AB1384" s="95">
        <f t="shared" si="127"/>
        <v>0</v>
      </c>
      <c r="AD1384" s="194"/>
    </row>
    <row r="1385" spans="4:30" ht="12.75" hidden="1" customHeight="1" outlineLevel="1">
      <c r="D1385" s="112" t="str">
        <f ca="1">'Line Items'!D375</f>
        <v>[Rolling Stock Line 44]</v>
      </c>
      <c r="E1385" s="93"/>
      <c r="F1385" s="113" t="str">
        <f t="shared" si="120"/>
        <v>£000</v>
      </c>
      <c r="G1385" s="94">
        <f t="shared" si="127"/>
        <v>0</v>
      </c>
      <c r="H1385" s="94">
        <f t="shared" si="127"/>
        <v>0</v>
      </c>
      <c r="I1385" s="94">
        <f t="shared" si="127"/>
        <v>0</v>
      </c>
      <c r="J1385" s="94">
        <f t="shared" si="127"/>
        <v>0</v>
      </c>
      <c r="K1385" s="94">
        <f t="shared" si="127"/>
        <v>0</v>
      </c>
      <c r="L1385" s="94">
        <f t="shared" si="127"/>
        <v>0</v>
      </c>
      <c r="M1385" s="94">
        <f t="shared" si="127"/>
        <v>0</v>
      </c>
      <c r="N1385" s="94">
        <f t="shared" si="127"/>
        <v>0</v>
      </c>
      <c r="O1385" s="94">
        <f t="shared" si="127"/>
        <v>0</v>
      </c>
      <c r="P1385" s="94">
        <f t="shared" si="127"/>
        <v>0</v>
      </c>
      <c r="Q1385" s="94">
        <f t="shared" si="127"/>
        <v>0</v>
      </c>
      <c r="R1385" s="94">
        <f t="shared" si="127"/>
        <v>0</v>
      </c>
      <c r="S1385" s="94">
        <f t="shared" si="127"/>
        <v>0</v>
      </c>
      <c r="T1385" s="94">
        <f t="shared" si="127"/>
        <v>0</v>
      </c>
      <c r="U1385" s="94">
        <f t="shared" si="127"/>
        <v>0</v>
      </c>
      <c r="V1385" s="94">
        <f t="shared" si="127"/>
        <v>0</v>
      </c>
      <c r="W1385" s="94">
        <f t="shared" si="127"/>
        <v>0</v>
      </c>
      <c r="X1385" s="94">
        <f t="shared" si="127"/>
        <v>0</v>
      </c>
      <c r="Y1385" s="94">
        <f t="shared" si="127"/>
        <v>0</v>
      </c>
      <c r="Z1385" s="94">
        <f t="shared" si="127"/>
        <v>0</v>
      </c>
      <c r="AA1385" s="94">
        <f t="shared" si="127"/>
        <v>0</v>
      </c>
      <c r="AB1385" s="95">
        <f t="shared" si="127"/>
        <v>0</v>
      </c>
      <c r="AD1385" s="194"/>
    </row>
    <row r="1386" spans="4:30" ht="12.75" hidden="1" customHeight="1" outlineLevel="1">
      <c r="D1386" s="112" t="str">
        <f ca="1">'Line Items'!D376</f>
        <v>[Rolling Stock Line 45]</v>
      </c>
      <c r="E1386" s="93"/>
      <c r="F1386" s="113" t="str">
        <f t="shared" si="120"/>
        <v>£000</v>
      </c>
      <c r="G1386" s="94">
        <f t="shared" si="127"/>
        <v>0</v>
      </c>
      <c r="H1386" s="94">
        <f t="shared" si="127"/>
        <v>0</v>
      </c>
      <c r="I1386" s="94">
        <f t="shared" si="127"/>
        <v>0</v>
      </c>
      <c r="J1386" s="94">
        <f t="shared" si="127"/>
        <v>0</v>
      </c>
      <c r="K1386" s="94">
        <f t="shared" si="127"/>
        <v>0</v>
      </c>
      <c r="L1386" s="94">
        <f t="shared" si="127"/>
        <v>0</v>
      </c>
      <c r="M1386" s="94">
        <f t="shared" si="127"/>
        <v>0</v>
      </c>
      <c r="N1386" s="94">
        <f t="shared" si="127"/>
        <v>0</v>
      </c>
      <c r="O1386" s="94">
        <f t="shared" si="127"/>
        <v>0</v>
      </c>
      <c r="P1386" s="94">
        <f t="shared" si="127"/>
        <v>0</v>
      </c>
      <c r="Q1386" s="94">
        <f t="shared" si="127"/>
        <v>0</v>
      </c>
      <c r="R1386" s="94">
        <f t="shared" si="127"/>
        <v>0</v>
      </c>
      <c r="S1386" s="94">
        <f t="shared" si="127"/>
        <v>0</v>
      </c>
      <c r="T1386" s="94">
        <f t="shared" si="127"/>
        <v>0</v>
      </c>
      <c r="U1386" s="94">
        <f t="shared" si="127"/>
        <v>0</v>
      </c>
      <c r="V1386" s="94">
        <f t="shared" si="127"/>
        <v>0</v>
      </c>
      <c r="W1386" s="94">
        <f t="shared" si="127"/>
        <v>0</v>
      </c>
      <c r="X1386" s="94">
        <f t="shared" si="127"/>
        <v>0</v>
      </c>
      <c r="Y1386" s="94">
        <f t="shared" si="127"/>
        <v>0</v>
      </c>
      <c r="Z1386" s="94">
        <f t="shared" si="127"/>
        <v>0</v>
      </c>
      <c r="AA1386" s="94">
        <f t="shared" si="127"/>
        <v>0</v>
      </c>
      <c r="AB1386" s="95">
        <f t="shared" si="127"/>
        <v>0</v>
      </c>
      <c r="AD1386" s="194"/>
    </row>
    <row r="1387" spans="4:30" ht="12.75" hidden="1" customHeight="1" outlineLevel="1">
      <c r="D1387" s="112" t="str">
        <f ca="1">'Line Items'!D377</f>
        <v>[Rolling Stock Line 46]</v>
      </c>
      <c r="E1387" s="93"/>
      <c r="F1387" s="113" t="str">
        <f t="shared" si="120"/>
        <v>£000</v>
      </c>
      <c r="G1387" s="94">
        <f t="shared" si="127"/>
        <v>0</v>
      </c>
      <c r="H1387" s="94">
        <f t="shared" si="127"/>
        <v>0</v>
      </c>
      <c r="I1387" s="94">
        <f t="shared" si="127"/>
        <v>0</v>
      </c>
      <c r="J1387" s="94">
        <f t="shared" si="127"/>
        <v>0</v>
      </c>
      <c r="K1387" s="94">
        <f t="shared" si="127"/>
        <v>0</v>
      </c>
      <c r="L1387" s="94">
        <f t="shared" si="127"/>
        <v>0</v>
      </c>
      <c r="M1387" s="94">
        <f t="shared" si="127"/>
        <v>0</v>
      </c>
      <c r="N1387" s="94">
        <f t="shared" si="127"/>
        <v>0</v>
      </c>
      <c r="O1387" s="94">
        <f t="shared" si="127"/>
        <v>0</v>
      </c>
      <c r="P1387" s="94">
        <f t="shared" si="127"/>
        <v>0</v>
      </c>
      <c r="Q1387" s="94">
        <f t="shared" si="127"/>
        <v>0</v>
      </c>
      <c r="R1387" s="94">
        <f t="shared" si="127"/>
        <v>0</v>
      </c>
      <c r="S1387" s="94">
        <f t="shared" si="127"/>
        <v>0</v>
      </c>
      <c r="T1387" s="94">
        <f t="shared" si="127"/>
        <v>0</v>
      </c>
      <c r="U1387" s="94">
        <f t="shared" si="127"/>
        <v>0</v>
      </c>
      <c r="V1387" s="94">
        <f t="shared" si="127"/>
        <v>0</v>
      </c>
      <c r="W1387" s="94">
        <f t="shared" si="127"/>
        <v>0</v>
      </c>
      <c r="X1387" s="94">
        <f t="shared" si="127"/>
        <v>0</v>
      </c>
      <c r="Y1387" s="94">
        <f t="shared" si="127"/>
        <v>0</v>
      </c>
      <c r="Z1387" s="94">
        <f t="shared" si="127"/>
        <v>0</v>
      </c>
      <c r="AA1387" s="94">
        <f t="shared" si="127"/>
        <v>0</v>
      </c>
      <c r="AB1387" s="95">
        <f t="shared" si="127"/>
        <v>0</v>
      </c>
      <c r="AD1387" s="194"/>
    </row>
    <row r="1388" spans="4:30" ht="12.75" hidden="1" customHeight="1" outlineLevel="1">
      <c r="D1388" s="112" t="str">
        <f ca="1">'Line Items'!D378</f>
        <v>[Rolling Stock Line 47]</v>
      </c>
      <c r="E1388" s="93"/>
      <c r="F1388" s="113" t="str">
        <f t="shared" si="120"/>
        <v>£000</v>
      </c>
      <c r="G1388" s="94">
        <f t="shared" si="127"/>
        <v>0</v>
      </c>
      <c r="H1388" s="94">
        <f t="shared" si="127"/>
        <v>0</v>
      </c>
      <c r="I1388" s="94">
        <f t="shared" si="127"/>
        <v>0</v>
      </c>
      <c r="J1388" s="94">
        <f t="shared" si="127"/>
        <v>0</v>
      </c>
      <c r="K1388" s="94">
        <f t="shared" si="127"/>
        <v>0</v>
      </c>
      <c r="L1388" s="94">
        <f t="shared" si="127"/>
        <v>0</v>
      </c>
      <c r="M1388" s="94">
        <f t="shared" si="127"/>
        <v>0</v>
      </c>
      <c r="N1388" s="94">
        <f t="shared" si="127"/>
        <v>0</v>
      </c>
      <c r="O1388" s="94">
        <f t="shared" si="127"/>
        <v>0</v>
      </c>
      <c r="P1388" s="94">
        <f t="shared" si="127"/>
        <v>0</v>
      </c>
      <c r="Q1388" s="94">
        <f t="shared" si="127"/>
        <v>0</v>
      </c>
      <c r="R1388" s="94">
        <f t="shared" si="127"/>
        <v>0</v>
      </c>
      <c r="S1388" s="94">
        <f t="shared" si="127"/>
        <v>0</v>
      </c>
      <c r="T1388" s="94">
        <f t="shared" si="127"/>
        <v>0</v>
      </c>
      <c r="U1388" s="94">
        <f t="shared" si="127"/>
        <v>0</v>
      </c>
      <c r="V1388" s="94">
        <f t="shared" si="127"/>
        <v>0</v>
      </c>
      <c r="W1388" s="94">
        <f t="shared" si="127"/>
        <v>0</v>
      </c>
      <c r="X1388" s="94">
        <f t="shared" si="127"/>
        <v>0</v>
      </c>
      <c r="Y1388" s="94">
        <f t="shared" si="127"/>
        <v>0</v>
      </c>
      <c r="Z1388" s="94">
        <f t="shared" si="127"/>
        <v>0</v>
      </c>
      <c r="AA1388" s="94">
        <f t="shared" si="127"/>
        <v>0</v>
      </c>
      <c r="AB1388" s="95">
        <f t="shared" si="127"/>
        <v>0</v>
      </c>
      <c r="AD1388" s="194"/>
    </row>
    <row r="1389" spans="4:30" ht="12.75" hidden="1" customHeight="1" outlineLevel="1">
      <c r="D1389" s="112" t="str">
        <f ca="1">'Line Items'!D379</f>
        <v>[Rolling Stock Line 48]</v>
      </c>
      <c r="E1389" s="93"/>
      <c r="F1389" s="113" t="str">
        <f t="shared" si="120"/>
        <v>£000</v>
      </c>
      <c r="G1389" s="94">
        <f t="shared" si="127"/>
        <v>0</v>
      </c>
      <c r="H1389" s="94">
        <f t="shared" si="127"/>
        <v>0</v>
      </c>
      <c r="I1389" s="94">
        <f t="shared" si="127"/>
        <v>0</v>
      </c>
      <c r="J1389" s="94">
        <f t="shared" si="127"/>
        <v>0</v>
      </c>
      <c r="K1389" s="94">
        <f t="shared" si="127"/>
        <v>0</v>
      </c>
      <c r="L1389" s="94">
        <f t="shared" si="127"/>
        <v>0</v>
      </c>
      <c r="M1389" s="94">
        <f t="shared" si="127"/>
        <v>0</v>
      </c>
      <c r="N1389" s="94">
        <f t="shared" si="127"/>
        <v>0</v>
      </c>
      <c r="O1389" s="94">
        <f t="shared" si="127"/>
        <v>0</v>
      </c>
      <c r="P1389" s="94">
        <f t="shared" si="127"/>
        <v>0</v>
      </c>
      <c r="Q1389" s="94">
        <f t="shared" si="127"/>
        <v>0</v>
      </c>
      <c r="R1389" s="94">
        <f t="shared" si="127"/>
        <v>0</v>
      </c>
      <c r="S1389" s="94">
        <f t="shared" si="127"/>
        <v>0</v>
      </c>
      <c r="T1389" s="94">
        <f t="shared" ref="T1389:AB1389" si="128">SUM(T1169,T1224,T1279,T1334)</f>
        <v>0</v>
      </c>
      <c r="U1389" s="94">
        <f t="shared" si="128"/>
        <v>0</v>
      </c>
      <c r="V1389" s="94">
        <f t="shared" si="128"/>
        <v>0</v>
      </c>
      <c r="W1389" s="94">
        <f t="shared" si="128"/>
        <v>0</v>
      </c>
      <c r="X1389" s="94">
        <f t="shared" si="128"/>
        <v>0</v>
      </c>
      <c r="Y1389" s="94">
        <f t="shared" si="128"/>
        <v>0</v>
      </c>
      <c r="Z1389" s="94">
        <f t="shared" si="128"/>
        <v>0</v>
      </c>
      <c r="AA1389" s="94">
        <f t="shared" si="128"/>
        <v>0</v>
      </c>
      <c r="AB1389" s="95">
        <f t="shared" si="128"/>
        <v>0</v>
      </c>
      <c r="AD1389" s="194"/>
    </row>
    <row r="1390" spans="4:30" ht="12.75" hidden="1" customHeight="1" outlineLevel="1">
      <c r="D1390" s="112" t="str">
        <f ca="1">'Line Items'!D380</f>
        <v>[Rolling Stock Line 49]</v>
      </c>
      <c r="E1390" s="93"/>
      <c r="F1390" s="113" t="str">
        <f t="shared" si="120"/>
        <v>£000</v>
      </c>
      <c r="G1390" s="94">
        <f t="shared" ref="G1390:AB1391" si="129">SUM(G1170,G1225,G1280,G1335)</f>
        <v>0</v>
      </c>
      <c r="H1390" s="94">
        <f t="shared" si="129"/>
        <v>0</v>
      </c>
      <c r="I1390" s="94">
        <f t="shared" si="129"/>
        <v>0</v>
      </c>
      <c r="J1390" s="94">
        <f t="shared" si="129"/>
        <v>0</v>
      </c>
      <c r="K1390" s="94">
        <f t="shared" si="129"/>
        <v>0</v>
      </c>
      <c r="L1390" s="94">
        <f t="shared" si="129"/>
        <v>0</v>
      </c>
      <c r="M1390" s="94">
        <f t="shared" si="129"/>
        <v>0</v>
      </c>
      <c r="N1390" s="94">
        <f t="shared" si="129"/>
        <v>0</v>
      </c>
      <c r="O1390" s="94">
        <f t="shared" si="129"/>
        <v>0</v>
      </c>
      <c r="P1390" s="94">
        <f t="shared" si="129"/>
        <v>0</v>
      </c>
      <c r="Q1390" s="94">
        <f t="shared" si="129"/>
        <v>0</v>
      </c>
      <c r="R1390" s="94">
        <f t="shared" si="129"/>
        <v>0</v>
      </c>
      <c r="S1390" s="94">
        <f t="shared" si="129"/>
        <v>0</v>
      </c>
      <c r="T1390" s="94">
        <f t="shared" si="129"/>
        <v>0</v>
      </c>
      <c r="U1390" s="94">
        <f t="shared" si="129"/>
        <v>0</v>
      </c>
      <c r="V1390" s="94">
        <f t="shared" si="129"/>
        <v>0</v>
      </c>
      <c r="W1390" s="94">
        <f t="shared" si="129"/>
        <v>0</v>
      </c>
      <c r="X1390" s="94">
        <f t="shared" si="129"/>
        <v>0</v>
      </c>
      <c r="Y1390" s="94">
        <f t="shared" si="129"/>
        <v>0</v>
      </c>
      <c r="Z1390" s="94">
        <f t="shared" si="129"/>
        <v>0</v>
      </c>
      <c r="AA1390" s="94">
        <f t="shared" si="129"/>
        <v>0</v>
      </c>
      <c r="AB1390" s="95">
        <f t="shared" si="129"/>
        <v>0</v>
      </c>
      <c r="AD1390" s="194"/>
    </row>
    <row r="1391" spans="4:30" ht="12.75" hidden="1" customHeight="1" outlineLevel="1">
      <c r="D1391" s="123" t="str">
        <f ca="1">'Line Items'!D381</f>
        <v>[Rolling Stock Line 50]</v>
      </c>
      <c r="E1391" s="183"/>
      <c r="F1391" s="124" t="str">
        <f t="shared" si="120"/>
        <v>£000</v>
      </c>
      <c r="G1391" s="98">
        <f t="shared" si="129"/>
        <v>0</v>
      </c>
      <c r="H1391" s="98">
        <f t="shared" si="129"/>
        <v>0</v>
      </c>
      <c r="I1391" s="98">
        <f t="shared" si="129"/>
        <v>0</v>
      </c>
      <c r="J1391" s="98">
        <f t="shared" si="129"/>
        <v>0</v>
      </c>
      <c r="K1391" s="98">
        <f t="shared" si="129"/>
        <v>0</v>
      </c>
      <c r="L1391" s="98">
        <f t="shared" si="129"/>
        <v>0</v>
      </c>
      <c r="M1391" s="98">
        <f t="shared" si="129"/>
        <v>0</v>
      </c>
      <c r="N1391" s="98">
        <f t="shared" si="129"/>
        <v>0</v>
      </c>
      <c r="O1391" s="98">
        <f t="shared" si="129"/>
        <v>0</v>
      </c>
      <c r="P1391" s="98">
        <f t="shared" si="129"/>
        <v>0</v>
      </c>
      <c r="Q1391" s="98">
        <f t="shared" si="129"/>
        <v>0</v>
      </c>
      <c r="R1391" s="98">
        <f t="shared" si="129"/>
        <v>0</v>
      </c>
      <c r="S1391" s="98">
        <f t="shared" si="129"/>
        <v>0</v>
      </c>
      <c r="T1391" s="98">
        <f t="shared" si="129"/>
        <v>0</v>
      </c>
      <c r="U1391" s="98">
        <f t="shared" si="129"/>
        <v>0</v>
      </c>
      <c r="V1391" s="98">
        <f t="shared" si="129"/>
        <v>0</v>
      </c>
      <c r="W1391" s="98">
        <f t="shared" si="129"/>
        <v>0</v>
      </c>
      <c r="X1391" s="98">
        <f t="shared" si="129"/>
        <v>0</v>
      </c>
      <c r="Y1391" s="98">
        <f t="shared" si="129"/>
        <v>0</v>
      </c>
      <c r="Z1391" s="98">
        <f t="shared" si="129"/>
        <v>0</v>
      </c>
      <c r="AA1391" s="98">
        <f t="shared" si="129"/>
        <v>0</v>
      </c>
      <c r="AB1391" s="99">
        <f t="shared" si="129"/>
        <v>0</v>
      </c>
      <c r="AD1391" s="257"/>
    </row>
    <row r="1392" spans="4:30" ht="12.75" hidden="1" customHeight="1" outlineLevel="1">
      <c r="G1392" s="94"/>
      <c r="H1392" s="94"/>
      <c r="I1392" s="94"/>
      <c r="J1392" s="94"/>
      <c r="K1392" s="94"/>
      <c r="L1392" s="94"/>
      <c r="M1392" s="94"/>
      <c r="N1392" s="94"/>
      <c r="O1392" s="94"/>
      <c r="P1392" s="94"/>
      <c r="Q1392" s="94"/>
      <c r="R1392" s="94"/>
      <c r="S1392" s="94"/>
      <c r="T1392" s="94"/>
      <c r="U1392" s="94"/>
      <c r="V1392" s="94"/>
      <c r="W1392" s="94"/>
      <c r="X1392" s="94"/>
      <c r="Y1392" s="94"/>
      <c r="Z1392" s="94"/>
      <c r="AA1392" s="94"/>
      <c r="AB1392" s="94"/>
    </row>
    <row r="1393" spans="2:30" ht="12.75" hidden="1" customHeight="1" outlineLevel="1">
      <c r="D1393" s="241" t="str">
        <f>"Total "&amp;B1340</f>
        <v>Total Total Rolling Stock Charges</v>
      </c>
      <c r="E1393" s="242"/>
      <c r="F1393" s="243" t="str">
        <f>F1391</f>
        <v>£000</v>
      </c>
      <c r="G1393" s="244">
        <f t="shared" ref="G1393:AB1393" si="130">SUM(G1342:G1391)</f>
        <v>0</v>
      </c>
      <c r="H1393" s="244">
        <f t="shared" si="130"/>
        <v>0</v>
      </c>
      <c r="I1393" s="244">
        <f t="shared" si="130"/>
        <v>0</v>
      </c>
      <c r="J1393" s="244">
        <f t="shared" si="130"/>
        <v>0</v>
      </c>
      <c r="K1393" s="244">
        <f t="shared" si="130"/>
        <v>0</v>
      </c>
      <c r="L1393" s="244">
        <f t="shared" si="130"/>
        <v>0</v>
      </c>
      <c r="M1393" s="244">
        <f t="shared" si="130"/>
        <v>0</v>
      </c>
      <c r="N1393" s="244">
        <f t="shared" si="130"/>
        <v>0</v>
      </c>
      <c r="O1393" s="244">
        <f t="shared" si="130"/>
        <v>0</v>
      </c>
      <c r="P1393" s="244">
        <f t="shared" si="130"/>
        <v>0</v>
      </c>
      <c r="Q1393" s="244">
        <f t="shared" si="130"/>
        <v>0</v>
      </c>
      <c r="R1393" s="244">
        <f t="shared" si="130"/>
        <v>0</v>
      </c>
      <c r="S1393" s="244">
        <f t="shared" si="130"/>
        <v>0</v>
      </c>
      <c r="T1393" s="244">
        <f t="shared" si="130"/>
        <v>0</v>
      </c>
      <c r="U1393" s="244">
        <f t="shared" si="130"/>
        <v>0</v>
      </c>
      <c r="V1393" s="244">
        <f t="shared" si="130"/>
        <v>0</v>
      </c>
      <c r="W1393" s="244">
        <f t="shared" si="130"/>
        <v>0</v>
      </c>
      <c r="X1393" s="244">
        <f t="shared" si="130"/>
        <v>0</v>
      </c>
      <c r="Y1393" s="244">
        <f t="shared" si="130"/>
        <v>0</v>
      </c>
      <c r="Z1393" s="244">
        <f t="shared" si="130"/>
        <v>0</v>
      </c>
      <c r="AA1393" s="244">
        <f t="shared" si="130"/>
        <v>0</v>
      </c>
      <c r="AB1393" s="245">
        <f t="shared" si="130"/>
        <v>0</v>
      </c>
      <c r="AD1393" s="248"/>
    </row>
    <row r="1394" spans="2:30" collapsed="1">
      <c r="G1394" s="94"/>
      <c r="H1394" s="94"/>
      <c r="I1394" s="94"/>
      <c r="J1394" s="94"/>
      <c r="K1394" s="94"/>
      <c r="L1394" s="94"/>
      <c r="M1394" s="94"/>
      <c r="N1394" s="94"/>
      <c r="O1394" s="94"/>
      <c r="P1394" s="94"/>
      <c r="Q1394" s="94"/>
      <c r="R1394" s="94"/>
      <c r="S1394" s="94"/>
      <c r="T1394" s="94"/>
      <c r="U1394" s="94"/>
      <c r="V1394" s="94"/>
      <c r="W1394" s="94"/>
      <c r="X1394" s="94"/>
      <c r="Y1394" s="94"/>
      <c r="Z1394" s="94"/>
      <c r="AA1394" s="94"/>
      <c r="AB1394" s="94"/>
    </row>
    <row r="1395" spans="2:30">
      <c r="D1395" s="93"/>
      <c r="E1395" s="93"/>
      <c r="F1395" s="113"/>
      <c r="G1395" s="94"/>
      <c r="H1395" s="94"/>
      <c r="I1395" s="94"/>
      <c r="J1395" s="94"/>
      <c r="K1395" s="94"/>
      <c r="L1395" s="94"/>
      <c r="M1395" s="94"/>
      <c r="N1395" s="94"/>
      <c r="O1395" s="94"/>
      <c r="P1395" s="94"/>
      <c r="Q1395" s="94"/>
      <c r="R1395" s="94"/>
      <c r="S1395" s="94"/>
      <c r="T1395" s="94"/>
      <c r="U1395" s="94"/>
      <c r="V1395" s="94"/>
      <c r="W1395" s="94"/>
      <c r="X1395" s="94"/>
      <c r="Y1395" s="94"/>
      <c r="Z1395" s="94"/>
      <c r="AA1395" s="94"/>
      <c r="AB1395" s="94"/>
      <c r="AD1395" s="260"/>
    </row>
    <row r="1396" spans="2:30" ht="16.5">
      <c r="B1396" s="5" t="s">
        <v>635</v>
      </c>
      <c r="C1396" s="5"/>
      <c r="D1396" s="5"/>
      <c r="E1396" s="5"/>
      <c r="F1396" s="5"/>
      <c r="G1396" s="198"/>
      <c r="H1396" s="198"/>
      <c r="I1396" s="198"/>
      <c r="J1396" s="198"/>
      <c r="K1396" s="198"/>
      <c r="L1396" s="198"/>
      <c r="M1396" s="198"/>
      <c r="N1396" s="198"/>
      <c r="O1396" s="198"/>
      <c r="P1396" s="198"/>
      <c r="Q1396" s="198"/>
      <c r="R1396" s="198"/>
      <c r="S1396" s="198"/>
      <c r="T1396" s="198"/>
      <c r="U1396" s="198"/>
      <c r="V1396" s="198"/>
      <c r="W1396" s="198"/>
      <c r="X1396" s="198"/>
      <c r="Y1396" s="198"/>
      <c r="Z1396" s="198"/>
      <c r="AA1396" s="198"/>
      <c r="AB1396" s="198"/>
      <c r="AC1396" s="5"/>
      <c r="AD1396" s="5"/>
    </row>
    <row r="1397" spans="2:30" ht="12.75" hidden="1" customHeight="1" outlineLevel="1">
      <c r="G1397" s="94"/>
      <c r="H1397" s="94"/>
      <c r="I1397" s="94"/>
      <c r="J1397" s="94"/>
      <c r="K1397" s="94"/>
      <c r="L1397" s="94"/>
      <c r="M1397" s="94"/>
      <c r="N1397" s="94"/>
      <c r="O1397" s="94"/>
      <c r="P1397" s="94"/>
      <c r="Q1397" s="94"/>
      <c r="R1397" s="94"/>
      <c r="S1397" s="94"/>
      <c r="T1397" s="94"/>
      <c r="U1397" s="94"/>
      <c r="V1397" s="94"/>
      <c r="W1397" s="94"/>
      <c r="X1397" s="94"/>
      <c r="Y1397" s="94"/>
      <c r="Z1397" s="94"/>
      <c r="AA1397" s="94"/>
      <c r="AB1397" s="94"/>
    </row>
    <row r="1398" spans="2:30" ht="12.75" hidden="1" customHeight="1" outlineLevel="1">
      <c r="D1398" s="106" t="str">
        <f>D1173</f>
        <v>Total Capital Lease Charges</v>
      </c>
      <c r="E1398" s="89"/>
      <c r="F1398" s="192" t="str">
        <f t="shared" ref="F1398:AB1398" si="131">F1173</f>
        <v>£000</v>
      </c>
      <c r="G1398" s="90">
        <f t="shared" si="131"/>
        <v>0</v>
      </c>
      <c r="H1398" s="90">
        <f t="shared" si="131"/>
        <v>0</v>
      </c>
      <c r="I1398" s="90">
        <f t="shared" si="131"/>
        <v>0</v>
      </c>
      <c r="J1398" s="90">
        <f t="shared" si="131"/>
        <v>0</v>
      </c>
      <c r="K1398" s="90">
        <f t="shared" si="131"/>
        <v>0</v>
      </c>
      <c r="L1398" s="90">
        <f t="shared" si="131"/>
        <v>0</v>
      </c>
      <c r="M1398" s="90">
        <f t="shared" si="131"/>
        <v>0</v>
      </c>
      <c r="N1398" s="90">
        <f t="shared" si="131"/>
        <v>0</v>
      </c>
      <c r="O1398" s="90">
        <f t="shared" si="131"/>
        <v>0</v>
      </c>
      <c r="P1398" s="90">
        <f t="shared" si="131"/>
        <v>0</v>
      </c>
      <c r="Q1398" s="90">
        <f t="shared" si="131"/>
        <v>0</v>
      </c>
      <c r="R1398" s="90">
        <f t="shared" si="131"/>
        <v>0</v>
      </c>
      <c r="S1398" s="90">
        <f t="shared" si="131"/>
        <v>0</v>
      </c>
      <c r="T1398" s="90">
        <f t="shared" si="131"/>
        <v>0</v>
      </c>
      <c r="U1398" s="90">
        <f t="shared" si="131"/>
        <v>0</v>
      </c>
      <c r="V1398" s="90">
        <f t="shared" si="131"/>
        <v>0</v>
      </c>
      <c r="W1398" s="90">
        <f t="shared" si="131"/>
        <v>0</v>
      </c>
      <c r="X1398" s="90">
        <f t="shared" si="131"/>
        <v>0</v>
      </c>
      <c r="Y1398" s="90">
        <f t="shared" si="131"/>
        <v>0</v>
      </c>
      <c r="Z1398" s="90">
        <f t="shared" si="131"/>
        <v>0</v>
      </c>
      <c r="AA1398" s="90">
        <f t="shared" si="131"/>
        <v>0</v>
      </c>
      <c r="AB1398" s="91">
        <f t="shared" si="131"/>
        <v>0</v>
      </c>
      <c r="AD1398" s="193"/>
    </row>
    <row r="1399" spans="2:30" ht="12.75" hidden="1" customHeight="1" outlineLevel="1">
      <c r="D1399" s="112" t="str">
        <f>D1228</f>
        <v>Total Non-Capital Lease Charges</v>
      </c>
      <c r="E1399" s="93"/>
      <c r="F1399" s="113" t="str">
        <f t="shared" ref="F1399:AB1399" si="132">F1228</f>
        <v>£000</v>
      </c>
      <c r="G1399" s="94">
        <f t="shared" si="132"/>
        <v>0</v>
      </c>
      <c r="H1399" s="94">
        <f t="shared" si="132"/>
        <v>0</v>
      </c>
      <c r="I1399" s="94">
        <f t="shared" si="132"/>
        <v>0</v>
      </c>
      <c r="J1399" s="94">
        <f t="shared" si="132"/>
        <v>0</v>
      </c>
      <c r="K1399" s="94">
        <f t="shared" si="132"/>
        <v>0</v>
      </c>
      <c r="L1399" s="94">
        <f t="shared" si="132"/>
        <v>0</v>
      </c>
      <c r="M1399" s="94">
        <f t="shared" si="132"/>
        <v>0</v>
      </c>
      <c r="N1399" s="94">
        <f t="shared" si="132"/>
        <v>0</v>
      </c>
      <c r="O1399" s="94">
        <f t="shared" si="132"/>
        <v>0</v>
      </c>
      <c r="P1399" s="94">
        <f t="shared" si="132"/>
        <v>0</v>
      </c>
      <c r="Q1399" s="94">
        <f t="shared" si="132"/>
        <v>0</v>
      </c>
      <c r="R1399" s="94">
        <f t="shared" si="132"/>
        <v>0</v>
      </c>
      <c r="S1399" s="94">
        <f t="shared" si="132"/>
        <v>0</v>
      </c>
      <c r="T1399" s="94">
        <f t="shared" si="132"/>
        <v>0</v>
      </c>
      <c r="U1399" s="94">
        <f t="shared" si="132"/>
        <v>0</v>
      </c>
      <c r="V1399" s="94">
        <f t="shared" si="132"/>
        <v>0</v>
      </c>
      <c r="W1399" s="94">
        <f t="shared" si="132"/>
        <v>0</v>
      </c>
      <c r="X1399" s="94">
        <f t="shared" si="132"/>
        <v>0</v>
      </c>
      <c r="Y1399" s="94">
        <f t="shared" si="132"/>
        <v>0</v>
      </c>
      <c r="Z1399" s="94">
        <f t="shared" si="132"/>
        <v>0</v>
      </c>
      <c r="AA1399" s="94">
        <f t="shared" si="132"/>
        <v>0</v>
      </c>
      <c r="AB1399" s="95">
        <f t="shared" si="132"/>
        <v>0</v>
      </c>
      <c r="AD1399" s="194"/>
    </row>
    <row r="1400" spans="2:30" ht="12.75" hidden="1" customHeight="1" outlineLevel="1">
      <c r="D1400" s="112" t="str">
        <f>D1283</f>
        <v>Total Heavy Maintenance Reserve Cost</v>
      </c>
      <c r="E1400" s="93"/>
      <c r="F1400" s="113" t="str">
        <f t="shared" ref="F1400:AB1400" si="133">F1283</f>
        <v>£000</v>
      </c>
      <c r="G1400" s="94">
        <f t="shared" si="133"/>
        <v>0</v>
      </c>
      <c r="H1400" s="94">
        <f t="shared" si="133"/>
        <v>0</v>
      </c>
      <c r="I1400" s="94">
        <f t="shared" si="133"/>
        <v>0</v>
      </c>
      <c r="J1400" s="94">
        <f t="shared" si="133"/>
        <v>0</v>
      </c>
      <c r="K1400" s="94">
        <f t="shared" si="133"/>
        <v>0</v>
      </c>
      <c r="L1400" s="94">
        <f t="shared" si="133"/>
        <v>0</v>
      </c>
      <c r="M1400" s="94">
        <f t="shared" si="133"/>
        <v>0</v>
      </c>
      <c r="N1400" s="94">
        <f t="shared" si="133"/>
        <v>0</v>
      </c>
      <c r="O1400" s="94">
        <f t="shared" si="133"/>
        <v>0</v>
      </c>
      <c r="P1400" s="94">
        <f t="shared" si="133"/>
        <v>0</v>
      </c>
      <c r="Q1400" s="94">
        <f t="shared" si="133"/>
        <v>0</v>
      </c>
      <c r="R1400" s="94">
        <f t="shared" si="133"/>
        <v>0</v>
      </c>
      <c r="S1400" s="94">
        <f t="shared" si="133"/>
        <v>0</v>
      </c>
      <c r="T1400" s="94">
        <f t="shared" si="133"/>
        <v>0</v>
      </c>
      <c r="U1400" s="94">
        <f t="shared" si="133"/>
        <v>0</v>
      </c>
      <c r="V1400" s="94">
        <f t="shared" si="133"/>
        <v>0</v>
      </c>
      <c r="W1400" s="94">
        <f t="shared" si="133"/>
        <v>0</v>
      </c>
      <c r="X1400" s="94">
        <f t="shared" si="133"/>
        <v>0</v>
      </c>
      <c r="Y1400" s="94">
        <f t="shared" si="133"/>
        <v>0</v>
      </c>
      <c r="Z1400" s="94">
        <f t="shared" si="133"/>
        <v>0</v>
      </c>
      <c r="AA1400" s="94">
        <f t="shared" si="133"/>
        <v>0</v>
      </c>
      <c r="AB1400" s="95">
        <f t="shared" si="133"/>
        <v>0</v>
      </c>
      <c r="AD1400" s="194"/>
    </row>
    <row r="1401" spans="2:30" ht="12.75" hidden="1" customHeight="1" outlineLevel="1">
      <c r="D1401" s="123" t="str">
        <f>D1338</f>
        <v>Total Rentalised Enhancement Cost</v>
      </c>
      <c r="E1401" s="183"/>
      <c r="F1401" s="124" t="str">
        <f t="shared" ref="F1401:AB1401" si="134">F1338</f>
        <v>£000</v>
      </c>
      <c r="G1401" s="98">
        <f t="shared" si="134"/>
        <v>0</v>
      </c>
      <c r="H1401" s="98">
        <f t="shared" si="134"/>
        <v>0</v>
      </c>
      <c r="I1401" s="98">
        <f t="shared" si="134"/>
        <v>0</v>
      </c>
      <c r="J1401" s="98">
        <f t="shared" si="134"/>
        <v>0</v>
      </c>
      <c r="K1401" s="98">
        <f t="shared" si="134"/>
        <v>0</v>
      </c>
      <c r="L1401" s="98">
        <f t="shared" si="134"/>
        <v>0</v>
      </c>
      <c r="M1401" s="98">
        <f t="shared" si="134"/>
        <v>0</v>
      </c>
      <c r="N1401" s="98">
        <f t="shared" si="134"/>
        <v>0</v>
      </c>
      <c r="O1401" s="98">
        <f t="shared" si="134"/>
        <v>0</v>
      </c>
      <c r="P1401" s="98">
        <f t="shared" si="134"/>
        <v>0</v>
      </c>
      <c r="Q1401" s="98">
        <f t="shared" si="134"/>
        <v>0</v>
      </c>
      <c r="R1401" s="98">
        <f t="shared" si="134"/>
        <v>0</v>
      </c>
      <c r="S1401" s="98">
        <f t="shared" si="134"/>
        <v>0</v>
      </c>
      <c r="T1401" s="98">
        <f t="shared" si="134"/>
        <v>0</v>
      </c>
      <c r="U1401" s="98">
        <f t="shared" si="134"/>
        <v>0</v>
      </c>
      <c r="V1401" s="98">
        <f t="shared" si="134"/>
        <v>0</v>
      </c>
      <c r="W1401" s="98">
        <f t="shared" si="134"/>
        <v>0</v>
      </c>
      <c r="X1401" s="98">
        <f t="shared" si="134"/>
        <v>0</v>
      </c>
      <c r="Y1401" s="98">
        <f t="shared" si="134"/>
        <v>0</v>
      </c>
      <c r="Z1401" s="98">
        <f t="shared" si="134"/>
        <v>0</v>
      </c>
      <c r="AA1401" s="98">
        <f t="shared" si="134"/>
        <v>0</v>
      </c>
      <c r="AB1401" s="99">
        <f t="shared" si="134"/>
        <v>0</v>
      </c>
      <c r="AD1401" s="194"/>
    </row>
    <row r="1402" spans="2:30" ht="12.75" hidden="1" customHeight="1" outlineLevel="1">
      <c r="G1402" s="94"/>
      <c r="H1402" s="94"/>
      <c r="I1402" s="94"/>
      <c r="J1402" s="94"/>
      <c r="K1402" s="94"/>
      <c r="L1402" s="94"/>
      <c r="M1402" s="94"/>
      <c r="N1402" s="94"/>
      <c r="O1402" s="94"/>
      <c r="P1402" s="94"/>
      <c r="Q1402" s="94"/>
      <c r="R1402" s="94"/>
      <c r="S1402" s="94"/>
      <c r="T1402" s="94"/>
      <c r="U1402" s="94"/>
      <c r="V1402" s="94"/>
      <c r="W1402" s="94"/>
      <c r="X1402" s="94"/>
      <c r="Y1402" s="94"/>
      <c r="Z1402" s="94"/>
      <c r="AA1402" s="94"/>
      <c r="AB1402" s="94"/>
    </row>
    <row r="1403" spans="2:30" ht="12.75" hidden="1" customHeight="1" outlineLevel="1">
      <c r="D1403" s="241" t="str">
        <f>B1396</f>
        <v>Total Rolling Stock Charges</v>
      </c>
      <c r="E1403" s="242"/>
      <c r="F1403" s="243" t="str">
        <f>F1401</f>
        <v>£000</v>
      </c>
      <c r="G1403" s="244">
        <f t="shared" ref="G1403:AB1403" si="135">SUM(G1398:G1401)</f>
        <v>0</v>
      </c>
      <c r="H1403" s="244">
        <f t="shared" si="135"/>
        <v>0</v>
      </c>
      <c r="I1403" s="244">
        <f t="shared" si="135"/>
        <v>0</v>
      </c>
      <c r="J1403" s="244">
        <f t="shared" si="135"/>
        <v>0</v>
      </c>
      <c r="K1403" s="244">
        <f t="shared" si="135"/>
        <v>0</v>
      </c>
      <c r="L1403" s="244">
        <f t="shared" si="135"/>
        <v>0</v>
      </c>
      <c r="M1403" s="244">
        <f t="shared" si="135"/>
        <v>0</v>
      </c>
      <c r="N1403" s="244">
        <f t="shared" si="135"/>
        <v>0</v>
      </c>
      <c r="O1403" s="244">
        <f t="shared" si="135"/>
        <v>0</v>
      </c>
      <c r="P1403" s="244">
        <f t="shared" si="135"/>
        <v>0</v>
      </c>
      <c r="Q1403" s="244">
        <f t="shared" si="135"/>
        <v>0</v>
      </c>
      <c r="R1403" s="244">
        <f t="shared" si="135"/>
        <v>0</v>
      </c>
      <c r="S1403" s="244">
        <f t="shared" si="135"/>
        <v>0</v>
      </c>
      <c r="T1403" s="244">
        <f t="shared" si="135"/>
        <v>0</v>
      </c>
      <c r="U1403" s="244">
        <f t="shared" si="135"/>
        <v>0</v>
      </c>
      <c r="V1403" s="244">
        <f t="shared" si="135"/>
        <v>0</v>
      </c>
      <c r="W1403" s="244">
        <f t="shared" si="135"/>
        <v>0</v>
      </c>
      <c r="X1403" s="244">
        <f t="shared" si="135"/>
        <v>0</v>
      </c>
      <c r="Y1403" s="244">
        <f t="shared" si="135"/>
        <v>0</v>
      </c>
      <c r="Z1403" s="244">
        <f t="shared" si="135"/>
        <v>0</v>
      </c>
      <c r="AA1403" s="244">
        <f t="shared" si="135"/>
        <v>0</v>
      </c>
      <c r="AB1403" s="245">
        <f t="shared" si="135"/>
        <v>0</v>
      </c>
      <c r="AD1403" s="248"/>
    </row>
    <row r="1404" spans="2:30" collapsed="1"/>
    <row r="1406" spans="2:30" ht="16.5">
      <c r="B1406" s="5" t="s">
        <v>21</v>
      </c>
      <c r="C1406" s="5"/>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45" fitToHeight="99" orientation="landscape" r:id="rId1"/>
  <rowBreaks count="12" manualBreakCount="12">
    <brk id="123" max="16383" man="1"/>
    <brk id="234" max="16383" man="1"/>
    <brk id="342" max="16383" man="1"/>
    <brk id="457" max="16383" man="1"/>
    <brk id="565" max="16383" man="1"/>
    <brk id="675" max="16383" man="1"/>
    <brk id="785" max="16383" man="1"/>
    <brk id="894" max="16383" man="1"/>
    <brk id="1006" max="16383" man="1"/>
    <brk id="1117" max="16383" man="1"/>
    <brk id="1229" max="16383" man="1"/>
    <brk id="13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2:AF174"/>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5" outlineLevelRow="1" outlineLevelCol="1"/>
  <cols>
    <col min="1" max="1" width="2.85546875" customWidth="1"/>
    <col min="2" max="3" width="3.28515625" style="3" customWidth="1"/>
    <col min="4" max="5" width="19.7109375" style="3" customWidth="1"/>
    <col min="6" max="6" width="10.85546875" style="3" customWidth="1"/>
    <col min="7" max="21" width="11.42578125" style="3" customWidth="1"/>
    <col min="22" max="28" width="11.42578125" style="3" hidden="1" customWidth="1" outlineLevel="1"/>
    <col min="29" max="29" width="3.42578125" style="3" customWidth="1" collapsed="1"/>
    <col min="30" max="30" width="96.5703125" style="3" customWidth="1"/>
    <col min="33" max="16384" width="9"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Infrastructure</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c r="D9" s="595" t="str">
        <f ca="1">RN_Switch</f>
        <v>Nominal</v>
      </c>
      <c r="E9" s="60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2:30"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2:30">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2:30" ht="16.5">
      <c r="B13" s="5" t="s">
        <v>636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2:30">
      <c r="B15" s="15" t="str">
        <f ca="1">'Line Items'!B385</f>
        <v>Secondary Station Access Charges</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0" ht="12.75" hidden="1" customHeight="1" outlineLevel="1"/>
    <row r="17" spans="2:30" ht="12.75" hidden="1" customHeight="1" outlineLevel="1">
      <c r="D17" s="106" t="str">
        <f ca="1">'Line Items'!D387</f>
        <v>Secondary Station Access Charges: LTC</v>
      </c>
      <c r="E17" s="89"/>
      <c r="F17" s="107" t="s">
        <v>105</v>
      </c>
      <c r="G17" s="179"/>
      <c r="H17" s="179"/>
      <c r="I17" s="179"/>
      <c r="J17" s="179"/>
      <c r="K17" s="179"/>
      <c r="L17" s="179"/>
      <c r="M17" s="179"/>
      <c r="N17" s="179"/>
      <c r="O17" s="179"/>
      <c r="P17" s="179"/>
      <c r="Q17" s="179"/>
      <c r="R17" s="179"/>
      <c r="S17" s="179"/>
      <c r="T17" s="179"/>
      <c r="U17" s="179"/>
      <c r="V17" s="179"/>
      <c r="W17" s="179"/>
      <c r="X17" s="179"/>
      <c r="Y17" s="179"/>
      <c r="Z17" s="179"/>
      <c r="AA17" s="179"/>
      <c r="AB17" s="197"/>
      <c r="AD17" s="225" t="s">
        <v>637</v>
      </c>
    </row>
    <row r="18" spans="2:30" ht="12.75" hidden="1" customHeight="1" outlineLevel="1">
      <c r="D18" s="123" t="str">
        <f ca="1">'Line Items'!D388</f>
        <v>Secondary Station Access Charges: QX</v>
      </c>
      <c r="E18" s="183"/>
      <c r="F18" s="124" t="str">
        <f>F17</f>
        <v>£000</v>
      </c>
      <c r="G18" s="184"/>
      <c r="H18" s="184"/>
      <c r="I18" s="184"/>
      <c r="J18" s="184"/>
      <c r="K18" s="184"/>
      <c r="L18" s="184"/>
      <c r="M18" s="261"/>
      <c r="N18" s="184"/>
      <c r="O18" s="184"/>
      <c r="P18" s="184"/>
      <c r="Q18" s="184"/>
      <c r="R18" s="184"/>
      <c r="S18" s="184"/>
      <c r="T18" s="184"/>
      <c r="U18" s="184"/>
      <c r="V18" s="184"/>
      <c r="W18" s="184"/>
      <c r="X18" s="184"/>
      <c r="Y18" s="184"/>
      <c r="Z18" s="184"/>
      <c r="AA18" s="184"/>
      <c r="AB18" s="185"/>
      <c r="AD18" s="227" t="s">
        <v>638</v>
      </c>
    </row>
    <row r="19" spans="2:30" ht="12.75" hidden="1" customHeight="1" outlineLevel="1">
      <c r="G19" s="94"/>
      <c r="H19" s="94"/>
      <c r="I19" s="94"/>
      <c r="J19" s="94"/>
      <c r="K19" s="94"/>
      <c r="L19" s="94"/>
      <c r="M19" s="94"/>
      <c r="N19" s="94"/>
      <c r="O19" s="94"/>
      <c r="P19" s="94"/>
      <c r="Q19" s="94"/>
      <c r="R19" s="94"/>
      <c r="S19" s="94"/>
      <c r="T19" s="94"/>
      <c r="U19" s="94"/>
      <c r="V19" s="94"/>
      <c r="W19" s="94"/>
      <c r="X19" s="94"/>
      <c r="Y19" s="94"/>
      <c r="Z19" s="94"/>
      <c r="AA19" s="94"/>
      <c r="AB19" s="94"/>
    </row>
    <row r="20" spans="2:30" ht="12.75" hidden="1" customHeight="1" outlineLevel="1">
      <c r="D20" s="241" t="str">
        <f ca="1">"Total "&amp;B15</f>
        <v>Total Secondary Station Access Charges</v>
      </c>
      <c r="E20" s="242"/>
      <c r="F20" s="243" t="str">
        <f>F18</f>
        <v>£000</v>
      </c>
      <c r="G20" s="244">
        <f>SUM(G17:G18)</f>
        <v>0</v>
      </c>
      <c r="H20" s="244">
        <f t="shared" ref="H20:S20" si="0">SUM(H17:H18)</f>
        <v>0</v>
      </c>
      <c r="I20" s="244">
        <f t="shared" si="0"/>
        <v>0</v>
      </c>
      <c r="J20" s="244">
        <f t="shared" si="0"/>
        <v>0</v>
      </c>
      <c r="K20" s="244">
        <f t="shared" si="0"/>
        <v>0</v>
      </c>
      <c r="L20" s="244">
        <f t="shared" si="0"/>
        <v>0</v>
      </c>
      <c r="M20" s="244">
        <f t="shared" si="0"/>
        <v>0</v>
      </c>
      <c r="N20" s="244">
        <f t="shared" si="0"/>
        <v>0</v>
      </c>
      <c r="O20" s="244">
        <f t="shared" si="0"/>
        <v>0</v>
      </c>
      <c r="P20" s="244">
        <f t="shared" si="0"/>
        <v>0</v>
      </c>
      <c r="Q20" s="244">
        <f t="shared" si="0"/>
        <v>0</v>
      </c>
      <c r="R20" s="244">
        <f t="shared" si="0"/>
        <v>0</v>
      </c>
      <c r="S20" s="244">
        <f t="shared" si="0"/>
        <v>0</v>
      </c>
      <c r="T20" s="244">
        <f>SUM(T17:T18)</f>
        <v>0</v>
      </c>
      <c r="U20" s="244">
        <f>SUM(U17:U18)</f>
        <v>0</v>
      </c>
      <c r="V20" s="244">
        <f t="shared" ref="V20:AB20" si="1">SUM(V17:V18)</f>
        <v>0</v>
      </c>
      <c r="W20" s="244">
        <f t="shared" si="1"/>
        <v>0</v>
      </c>
      <c r="X20" s="244">
        <f t="shared" si="1"/>
        <v>0</v>
      </c>
      <c r="Y20" s="244">
        <f t="shared" si="1"/>
        <v>0</v>
      </c>
      <c r="Z20" s="244">
        <f t="shared" si="1"/>
        <v>0</v>
      </c>
      <c r="AA20" s="244">
        <f t="shared" si="1"/>
        <v>0</v>
      </c>
      <c r="AB20" s="245">
        <f t="shared" si="1"/>
        <v>0</v>
      </c>
      <c r="AD20" s="248"/>
    </row>
    <row r="21" spans="2:30" collapsed="1">
      <c r="G21" s="94"/>
      <c r="H21" s="94"/>
      <c r="I21" s="94"/>
      <c r="J21" s="94"/>
      <c r="K21" s="94"/>
      <c r="L21" s="94"/>
      <c r="M21" s="94"/>
      <c r="N21" s="94"/>
      <c r="O21" s="94"/>
      <c r="P21" s="94"/>
      <c r="Q21" s="94"/>
      <c r="R21" s="94"/>
      <c r="S21" s="94"/>
      <c r="T21" s="94"/>
      <c r="U21" s="94"/>
      <c r="V21" s="94"/>
      <c r="W21" s="94"/>
      <c r="X21" s="94"/>
      <c r="Y21" s="94"/>
      <c r="Z21" s="94"/>
      <c r="AA21" s="94"/>
      <c r="AB21" s="94"/>
    </row>
    <row r="22" spans="2:30">
      <c r="G22" s="94"/>
      <c r="H22" s="94"/>
      <c r="I22" s="94"/>
      <c r="J22" s="94"/>
      <c r="K22" s="94"/>
      <c r="L22" s="94"/>
      <c r="M22" s="94"/>
      <c r="N22" s="94"/>
      <c r="O22" s="94"/>
      <c r="P22" s="94"/>
      <c r="Q22" s="94"/>
      <c r="R22" s="94"/>
      <c r="S22" s="94"/>
      <c r="T22" s="94"/>
      <c r="U22" s="94"/>
      <c r="V22" s="94"/>
      <c r="W22" s="94"/>
      <c r="X22" s="94"/>
      <c r="Y22" s="94"/>
      <c r="Z22" s="94"/>
      <c r="AA22" s="94"/>
      <c r="AB22" s="94"/>
    </row>
    <row r="23" spans="2:30" ht="16.5">
      <c r="B23" s="5" t="s">
        <v>639</v>
      </c>
      <c r="C23" s="5"/>
      <c r="D23" s="5"/>
      <c r="E23" s="5"/>
      <c r="F23" s="5"/>
      <c r="G23" s="198"/>
      <c r="H23" s="198"/>
      <c r="I23" s="198"/>
      <c r="J23" s="198"/>
      <c r="K23" s="198"/>
      <c r="L23" s="198"/>
      <c r="M23" s="198"/>
      <c r="N23" s="198"/>
      <c r="O23" s="198"/>
      <c r="P23" s="198"/>
      <c r="Q23" s="198"/>
      <c r="R23" s="198"/>
      <c r="S23" s="198"/>
      <c r="T23" s="198"/>
      <c r="U23" s="198"/>
      <c r="V23" s="198"/>
      <c r="W23" s="198"/>
      <c r="X23" s="198"/>
      <c r="Y23" s="198"/>
      <c r="Z23" s="198"/>
      <c r="AA23" s="198"/>
      <c r="AB23" s="198"/>
      <c r="AC23" s="5"/>
      <c r="AD23" s="5"/>
    </row>
    <row r="24" spans="2:30">
      <c r="G24" s="94"/>
      <c r="H24" s="94"/>
      <c r="I24" s="94"/>
      <c r="J24" s="94"/>
      <c r="K24" s="94"/>
      <c r="L24" s="94"/>
      <c r="M24" s="94"/>
      <c r="N24" s="94"/>
      <c r="O24" s="94"/>
      <c r="P24" s="94"/>
      <c r="Q24" s="94"/>
      <c r="R24" s="94"/>
      <c r="S24" s="94"/>
      <c r="T24" s="94"/>
      <c r="U24" s="94"/>
      <c r="V24" s="94"/>
      <c r="W24" s="94"/>
      <c r="X24" s="94"/>
      <c r="Y24" s="94"/>
      <c r="Z24" s="94"/>
      <c r="AA24" s="94"/>
      <c r="AB24" s="94"/>
    </row>
    <row r="25" spans="2:30">
      <c r="B25" s="15" t="str">
        <f ca="1">'Line Items'!B390</f>
        <v>Track Access Charges</v>
      </c>
      <c r="C25" s="15"/>
      <c r="D25" s="178"/>
      <c r="E25" s="178"/>
      <c r="F25" s="15"/>
      <c r="G25" s="196"/>
      <c r="H25" s="196"/>
      <c r="I25" s="196"/>
      <c r="J25" s="196"/>
      <c r="K25" s="196"/>
      <c r="L25" s="196"/>
      <c r="M25" s="196"/>
      <c r="N25" s="196"/>
      <c r="O25" s="196"/>
      <c r="P25" s="196"/>
      <c r="Q25" s="196"/>
      <c r="R25" s="196"/>
      <c r="S25" s="196"/>
      <c r="T25" s="196"/>
      <c r="U25" s="196"/>
      <c r="V25" s="196"/>
      <c r="W25" s="196"/>
      <c r="X25" s="196"/>
      <c r="Y25" s="196"/>
      <c r="Z25" s="196"/>
      <c r="AA25" s="196"/>
      <c r="AB25" s="196"/>
      <c r="AC25" s="15"/>
      <c r="AD25" s="15"/>
    </row>
    <row r="26" spans="2:30" ht="12.75" hidden="1" customHeight="1" outlineLevel="1">
      <c r="G26" s="94"/>
      <c r="H26" s="94"/>
      <c r="I26" s="94"/>
      <c r="J26" s="94"/>
      <c r="K26" s="94"/>
      <c r="L26" s="94"/>
      <c r="M26" s="94"/>
      <c r="N26" s="94"/>
      <c r="O26" s="94"/>
      <c r="P26" s="94"/>
      <c r="Q26" s="94"/>
      <c r="R26" s="94"/>
      <c r="S26" s="94"/>
      <c r="T26" s="94"/>
      <c r="U26" s="94"/>
      <c r="V26" s="94"/>
      <c r="W26" s="94"/>
      <c r="X26" s="94"/>
      <c r="Y26" s="94"/>
      <c r="Z26" s="94"/>
      <c r="AA26" s="94"/>
      <c r="AB26" s="94"/>
    </row>
    <row r="27" spans="2:30" ht="12.75" hidden="1" customHeight="1" outlineLevel="1">
      <c r="D27" s="106" t="str">
        <f ca="1">'Line Items'!D392</f>
        <v>Fixed Track Access Charge</v>
      </c>
      <c r="E27" s="89"/>
      <c r="F27" s="107" t="s">
        <v>105</v>
      </c>
      <c r="G27" s="179"/>
      <c r="H27" s="179"/>
      <c r="I27" s="180"/>
      <c r="J27" s="179"/>
      <c r="K27" s="179"/>
      <c r="L27" s="180"/>
      <c r="M27" s="179"/>
      <c r="N27" s="179"/>
      <c r="O27" s="179"/>
      <c r="P27" s="179"/>
      <c r="Q27" s="179"/>
      <c r="R27" s="179"/>
      <c r="S27" s="179"/>
      <c r="T27" s="179"/>
      <c r="U27" s="179"/>
      <c r="V27" s="179"/>
      <c r="W27" s="179"/>
      <c r="X27" s="179"/>
      <c r="Y27" s="179"/>
      <c r="Z27" s="179"/>
      <c r="AA27" s="179"/>
      <c r="AB27" s="197"/>
      <c r="AD27" s="225"/>
    </row>
    <row r="28" spans="2:30" ht="12.75" hidden="1" customHeight="1" outlineLevel="1">
      <c r="D28" s="112" t="str">
        <f ca="1">'Line Items'!D393</f>
        <v>Variable Track Access Charge</v>
      </c>
      <c r="E28" s="93"/>
      <c r="F28" s="113" t="str">
        <f>F27</f>
        <v>£000</v>
      </c>
      <c r="G28" s="181"/>
      <c r="H28" s="181"/>
      <c r="I28" s="239"/>
      <c r="J28" s="181"/>
      <c r="K28" s="181"/>
      <c r="L28" s="181"/>
      <c r="M28" s="181"/>
      <c r="N28" s="181"/>
      <c r="O28" s="181"/>
      <c r="P28" s="181"/>
      <c r="Q28" s="181"/>
      <c r="R28" s="181"/>
      <c r="S28" s="181"/>
      <c r="T28" s="181"/>
      <c r="U28" s="181"/>
      <c r="V28" s="181"/>
      <c r="W28" s="181"/>
      <c r="X28" s="181"/>
      <c r="Y28" s="181"/>
      <c r="Z28" s="181"/>
      <c r="AA28" s="181"/>
      <c r="AB28" s="182"/>
      <c r="AD28" s="226"/>
    </row>
    <row r="29" spans="2:30" ht="12.75" hidden="1" customHeight="1" outlineLevel="1">
      <c r="D29" s="112" t="str">
        <f ca="1">'Line Items'!D394</f>
        <v>Capacity Charge</v>
      </c>
      <c r="E29" s="93"/>
      <c r="F29" s="113" t="str">
        <f>F28</f>
        <v>£000</v>
      </c>
      <c r="G29" s="181"/>
      <c r="H29" s="181"/>
      <c r="I29" s="181"/>
      <c r="J29" s="239"/>
      <c r="K29" s="181"/>
      <c r="L29" s="181"/>
      <c r="M29" s="181"/>
      <c r="N29" s="181"/>
      <c r="O29" s="181"/>
      <c r="P29" s="181"/>
      <c r="Q29" s="181"/>
      <c r="R29" s="181"/>
      <c r="S29" s="181"/>
      <c r="T29" s="181"/>
      <c r="U29" s="181"/>
      <c r="V29" s="181"/>
      <c r="W29" s="181"/>
      <c r="X29" s="181"/>
      <c r="Y29" s="181"/>
      <c r="Z29" s="181"/>
      <c r="AA29" s="181"/>
      <c r="AB29" s="182"/>
      <c r="AD29" s="226"/>
    </row>
    <row r="30" spans="2:30" ht="12.75" hidden="1" customHeight="1" outlineLevel="1">
      <c r="D30" s="112" t="str">
        <f ca="1">'Line Items'!D395</f>
        <v>Capacity Charge offset</v>
      </c>
      <c r="E30" s="93"/>
      <c r="F30" s="113" t="str">
        <f>F29</f>
        <v>£000</v>
      </c>
      <c r="G30" s="181"/>
      <c r="H30" s="181"/>
      <c r="I30" s="181"/>
      <c r="J30" s="181"/>
      <c r="K30" s="181"/>
      <c r="L30" s="239"/>
      <c r="M30" s="181"/>
      <c r="N30" s="181"/>
      <c r="O30" s="181"/>
      <c r="P30" s="181"/>
      <c r="Q30" s="181"/>
      <c r="R30" s="181"/>
      <c r="S30" s="181"/>
      <c r="T30" s="181"/>
      <c r="U30" s="181"/>
      <c r="V30" s="181"/>
      <c r="W30" s="181"/>
      <c r="X30" s="181"/>
      <c r="Y30" s="181"/>
      <c r="Z30" s="181"/>
      <c r="AA30" s="181"/>
      <c r="AB30" s="182"/>
      <c r="AD30" s="226"/>
    </row>
    <row r="31" spans="2:30" ht="12.75" hidden="1" customHeight="1" outlineLevel="1">
      <c r="D31" s="123" t="str">
        <f ca="1">'Line Items'!D396</f>
        <v>[Track Access Charges Line 5]</v>
      </c>
      <c r="E31" s="183"/>
      <c r="F31" s="124" t="str">
        <f>F27</f>
        <v>£000</v>
      </c>
      <c r="G31" s="184"/>
      <c r="H31" s="184"/>
      <c r="I31" s="184"/>
      <c r="J31" s="184"/>
      <c r="K31" s="184"/>
      <c r="L31" s="261"/>
      <c r="M31" s="184"/>
      <c r="N31" s="184"/>
      <c r="O31" s="184"/>
      <c r="P31" s="184"/>
      <c r="Q31" s="184"/>
      <c r="R31" s="184"/>
      <c r="S31" s="184"/>
      <c r="T31" s="184"/>
      <c r="U31" s="184"/>
      <c r="V31" s="184"/>
      <c r="W31" s="184"/>
      <c r="X31" s="184"/>
      <c r="Y31" s="184"/>
      <c r="Z31" s="184"/>
      <c r="AA31" s="184"/>
      <c r="AB31" s="185"/>
      <c r="AD31" s="531"/>
    </row>
    <row r="32" spans="2:30" ht="12.75" hidden="1" customHeight="1" outlineLevel="1">
      <c r="G32" s="94"/>
      <c r="H32" s="94"/>
      <c r="I32" s="94"/>
      <c r="J32" s="94"/>
      <c r="K32" s="94"/>
      <c r="L32" s="94"/>
      <c r="M32" s="94"/>
      <c r="N32" s="94"/>
      <c r="O32" s="94"/>
      <c r="P32" s="94"/>
      <c r="Q32" s="94"/>
      <c r="R32" s="94"/>
      <c r="S32" s="94"/>
      <c r="T32" s="94"/>
      <c r="U32" s="94"/>
      <c r="V32" s="94"/>
      <c r="W32" s="94"/>
      <c r="X32" s="94"/>
      <c r="Y32" s="94"/>
      <c r="Z32" s="94"/>
      <c r="AA32" s="94"/>
      <c r="AB32" s="94"/>
    </row>
    <row r="33" spans="2:30" ht="12.75" hidden="1" customHeight="1" outlineLevel="1">
      <c r="D33" s="241" t="str">
        <f ca="1">"Total "&amp;B25</f>
        <v>Total Track Access Charges</v>
      </c>
      <c r="E33" s="242"/>
      <c r="F33" s="243" t="str">
        <f>F31</f>
        <v>£000</v>
      </c>
      <c r="G33" s="244">
        <f>SUM(G27:G31)</f>
        <v>0</v>
      </c>
      <c r="H33" s="244">
        <f t="shared" ref="H33:S33" si="2">SUM(H27:H31)</f>
        <v>0</v>
      </c>
      <c r="I33" s="244">
        <f t="shared" si="2"/>
        <v>0</v>
      </c>
      <c r="J33" s="244">
        <f t="shared" si="2"/>
        <v>0</v>
      </c>
      <c r="K33" s="244">
        <f t="shared" si="2"/>
        <v>0</v>
      </c>
      <c r="L33" s="244">
        <f t="shared" si="2"/>
        <v>0</v>
      </c>
      <c r="M33" s="244">
        <f t="shared" si="2"/>
        <v>0</v>
      </c>
      <c r="N33" s="244">
        <f t="shared" si="2"/>
        <v>0</v>
      </c>
      <c r="O33" s="244">
        <f t="shared" si="2"/>
        <v>0</v>
      </c>
      <c r="P33" s="244">
        <f t="shared" si="2"/>
        <v>0</v>
      </c>
      <c r="Q33" s="244">
        <f t="shared" si="2"/>
        <v>0</v>
      </c>
      <c r="R33" s="244">
        <f t="shared" si="2"/>
        <v>0</v>
      </c>
      <c r="S33" s="244">
        <f t="shared" si="2"/>
        <v>0</v>
      </c>
      <c r="T33" s="244">
        <f>SUM(T27:T31)</f>
        <v>0</v>
      </c>
      <c r="U33" s="244">
        <f>SUM(U27:U31)</f>
        <v>0</v>
      </c>
      <c r="V33" s="244">
        <f t="shared" ref="V33:AB33" si="3">SUM(V27:V31)</f>
        <v>0</v>
      </c>
      <c r="W33" s="244">
        <f t="shared" si="3"/>
        <v>0</v>
      </c>
      <c r="X33" s="244">
        <f t="shared" si="3"/>
        <v>0</v>
      </c>
      <c r="Y33" s="244">
        <f t="shared" si="3"/>
        <v>0</v>
      </c>
      <c r="Z33" s="244">
        <f t="shared" si="3"/>
        <v>0</v>
      </c>
      <c r="AA33" s="244">
        <f t="shared" si="3"/>
        <v>0</v>
      </c>
      <c r="AB33" s="245">
        <f t="shared" si="3"/>
        <v>0</v>
      </c>
      <c r="AD33" s="248"/>
    </row>
    <row r="34" spans="2:30" collapsed="1">
      <c r="G34" s="94"/>
      <c r="H34" s="94"/>
      <c r="I34" s="94"/>
      <c r="J34" s="94"/>
      <c r="K34" s="94"/>
      <c r="L34" s="94"/>
      <c r="M34" s="94"/>
      <c r="N34" s="94"/>
      <c r="O34" s="94"/>
      <c r="P34" s="94"/>
      <c r="Q34" s="94"/>
      <c r="R34" s="94"/>
      <c r="S34" s="94"/>
      <c r="T34" s="94"/>
      <c r="U34" s="94"/>
      <c r="V34" s="94"/>
      <c r="W34" s="94"/>
      <c r="X34" s="94"/>
      <c r="Y34" s="94"/>
      <c r="Z34" s="94"/>
      <c r="AA34" s="94"/>
      <c r="AB34" s="94"/>
    </row>
    <row r="35" spans="2:30">
      <c r="B35" s="15" t="str">
        <f ca="1">'Line Items'!B398</f>
        <v>Station &amp; Depot Access Charges</v>
      </c>
      <c r="C35" s="15"/>
      <c r="D35" s="178"/>
      <c r="E35" s="178"/>
      <c r="F35" s="15"/>
      <c r="G35" s="196"/>
      <c r="H35" s="196"/>
      <c r="I35" s="196"/>
      <c r="J35" s="196"/>
      <c r="K35" s="196"/>
      <c r="L35" s="196"/>
      <c r="M35" s="196"/>
      <c r="N35" s="196"/>
      <c r="O35" s="196"/>
      <c r="P35" s="196"/>
      <c r="Q35" s="196"/>
      <c r="R35" s="196"/>
      <c r="S35" s="196"/>
      <c r="T35" s="196"/>
      <c r="U35" s="196"/>
      <c r="V35" s="196"/>
      <c r="W35" s="196"/>
      <c r="X35" s="196"/>
      <c r="Y35" s="196"/>
      <c r="Z35" s="196"/>
      <c r="AA35" s="196"/>
      <c r="AB35" s="196"/>
      <c r="AC35" s="15"/>
      <c r="AD35" s="15"/>
    </row>
    <row r="36" spans="2:30" ht="12.75" hidden="1" customHeight="1" outlineLevel="1">
      <c r="G36" s="94"/>
      <c r="H36" s="94"/>
      <c r="I36" s="94"/>
      <c r="J36" s="94"/>
      <c r="K36" s="94"/>
      <c r="L36" s="94"/>
      <c r="M36" s="94"/>
      <c r="N36" s="94"/>
      <c r="O36" s="94"/>
      <c r="P36" s="94"/>
      <c r="Q36" s="94"/>
      <c r="R36" s="94"/>
      <c r="S36" s="94"/>
      <c r="T36" s="94"/>
      <c r="U36" s="94"/>
      <c r="V36" s="94"/>
      <c r="W36" s="94"/>
      <c r="X36" s="94"/>
      <c r="Y36" s="94"/>
      <c r="Z36" s="94"/>
      <c r="AA36" s="94"/>
      <c r="AB36" s="94"/>
    </row>
    <row r="37" spans="2:30" ht="12.75" hidden="1" customHeight="1" outlineLevel="1">
      <c r="C37" s="153" t="str">
        <f ca="1">'Line Items'!C400</f>
        <v>Stations &amp; Depots</v>
      </c>
      <c r="G37" s="94"/>
      <c r="H37" s="94"/>
      <c r="I37" s="94"/>
      <c r="J37" s="94"/>
      <c r="K37" s="94"/>
      <c r="L37" s="94"/>
      <c r="M37" s="94"/>
      <c r="N37" s="94"/>
      <c r="O37" s="94"/>
      <c r="P37" s="94"/>
      <c r="Q37" s="94"/>
      <c r="R37" s="94"/>
      <c r="S37" s="94"/>
      <c r="T37" s="94"/>
      <c r="U37" s="94"/>
      <c r="V37" s="94"/>
      <c r="W37" s="94"/>
      <c r="X37" s="94"/>
      <c r="Y37" s="94"/>
      <c r="Z37" s="94"/>
      <c r="AA37" s="94"/>
      <c r="AB37" s="94"/>
    </row>
    <row r="38" spans="2:30" ht="12.75" hidden="1" customHeight="1" outlineLevel="1">
      <c r="D38" s="106" t="str">
        <f ca="1">'Line Items'!D401</f>
        <v>Number of SFO Stations</v>
      </c>
      <c r="E38" s="89"/>
      <c r="F38" s="107" t="s">
        <v>640</v>
      </c>
      <c r="G38" s="179"/>
      <c r="H38" s="179"/>
      <c r="I38" s="179"/>
      <c r="J38" s="179"/>
      <c r="K38" s="179"/>
      <c r="L38" s="179"/>
      <c r="M38" s="179"/>
      <c r="N38" s="179"/>
      <c r="O38" s="179"/>
      <c r="P38" s="179"/>
      <c r="Q38" s="179"/>
      <c r="R38" s="179"/>
      <c r="S38" s="179"/>
      <c r="T38" s="179"/>
      <c r="U38" s="179"/>
      <c r="V38" s="179"/>
      <c r="W38" s="179"/>
      <c r="X38" s="179"/>
      <c r="Y38" s="179"/>
      <c r="Z38" s="179"/>
      <c r="AA38" s="179"/>
      <c r="AB38" s="197"/>
      <c r="AD38" s="225"/>
    </row>
    <row r="39" spans="2:30" ht="12.75" hidden="1" customHeight="1" outlineLevel="1">
      <c r="D39" s="112" t="str">
        <f ca="1">'Line Items'!D402</f>
        <v>Number of Independent Stations</v>
      </c>
      <c r="E39" s="93"/>
      <c r="F39" s="113" t="str">
        <f>F38</f>
        <v>#</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26"/>
    </row>
    <row r="40" spans="2:30" ht="12.75" hidden="1" customHeight="1" outlineLevel="1">
      <c r="D40" s="123" t="str">
        <f ca="1">'Line Items'!D403</f>
        <v>Number of Depots</v>
      </c>
      <c r="E40" s="183"/>
      <c r="F40" s="124" t="str">
        <f>F38</f>
        <v>#</v>
      </c>
      <c r="G40" s="184"/>
      <c r="H40" s="184"/>
      <c r="I40" s="184"/>
      <c r="J40" s="184"/>
      <c r="K40" s="184"/>
      <c r="L40" s="184"/>
      <c r="M40" s="184"/>
      <c r="N40" s="184"/>
      <c r="O40" s="184"/>
      <c r="P40" s="184"/>
      <c r="Q40" s="184"/>
      <c r="R40" s="184"/>
      <c r="S40" s="184"/>
      <c r="T40" s="184"/>
      <c r="U40" s="184"/>
      <c r="V40" s="184"/>
      <c r="W40" s="184"/>
      <c r="X40" s="184"/>
      <c r="Y40" s="184"/>
      <c r="Z40" s="184"/>
      <c r="AA40" s="184"/>
      <c r="AB40" s="185"/>
      <c r="AD40" s="227"/>
    </row>
    <row r="41" spans="2:30" ht="12.75" hidden="1" customHeight="1" outlineLevel="1">
      <c r="G41" s="94"/>
      <c r="H41" s="94"/>
      <c r="I41" s="94"/>
      <c r="J41" s="94"/>
      <c r="K41" s="94"/>
      <c r="L41" s="94"/>
      <c r="M41" s="94"/>
      <c r="N41" s="94"/>
      <c r="O41" s="94"/>
      <c r="P41" s="94"/>
      <c r="Q41" s="94"/>
      <c r="R41" s="94"/>
      <c r="S41" s="94"/>
      <c r="T41" s="94"/>
      <c r="U41" s="94"/>
      <c r="V41" s="94"/>
      <c r="W41" s="94"/>
      <c r="X41" s="94"/>
      <c r="Y41" s="94"/>
      <c r="Z41" s="94"/>
      <c r="AA41" s="94"/>
      <c r="AB41" s="94"/>
    </row>
    <row r="42" spans="2:30" ht="12.75" hidden="1" customHeight="1" outlineLevel="1">
      <c r="D42" s="241" t="str">
        <f ca="1">"Total "&amp;C37</f>
        <v>Total Stations &amp; Depots</v>
      </c>
      <c r="E42" s="242"/>
      <c r="F42" s="243" t="str">
        <f>F40</f>
        <v>#</v>
      </c>
      <c r="G42" s="244">
        <f>SUM(G38:G40)</f>
        <v>0</v>
      </c>
      <c r="H42" s="244">
        <f t="shared" ref="H42:S42" si="4">SUM(H38:H40)</f>
        <v>0</v>
      </c>
      <c r="I42" s="244">
        <f t="shared" si="4"/>
        <v>0</v>
      </c>
      <c r="J42" s="244">
        <f t="shared" si="4"/>
        <v>0</v>
      </c>
      <c r="K42" s="244">
        <f t="shared" si="4"/>
        <v>0</v>
      </c>
      <c r="L42" s="244">
        <f t="shared" si="4"/>
        <v>0</v>
      </c>
      <c r="M42" s="244">
        <f t="shared" si="4"/>
        <v>0</v>
      </c>
      <c r="N42" s="244">
        <f t="shared" si="4"/>
        <v>0</v>
      </c>
      <c r="O42" s="244">
        <f t="shared" si="4"/>
        <v>0</v>
      </c>
      <c r="P42" s="244">
        <f t="shared" si="4"/>
        <v>0</v>
      </c>
      <c r="Q42" s="244">
        <f t="shared" si="4"/>
        <v>0</v>
      </c>
      <c r="R42" s="244">
        <f t="shared" si="4"/>
        <v>0</v>
      </c>
      <c r="S42" s="244">
        <f t="shared" si="4"/>
        <v>0</v>
      </c>
      <c r="T42" s="244">
        <f>SUM(T38:T40)</f>
        <v>0</v>
      </c>
      <c r="U42" s="244">
        <f>SUM(U38:U40)</f>
        <v>0</v>
      </c>
      <c r="V42" s="244">
        <f t="shared" ref="V42:AB42" si="5">SUM(V38:V40)</f>
        <v>0</v>
      </c>
      <c r="W42" s="244">
        <f t="shared" si="5"/>
        <v>0</v>
      </c>
      <c r="X42" s="244">
        <f t="shared" si="5"/>
        <v>0</v>
      </c>
      <c r="Y42" s="244">
        <f t="shared" si="5"/>
        <v>0</v>
      </c>
      <c r="Z42" s="244">
        <f t="shared" si="5"/>
        <v>0</v>
      </c>
      <c r="AA42" s="244">
        <f t="shared" si="5"/>
        <v>0</v>
      </c>
      <c r="AB42" s="245">
        <f t="shared" si="5"/>
        <v>0</v>
      </c>
      <c r="AD42" s="248"/>
    </row>
    <row r="43" spans="2:30" ht="12.75" hidden="1" customHeight="1" outlineLevel="1">
      <c r="G43" s="94"/>
      <c r="H43" s="94"/>
      <c r="I43" s="94"/>
      <c r="J43" s="94"/>
      <c r="K43" s="94"/>
      <c r="L43" s="94"/>
      <c r="M43" s="94"/>
      <c r="N43" s="94"/>
      <c r="O43" s="94"/>
      <c r="P43" s="94"/>
      <c r="Q43" s="94"/>
      <c r="R43" s="94"/>
      <c r="S43" s="94"/>
      <c r="T43" s="94"/>
      <c r="U43" s="94"/>
      <c r="V43" s="94"/>
      <c r="W43" s="94"/>
      <c r="X43" s="94"/>
      <c r="Y43" s="94"/>
      <c r="Z43" s="94"/>
      <c r="AA43" s="94"/>
      <c r="AB43" s="94"/>
    </row>
    <row r="44" spans="2:30" ht="12.75" hidden="1" customHeight="1" outlineLevel="1">
      <c r="C44" s="153" t="str">
        <f ca="1">'Line Items'!C405</f>
        <v>SFO Station Access Charges</v>
      </c>
      <c r="G44" s="94"/>
      <c r="H44" s="94"/>
      <c r="I44" s="94"/>
      <c r="J44" s="94"/>
      <c r="K44" s="94"/>
      <c r="L44" s="94"/>
      <c r="M44" s="94"/>
      <c r="N44" s="94"/>
      <c r="O44" s="94"/>
      <c r="P44" s="94"/>
      <c r="Q44" s="94"/>
      <c r="R44" s="94"/>
      <c r="S44" s="94"/>
      <c r="T44" s="94"/>
      <c r="U44" s="94"/>
      <c r="V44" s="94"/>
      <c r="W44" s="94"/>
      <c r="X44" s="94"/>
      <c r="Y44" s="94"/>
      <c r="Z44" s="94"/>
      <c r="AA44" s="94"/>
      <c r="AB44" s="94"/>
    </row>
    <row r="45" spans="2:30" ht="12.75" hidden="1" customHeight="1" outlineLevel="1">
      <c r="D45" s="106" t="str">
        <f ca="1">'Line Items'!D406</f>
        <v>SFO Station Access Charges: LTC</v>
      </c>
      <c r="E45" s="89"/>
      <c r="F45" s="107" t="s">
        <v>105</v>
      </c>
      <c r="G45" s="179"/>
      <c r="H45" s="179"/>
      <c r="I45" s="179"/>
      <c r="J45" s="179"/>
      <c r="K45" s="179"/>
      <c r="L45" s="179"/>
      <c r="M45" s="179"/>
      <c r="N45" s="179"/>
      <c r="O45" s="179"/>
      <c r="P45" s="179"/>
      <c r="Q45" s="179"/>
      <c r="R45" s="179"/>
      <c r="S45" s="179"/>
      <c r="T45" s="179"/>
      <c r="U45" s="179"/>
      <c r="V45" s="179"/>
      <c r="W45" s="179"/>
      <c r="X45" s="179"/>
      <c r="Y45" s="179"/>
      <c r="Z45" s="179"/>
      <c r="AA45" s="179"/>
      <c r="AB45" s="197"/>
      <c r="AD45" s="225" t="s">
        <v>858</v>
      </c>
    </row>
    <row r="46" spans="2:30" ht="12.75" hidden="1" customHeight="1" outlineLevel="1">
      <c r="D46" s="112" t="str">
        <f ca="1">'Line Items'!D407</f>
        <v>SFO Station Access Charges: FRR</v>
      </c>
      <c r="E46" s="93"/>
      <c r="F46" s="113" t="str">
        <f>F45</f>
        <v>£000</v>
      </c>
      <c r="G46" s="181"/>
      <c r="H46" s="181"/>
      <c r="I46" s="181"/>
      <c r="J46" s="181"/>
      <c r="K46" s="181"/>
      <c r="L46" s="181"/>
      <c r="M46" s="181"/>
      <c r="N46" s="181"/>
      <c r="O46" s="181"/>
      <c r="P46" s="181"/>
      <c r="Q46" s="181"/>
      <c r="R46" s="181"/>
      <c r="S46" s="181"/>
      <c r="T46" s="181"/>
      <c r="U46" s="181"/>
      <c r="V46" s="181"/>
      <c r="W46" s="181"/>
      <c r="X46" s="181"/>
      <c r="Y46" s="181"/>
      <c r="Z46" s="181"/>
      <c r="AA46" s="181"/>
      <c r="AB46" s="182"/>
      <c r="AD46" s="226" t="s">
        <v>859</v>
      </c>
    </row>
    <row r="47" spans="2:30" ht="12.75" hidden="1" customHeight="1" outlineLevel="1">
      <c r="D47" s="123" t="str">
        <f ca="1">'Line Items'!D408</f>
        <v>[SFO Station Access Charges Line 3]</v>
      </c>
      <c r="E47" s="183"/>
      <c r="F47" s="124" t="str">
        <f>F46</f>
        <v>£000</v>
      </c>
      <c r="G47" s="184"/>
      <c r="H47" s="184"/>
      <c r="I47" s="184"/>
      <c r="J47" s="184"/>
      <c r="K47" s="184"/>
      <c r="L47" s="184"/>
      <c r="M47" s="184"/>
      <c r="N47" s="184"/>
      <c r="O47" s="184"/>
      <c r="P47" s="184"/>
      <c r="Q47" s="184"/>
      <c r="R47" s="184"/>
      <c r="S47" s="184"/>
      <c r="T47" s="184"/>
      <c r="U47" s="184"/>
      <c r="V47" s="184"/>
      <c r="W47" s="184"/>
      <c r="X47" s="184"/>
      <c r="Y47" s="184"/>
      <c r="Z47" s="184"/>
      <c r="AA47" s="184"/>
      <c r="AB47" s="185"/>
      <c r="AD47" s="227"/>
    </row>
    <row r="48" spans="2:30" ht="12.75" hidden="1" customHeight="1" outlineLevel="1">
      <c r="G48" s="94"/>
      <c r="H48" s="94"/>
      <c r="I48" s="94"/>
      <c r="J48" s="94"/>
      <c r="K48" s="94"/>
      <c r="L48" s="94"/>
      <c r="M48" s="94"/>
      <c r="N48" s="94"/>
      <c r="O48" s="94"/>
      <c r="P48" s="94"/>
      <c r="Q48" s="94"/>
      <c r="R48" s="94"/>
      <c r="S48" s="94"/>
      <c r="T48" s="94"/>
      <c r="U48" s="94"/>
      <c r="V48" s="94"/>
      <c r="W48" s="94"/>
      <c r="X48" s="94"/>
      <c r="Y48" s="94"/>
      <c r="Z48" s="94"/>
      <c r="AA48" s="94"/>
      <c r="AB48" s="94"/>
    </row>
    <row r="49" spans="3:30" ht="12.75" hidden="1" customHeight="1" outlineLevel="1">
      <c r="D49" s="241" t="str">
        <f ca="1">"Total "&amp;C44</f>
        <v>Total SFO Station Access Charges</v>
      </c>
      <c r="E49" s="242"/>
      <c r="F49" s="243" t="str">
        <f>F47</f>
        <v>£000</v>
      </c>
      <c r="G49" s="244">
        <f>SUM(G45:G47)</f>
        <v>0</v>
      </c>
      <c r="H49" s="244">
        <f t="shared" ref="H49:S49" si="6">SUM(H45:H47)</f>
        <v>0</v>
      </c>
      <c r="I49" s="244">
        <f t="shared" si="6"/>
        <v>0</v>
      </c>
      <c r="J49" s="244">
        <f t="shared" si="6"/>
        <v>0</v>
      </c>
      <c r="K49" s="244">
        <f t="shared" si="6"/>
        <v>0</v>
      </c>
      <c r="L49" s="244">
        <f t="shared" si="6"/>
        <v>0</v>
      </c>
      <c r="M49" s="244">
        <f t="shared" si="6"/>
        <v>0</v>
      </c>
      <c r="N49" s="244">
        <f t="shared" si="6"/>
        <v>0</v>
      </c>
      <c r="O49" s="244">
        <f t="shared" si="6"/>
        <v>0</v>
      </c>
      <c r="P49" s="244">
        <f t="shared" si="6"/>
        <v>0</v>
      </c>
      <c r="Q49" s="244">
        <f t="shared" si="6"/>
        <v>0</v>
      </c>
      <c r="R49" s="244">
        <f t="shared" si="6"/>
        <v>0</v>
      </c>
      <c r="S49" s="244">
        <f t="shared" si="6"/>
        <v>0</v>
      </c>
      <c r="T49" s="244">
        <f>SUM(T45:T47)</f>
        <v>0</v>
      </c>
      <c r="U49" s="244">
        <f>SUM(U45:U47)</f>
        <v>0</v>
      </c>
      <c r="V49" s="244">
        <f t="shared" ref="V49:AB49" si="7">SUM(V45:V47)</f>
        <v>0</v>
      </c>
      <c r="W49" s="244">
        <f t="shared" si="7"/>
        <v>0</v>
      </c>
      <c r="X49" s="244">
        <f t="shared" si="7"/>
        <v>0</v>
      </c>
      <c r="Y49" s="244">
        <f t="shared" si="7"/>
        <v>0</v>
      </c>
      <c r="Z49" s="244">
        <f t="shared" si="7"/>
        <v>0</v>
      </c>
      <c r="AA49" s="244">
        <f t="shared" si="7"/>
        <v>0</v>
      </c>
      <c r="AB49" s="245">
        <f t="shared" si="7"/>
        <v>0</v>
      </c>
      <c r="AD49" s="248"/>
    </row>
    <row r="50" spans="3:30" ht="12.75" hidden="1" customHeight="1" outlineLevel="1">
      <c r="G50" s="94"/>
      <c r="H50" s="94"/>
      <c r="I50" s="94"/>
      <c r="J50" s="94"/>
      <c r="K50" s="94"/>
      <c r="L50" s="94"/>
      <c r="M50" s="94"/>
      <c r="N50" s="94"/>
      <c r="O50" s="94"/>
      <c r="P50" s="94"/>
      <c r="Q50" s="94"/>
      <c r="R50" s="94"/>
      <c r="S50" s="94"/>
      <c r="T50" s="94"/>
      <c r="U50" s="94"/>
      <c r="V50" s="94"/>
      <c r="W50" s="94"/>
      <c r="X50" s="94"/>
      <c r="Y50" s="94"/>
      <c r="Z50" s="94"/>
      <c r="AA50" s="94"/>
      <c r="AB50" s="94"/>
    </row>
    <row r="51" spans="3:30" ht="12.75" hidden="1" customHeight="1" outlineLevel="1">
      <c r="C51" s="153" t="str">
        <f ca="1">'Line Items'!C410</f>
        <v>Independent Station Access Charges</v>
      </c>
      <c r="G51" s="94"/>
      <c r="H51" s="94"/>
      <c r="I51" s="94"/>
      <c r="J51" s="94"/>
      <c r="K51" s="94"/>
      <c r="L51" s="94"/>
      <c r="M51" s="94"/>
      <c r="N51" s="94"/>
      <c r="O51" s="94"/>
      <c r="P51" s="94"/>
      <c r="Q51" s="94"/>
      <c r="R51" s="94"/>
      <c r="S51" s="94"/>
      <c r="T51" s="94"/>
      <c r="U51" s="94"/>
      <c r="V51" s="94"/>
      <c r="W51" s="94"/>
      <c r="X51" s="94"/>
      <c r="Y51" s="94"/>
      <c r="Z51" s="94"/>
      <c r="AA51" s="94"/>
      <c r="AB51" s="94"/>
    </row>
    <row r="52" spans="3:30" ht="12.75" hidden="1" customHeight="1" outlineLevel="1">
      <c r="D52" s="106" t="str">
        <f ca="1">'Line Items'!D411</f>
        <v>Independent Station Access Charges: LTC</v>
      </c>
      <c r="E52" s="89"/>
      <c r="F52" s="107" t="s">
        <v>105</v>
      </c>
      <c r="G52" s="179"/>
      <c r="H52" s="179"/>
      <c r="I52" s="179"/>
      <c r="J52" s="179"/>
      <c r="K52" s="179"/>
      <c r="L52" s="179"/>
      <c r="M52" s="179"/>
      <c r="N52" s="179"/>
      <c r="O52" s="179"/>
      <c r="P52" s="179"/>
      <c r="Q52" s="179"/>
      <c r="R52" s="179"/>
      <c r="S52" s="179"/>
      <c r="T52" s="179"/>
      <c r="U52" s="179"/>
      <c r="V52" s="179"/>
      <c r="W52" s="179"/>
      <c r="X52" s="179"/>
      <c r="Y52" s="179"/>
      <c r="Z52" s="179"/>
      <c r="AA52" s="179"/>
      <c r="AB52" s="197"/>
      <c r="AD52" s="225" t="s">
        <v>641</v>
      </c>
    </row>
    <row r="53" spans="3:30" ht="12.75" hidden="1" customHeight="1" outlineLevel="1">
      <c r="D53" s="112" t="str">
        <f ca="1">'Line Items'!D412</f>
        <v>Independent Station Access Charges: QX</v>
      </c>
      <c r="E53" s="93"/>
      <c r="F53" s="113" t="str">
        <f>F52</f>
        <v>£000</v>
      </c>
      <c r="G53" s="181"/>
      <c r="H53" s="181"/>
      <c r="I53" s="181"/>
      <c r="J53" s="181"/>
      <c r="K53" s="181"/>
      <c r="L53" s="181"/>
      <c r="M53" s="181"/>
      <c r="N53" s="181"/>
      <c r="O53" s="181"/>
      <c r="P53" s="181"/>
      <c r="Q53" s="181"/>
      <c r="R53" s="181"/>
      <c r="S53" s="181"/>
      <c r="T53" s="181"/>
      <c r="U53" s="181"/>
      <c r="V53" s="181"/>
      <c r="W53" s="181"/>
      <c r="X53" s="181"/>
      <c r="Y53" s="181"/>
      <c r="Z53" s="181"/>
      <c r="AA53" s="181"/>
      <c r="AB53" s="182"/>
      <c r="AD53" s="226" t="s">
        <v>642</v>
      </c>
    </row>
    <row r="54" spans="3:30" ht="12.75" hidden="1" customHeight="1" outlineLevel="1">
      <c r="D54" s="123" t="str">
        <f ca="1">'Line Items'!D413</f>
        <v>[Independent Station Access Charges Line 3]</v>
      </c>
      <c r="E54" s="183"/>
      <c r="F54" s="124" t="str">
        <f>F53</f>
        <v>£000</v>
      </c>
      <c r="G54" s="184"/>
      <c r="H54" s="184"/>
      <c r="I54" s="184"/>
      <c r="J54" s="184"/>
      <c r="K54" s="184"/>
      <c r="L54" s="184"/>
      <c r="M54" s="184"/>
      <c r="N54" s="184"/>
      <c r="O54" s="184"/>
      <c r="P54" s="184"/>
      <c r="Q54" s="184"/>
      <c r="R54" s="184"/>
      <c r="S54" s="184"/>
      <c r="T54" s="184"/>
      <c r="U54" s="184"/>
      <c r="V54" s="184"/>
      <c r="W54" s="184"/>
      <c r="X54" s="184"/>
      <c r="Y54" s="184"/>
      <c r="Z54" s="184"/>
      <c r="AA54" s="184"/>
      <c r="AB54" s="185"/>
      <c r="AD54" s="227"/>
    </row>
    <row r="55" spans="3:30" ht="12.75" hidden="1" customHeight="1" outlineLevel="1">
      <c r="G55" s="94"/>
      <c r="H55" s="94"/>
      <c r="I55" s="94"/>
      <c r="J55" s="94"/>
      <c r="K55" s="94"/>
      <c r="L55" s="94"/>
      <c r="M55" s="94"/>
      <c r="N55" s="94"/>
      <c r="O55" s="94"/>
      <c r="P55" s="94"/>
      <c r="Q55" s="94"/>
      <c r="R55" s="94"/>
      <c r="S55" s="94"/>
      <c r="T55" s="94"/>
      <c r="U55" s="94"/>
      <c r="V55" s="94"/>
      <c r="W55" s="94"/>
      <c r="X55" s="94"/>
      <c r="Y55" s="94"/>
      <c r="Z55" s="94"/>
      <c r="AA55" s="94"/>
      <c r="AB55" s="94"/>
    </row>
    <row r="56" spans="3:30" ht="12.75" hidden="1" customHeight="1" outlineLevel="1">
      <c r="D56" s="241" t="str">
        <f ca="1">"Total "&amp;C51</f>
        <v>Total Independent Station Access Charges</v>
      </c>
      <c r="E56" s="242"/>
      <c r="F56" s="243" t="str">
        <f>F54</f>
        <v>£000</v>
      </c>
      <c r="G56" s="244">
        <f>SUM(G52:G54)</f>
        <v>0</v>
      </c>
      <c r="H56" s="244">
        <f t="shared" ref="H56:S56" si="8">SUM(H52:H54)</f>
        <v>0</v>
      </c>
      <c r="I56" s="244">
        <f t="shared" si="8"/>
        <v>0</v>
      </c>
      <c r="J56" s="244">
        <f t="shared" si="8"/>
        <v>0</v>
      </c>
      <c r="K56" s="244">
        <f t="shared" si="8"/>
        <v>0</v>
      </c>
      <c r="L56" s="244">
        <f t="shared" si="8"/>
        <v>0</v>
      </c>
      <c r="M56" s="244">
        <f t="shared" si="8"/>
        <v>0</v>
      </c>
      <c r="N56" s="244">
        <f t="shared" si="8"/>
        <v>0</v>
      </c>
      <c r="O56" s="244">
        <f t="shared" si="8"/>
        <v>0</v>
      </c>
      <c r="P56" s="244">
        <f t="shared" si="8"/>
        <v>0</v>
      </c>
      <c r="Q56" s="244">
        <f t="shared" si="8"/>
        <v>0</v>
      </c>
      <c r="R56" s="244">
        <f t="shared" si="8"/>
        <v>0</v>
      </c>
      <c r="S56" s="244">
        <f t="shared" si="8"/>
        <v>0</v>
      </c>
      <c r="T56" s="244">
        <f>SUM(T52:T54)</f>
        <v>0</v>
      </c>
      <c r="U56" s="244">
        <f>SUM(U52:U54)</f>
        <v>0</v>
      </c>
      <c r="V56" s="244">
        <f t="shared" ref="V56:AB56" si="9">SUM(V52:V54)</f>
        <v>0</v>
      </c>
      <c r="W56" s="244">
        <f t="shared" si="9"/>
        <v>0</v>
      </c>
      <c r="X56" s="244">
        <f t="shared" si="9"/>
        <v>0</v>
      </c>
      <c r="Y56" s="244">
        <f t="shared" si="9"/>
        <v>0</v>
      </c>
      <c r="Z56" s="244">
        <f t="shared" si="9"/>
        <v>0</v>
      </c>
      <c r="AA56" s="244">
        <f t="shared" si="9"/>
        <v>0</v>
      </c>
      <c r="AB56" s="245">
        <f t="shared" si="9"/>
        <v>0</v>
      </c>
      <c r="AD56" s="248"/>
    </row>
    <row r="57" spans="3:30" ht="12.75" hidden="1" customHeight="1" outlineLevel="1">
      <c r="G57" s="94"/>
      <c r="H57" s="94"/>
      <c r="I57" s="94"/>
      <c r="J57" s="94"/>
      <c r="K57" s="94"/>
      <c r="L57" s="94"/>
      <c r="M57" s="94"/>
      <c r="N57" s="94"/>
      <c r="O57" s="94"/>
      <c r="P57" s="94"/>
      <c r="Q57" s="94"/>
      <c r="R57" s="94"/>
      <c r="S57" s="94"/>
      <c r="T57" s="94"/>
      <c r="U57" s="94"/>
      <c r="V57" s="94"/>
      <c r="W57" s="94"/>
      <c r="X57" s="94"/>
      <c r="Y57" s="94"/>
      <c r="Z57" s="94"/>
      <c r="AA57" s="94"/>
      <c r="AB57" s="94"/>
    </row>
    <row r="58" spans="3:30" ht="12.75" hidden="1" customHeight="1" outlineLevel="1">
      <c r="C58" s="153" t="str">
        <f ca="1">'Line Items'!C415</f>
        <v>Depot Access Charges</v>
      </c>
      <c r="G58" s="94"/>
      <c r="H58" s="94"/>
      <c r="I58" s="94"/>
      <c r="J58" s="94"/>
      <c r="K58" s="94"/>
      <c r="L58" s="94"/>
      <c r="M58" s="94"/>
      <c r="N58" s="94"/>
      <c r="O58" s="94"/>
      <c r="P58" s="94"/>
      <c r="Q58" s="94"/>
      <c r="R58" s="94"/>
      <c r="S58" s="94"/>
      <c r="T58" s="94"/>
      <c r="U58" s="94"/>
      <c r="V58" s="94"/>
      <c r="W58" s="94"/>
      <c r="X58" s="94"/>
      <c r="Y58" s="94"/>
      <c r="Z58" s="94"/>
      <c r="AA58" s="94"/>
      <c r="AB58" s="94"/>
    </row>
    <row r="59" spans="3:30" ht="12.75" hidden="1" customHeight="1" outlineLevel="1">
      <c r="D59" s="106" t="str">
        <f ca="1">'Line Items'!D416</f>
        <v>Depot Charges: Land and Buildings</v>
      </c>
      <c r="E59" s="89"/>
      <c r="F59" s="107" t="s">
        <v>105</v>
      </c>
      <c r="G59" s="179"/>
      <c r="H59" s="179"/>
      <c r="I59" s="179"/>
      <c r="J59" s="179"/>
      <c r="K59" s="179"/>
      <c r="L59" s="179"/>
      <c r="M59" s="179"/>
      <c r="N59" s="179"/>
      <c r="O59" s="179"/>
      <c r="P59" s="179"/>
      <c r="Q59" s="179"/>
      <c r="R59" s="179"/>
      <c r="S59" s="179"/>
      <c r="T59" s="179"/>
      <c r="U59" s="179"/>
      <c r="V59" s="179"/>
      <c r="W59" s="179"/>
      <c r="X59" s="179"/>
      <c r="Y59" s="179"/>
      <c r="Z59" s="179"/>
      <c r="AA59" s="179"/>
      <c r="AB59" s="197"/>
      <c r="AD59" s="225"/>
    </row>
    <row r="60" spans="3:30" ht="12.75" hidden="1" customHeight="1" outlineLevel="1">
      <c r="D60" s="112" t="str">
        <f ca="1">'Line Items'!D417</f>
        <v>Depot Charges: Plant and Machinery</v>
      </c>
      <c r="E60" s="93"/>
      <c r="F60" s="113" t="str">
        <f>F59</f>
        <v>£000</v>
      </c>
      <c r="G60" s="181"/>
      <c r="H60" s="181"/>
      <c r="I60" s="181"/>
      <c r="J60" s="181"/>
      <c r="K60" s="181"/>
      <c r="L60" s="181"/>
      <c r="M60" s="181"/>
      <c r="N60" s="181"/>
      <c r="O60" s="181"/>
      <c r="P60" s="181"/>
      <c r="Q60" s="181"/>
      <c r="R60" s="181"/>
      <c r="S60" s="181"/>
      <c r="T60" s="181"/>
      <c r="U60" s="181"/>
      <c r="V60" s="181"/>
      <c r="W60" s="181"/>
      <c r="X60" s="181"/>
      <c r="Y60" s="181"/>
      <c r="Z60" s="181"/>
      <c r="AA60" s="181"/>
      <c r="AB60" s="182"/>
      <c r="AD60" s="226"/>
    </row>
    <row r="61" spans="3:30" ht="12.75" hidden="1" customHeight="1" outlineLevel="1">
      <c r="D61" s="112" t="str">
        <f ca="1">'Line Items'!D418</f>
        <v>Depot Charges: Other (&lt;£250k p.a.)</v>
      </c>
      <c r="E61" s="93"/>
      <c r="F61" s="113" t="str">
        <f>F60</f>
        <v>£000</v>
      </c>
      <c r="G61" s="181"/>
      <c r="H61" s="181"/>
      <c r="I61" s="181"/>
      <c r="J61" s="181"/>
      <c r="K61" s="181"/>
      <c r="L61" s="181"/>
      <c r="M61" s="181"/>
      <c r="N61" s="181"/>
      <c r="O61" s="181"/>
      <c r="P61" s="181"/>
      <c r="Q61" s="181"/>
      <c r="R61" s="181"/>
      <c r="S61" s="181"/>
      <c r="T61" s="181"/>
      <c r="U61" s="181"/>
      <c r="V61" s="181"/>
      <c r="W61" s="181"/>
      <c r="X61" s="181"/>
      <c r="Y61" s="181"/>
      <c r="Z61" s="181"/>
      <c r="AA61" s="181"/>
      <c r="AB61" s="182"/>
      <c r="AD61" s="226"/>
    </row>
    <row r="62" spans="3:30" ht="12.75" hidden="1" customHeight="1" outlineLevel="1">
      <c r="D62" s="123" t="str">
        <f ca="1">'Line Items'!D419</f>
        <v>Additional Depot Access Charges</v>
      </c>
      <c r="E62" s="183"/>
      <c r="F62" s="124" t="str">
        <f>F61</f>
        <v>£000</v>
      </c>
      <c r="G62" s="184"/>
      <c r="H62" s="184"/>
      <c r="I62" s="184"/>
      <c r="J62" s="184"/>
      <c r="K62" s="184"/>
      <c r="L62" s="184"/>
      <c r="M62" s="184"/>
      <c r="N62" s="184"/>
      <c r="O62" s="184"/>
      <c r="P62" s="184"/>
      <c r="Q62" s="184"/>
      <c r="R62" s="184"/>
      <c r="S62" s="184"/>
      <c r="T62" s="184"/>
      <c r="U62" s="184"/>
      <c r="V62" s="184"/>
      <c r="W62" s="184"/>
      <c r="X62" s="184"/>
      <c r="Y62" s="184"/>
      <c r="Z62" s="184"/>
      <c r="AA62" s="184"/>
      <c r="AB62" s="185"/>
      <c r="AD62" s="227"/>
    </row>
    <row r="63" spans="3:30" ht="12.75" hidden="1" customHeight="1" outlineLevel="1">
      <c r="G63" s="94"/>
      <c r="H63" s="94"/>
      <c r="I63" s="94"/>
      <c r="J63" s="94"/>
      <c r="K63" s="94"/>
      <c r="L63" s="94"/>
      <c r="M63" s="94"/>
      <c r="N63" s="94"/>
      <c r="O63" s="94"/>
      <c r="P63" s="94"/>
      <c r="Q63" s="94"/>
      <c r="R63" s="94"/>
      <c r="S63" s="94"/>
      <c r="T63" s="94"/>
      <c r="U63" s="94"/>
      <c r="V63" s="94"/>
      <c r="W63" s="94"/>
      <c r="X63" s="94"/>
      <c r="Y63" s="94"/>
      <c r="Z63" s="94"/>
      <c r="AA63" s="94"/>
      <c r="AB63" s="94"/>
    </row>
    <row r="64" spans="3:30" ht="12.75" hidden="1" customHeight="1" outlineLevel="1">
      <c r="D64" s="241" t="str">
        <f ca="1">"Total "&amp;C58</f>
        <v>Total Depot Access Charges</v>
      </c>
      <c r="E64" s="242"/>
      <c r="F64" s="243" t="str">
        <f>F62</f>
        <v>£000</v>
      </c>
      <c r="G64" s="244">
        <f>SUM(G59:G62)</f>
        <v>0</v>
      </c>
      <c r="H64" s="244">
        <f t="shared" ref="H64:S64" si="10">SUM(H59:H62)</f>
        <v>0</v>
      </c>
      <c r="I64" s="244">
        <f t="shared" si="10"/>
        <v>0</v>
      </c>
      <c r="J64" s="244">
        <f t="shared" si="10"/>
        <v>0</v>
      </c>
      <c r="K64" s="244">
        <f t="shared" si="10"/>
        <v>0</v>
      </c>
      <c r="L64" s="244">
        <f t="shared" si="10"/>
        <v>0</v>
      </c>
      <c r="M64" s="244">
        <f t="shared" si="10"/>
        <v>0</v>
      </c>
      <c r="N64" s="244">
        <f t="shared" si="10"/>
        <v>0</v>
      </c>
      <c r="O64" s="244">
        <f t="shared" si="10"/>
        <v>0</v>
      </c>
      <c r="P64" s="244">
        <f t="shared" si="10"/>
        <v>0</v>
      </c>
      <c r="Q64" s="244">
        <f t="shared" si="10"/>
        <v>0</v>
      </c>
      <c r="R64" s="244">
        <f t="shared" si="10"/>
        <v>0</v>
      </c>
      <c r="S64" s="244">
        <f t="shared" si="10"/>
        <v>0</v>
      </c>
      <c r="T64" s="244">
        <f>SUM(T59:T62)</f>
        <v>0</v>
      </c>
      <c r="U64" s="244">
        <f>SUM(U59:U62)</f>
        <v>0</v>
      </c>
      <c r="V64" s="244">
        <f t="shared" ref="V64:AB64" si="11">SUM(V59:V62)</f>
        <v>0</v>
      </c>
      <c r="W64" s="244">
        <f t="shared" si="11"/>
        <v>0</v>
      </c>
      <c r="X64" s="244">
        <f t="shared" si="11"/>
        <v>0</v>
      </c>
      <c r="Y64" s="244">
        <f t="shared" si="11"/>
        <v>0</v>
      </c>
      <c r="Z64" s="244">
        <f t="shared" si="11"/>
        <v>0</v>
      </c>
      <c r="AA64" s="244">
        <f t="shared" si="11"/>
        <v>0</v>
      </c>
      <c r="AB64" s="245">
        <f t="shared" si="11"/>
        <v>0</v>
      </c>
      <c r="AD64" s="248"/>
    </row>
    <row r="65" spans="2:30" collapsed="1">
      <c r="G65" s="94"/>
      <c r="H65" s="94"/>
      <c r="I65" s="94"/>
      <c r="J65" s="94"/>
      <c r="K65" s="94"/>
      <c r="L65" s="94"/>
      <c r="M65" s="94"/>
      <c r="N65" s="94"/>
      <c r="O65" s="94"/>
      <c r="P65" s="94"/>
      <c r="Q65" s="94"/>
      <c r="R65" s="94"/>
      <c r="S65" s="94"/>
      <c r="T65" s="94"/>
      <c r="U65" s="94"/>
      <c r="V65" s="94"/>
      <c r="W65" s="94"/>
      <c r="X65" s="94"/>
      <c r="Y65" s="94"/>
      <c r="Z65" s="94"/>
      <c r="AA65" s="94"/>
      <c r="AB65" s="94"/>
    </row>
    <row r="66" spans="2:30">
      <c r="B66" s="15" t="str">
        <f ca="1">'Line Items'!B421</f>
        <v>Other Network Rail Charges</v>
      </c>
      <c r="C66" s="15"/>
      <c r="D66" s="178"/>
      <c r="E66" s="178"/>
      <c r="F66" s="15"/>
      <c r="G66" s="196"/>
      <c r="H66" s="196"/>
      <c r="I66" s="196"/>
      <c r="J66" s="196"/>
      <c r="K66" s="196"/>
      <c r="L66" s="196"/>
      <c r="M66" s="196"/>
      <c r="N66" s="196"/>
      <c r="O66" s="196"/>
      <c r="P66" s="196"/>
      <c r="Q66" s="196"/>
      <c r="R66" s="196"/>
      <c r="S66" s="196"/>
      <c r="T66" s="196"/>
      <c r="U66" s="196"/>
      <c r="V66" s="196"/>
      <c r="W66" s="196"/>
      <c r="X66" s="196"/>
      <c r="Y66" s="196"/>
      <c r="Z66" s="196"/>
      <c r="AA66" s="196"/>
      <c r="AB66" s="196"/>
      <c r="AC66" s="15"/>
      <c r="AD66" s="15"/>
    </row>
    <row r="67" spans="2:30" ht="12.75" hidden="1" customHeight="1" outlineLevel="1">
      <c r="G67" s="94"/>
      <c r="H67" s="94"/>
      <c r="I67" s="94"/>
      <c r="J67" s="94"/>
      <c r="K67" s="94"/>
      <c r="L67" s="94"/>
      <c r="M67" s="94"/>
      <c r="N67" s="94"/>
      <c r="O67" s="94"/>
      <c r="P67" s="94"/>
      <c r="Q67" s="94"/>
      <c r="R67" s="94"/>
      <c r="S67" s="94"/>
      <c r="T67" s="94"/>
      <c r="U67" s="94"/>
      <c r="V67" s="94"/>
      <c r="W67" s="94"/>
      <c r="X67" s="94"/>
      <c r="Y67" s="94"/>
      <c r="Z67" s="94"/>
      <c r="AA67" s="94"/>
      <c r="AB67" s="94"/>
    </row>
    <row r="68" spans="2:30" ht="12.75" hidden="1" customHeight="1" outlineLevel="1">
      <c r="C68" s="153" t="str">
        <f ca="1">'Line Items'!C423</f>
        <v>EC4T</v>
      </c>
      <c r="G68" s="94"/>
      <c r="H68" s="94"/>
      <c r="I68" s="94"/>
      <c r="J68" s="94"/>
      <c r="K68" s="94"/>
      <c r="L68" s="94"/>
      <c r="M68" s="94"/>
      <c r="N68" s="94"/>
      <c r="O68" s="94"/>
      <c r="P68" s="94"/>
      <c r="Q68" s="94"/>
      <c r="R68" s="94"/>
      <c r="S68" s="94"/>
      <c r="T68" s="94"/>
      <c r="U68" s="94"/>
      <c r="V68" s="94"/>
      <c r="W68" s="94"/>
      <c r="X68" s="94"/>
      <c r="Y68" s="94"/>
      <c r="Z68" s="94"/>
      <c r="AA68" s="94"/>
      <c r="AB68" s="94"/>
    </row>
    <row r="69" spans="2:30" ht="12.75" hidden="1" customHeight="1" outlineLevel="1">
      <c r="D69" s="106" t="str">
        <f ca="1">'Line Items'!D424</f>
        <v>EC4T: Electric Current</v>
      </c>
      <c r="E69" s="89"/>
      <c r="F69" s="107" t="s">
        <v>105</v>
      </c>
      <c r="G69" s="179"/>
      <c r="H69" s="179"/>
      <c r="I69" s="180"/>
      <c r="J69" s="179"/>
      <c r="K69" s="179"/>
      <c r="L69" s="180"/>
      <c r="M69" s="179"/>
      <c r="N69" s="179"/>
      <c r="O69" s="179"/>
      <c r="P69" s="179"/>
      <c r="Q69" s="179"/>
      <c r="R69" s="179"/>
      <c r="S69" s="179"/>
      <c r="T69" s="179"/>
      <c r="U69" s="179"/>
      <c r="V69" s="179"/>
      <c r="W69" s="179"/>
      <c r="X69" s="179"/>
      <c r="Y69" s="179"/>
      <c r="Z69" s="179"/>
      <c r="AA69" s="179"/>
      <c r="AB69" s="197"/>
      <c r="AD69" s="225"/>
    </row>
    <row r="70" spans="2:30" ht="12.75" hidden="1" customHeight="1" outlineLevel="1">
      <c r="D70" s="112" t="str">
        <f ca="1">'Line Items'!D425</f>
        <v>EC4T: Electric Asset</v>
      </c>
      <c r="E70" s="93"/>
      <c r="F70" s="113" t="str">
        <f>F69</f>
        <v>£000</v>
      </c>
      <c r="G70" s="181"/>
      <c r="H70" s="181"/>
      <c r="I70" s="181"/>
      <c r="J70" s="181"/>
      <c r="K70" s="181"/>
      <c r="L70" s="239"/>
      <c r="M70" s="181"/>
      <c r="N70" s="181"/>
      <c r="O70" s="181"/>
      <c r="P70" s="181"/>
      <c r="Q70" s="181"/>
      <c r="R70" s="181"/>
      <c r="S70" s="181"/>
      <c r="T70" s="181"/>
      <c r="U70" s="181"/>
      <c r="V70" s="181"/>
      <c r="W70" s="181"/>
      <c r="X70" s="181"/>
      <c r="Y70" s="181"/>
      <c r="Z70" s="181"/>
      <c r="AA70" s="181"/>
      <c r="AB70" s="182"/>
      <c r="AD70" s="226"/>
    </row>
    <row r="71" spans="2:30" ht="12.75" hidden="1" customHeight="1" outlineLevel="1">
      <c r="D71" s="123" t="str">
        <f ca="1">'Line Items'!D426</f>
        <v>[EC4T Line 3]</v>
      </c>
      <c r="E71" s="183"/>
      <c r="F71" s="124" t="str">
        <f>F69</f>
        <v>£000</v>
      </c>
      <c r="G71" s="184"/>
      <c r="H71" s="184"/>
      <c r="I71" s="184"/>
      <c r="J71" s="184"/>
      <c r="K71" s="184"/>
      <c r="L71" s="184"/>
      <c r="M71" s="184"/>
      <c r="N71" s="184"/>
      <c r="O71" s="184"/>
      <c r="P71" s="184"/>
      <c r="Q71" s="184"/>
      <c r="R71" s="184"/>
      <c r="S71" s="184"/>
      <c r="T71" s="184"/>
      <c r="U71" s="184"/>
      <c r="V71" s="184"/>
      <c r="W71" s="184"/>
      <c r="X71" s="184"/>
      <c r="Y71" s="184"/>
      <c r="Z71" s="184"/>
      <c r="AA71" s="184"/>
      <c r="AB71" s="185"/>
      <c r="AD71" s="227"/>
    </row>
    <row r="72" spans="2:30" ht="12.75" hidden="1" customHeight="1" outlineLevel="1">
      <c r="G72" s="94"/>
      <c r="H72" s="94"/>
      <c r="I72" s="94"/>
      <c r="J72" s="94"/>
      <c r="K72" s="94"/>
      <c r="L72" s="94"/>
      <c r="M72" s="94"/>
      <c r="N72" s="94"/>
      <c r="O72" s="94"/>
      <c r="P72" s="94"/>
      <c r="Q72" s="94"/>
      <c r="R72" s="94"/>
      <c r="S72" s="94"/>
      <c r="T72" s="94"/>
      <c r="U72" s="94"/>
      <c r="V72" s="94"/>
      <c r="W72" s="94"/>
      <c r="X72" s="94"/>
      <c r="Y72" s="94"/>
      <c r="Z72" s="94"/>
      <c r="AA72" s="94"/>
      <c r="AB72" s="94"/>
    </row>
    <row r="73" spans="2:30" ht="12.75" hidden="1" customHeight="1" outlineLevel="1">
      <c r="D73" s="241" t="str">
        <f ca="1">"Total "&amp;C68</f>
        <v>Total EC4T</v>
      </c>
      <c r="E73" s="242"/>
      <c r="F73" s="243" t="str">
        <f>F71</f>
        <v>£000</v>
      </c>
      <c r="G73" s="244">
        <f>SUM(G69:G71)</f>
        <v>0</v>
      </c>
      <c r="H73" s="244">
        <f t="shared" ref="H73:S73" si="12">SUM(H69:H71)</f>
        <v>0</v>
      </c>
      <c r="I73" s="244">
        <f t="shared" si="12"/>
        <v>0</v>
      </c>
      <c r="J73" s="244">
        <f t="shared" si="12"/>
        <v>0</v>
      </c>
      <c r="K73" s="244">
        <f t="shared" si="12"/>
        <v>0</v>
      </c>
      <c r="L73" s="244">
        <f t="shared" si="12"/>
        <v>0</v>
      </c>
      <c r="M73" s="244">
        <f t="shared" si="12"/>
        <v>0</v>
      </c>
      <c r="N73" s="244">
        <f t="shared" si="12"/>
        <v>0</v>
      </c>
      <c r="O73" s="244">
        <f t="shared" si="12"/>
        <v>0</v>
      </c>
      <c r="P73" s="244">
        <f t="shared" si="12"/>
        <v>0</v>
      </c>
      <c r="Q73" s="244">
        <f t="shared" si="12"/>
        <v>0</v>
      </c>
      <c r="R73" s="244">
        <f t="shared" si="12"/>
        <v>0</v>
      </c>
      <c r="S73" s="244">
        <f t="shared" si="12"/>
        <v>0</v>
      </c>
      <c r="T73" s="244">
        <f>SUM(T69:T71)</f>
        <v>0</v>
      </c>
      <c r="U73" s="244">
        <f>SUM(U69:U71)</f>
        <v>0</v>
      </c>
      <c r="V73" s="244">
        <f t="shared" ref="V73:AB73" si="13">SUM(V69:V71)</f>
        <v>0</v>
      </c>
      <c r="W73" s="244">
        <f t="shared" si="13"/>
        <v>0</v>
      </c>
      <c r="X73" s="244">
        <f t="shared" si="13"/>
        <v>0</v>
      </c>
      <c r="Y73" s="244">
        <f t="shared" si="13"/>
        <v>0</v>
      </c>
      <c r="Z73" s="244">
        <f t="shared" si="13"/>
        <v>0</v>
      </c>
      <c r="AA73" s="244">
        <f t="shared" si="13"/>
        <v>0</v>
      </c>
      <c r="AB73" s="245">
        <f t="shared" si="13"/>
        <v>0</v>
      </c>
      <c r="AD73" s="248"/>
    </row>
    <row r="74" spans="2:30" ht="12.75" hidden="1" customHeight="1" outlineLevel="1">
      <c r="G74" s="94"/>
      <c r="H74" s="94"/>
      <c r="I74" s="94"/>
      <c r="J74" s="94"/>
      <c r="K74" s="94"/>
      <c r="L74" s="94"/>
      <c r="M74" s="94"/>
      <c r="N74" s="94"/>
      <c r="O74" s="94"/>
      <c r="P74" s="94"/>
      <c r="Q74" s="94"/>
      <c r="R74" s="94"/>
      <c r="S74" s="94"/>
      <c r="T74" s="94"/>
      <c r="U74" s="94"/>
      <c r="V74" s="94"/>
      <c r="W74" s="94"/>
      <c r="X74" s="94"/>
      <c r="Y74" s="94"/>
      <c r="Z74" s="94"/>
      <c r="AA74" s="94"/>
      <c r="AB74" s="94"/>
    </row>
    <row r="75" spans="2:30" ht="12.75" hidden="1" customHeight="1" outlineLevel="1">
      <c r="C75" s="153" t="str">
        <f ca="1">'Line Items'!C428</f>
        <v>Network Disruption</v>
      </c>
      <c r="G75" s="94"/>
      <c r="H75" s="94"/>
      <c r="I75" s="94"/>
      <c r="J75" s="94"/>
      <c r="K75" s="94"/>
      <c r="L75" s="94"/>
      <c r="M75" s="94"/>
      <c r="N75" s="94"/>
      <c r="O75" s="94"/>
      <c r="P75" s="94"/>
      <c r="Q75" s="94"/>
      <c r="R75" s="94"/>
      <c r="S75" s="94"/>
      <c r="T75" s="94"/>
      <c r="U75" s="94"/>
      <c r="V75" s="94"/>
      <c r="W75" s="94"/>
      <c r="X75" s="94"/>
      <c r="Y75" s="94"/>
      <c r="Z75" s="94"/>
      <c r="AA75" s="94"/>
      <c r="AB75" s="94"/>
    </row>
    <row r="76" spans="2:30" ht="12.75" hidden="1" customHeight="1" outlineLevel="1">
      <c r="D76" s="106" t="str">
        <f ca="1">'Line Items'!D429</f>
        <v>Schedule 4 Access Charge Supplement</v>
      </c>
      <c r="E76" s="89"/>
      <c r="F76" s="107" t="s">
        <v>105</v>
      </c>
      <c r="G76" s="179"/>
      <c r="H76" s="179"/>
      <c r="I76" s="179"/>
      <c r="J76" s="179"/>
      <c r="K76" s="179"/>
      <c r="L76" s="179"/>
      <c r="M76" s="179"/>
      <c r="N76" s="179"/>
      <c r="O76" s="179"/>
      <c r="P76" s="179"/>
      <c r="Q76" s="179"/>
      <c r="R76" s="179"/>
      <c r="S76" s="179"/>
      <c r="T76" s="179"/>
      <c r="U76" s="179"/>
      <c r="V76" s="179"/>
      <c r="W76" s="179"/>
      <c r="X76" s="179"/>
      <c r="Y76" s="179"/>
      <c r="Z76" s="179"/>
      <c r="AA76" s="179"/>
      <c r="AB76" s="197"/>
      <c r="AD76" s="225"/>
    </row>
    <row r="77" spans="2:30" ht="12.75" hidden="1" customHeight="1" outlineLevel="1">
      <c r="D77" s="112" t="str">
        <f ca="1">'Line Items'!D430</f>
        <v xml:space="preserve">Schedule 4 Compensation Income - Revenue </v>
      </c>
      <c r="E77" s="93"/>
      <c r="F77" s="113" t="str">
        <f>F76</f>
        <v>£000</v>
      </c>
      <c r="G77" s="181"/>
      <c r="H77" s="181"/>
      <c r="I77" s="181"/>
      <c r="J77" s="181"/>
      <c r="K77" s="181"/>
      <c r="L77" s="181"/>
      <c r="M77" s="181"/>
      <c r="N77" s="181"/>
      <c r="O77" s="181"/>
      <c r="P77" s="181"/>
      <c r="Q77" s="181"/>
      <c r="R77" s="181"/>
      <c r="S77" s="181"/>
      <c r="T77" s="181"/>
      <c r="U77" s="181"/>
      <c r="V77" s="181"/>
      <c r="W77" s="181"/>
      <c r="X77" s="181"/>
      <c r="Y77" s="181"/>
      <c r="Z77" s="181"/>
      <c r="AA77" s="181"/>
      <c r="AB77" s="182"/>
      <c r="AD77" s="226"/>
    </row>
    <row r="78" spans="2:30" ht="12.75" hidden="1" customHeight="1" outlineLevel="1">
      <c r="D78" s="112" t="str">
        <f ca="1">'Line Items'!D431</f>
        <v xml:space="preserve">Schedule 4 Compensation Income – Estimated Bus Mileage </v>
      </c>
      <c r="E78" s="93"/>
      <c r="F78" s="113" t="str">
        <f>F77</f>
        <v>£000</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26"/>
    </row>
    <row r="79" spans="2:30" ht="12.75" hidden="1" customHeight="1" outlineLevel="1">
      <c r="D79" s="112" t="str">
        <f ca="1">'Line Items'!D432</f>
        <v>Schedule 4 Compensation Income – Train Mileage Compensation Offset</v>
      </c>
      <c r="E79" s="93"/>
      <c r="F79" s="113" t="str">
        <f>F78</f>
        <v>£000</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26"/>
    </row>
    <row r="80" spans="2:30" ht="12.75" hidden="1" customHeight="1" outlineLevel="1">
      <c r="D80" s="123" t="str">
        <f ca="1">'Line Items'!D433</f>
        <v>Severe Disruption Income under TAA</v>
      </c>
      <c r="E80" s="183"/>
      <c r="F80" s="124" t="str">
        <f>F77</f>
        <v>£000</v>
      </c>
      <c r="G80" s="184"/>
      <c r="H80" s="184"/>
      <c r="I80" s="184"/>
      <c r="J80" s="184"/>
      <c r="K80" s="184"/>
      <c r="L80" s="184"/>
      <c r="M80" s="184"/>
      <c r="N80" s="184"/>
      <c r="O80" s="184"/>
      <c r="P80" s="184"/>
      <c r="Q80" s="184"/>
      <c r="R80" s="184"/>
      <c r="S80" s="184"/>
      <c r="T80" s="184"/>
      <c r="U80" s="184"/>
      <c r="V80" s="184"/>
      <c r="W80" s="184"/>
      <c r="X80" s="184"/>
      <c r="Y80" s="184"/>
      <c r="Z80" s="184"/>
      <c r="AA80" s="184"/>
      <c r="AB80" s="185"/>
      <c r="AD80" s="227"/>
    </row>
    <row r="81" spans="3:30" ht="12.75" hidden="1" customHeight="1" outlineLevel="1">
      <c r="G81" s="94"/>
      <c r="H81" s="94"/>
      <c r="I81" s="94"/>
      <c r="J81" s="94"/>
      <c r="K81" s="94"/>
      <c r="L81" s="94"/>
      <c r="M81" s="94"/>
      <c r="N81" s="94"/>
      <c r="O81" s="94"/>
      <c r="P81" s="94"/>
      <c r="Q81" s="94"/>
      <c r="R81" s="94"/>
      <c r="S81" s="94"/>
      <c r="T81" s="94"/>
      <c r="U81" s="94"/>
      <c r="V81" s="94"/>
      <c r="W81" s="94"/>
      <c r="X81" s="94"/>
      <c r="Y81" s="94"/>
      <c r="Z81" s="94"/>
      <c r="AA81" s="94"/>
      <c r="AB81" s="94"/>
    </row>
    <row r="82" spans="3:30" ht="12.75" hidden="1" customHeight="1" outlineLevel="1">
      <c r="D82" s="241" t="str">
        <f ca="1">"Total "&amp;C75</f>
        <v>Total Network Disruption</v>
      </c>
      <c r="E82" s="242"/>
      <c r="F82" s="243" t="str">
        <f>F80</f>
        <v>£000</v>
      </c>
      <c r="G82" s="244">
        <f>SUM(G76:G80)</f>
        <v>0</v>
      </c>
      <c r="H82" s="244">
        <f t="shared" ref="H82:S82" si="14">SUM(H76:H80)</f>
        <v>0</v>
      </c>
      <c r="I82" s="244">
        <f t="shared" si="14"/>
        <v>0</v>
      </c>
      <c r="J82" s="244">
        <f t="shared" si="14"/>
        <v>0</v>
      </c>
      <c r="K82" s="244">
        <f t="shared" si="14"/>
        <v>0</v>
      </c>
      <c r="L82" s="244">
        <f t="shared" si="14"/>
        <v>0</v>
      </c>
      <c r="M82" s="244">
        <f t="shared" si="14"/>
        <v>0</v>
      </c>
      <c r="N82" s="244">
        <f t="shared" si="14"/>
        <v>0</v>
      </c>
      <c r="O82" s="244">
        <f t="shared" si="14"/>
        <v>0</v>
      </c>
      <c r="P82" s="244">
        <f t="shared" si="14"/>
        <v>0</v>
      </c>
      <c r="Q82" s="244">
        <f t="shared" si="14"/>
        <v>0</v>
      </c>
      <c r="R82" s="244">
        <f t="shared" si="14"/>
        <v>0</v>
      </c>
      <c r="S82" s="244">
        <f t="shared" si="14"/>
        <v>0</v>
      </c>
      <c r="T82" s="244">
        <f>SUM(T76:T80)</f>
        <v>0</v>
      </c>
      <c r="U82" s="244">
        <f>SUM(U76:U80)</f>
        <v>0</v>
      </c>
      <c r="V82" s="244">
        <f t="shared" ref="V82:AB82" si="15">SUM(V76:V80)</f>
        <v>0</v>
      </c>
      <c r="W82" s="244">
        <f t="shared" si="15"/>
        <v>0</v>
      </c>
      <c r="X82" s="244">
        <f t="shared" si="15"/>
        <v>0</v>
      </c>
      <c r="Y82" s="244">
        <f t="shared" si="15"/>
        <v>0</v>
      </c>
      <c r="Z82" s="244">
        <f t="shared" si="15"/>
        <v>0</v>
      </c>
      <c r="AA82" s="244">
        <f t="shared" si="15"/>
        <v>0</v>
      </c>
      <c r="AB82" s="245">
        <f t="shared" si="15"/>
        <v>0</v>
      </c>
      <c r="AD82" s="248"/>
    </row>
    <row r="83" spans="3:30" ht="12.75" hidden="1" customHeight="1" outlineLevel="1">
      <c r="G83" s="94"/>
      <c r="H83" s="94"/>
      <c r="I83" s="94"/>
      <c r="J83" s="94"/>
      <c r="K83" s="94"/>
      <c r="L83" s="94"/>
      <c r="M83" s="94"/>
      <c r="N83" s="94"/>
      <c r="O83" s="94"/>
      <c r="P83" s="94"/>
      <c r="Q83" s="94"/>
      <c r="R83" s="94"/>
      <c r="S83" s="94"/>
      <c r="T83" s="94"/>
      <c r="U83" s="94"/>
      <c r="V83" s="94"/>
      <c r="W83" s="94"/>
      <c r="X83" s="94"/>
      <c r="Y83" s="94"/>
      <c r="Z83" s="94"/>
      <c r="AA83" s="94"/>
      <c r="AB83" s="94"/>
    </row>
    <row r="84" spans="3:30" ht="12.75" hidden="1" customHeight="1" outlineLevel="1">
      <c r="C84" s="153" t="str">
        <f ca="1">'Line Items'!C435</f>
        <v>Schedule 8 Supplemental</v>
      </c>
      <c r="G84" s="94"/>
      <c r="H84" s="94"/>
      <c r="I84" s="94"/>
      <c r="J84" s="94"/>
      <c r="K84" s="94"/>
      <c r="L84" s="94"/>
      <c r="M84" s="94"/>
      <c r="N84" s="94"/>
      <c r="O84" s="94"/>
      <c r="P84" s="94"/>
      <c r="Q84" s="94"/>
      <c r="R84" s="94"/>
      <c r="S84" s="94"/>
      <c r="T84" s="94"/>
      <c r="U84" s="94"/>
      <c r="V84" s="94"/>
      <c r="W84" s="94"/>
      <c r="X84" s="94"/>
      <c r="Y84" s="94"/>
      <c r="Z84" s="94"/>
      <c r="AA84" s="94"/>
      <c r="AB84" s="94"/>
    </row>
    <row r="85" spans="3:30" ht="12.75" hidden="1" customHeight="1" outlineLevel="1">
      <c r="D85" s="106" t="str">
        <f ca="1">'Line Items'!D436</f>
        <v>Schedule 8 Supplemental Access Charge</v>
      </c>
      <c r="E85" s="89"/>
      <c r="F85" s="107" t="s">
        <v>105</v>
      </c>
      <c r="G85" s="179"/>
      <c r="H85" s="179"/>
      <c r="I85" s="179"/>
      <c r="J85" s="179"/>
      <c r="K85" s="179"/>
      <c r="L85" s="179"/>
      <c r="M85" s="179"/>
      <c r="N85" s="179"/>
      <c r="O85" s="179"/>
      <c r="P85" s="179"/>
      <c r="Q85" s="179"/>
      <c r="R85" s="179"/>
      <c r="S85" s="179"/>
      <c r="T85" s="179"/>
      <c r="U85" s="179"/>
      <c r="V85" s="179"/>
      <c r="W85" s="179"/>
      <c r="X85" s="179"/>
      <c r="Y85" s="179"/>
      <c r="Z85" s="179"/>
      <c r="AA85" s="179"/>
      <c r="AB85" s="197"/>
      <c r="AD85" s="225"/>
    </row>
    <row r="86" spans="3:30" ht="12.75" hidden="1" customHeight="1" outlineLevel="1">
      <c r="D86" s="112" t="str">
        <f ca="1">'Line Items'!D437</f>
        <v>Additional Schedule 8 Supplemental</v>
      </c>
      <c r="E86" s="93"/>
      <c r="F86" s="113" t="str">
        <f>F85</f>
        <v>£000</v>
      </c>
      <c r="G86" s="181"/>
      <c r="H86" s="181"/>
      <c r="I86" s="181"/>
      <c r="J86" s="181"/>
      <c r="K86" s="181"/>
      <c r="L86" s="181"/>
      <c r="M86" s="181"/>
      <c r="N86" s="181"/>
      <c r="O86" s="181"/>
      <c r="P86" s="181"/>
      <c r="Q86" s="181"/>
      <c r="R86" s="181"/>
      <c r="S86" s="181"/>
      <c r="T86" s="181"/>
      <c r="U86" s="181"/>
      <c r="V86" s="181"/>
      <c r="W86" s="181"/>
      <c r="X86" s="181"/>
      <c r="Y86" s="181"/>
      <c r="Z86" s="181"/>
      <c r="AA86" s="181"/>
      <c r="AB86" s="182"/>
      <c r="AD86" s="226"/>
    </row>
    <row r="87" spans="3:30" ht="12.75" hidden="1" customHeight="1" outlineLevel="1">
      <c r="D87" s="123" t="str">
        <f ca="1">'Line Items'!D438</f>
        <v>[Schedule 8 Supplemental Line 3]</v>
      </c>
      <c r="E87" s="183"/>
      <c r="F87" s="124" t="str">
        <f>F86</f>
        <v>£000</v>
      </c>
      <c r="G87" s="184"/>
      <c r="H87" s="184"/>
      <c r="I87" s="184"/>
      <c r="J87" s="184"/>
      <c r="K87" s="184"/>
      <c r="L87" s="184"/>
      <c r="M87" s="184"/>
      <c r="N87" s="184"/>
      <c r="O87" s="184"/>
      <c r="P87" s="184"/>
      <c r="Q87" s="184"/>
      <c r="R87" s="184"/>
      <c r="S87" s="184"/>
      <c r="T87" s="184"/>
      <c r="U87" s="184"/>
      <c r="V87" s="184"/>
      <c r="W87" s="184"/>
      <c r="X87" s="184"/>
      <c r="Y87" s="184"/>
      <c r="Z87" s="184"/>
      <c r="AA87" s="184"/>
      <c r="AB87" s="185"/>
      <c r="AD87" s="227"/>
    </row>
    <row r="88" spans="3:30" ht="12.75" hidden="1" customHeight="1" outlineLevel="1">
      <c r="G88" s="94"/>
      <c r="H88" s="94"/>
      <c r="I88" s="94"/>
      <c r="J88" s="94"/>
      <c r="K88" s="94"/>
      <c r="L88" s="94"/>
      <c r="M88" s="94"/>
      <c r="N88" s="94"/>
      <c r="O88" s="94"/>
      <c r="P88" s="94"/>
      <c r="Q88" s="94"/>
      <c r="R88" s="94"/>
      <c r="S88" s="94"/>
      <c r="T88" s="94"/>
      <c r="U88" s="94"/>
      <c r="V88" s="94"/>
      <c r="W88" s="94"/>
      <c r="X88" s="94"/>
      <c r="Y88" s="94"/>
      <c r="Z88" s="94"/>
      <c r="AA88" s="94"/>
      <c r="AB88" s="94"/>
    </row>
    <row r="89" spans="3:30" ht="12.75" hidden="1" customHeight="1" outlineLevel="1">
      <c r="D89" s="241" t="str">
        <f ca="1">C84</f>
        <v>Schedule 8 Supplemental</v>
      </c>
      <c r="E89" s="242"/>
      <c r="F89" s="243" t="str">
        <f>F87</f>
        <v>£000</v>
      </c>
      <c r="G89" s="244">
        <f>SUM(G85:G87)</f>
        <v>0</v>
      </c>
      <c r="H89" s="244">
        <f t="shared" ref="H89:S89" si="16">SUM(H85:H87)</f>
        <v>0</v>
      </c>
      <c r="I89" s="244">
        <f t="shared" si="16"/>
        <v>0</v>
      </c>
      <c r="J89" s="244">
        <f t="shared" si="16"/>
        <v>0</v>
      </c>
      <c r="K89" s="244">
        <f t="shared" si="16"/>
        <v>0</v>
      </c>
      <c r="L89" s="244">
        <f t="shared" si="16"/>
        <v>0</v>
      </c>
      <c r="M89" s="244">
        <f t="shared" si="16"/>
        <v>0</v>
      </c>
      <c r="N89" s="244">
        <f t="shared" si="16"/>
        <v>0</v>
      </c>
      <c r="O89" s="244">
        <f t="shared" si="16"/>
        <v>0</v>
      </c>
      <c r="P89" s="244">
        <f t="shared" si="16"/>
        <v>0</v>
      </c>
      <c r="Q89" s="244">
        <f t="shared" si="16"/>
        <v>0</v>
      </c>
      <c r="R89" s="244">
        <f t="shared" si="16"/>
        <v>0</v>
      </c>
      <c r="S89" s="244">
        <f t="shared" si="16"/>
        <v>0</v>
      </c>
      <c r="T89" s="244">
        <f>SUM(T85:T87)</f>
        <v>0</v>
      </c>
      <c r="U89" s="244">
        <f>SUM(U85:U87)</f>
        <v>0</v>
      </c>
      <c r="V89" s="244">
        <f t="shared" ref="V89:AB89" si="17">SUM(V85:V87)</f>
        <v>0</v>
      </c>
      <c r="W89" s="244">
        <f t="shared" si="17"/>
        <v>0</v>
      </c>
      <c r="X89" s="244">
        <f t="shared" si="17"/>
        <v>0</v>
      </c>
      <c r="Y89" s="244">
        <f t="shared" si="17"/>
        <v>0</v>
      </c>
      <c r="Z89" s="244">
        <f t="shared" si="17"/>
        <v>0</v>
      </c>
      <c r="AA89" s="244">
        <f t="shared" si="17"/>
        <v>0</v>
      </c>
      <c r="AB89" s="245">
        <f t="shared" si="17"/>
        <v>0</v>
      </c>
      <c r="AD89" s="248"/>
    </row>
    <row r="90" spans="3:30" ht="12.75" hidden="1" customHeight="1" outlineLevel="1">
      <c r="G90" s="94"/>
      <c r="H90" s="94"/>
      <c r="I90" s="94"/>
      <c r="J90" s="94"/>
      <c r="K90" s="94"/>
      <c r="L90" s="94"/>
      <c r="M90" s="94"/>
      <c r="N90" s="94"/>
      <c r="O90" s="94"/>
      <c r="P90" s="94"/>
      <c r="Q90" s="94"/>
      <c r="R90" s="94"/>
      <c r="S90" s="94"/>
      <c r="T90" s="94"/>
      <c r="U90" s="94"/>
      <c r="V90" s="94"/>
      <c r="W90" s="94"/>
      <c r="X90" s="94"/>
      <c r="Y90" s="94"/>
      <c r="Z90" s="94"/>
      <c r="AA90" s="94"/>
      <c r="AB90" s="94"/>
    </row>
    <row r="91" spans="3:30" ht="12.75" hidden="1" customHeight="1" outlineLevel="1">
      <c r="C91" s="153" t="str">
        <f ca="1">'Line Items'!C440</f>
        <v>Other Network Rail Charges</v>
      </c>
      <c r="G91" s="94"/>
      <c r="H91" s="94"/>
      <c r="I91" s="94"/>
      <c r="J91" s="94"/>
      <c r="K91" s="94"/>
      <c r="L91" s="94"/>
      <c r="M91" s="94"/>
      <c r="N91" s="94"/>
      <c r="O91" s="94"/>
      <c r="P91" s="94"/>
      <c r="Q91" s="94"/>
      <c r="R91" s="94"/>
      <c r="S91" s="94"/>
      <c r="T91" s="94"/>
      <c r="U91" s="94"/>
      <c r="V91" s="94"/>
      <c r="W91" s="94"/>
      <c r="X91" s="94"/>
      <c r="Y91" s="94"/>
      <c r="Z91" s="94"/>
      <c r="AA91" s="94"/>
      <c r="AB91" s="94"/>
    </row>
    <row r="92" spans="3:30" ht="12.75" hidden="1" customHeight="1" outlineLevel="1">
      <c r="D92" s="106" t="str">
        <f ca="1">'Line Items'!D441</f>
        <v>RSSB Safety Charge</v>
      </c>
      <c r="E92" s="89"/>
      <c r="F92" s="107" t="s">
        <v>105</v>
      </c>
      <c r="G92" s="179"/>
      <c r="H92" s="179"/>
      <c r="I92" s="179"/>
      <c r="J92" s="179"/>
      <c r="K92" s="179"/>
      <c r="L92" s="179"/>
      <c r="M92" s="179"/>
      <c r="N92" s="179"/>
      <c r="O92" s="179"/>
      <c r="P92" s="179"/>
      <c r="Q92" s="179"/>
      <c r="R92" s="179"/>
      <c r="S92" s="179"/>
      <c r="T92" s="179"/>
      <c r="U92" s="179"/>
      <c r="V92" s="179"/>
      <c r="W92" s="179"/>
      <c r="X92" s="179"/>
      <c r="Y92" s="179"/>
      <c r="Z92" s="179"/>
      <c r="AA92" s="179"/>
      <c r="AB92" s="197"/>
      <c r="AD92" s="225"/>
    </row>
    <row r="93" spans="3:30" ht="12.75" hidden="1" customHeight="1" outlineLevel="1">
      <c r="D93" s="112" t="str">
        <f ca="1">'Line Items'!D442</f>
        <v>Minor Works</v>
      </c>
      <c r="E93" s="93"/>
      <c r="F93" s="113" t="str">
        <f>F92</f>
        <v>£000</v>
      </c>
      <c r="G93" s="181"/>
      <c r="H93" s="181"/>
      <c r="I93" s="181"/>
      <c r="J93" s="181"/>
      <c r="K93" s="181"/>
      <c r="L93" s="181"/>
      <c r="M93" s="181"/>
      <c r="N93" s="181"/>
      <c r="O93" s="181"/>
      <c r="P93" s="181"/>
      <c r="Q93" s="181"/>
      <c r="R93" s="181"/>
      <c r="S93" s="181"/>
      <c r="T93" s="181"/>
      <c r="U93" s="181"/>
      <c r="V93" s="181"/>
      <c r="W93" s="181"/>
      <c r="X93" s="181"/>
      <c r="Y93" s="181"/>
      <c r="Z93" s="181"/>
      <c r="AA93" s="181"/>
      <c r="AB93" s="182"/>
      <c r="AD93" s="226"/>
    </row>
    <row r="94" spans="3:30" ht="12.75" hidden="1" customHeight="1" outlineLevel="1">
      <c r="D94" s="123" t="str">
        <f ca="1">'Line Items'!D443</f>
        <v>Other Network Rail Charges (&lt;£250k p.a.)</v>
      </c>
      <c r="E94" s="183"/>
      <c r="F94" s="124" t="str">
        <f>F93</f>
        <v>£000</v>
      </c>
      <c r="G94" s="184"/>
      <c r="H94" s="184"/>
      <c r="I94" s="184"/>
      <c r="J94" s="184"/>
      <c r="K94" s="184"/>
      <c r="L94" s="184"/>
      <c r="M94" s="184"/>
      <c r="N94" s="184"/>
      <c r="O94" s="184"/>
      <c r="P94" s="184"/>
      <c r="Q94" s="184"/>
      <c r="R94" s="184"/>
      <c r="S94" s="184"/>
      <c r="T94" s="184"/>
      <c r="U94" s="184"/>
      <c r="V94" s="184"/>
      <c r="W94" s="184"/>
      <c r="X94" s="184"/>
      <c r="Y94" s="184"/>
      <c r="Z94" s="184"/>
      <c r="AA94" s="184"/>
      <c r="AB94" s="185"/>
      <c r="AD94" s="531" t="s">
        <v>860</v>
      </c>
    </row>
    <row r="95" spans="3:30" ht="12.75" hidden="1" customHeight="1" outlineLevel="1">
      <c r="G95" s="94"/>
      <c r="H95" s="94"/>
      <c r="I95" s="94"/>
      <c r="J95" s="94"/>
      <c r="K95" s="94"/>
      <c r="L95" s="94"/>
      <c r="M95" s="94"/>
      <c r="N95" s="94"/>
      <c r="O95" s="94"/>
      <c r="P95" s="94"/>
      <c r="Q95" s="94"/>
      <c r="R95" s="94"/>
      <c r="S95" s="94"/>
      <c r="T95" s="94"/>
      <c r="U95" s="94"/>
      <c r="V95" s="94"/>
      <c r="W95" s="94"/>
      <c r="X95" s="94"/>
      <c r="Y95" s="94"/>
      <c r="Z95" s="94"/>
      <c r="AA95" s="94"/>
      <c r="AB95" s="94"/>
    </row>
    <row r="96" spans="3:30" ht="12.75" hidden="1" customHeight="1" outlineLevel="1">
      <c r="D96" s="241" t="str">
        <f ca="1">C91</f>
        <v>Other Network Rail Charges</v>
      </c>
      <c r="E96" s="242"/>
      <c r="F96" s="243" t="str">
        <f>F94</f>
        <v>£000</v>
      </c>
      <c r="G96" s="244">
        <f>SUM(G92:G94)</f>
        <v>0</v>
      </c>
      <c r="H96" s="244">
        <f t="shared" ref="H96:AB96" si="18">SUM(H92:H94)</f>
        <v>0</v>
      </c>
      <c r="I96" s="244">
        <f t="shared" si="18"/>
        <v>0</v>
      </c>
      <c r="J96" s="244">
        <f t="shared" si="18"/>
        <v>0</v>
      </c>
      <c r="K96" s="244">
        <f t="shared" si="18"/>
        <v>0</v>
      </c>
      <c r="L96" s="244">
        <f t="shared" si="18"/>
        <v>0</v>
      </c>
      <c r="M96" s="244">
        <f t="shared" si="18"/>
        <v>0</v>
      </c>
      <c r="N96" s="244">
        <f t="shared" si="18"/>
        <v>0</v>
      </c>
      <c r="O96" s="244">
        <f t="shared" si="18"/>
        <v>0</v>
      </c>
      <c r="P96" s="244">
        <f t="shared" si="18"/>
        <v>0</v>
      </c>
      <c r="Q96" s="244">
        <f t="shared" si="18"/>
        <v>0</v>
      </c>
      <c r="R96" s="244">
        <f t="shared" si="18"/>
        <v>0</v>
      </c>
      <c r="S96" s="244">
        <f t="shared" si="18"/>
        <v>0</v>
      </c>
      <c r="T96" s="244">
        <f t="shared" si="18"/>
        <v>0</v>
      </c>
      <c r="U96" s="244">
        <f t="shared" si="18"/>
        <v>0</v>
      </c>
      <c r="V96" s="244">
        <f t="shared" si="18"/>
        <v>0</v>
      </c>
      <c r="W96" s="244">
        <f t="shared" si="18"/>
        <v>0</v>
      </c>
      <c r="X96" s="244">
        <f t="shared" si="18"/>
        <v>0</v>
      </c>
      <c r="Y96" s="244">
        <f t="shared" si="18"/>
        <v>0</v>
      </c>
      <c r="Z96" s="244">
        <f t="shared" si="18"/>
        <v>0</v>
      </c>
      <c r="AA96" s="244">
        <f t="shared" si="18"/>
        <v>0</v>
      </c>
      <c r="AB96" s="245">
        <f t="shared" si="18"/>
        <v>0</v>
      </c>
      <c r="AD96" s="248"/>
    </row>
    <row r="97" spans="2:30" ht="12.75" hidden="1" customHeight="1" outlineLevel="1">
      <c r="G97" s="94"/>
      <c r="H97" s="94"/>
      <c r="I97" s="94"/>
      <c r="J97" s="94"/>
      <c r="K97" s="94"/>
      <c r="L97" s="94"/>
      <c r="M97" s="94"/>
      <c r="N97" s="94"/>
      <c r="O97" s="94"/>
      <c r="P97" s="94"/>
      <c r="Q97" s="94"/>
      <c r="R97" s="94"/>
      <c r="S97" s="94"/>
      <c r="T97" s="94"/>
      <c r="U97" s="94"/>
      <c r="V97" s="94"/>
      <c r="W97" s="94"/>
      <c r="X97" s="94"/>
      <c r="Y97" s="94"/>
      <c r="Z97" s="94"/>
      <c r="AA97" s="94"/>
      <c r="AB97" s="94"/>
    </row>
    <row r="98" spans="2:30" ht="12.75" hidden="1" customHeight="1" outlineLevel="1">
      <c r="C98" s="153" t="str">
        <f ca="1">'Line Items'!C445</f>
        <v>Other Annualised Capex Charges</v>
      </c>
      <c r="G98" s="94"/>
      <c r="H98" s="94"/>
      <c r="I98" s="94"/>
      <c r="J98" s="94"/>
      <c r="K98" s="94"/>
      <c r="L98" s="94"/>
      <c r="M98" s="94"/>
      <c r="N98" s="94"/>
      <c r="O98" s="94"/>
      <c r="P98" s="94"/>
      <c r="Q98" s="94"/>
      <c r="R98" s="94"/>
      <c r="S98" s="94"/>
      <c r="T98" s="94"/>
      <c r="U98" s="94"/>
      <c r="V98" s="94"/>
      <c r="W98" s="94"/>
      <c r="X98" s="94"/>
      <c r="Y98" s="94"/>
      <c r="Z98" s="94"/>
      <c r="AA98" s="94"/>
      <c r="AB98" s="94"/>
    </row>
    <row r="99" spans="2:30" ht="12.75" hidden="1" customHeight="1" outlineLevel="1">
      <c r="D99" s="106" t="str">
        <f ca="1">'Line Items'!D446</f>
        <v>Additional Other Annualised Capex Charges</v>
      </c>
      <c r="E99" s="89"/>
      <c r="F99" s="107" t="s">
        <v>105</v>
      </c>
      <c r="G99" s="179"/>
      <c r="H99" s="179"/>
      <c r="I99" s="179"/>
      <c r="J99" s="179"/>
      <c r="K99" s="179"/>
      <c r="L99" s="179"/>
      <c r="M99" s="179"/>
      <c r="N99" s="179"/>
      <c r="O99" s="179"/>
      <c r="P99" s="179"/>
      <c r="Q99" s="179"/>
      <c r="R99" s="179"/>
      <c r="S99" s="179"/>
      <c r="T99" s="179"/>
      <c r="U99" s="179"/>
      <c r="V99" s="179"/>
      <c r="W99" s="179"/>
      <c r="X99" s="179"/>
      <c r="Y99" s="179"/>
      <c r="Z99" s="179"/>
      <c r="AA99" s="179"/>
      <c r="AB99" s="197"/>
      <c r="AD99" s="225"/>
    </row>
    <row r="100" spans="2:30" ht="12.75" hidden="1" customHeight="1" outlineLevel="1">
      <c r="D100" s="112" t="str">
        <f ca="1">'Line Items'!D447</f>
        <v>[Other Annualised Capex Charges Line 2]</v>
      </c>
      <c r="E100" s="93"/>
      <c r="F100" s="113" t="str">
        <f>F99</f>
        <v>£000</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26"/>
    </row>
    <row r="101" spans="2:30" ht="12.75" hidden="1" customHeight="1" outlineLevel="1">
      <c r="D101" s="123" t="str">
        <f ca="1">'Line Items'!D448</f>
        <v>[Other Annualised Capex Charges Line 3]</v>
      </c>
      <c r="E101" s="183"/>
      <c r="F101" s="124" t="str">
        <f>F100</f>
        <v>£000</v>
      </c>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5"/>
      <c r="AD101" s="227"/>
    </row>
    <row r="102" spans="2:30" ht="12.75" hidden="1" customHeight="1" outlineLevel="1">
      <c r="G102" s="94"/>
      <c r="H102" s="94"/>
      <c r="I102" s="94"/>
      <c r="J102" s="94"/>
      <c r="K102" s="94"/>
      <c r="L102" s="94"/>
      <c r="M102" s="94"/>
      <c r="N102" s="94"/>
      <c r="O102" s="94"/>
      <c r="P102" s="94"/>
      <c r="Q102" s="94"/>
      <c r="R102" s="94"/>
      <c r="S102" s="94"/>
      <c r="T102" s="94"/>
      <c r="U102" s="94"/>
      <c r="V102" s="94"/>
      <c r="W102" s="94"/>
      <c r="X102" s="94"/>
      <c r="Y102" s="94"/>
      <c r="Z102" s="94"/>
      <c r="AA102" s="94"/>
      <c r="AB102" s="94"/>
    </row>
    <row r="103" spans="2:30" ht="12.75" hidden="1" customHeight="1" outlineLevel="1">
      <c r="D103" s="241" t="str">
        <f ca="1">C98</f>
        <v>Other Annualised Capex Charges</v>
      </c>
      <c r="E103" s="242"/>
      <c r="F103" s="243" t="str">
        <f>F101</f>
        <v>£000</v>
      </c>
      <c r="G103" s="244">
        <f>SUM(G99:G101)</f>
        <v>0</v>
      </c>
      <c r="H103" s="244">
        <f t="shared" ref="H103:S103" si="19">SUM(H99:H101)</f>
        <v>0</v>
      </c>
      <c r="I103" s="244">
        <f t="shared" si="19"/>
        <v>0</v>
      </c>
      <c r="J103" s="244">
        <f t="shared" si="19"/>
        <v>0</v>
      </c>
      <c r="K103" s="244">
        <f t="shared" si="19"/>
        <v>0</v>
      </c>
      <c r="L103" s="244">
        <f t="shared" si="19"/>
        <v>0</v>
      </c>
      <c r="M103" s="244">
        <f t="shared" si="19"/>
        <v>0</v>
      </c>
      <c r="N103" s="244">
        <f t="shared" si="19"/>
        <v>0</v>
      </c>
      <c r="O103" s="244">
        <f t="shared" si="19"/>
        <v>0</v>
      </c>
      <c r="P103" s="244">
        <f t="shared" si="19"/>
        <v>0</v>
      </c>
      <c r="Q103" s="244">
        <f t="shared" si="19"/>
        <v>0</v>
      </c>
      <c r="R103" s="244">
        <f t="shared" si="19"/>
        <v>0</v>
      </c>
      <c r="S103" s="244">
        <f t="shared" si="19"/>
        <v>0</v>
      </c>
      <c r="T103" s="244">
        <f>SUM(T99:T101)</f>
        <v>0</v>
      </c>
      <c r="U103" s="244">
        <f>SUM(U99:U101)</f>
        <v>0</v>
      </c>
      <c r="V103" s="244">
        <f t="shared" ref="V103:AB103" si="20">SUM(V99:V101)</f>
        <v>0</v>
      </c>
      <c r="W103" s="244">
        <f t="shared" si="20"/>
        <v>0</v>
      </c>
      <c r="X103" s="244">
        <f t="shared" si="20"/>
        <v>0</v>
      </c>
      <c r="Y103" s="244">
        <f t="shared" si="20"/>
        <v>0</v>
      </c>
      <c r="Z103" s="244">
        <f t="shared" si="20"/>
        <v>0</v>
      </c>
      <c r="AA103" s="244">
        <f t="shared" si="20"/>
        <v>0</v>
      </c>
      <c r="AB103" s="245">
        <f t="shared" si="20"/>
        <v>0</v>
      </c>
      <c r="AD103" s="248"/>
    </row>
    <row r="104" spans="2:30" collapsed="1">
      <c r="G104" s="94"/>
      <c r="H104" s="94"/>
      <c r="I104" s="94"/>
      <c r="J104" s="94"/>
      <c r="K104" s="94"/>
      <c r="L104" s="94"/>
      <c r="M104" s="94"/>
      <c r="N104" s="94"/>
      <c r="O104" s="94"/>
      <c r="P104" s="94"/>
      <c r="Q104" s="94"/>
      <c r="R104" s="94"/>
      <c r="S104" s="94"/>
      <c r="T104" s="94"/>
      <c r="U104" s="94"/>
      <c r="V104" s="94"/>
      <c r="W104" s="94"/>
      <c r="X104" s="94"/>
      <c r="Y104" s="94"/>
      <c r="Z104" s="94"/>
      <c r="AA104" s="94"/>
      <c r="AB104" s="94"/>
    </row>
    <row r="105" spans="2:30">
      <c r="G105" s="94"/>
      <c r="H105" s="94"/>
      <c r="I105" s="94"/>
      <c r="J105" s="94"/>
      <c r="K105" s="94"/>
      <c r="L105" s="94"/>
      <c r="M105" s="94"/>
      <c r="N105" s="94"/>
      <c r="O105" s="94"/>
      <c r="P105" s="94"/>
      <c r="Q105" s="94"/>
      <c r="R105" s="94"/>
      <c r="S105" s="94"/>
      <c r="T105" s="94"/>
      <c r="U105" s="94"/>
      <c r="V105" s="94"/>
      <c r="W105" s="94"/>
      <c r="X105" s="94"/>
      <c r="Y105" s="94"/>
      <c r="Z105" s="94"/>
      <c r="AA105" s="94"/>
      <c r="AB105" s="94"/>
    </row>
    <row r="106" spans="2:30" ht="16.5">
      <c r="B106" s="5" t="str">
        <f ca="1">'Line Items'!B450</f>
        <v>ROSCO Funded Infrastructure (Spare)</v>
      </c>
      <c r="C106" s="5"/>
      <c r="D106" s="5"/>
      <c r="E106" s="5"/>
      <c r="F106" s="5"/>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5"/>
      <c r="AD106" s="5"/>
    </row>
    <row r="107" spans="2:30" ht="12.75" hidden="1" customHeight="1" outlineLevel="1">
      <c r="G107" s="94"/>
      <c r="H107" s="94"/>
      <c r="I107" s="94"/>
      <c r="J107" s="94"/>
      <c r="K107" s="94"/>
      <c r="L107" s="94"/>
      <c r="M107" s="94"/>
      <c r="N107" s="94"/>
      <c r="O107" s="94"/>
      <c r="P107" s="94"/>
      <c r="Q107" s="94"/>
      <c r="R107" s="94"/>
      <c r="S107" s="94"/>
      <c r="T107" s="94"/>
      <c r="U107" s="94"/>
      <c r="V107" s="94"/>
      <c r="W107" s="94"/>
      <c r="X107" s="94"/>
      <c r="Y107" s="94"/>
      <c r="Z107" s="94"/>
      <c r="AA107" s="94"/>
      <c r="AB107" s="94"/>
    </row>
    <row r="108" spans="2:30" ht="12.75" hidden="1" customHeight="1" outlineLevel="1">
      <c r="D108" s="106" t="str">
        <f ca="1">'Line Items'!D452</f>
        <v>Additional ROSCO Funded Infrastructure</v>
      </c>
      <c r="E108" s="89"/>
      <c r="F108" s="107" t="s">
        <v>105</v>
      </c>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97"/>
      <c r="AD108" s="225"/>
    </row>
    <row r="109" spans="2:30" ht="12.75" hidden="1" customHeight="1" outlineLevel="1">
      <c r="D109" s="112" t="str">
        <f ca="1">'Line Items'!D453</f>
        <v>[ROSCO Funded Infrastructure (Spare) Line 2]</v>
      </c>
      <c r="E109" s="93"/>
      <c r="F109" s="113" t="str">
        <f>F108</f>
        <v>£000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226"/>
    </row>
    <row r="110" spans="2:30" ht="12.75" hidden="1" customHeight="1" outlineLevel="1">
      <c r="D110" s="112" t="str">
        <f ca="1">'Line Items'!D454</f>
        <v>[ROSCO Funded Infrastructure (Spare) Line 3]</v>
      </c>
      <c r="E110" s="93"/>
      <c r="F110" s="113" t="str">
        <f>F109</f>
        <v>£000</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226"/>
    </row>
    <row r="111" spans="2:30" ht="12.75" hidden="1" customHeight="1" outlineLevel="1">
      <c r="D111" s="112" t="str">
        <f ca="1">'Line Items'!D455</f>
        <v>[ROSCO Funded Infrastructure (Spare) Line 4]</v>
      </c>
      <c r="E111" s="93"/>
      <c r="F111" s="113" t="str">
        <f>F110</f>
        <v>£000</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26"/>
    </row>
    <row r="112" spans="2:30" ht="12.75" hidden="1" customHeight="1" outlineLevel="1">
      <c r="D112" s="123" t="str">
        <f ca="1">'Line Items'!D456</f>
        <v>[ROSCO Funded Infrastructure (Spare) Line 5]</v>
      </c>
      <c r="E112" s="183"/>
      <c r="F112" s="124" t="str">
        <f>F108</f>
        <v>£000</v>
      </c>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5"/>
      <c r="AD112" s="227"/>
    </row>
    <row r="113" spans="2:30" ht="12.75" hidden="1" customHeight="1" outlineLevel="1">
      <c r="G113" s="94"/>
      <c r="H113" s="94"/>
      <c r="I113" s="94"/>
      <c r="J113" s="94"/>
      <c r="K113" s="94"/>
      <c r="L113" s="94"/>
      <c r="M113" s="94"/>
      <c r="N113" s="94"/>
      <c r="O113" s="94"/>
      <c r="P113" s="94"/>
      <c r="Q113" s="94"/>
      <c r="R113" s="94"/>
      <c r="S113" s="94"/>
      <c r="T113" s="94"/>
      <c r="U113" s="94"/>
      <c r="V113" s="94"/>
      <c r="W113" s="94"/>
      <c r="X113" s="94"/>
      <c r="Y113" s="94"/>
      <c r="Z113" s="94"/>
      <c r="AA113" s="94"/>
      <c r="AB113" s="94"/>
    </row>
    <row r="114" spans="2:30" ht="12.75" hidden="1" customHeight="1" outlineLevel="1">
      <c r="D114" s="241" t="str">
        <f ca="1">B106</f>
        <v>ROSCO Funded Infrastructure (Spare)</v>
      </c>
      <c r="E114" s="242"/>
      <c r="F114" s="243" t="str">
        <f>F112</f>
        <v>£000</v>
      </c>
      <c r="G114" s="244">
        <f>SUM(G108:G112)</f>
        <v>0</v>
      </c>
      <c r="H114" s="244">
        <f t="shared" ref="H114:S114" si="21">SUM(H108:H112)</f>
        <v>0</v>
      </c>
      <c r="I114" s="244">
        <f t="shared" si="21"/>
        <v>0</v>
      </c>
      <c r="J114" s="244">
        <f t="shared" si="21"/>
        <v>0</v>
      </c>
      <c r="K114" s="244">
        <f t="shared" si="21"/>
        <v>0</v>
      </c>
      <c r="L114" s="244">
        <f t="shared" si="21"/>
        <v>0</v>
      </c>
      <c r="M114" s="244">
        <f t="shared" si="21"/>
        <v>0</v>
      </c>
      <c r="N114" s="244">
        <f t="shared" si="21"/>
        <v>0</v>
      </c>
      <c r="O114" s="244">
        <f t="shared" si="21"/>
        <v>0</v>
      </c>
      <c r="P114" s="244">
        <f t="shared" si="21"/>
        <v>0</v>
      </c>
      <c r="Q114" s="244">
        <f t="shared" si="21"/>
        <v>0</v>
      </c>
      <c r="R114" s="244">
        <f t="shared" si="21"/>
        <v>0</v>
      </c>
      <c r="S114" s="244">
        <f t="shared" si="21"/>
        <v>0</v>
      </c>
      <c r="T114" s="244">
        <f>SUM(T108:T112)</f>
        <v>0</v>
      </c>
      <c r="U114" s="244">
        <f>SUM(U108:U112)</f>
        <v>0</v>
      </c>
      <c r="V114" s="244">
        <f t="shared" ref="V114:AB114" si="22">SUM(V108:V112)</f>
        <v>0</v>
      </c>
      <c r="W114" s="244">
        <f t="shared" si="22"/>
        <v>0</v>
      </c>
      <c r="X114" s="244">
        <f t="shared" si="22"/>
        <v>0</v>
      </c>
      <c r="Y114" s="244">
        <f t="shared" si="22"/>
        <v>0</v>
      </c>
      <c r="Z114" s="244">
        <f t="shared" si="22"/>
        <v>0</v>
      </c>
      <c r="AA114" s="244">
        <f t="shared" si="22"/>
        <v>0</v>
      </c>
      <c r="AB114" s="245">
        <f t="shared" si="22"/>
        <v>0</v>
      </c>
      <c r="AD114" s="248"/>
    </row>
    <row r="115" spans="2:30" collapsed="1">
      <c r="G115" s="94"/>
      <c r="H115" s="94"/>
      <c r="I115" s="94"/>
      <c r="J115" s="94"/>
      <c r="K115" s="94"/>
      <c r="L115" s="94"/>
      <c r="M115" s="94"/>
      <c r="N115" s="94"/>
      <c r="O115" s="94"/>
      <c r="P115" s="94"/>
      <c r="Q115" s="94"/>
      <c r="R115" s="94"/>
      <c r="S115" s="94"/>
      <c r="T115" s="94"/>
      <c r="U115" s="94"/>
      <c r="V115" s="94"/>
      <c r="W115" s="94"/>
      <c r="X115" s="94"/>
      <c r="Y115" s="94"/>
      <c r="Z115" s="94"/>
      <c r="AA115" s="94"/>
      <c r="AB115" s="94"/>
    </row>
    <row r="116" spans="2:30">
      <c r="G116" s="94"/>
      <c r="H116" s="94"/>
      <c r="I116" s="94"/>
      <c r="J116" s="94"/>
      <c r="K116" s="94"/>
      <c r="L116" s="94"/>
      <c r="M116" s="94"/>
      <c r="N116" s="94"/>
      <c r="O116" s="94"/>
      <c r="P116" s="94"/>
      <c r="Q116" s="94"/>
      <c r="R116" s="94"/>
      <c r="S116" s="94"/>
      <c r="T116" s="94"/>
      <c r="U116" s="94"/>
      <c r="V116" s="94"/>
      <c r="W116" s="94"/>
      <c r="X116" s="94"/>
      <c r="Y116" s="94"/>
      <c r="Z116" s="94"/>
      <c r="AA116" s="94"/>
      <c r="AB116" s="94"/>
    </row>
    <row r="117" spans="2:30" ht="16.5">
      <c r="B117" s="5" t="str">
        <f ca="1">'Line Items'!B458</f>
        <v>Privately Funded Infrastructure (Spare)</v>
      </c>
      <c r="C117" s="5"/>
      <c r="D117" s="5"/>
      <c r="E117" s="5"/>
      <c r="F117" s="5"/>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5"/>
      <c r="AD117" s="5"/>
    </row>
    <row r="118" spans="2:30" ht="12.75" hidden="1" customHeight="1" outlineLevel="1">
      <c r="G118" s="94"/>
      <c r="H118" s="94"/>
      <c r="I118" s="94"/>
      <c r="J118" s="94"/>
      <c r="K118" s="94"/>
      <c r="L118" s="94"/>
      <c r="M118" s="94"/>
      <c r="N118" s="94"/>
      <c r="O118" s="94"/>
      <c r="P118" s="94"/>
      <c r="Q118" s="94"/>
      <c r="R118" s="94"/>
      <c r="S118" s="94"/>
      <c r="T118" s="94"/>
      <c r="U118" s="94"/>
      <c r="V118" s="94"/>
      <c r="W118" s="94"/>
      <c r="X118" s="94"/>
      <c r="Y118" s="94"/>
      <c r="Z118" s="94"/>
      <c r="AA118" s="94"/>
      <c r="AB118" s="94"/>
    </row>
    <row r="119" spans="2:30" ht="12.75" hidden="1" customHeight="1" outlineLevel="1">
      <c r="D119" s="106" t="str">
        <f ca="1">'Line Items'!D460</f>
        <v>Additional Privately Funded Infrastructure</v>
      </c>
      <c r="E119" s="89"/>
      <c r="F119" s="107" t="s">
        <v>105</v>
      </c>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97"/>
      <c r="AD119" s="225"/>
    </row>
    <row r="120" spans="2:30" ht="12.75" hidden="1" customHeight="1" outlineLevel="1">
      <c r="D120" s="112" t="str">
        <f ca="1">'Line Items'!D461</f>
        <v>[Privately Funded Infrastructure (Spare) Line 2]</v>
      </c>
      <c r="E120" s="93"/>
      <c r="F120" s="113" t="str">
        <f>F119</f>
        <v>£000</v>
      </c>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2"/>
      <c r="AD120" s="226"/>
    </row>
    <row r="121" spans="2:30" ht="12.75" hidden="1" customHeight="1" outlineLevel="1">
      <c r="D121" s="112" t="str">
        <f ca="1">'Line Items'!D462</f>
        <v>[Privately Funded Infrastructure (Spare) Line 3]</v>
      </c>
      <c r="E121" s="93"/>
      <c r="F121" s="113" t="str">
        <f>F120</f>
        <v>£000</v>
      </c>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D121" s="226"/>
    </row>
    <row r="122" spans="2:30" ht="12.75" hidden="1" customHeight="1" outlineLevel="1">
      <c r="D122" s="112" t="str">
        <f ca="1">'Line Items'!D463</f>
        <v>[Privately Funded Infrastructure (Spare) Line 4]</v>
      </c>
      <c r="E122" s="93"/>
      <c r="F122" s="113" t="str">
        <f>F121</f>
        <v>£000</v>
      </c>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2"/>
      <c r="AD122" s="226"/>
    </row>
    <row r="123" spans="2:30" ht="12.75" hidden="1" customHeight="1" outlineLevel="1">
      <c r="D123" s="123" t="str">
        <f ca="1">'Line Items'!D464</f>
        <v>[Privately Funded Infrastructure (Spare) Line 5]</v>
      </c>
      <c r="E123" s="183"/>
      <c r="F123" s="124" t="str">
        <f>F119</f>
        <v>£000</v>
      </c>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5"/>
      <c r="AD123" s="227"/>
    </row>
    <row r="124" spans="2:30" ht="12.75" hidden="1" customHeight="1" outlineLevel="1">
      <c r="G124" s="94"/>
      <c r="H124" s="94"/>
      <c r="I124" s="94"/>
      <c r="J124" s="94"/>
      <c r="K124" s="94"/>
      <c r="L124" s="94"/>
      <c r="M124" s="94"/>
      <c r="N124" s="94"/>
      <c r="O124" s="94"/>
      <c r="P124" s="94"/>
      <c r="Q124" s="94"/>
      <c r="R124" s="94"/>
      <c r="S124" s="94"/>
      <c r="T124" s="94"/>
      <c r="U124" s="94"/>
      <c r="V124" s="94"/>
      <c r="W124" s="94"/>
      <c r="X124" s="94"/>
      <c r="Y124" s="94"/>
      <c r="Z124" s="94"/>
      <c r="AA124" s="94"/>
      <c r="AB124" s="94"/>
    </row>
    <row r="125" spans="2:30" ht="12.75" hidden="1" customHeight="1" outlineLevel="1">
      <c r="D125" s="241" t="str">
        <f ca="1">B117</f>
        <v>Privately Funded Infrastructure (Spare)</v>
      </c>
      <c r="E125" s="242"/>
      <c r="F125" s="243" t="str">
        <f>F123</f>
        <v>£000</v>
      </c>
      <c r="G125" s="244">
        <f>SUM(G119:G123)</f>
        <v>0</v>
      </c>
      <c r="H125" s="244">
        <f t="shared" ref="H125:S125" si="23">SUM(H119:H123)</f>
        <v>0</v>
      </c>
      <c r="I125" s="244">
        <f t="shared" si="23"/>
        <v>0</v>
      </c>
      <c r="J125" s="244">
        <f t="shared" si="23"/>
        <v>0</v>
      </c>
      <c r="K125" s="244">
        <f t="shared" si="23"/>
        <v>0</v>
      </c>
      <c r="L125" s="244">
        <f t="shared" si="23"/>
        <v>0</v>
      </c>
      <c r="M125" s="244">
        <f t="shared" si="23"/>
        <v>0</v>
      </c>
      <c r="N125" s="244">
        <f t="shared" si="23"/>
        <v>0</v>
      </c>
      <c r="O125" s="244">
        <f t="shared" si="23"/>
        <v>0</v>
      </c>
      <c r="P125" s="244">
        <f t="shared" si="23"/>
        <v>0</v>
      </c>
      <c r="Q125" s="244">
        <f t="shared" si="23"/>
        <v>0</v>
      </c>
      <c r="R125" s="244">
        <f t="shared" si="23"/>
        <v>0</v>
      </c>
      <c r="S125" s="244">
        <f t="shared" si="23"/>
        <v>0</v>
      </c>
      <c r="T125" s="244">
        <f>SUM(T119:T123)</f>
        <v>0</v>
      </c>
      <c r="U125" s="244">
        <f>SUM(U119:U123)</f>
        <v>0</v>
      </c>
      <c r="V125" s="244">
        <f t="shared" ref="V125:AB125" si="24">SUM(V119:V123)</f>
        <v>0</v>
      </c>
      <c r="W125" s="244">
        <f t="shared" si="24"/>
        <v>0</v>
      </c>
      <c r="X125" s="244">
        <f t="shared" si="24"/>
        <v>0</v>
      </c>
      <c r="Y125" s="244">
        <f t="shared" si="24"/>
        <v>0</v>
      </c>
      <c r="Z125" s="244">
        <f t="shared" si="24"/>
        <v>0</v>
      </c>
      <c r="AA125" s="244">
        <f t="shared" si="24"/>
        <v>0</v>
      </c>
      <c r="AB125" s="245">
        <f t="shared" si="24"/>
        <v>0</v>
      </c>
      <c r="AD125" s="248"/>
    </row>
    <row r="126" spans="2:30" collapsed="1">
      <c r="G126" s="94"/>
      <c r="H126" s="94"/>
      <c r="I126" s="94"/>
      <c r="J126" s="94"/>
      <c r="K126" s="94"/>
      <c r="L126" s="94"/>
      <c r="M126" s="94"/>
      <c r="N126" s="94"/>
      <c r="O126" s="94"/>
      <c r="P126" s="94"/>
      <c r="Q126" s="94"/>
      <c r="R126" s="94"/>
      <c r="S126" s="94"/>
      <c r="T126" s="94"/>
      <c r="U126" s="94"/>
      <c r="V126" s="94"/>
      <c r="W126" s="94"/>
      <c r="X126" s="94"/>
      <c r="Y126" s="94"/>
      <c r="Z126" s="94"/>
      <c r="AA126" s="94"/>
      <c r="AB126" s="94"/>
    </row>
    <row r="127" spans="2:30">
      <c r="G127" s="94"/>
      <c r="H127" s="94"/>
      <c r="I127" s="94"/>
      <c r="J127" s="94"/>
      <c r="K127" s="94"/>
      <c r="L127" s="94"/>
      <c r="M127" s="94"/>
      <c r="N127" s="94"/>
      <c r="O127" s="94"/>
      <c r="P127" s="94"/>
      <c r="Q127" s="94"/>
      <c r="R127" s="94"/>
      <c r="S127" s="94"/>
      <c r="T127" s="94"/>
      <c r="U127" s="94"/>
      <c r="V127" s="94"/>
      <c r="W127" s="94"/>
      <c r="X127" s="94"/>
      <c r="Y127" s="94"/>
      <c r="Z127" s="94"/>
      <c r="AA127" s="94"/>
      <c r="AB127" s="94"/>
    </row>
    <row r="128" spans="2:30" ht="16.5">
      <c r="B128" s="5" t="str">
        <f ca="1">'Line Items'!B466</f>
        <v>RAB-financed Investment Framework Infrastructure (Spare)</v>
      </c>
      <c r="C128" s="5"/>
      <c r="D128" s="5"/>
      <c r="E128" s="5"/>
      <c r="F128" s="5"/>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5"/>
      <c r="AD128" s="5"/>
    </row>
    <row r="129" spans="2:30" ht="12.75" hidden="1" customHeight="1" outlineLevel="1">
      <c r="G129" s="94"/>
      <c r="H129" s="94"/>
      <c r="I129" s="94"/>
      <c r="J129" s="94"/>
      <c r="K129" s="94"/>
      <c r="L129" s="94"/>
      <c r="M129" s="94"/>
      <c r="N129" s="94"/>
      <c r="O129" s="94"/>
      <c r="P129" s="94"/>
      <c r="Q129" s="94"/>
      <c r="R129" s="94"/>
      <c r="S129" s="94"/>
      <c r="T129" s="94"/>
      <c r="U129" s="94"/>
      <c r="V129" s="94"/>
      <c r="W129" s="94"/>
      <c r="X129" s="94"/>
      <c r="Y129" s="94"/>
      <c r="Z129" s="94"/>
      <c r="AA129" s="94"/>
      <c r="AB129" s="94"/>
    </row>
    <row r="130" spans="2:30" ht="12.75" hidden="1" customHeight="1" outlineLevel="1">
      <c r="D130" s="106" t="str">
        <f ca="1">'Line Items'!D468</f>
        <v>Additional RAB-financed Investment Framework Infrastructure</v>
      </c>
      <c r="E130" s="89"/>
      <c r="F130" s="107" t="s">
        <v>105</v>
      </c>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97"/>
      <c r="AD130" s="225"/>
    </row>
    <row r="131" spans="2:30" ht="12.75" hidden="1" customHeight="1" outlineLevel="1">
      <c r="D131" s="112" t="str">
        <f ca="1">'Line Items'!D469</f>
        <v>[RAB-financed Investment Framework Infrastructure (Spare) Line 2]</v>
      </c>
      <c r="E131" s="93"/>
      <c r="F131" s="113" t="str">
        <f>F130</f>
        <v>£000</v>
      </c>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2"/>
      <c r="AD131" s="226"/>
    </row>
    <row r="132" spans="2:30" ht="12.75" hidden="1" customHeight="1" outlineLevel="1">
      <c r="D132" s="112" t="str">
        <f ca="1">'Line Items'!D470</f>
        <v>[RAB-financed Investment Framework Infrastructure (Spare) Line 3]</v>
      </c>
      <c r="E132" s="93"/>
      <c r="F132" s="113" t="str">
        <f>F131</f>
        <v>£000</v>
      </c>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2"/>
      <c r="AD132" s="226"/>
    </row>
    <row r="133" spans="2:30" ht="12.75" hidden="1" customHeight="1" outlineLevel="1">
      <c r="D133" s="112" t="str">
        <f ca="1">'Line Items'!D471</f>
        <v>[RAB-financed Investment Framework Infrastructure (Spare) Line 4]</v>
      </c>
      <c r="E133" s="93"/>
      <c r="F133" s="113" t="str">
        <f>F132</f>
        <v>£000</v>
      </c>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2"/>
      <c r="AD133" s="226"/>
    </row>
    <row r="134" spans="2:30" ht="12.75" hidden="1" customHeight="1" outlineLevel="1">
      <c r="D134" s="123" t="str">
        <f ca="1">'Line Items'!D472</f>
        <v>[RAB-financed Investment Framework Infrastructure (Spare) Line 5]</v>
      </c>
      <c r="E134" s="183"/>
      <c r="F134" s="124" t="str">
        <f>F130</f>
        <v>£000</v>
      </c>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5"/>
      <c r="AD134" s="227"/>
    </row>
    <row r="135" spans="2:30" ht="12.75" hidden="1" customHeight="1" outlineLevel="1">
      <c r="G135" s="94"/>
      <c r="H135" s="94"/>
      <c r="I135" s="94"/>
      <c r="J135" s="94"/>
      <c r="K135" s="94"/>
      <c r="L135" s="94"/>
      <c r="M135" s="94"/>
      <c r="N135" s="94"/>
      <c r="O135" s="94"/>
      <c r="P135" s="94"/>
      <c r="Q135" s="94"/>
      <c r="R135" s="94"/>
      <c r="S135" s="94"/>
      <c r="T135" s="94"/>
      <c r="U135" s="94"/>
      <c r="V135" s="94"/>
      <c r="W135" s="94"/>
      <c r="X135" s="94"/>
      <c r="Y135" s="94"/>
      <c r="Z135" s="94"/>
      <c r="AA135" s="94"/>
      <c r="AB135" s="94"/>
    </row>
    <row r="136" spans="2:30" ht="12.75" hidden="1" customHeight="1" outlineLevel="1">
      <c r="D136" s="241" t="str">
        <f ca="1">B128</f>
        <v>RAB-financed Investment Framework Infrastructure (Spare)</v>
      </c>
      <c r="E136" s="242"/>
      <c r="F136" s="243" t="str">
        <f>F134</f>
        <v>£000</v>
      </c>
      <c r="G136" s="244">
        <f>SUM(G130:G134)</f>
        <v>0</v>
      </c>
      <c r="H136" s="244">
        <f t="shared" ref="H136:S136" si="25">SUM(H130:H134)</f>
        <v>0</v>
      </c>
      <c r="I136" s="244">
        <f t="shared" si="25"/>
        <v>0</v>
      </c>
      <c r="J136" s="244">
        <f t="shared" si="25"/>
        <v>0</v>
      </c>
      <c r="K136" s="244">
        <f t="shared" si="25"/>
        <v>0</v>
      </c>
      <c r="L136" s="244">
        <f t="shared" si="25"/>
        <v>0</v>
      </c>
      <c r="M136" s="244">
        <f t="shared" si="25"/>
        <v>0</v>
      </c>
      <c r="N136" s="244">
        <f t="shared" si="25"/>
        <v>0</v>
      </c>
      <c r="O136" s="244">
        <f t="shared" si="25"/>
        <v>0</v>
      </c>
      <c r="P136" s="244">
        <f t="shared" si="25"/>
        <v>0</v>
      </c>
      <c r="Q136" s="244">
        <f t="shared" si="25"/>
        <v>0</v>
      </c>
      <c r="R136" s="244">
        <f t="shared" si="25"/>
        <v>0</v>
      </c>
      <c r="S136" s="244">
        <f t="shared" si="25"/>
        <v>0</v>
      </c>
      <c r="T136" s="244">
        <f>SUM(T130:T134)</f>
        <v>0</v>
      </c>
      <c r="U136" s="244">
        <f>SUM(U130:U134)</f>
        <v>0</v>
      </c>
      <c r="V136" s="244">
        <f t="shared" ref="V136:AB136" si="26">SUM(V130:V134)</f>
        <v>0</v>
      </c>
      <c r="W136" s="244">
        <f t="shared" si="26"/>
        <v>0</v>
      </c>
      <c r="X136" s="244">
        <f t="shared" si="26"/>
        <v>0</v>
      </c>
      <c r="Y136" s="244">
        <f t="shared" si="26"/>
        <v>0</v>
      </c>
      <c r="Z136" s="244">
        <f t="shared" si="26"/>
        <v>0</v>
      </c>
      <c r="AA136" s="244">
        <f t="shared" si="26"/>
        <v>0</v>
      </c>
      <c r="AB136" s="245">
        <f t="shared" si="26"/>
        <v>0</v>
      </c>
      <c r="AD136" s="248"/>
    </row>
    <row r="137" spans="2:30" collapsed="1">
      <c r="G137" s="94"/>
      <c r="H137" s="94"/>
      <c r="I137" s="94"/>
      <c r="J137" s="94"/>
      <c r="K137" s="94"/>
      <c r="L137" s="94"/>
      <c r="M137" s="94"/>
      <c r="N137" s="94"/>
      <c r="O137" s="94"/>
      <c r="P137" s="94"/>
      <c r="Q137" s="94"/>
      <c r="R137" s="94"/>
      <c r="S137" s="94"/>
      <c r="T137" s="94"/>
      <c r="U137" s="94"/>
      <c r="V137" s="94"/>
      <c r="W137" s="94"/>
      <c r="X137" s="94"/>
      <c r="Y137" s="94"/>
      <c r="Z137" s="94"/>
      <c r="AA137" s="94"/>
      <c r="AB137" s="94"/>
    </row>
    <row r="138" spans="2:30">
      <c r="G138" s="94"/>
      <c r="H138" s="94"/>
      <c r="I138" s="94"/>
      <c r="J138" s="94"/>
      <c r="K138" s="94"/>
      <c r="L138" s="94"/>
      <c r="M138" s="94"/>
      <c r="N138" s="94"/>
      <c r="O138" s="94"/>
      <c r="P138" s="94"/>
      <c r="Q138" s="94"/>
      <c r="R138" s="94"/>
      <c r="S138" s="94"/>
      <c r="T138" s="94"/>
      <c r="U138" s="94"/>
      <c r="V138" s="94"/>
      <c r="W138" s="94"/>
      <c r="X138" s="94"/>
      <c r="Y138" s="94"/>
      <c r="Z138" s="94"/>
      <c r="AA138" s="94"/>
      <c r="AB138" s="94"/>
    </row>
    <row r="139" spans="2:30" ht="16.5">
      <c r="B139" s="5" t="s">
        <v>643</v>
      </c>
      <c r="C139" s="5"/>
      <c r="D139" s="5"/>
      <c r="E139" s="5"/>
      <c r="F139" s="5"/>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5"/>
      <c r="AD139" s="5"/>
    </row>
    <row r="140" spans="2:30" ht="12.75" hidden="1" customHeight="1" outlineLevel="1">
      <c r="G140" s="94"/>
      <c r="H140" s="94"/>
      <c r="I140" s="94"/>
      <c r="J140" s="94"/>
      <c r="K140" s="94"/>
      <c r="L140" s="94"/>
      <c r="M140" s="94"/>
      <c r="N140" s="94"/>
      <c r="O140" s="94"/>
      <c r="P140" s="94"/>
      <c r="Q140" s="94"/>
      <c r="R140" s="94"/>
      <c r="S140" s="94"/>
      <c r="T140" s="94"/>
      <c r="U140" s="94"/>
      <c r="V140" s="94"/>
      <c r="W140" s="94"/>
      <c r="X140" s="94"/>
      <c r="Y140" s="94"/>
      <c r="Z140" s="94"/>
      <c r="AA140" s="94"/>
      <c r="AB140" s="94"/>
    </row>
    <row r="141" spans="2:30" ht="12.75" hidden="1" customHeight="1" outlineLevel="1">
      <c r="D141" s="106" t="str">
        <f ca="1">D20</f>
        <v>Total Secondary Station Access Charges</v>
      </c>
      <c r="E141" s="89"/>
      <c r="F141" s="192" t="str">
        <f t="shared" ref="F141" si="27">F20</f>
        <v>£000</v>
      </c>
      <c r="G141" s="90">
        <f>G20</f>
        <v>0</v>
      </c>
      <c r="H141" s="90">
        <f t="shared" ref="H141:S141" si="28">H20</f>
        <v>0</v>
      </c>
      <c r="I141" s="90">
        <f t="shared" si="28"/>
        <v>0</v>
      </c>
      <c r="J141" s="90">
        <f t="shared" si="28"/>
        <v>0</v>
      </c>
      <c r="K141" s="90">
        <f t="shared" si="28"/>
        <v>0</v>
      </c>
      <c r="L141" s="90">
        <f t="shared" si="28"/>
        <v>0</v>
      </c>
      <c r="M141" s="90">
        <f t="shared" si="28"/>
        <v>0</v>
      </c>
      <c r="N141" s="90">
        <f t="shared" si="28"/>
        <v>0</v>
      </c>
      <c r="O141" s="90">
        <f t="shared" si="28"/>
        <v>0</v>
      </c>
      <c r="P141" s="90">
        <f t="shared" si="28"/>
        <v>0</v>
      </c>
      <c r="Q141" s="90">
        <f t="shared" si="28"/>
        <v>0</v>
      </c>
      <c r="R141" s="90">
        <f t="shared" si="28"/>
        <v>0</v>
      </c>
      <c r="S141" s="90">
        <f t="shared" si="28"/>
        <v>0</v>
      </c>
      <c r="T141" s="90">
        <f>T20</f>
        <v>0</v>
      </c>
      <c r="U141" s="90">
        <f>U20</f>
        <v>0</v>
      </c>
      <c r="V141" s="90">
        <f t="shared" ref="V141:AB141" si="29">V20</f>
        <v>0</v>
      </c>
      <c r="W141" s="90">
        <f t="shared" si="29"/>
        <v>0</v>
      </c>
      <c r="X141" s="90">
        <f t="shared" si="29"/>
        <v>0</v>
      </c>
      <c r="Y141" s="90">
        <f t="shared" si="29"/>
        <v>0</v>
      </c>
      <c r="Z141" s="90">
        <f t="shared" si="29"/>
        <v>0</v>
      </c>
      <c r="AA141" s="90">
        <f t="shared" si="29"/>
        <v>0</v>
      </c>
      <c r="AB141" s="91">
        <f t="shared" si="29"/>
        <v>0</v>
      </c>
      <c r="AD141" s="193"/>
    </row>
    <row r="142" spans="2:30" ht="12.75" hidden="1" customHeight="1" outlineLevel="1">
      <c r="D142" s="112" t="str">
        <f ca="1">D33</f>
        <v>Total Track Access Charges</v>
      </c>
      <c r="E142" s="93"/>
      <c r="F142" s="113" t="str">
        <f t="shared" ref="F142" si="30">F33</f>
        <v>£000</v>
      </c>
      <c r="G142" s="94">
        <f>G33</f>
        <v>0</v>
      </c>
      <c r="H142" s="94">
        <f t="shared" ref="H142:S142" si="31">H33</f>
        <v>0</v>
      </c>
      <c r="I142" s="94">
        <f t="shared" si="31"/>
        <v>0</v>
      </c>
      <c r="J142" s="94">
        <f t="shared" si="31"/>
        <v>0</v>
      </c>
      <c r="K142" s="94">
        <f t="shared" si="31"/>
        <v>0</v>
      </c>
      <c r="L142" s="94">
        <f t="shared" si="31"/>
        <v>0</v>
      </c>
      <c r="M142" s="94">
        <f t="shared" si="31"/>
        <v>0</v>
      </c>
      <c r="N142" s="94">
        <f t="shared" si="31"/>
        <v>0</v>
      </c>
      <c r="O142" s="94">
        <f t="shared" si="31"/>
        <v>0</v>
      </c>
      <c r="P142" s="94">
        <f t="shared" si="31"/>
        <v>0</v>
      </c>
      <c r="Q142" s="94">
        <f t="shared" si="31"/>
        <v>0</v>
      </c>
      <c r="R142" s="94">
        <f t="shared" si="31"/>
        <v>0</v>
      </c>
      <c r="S142" s="94">
        <f t="shared" si="31"/>
        <v>0</v>
      </c>
      <c r="T142" s="94">
        <f>T33</f>
        <v>0</v>
      </c>
      <c r="U142" s="94">
        <f>U33</f>
        <v>0</v>
      </c>
      <c r="V142" s="94">
        <f t="shared" ref="V142:AB142" si="32">V33</f>
        <v>0</v>
      </c>
      <c r="W142" s="94">
        <f t="shared" si="32"/>
        <v>0</v>
      </c>
      <c r="X142" s="94">
        <f t="shared" si="32"/>
        <v>0</v>
      </c>
      <c r="Y142" s="94">
        <f t="shared" si="32"/>
        <v>0</v>
      </c>
      <c r="Z142" s="94">
        <f t="shared" si="32"/>
        <v>0</v>
      </c>
      <c r="AA142" s="94">
        <f t="shared" si="32"/>
        <v>0</v>
      </c>
      <c r="AB142" s="95">
        <f t="shared" si="32"/>
        <v>0</v>
      </c>
      <c r="AD142" s="194"/>
    </row>
    <row r="143" spans="2:30" ht="12.75" hidden="1" customHeight="1" outlineLevel="1">
      <c r="D143" s="112" t="str">
        <f ca="1">B35</f>
        <v>Station &amp; Depot Access Charges</v>
      </c>
      <c r="E143" s="93"/>
      <c r="F143" s="113" t="str">
        <f>F64</f>
        <v>£000</v>
      </c>
      <c r="G143" s="94">
        <f>SUM(G49,G56,G64)</f>
        <v>0</v>
      </c>
      <c r="H143" s="94">
        <f t="shared" ref="H143:AB143" si="33">SUM(H49,H56,H64)</f>
        <v>0</v>
      </c>
      <c r="I143" s="94">
        <f t="shared" si="33"/>
        <v>0</v>
      </c>
      <c r="J143" s="94">
        <f t="shared" si="33"/>
        <v>0</v>
      </c>
      <c r="K143" s="94">
        <f t="shared" si="33"/>
        <v>0</v>
      </c>
      <c r="L143" s="94">
        <f t="shared" si="33"/>
        <v>0</v>
      </c>
      <c r="M143" s="94">
        <f t="shared" si="33"/>
        <v>0</v>
      </c>
      <c r="N143" s="94">
        <f t="shared" si="33"/>
        <v>0</v>
      </c>
      <c r="O143" s="94">
        <f t="shared" si="33"/>
        <v>0</v>
      </c>
      <c r="P143" s="94">
        <f t="shared" si="33"/>
        <v>0</v>
      </c>
      <c r="Q143" s="94">
        <f t="shared" si="33"/>
        <v>0</v>
      </c>
      <c r="R143" s="94">
        <f t="shared" si="33"/>
        <v>0</v>
      </c>
      <c r="S143" s="94">
        <f t="shared" si="33"/>
        <v>0</v>
      </c>
      <c r="T143" s="94">
        <f t="shared" si="33"/>
        <v>0</v>
      </c>
      <c r="U143" s="94">
        <f t="shared" si="33"/>
        <v>0</v>
      </c>
      <c r="V143" s="94">
        <f t="shared" si="33"/>
        <v>0</v>
      </c>
      <c r="W143" s="94">
        <f t="shared" si="33"/>
        <v>0</v>
      </c>
      <c r="X143" s="94">
        <f t="shared" si="33"/>
        <v>0</v>
      </c>
      <c r="Y143" s="94">
        <f t="shared" si="33"/>
        <v>0</v>
      </c>
      <c r="Z143" s="94">
        <f t="shared" si="33"/>
        <v>0</v>
      </c>
      <c r="AA143" s="94">
        <f t="shared" si="33"/>
        <v>0</v>
      </c>
      <c r="AB143" s="95">
        <f t="shared" si="33"/>
        <v>0</v>
      </c>
      <c r="AD143" s="194"/>
    </row>
    <row r="144" spans="2:30" ht="12.75" hidden="1" customHeight="1" outlineLevel="1">
      <c r="D144" s="112" t="str">
        <f ca="1">B66</f>
        <v>Other Network Rail Charges</v>
      </c>
      <c r="E144" s="93"/>
      <c r="F144" s="113" t="str">
        <f>F103</f>
        <v>£000</v>
      </c>
      <c r="G144" s="94">
        <f>SUM(G73,G82,G89,G96,G103)</f>
        <v>0</v>
      </c>
      <c r="H144" s="94">
        <f t="shared" ref="H144:S144" si="34">SUM(H73,H82,H89,H96,H103)</f>
        <v>0</v>
      </c>
      <c r="I144" s="94">
        <f t="shared" si="34"/>
        <v>0</v>
      </c>
      <c r="J144" s="94">
        <f t="shared" si="34"/>
        <v>0</v>
      </c>
      <c r="K144" s="94">
        <f t="shared" si="34"/>
        <v>0</v>
      </c>
      <c r="L144" s="94">
        <f t="shared" si="34"/>
        <v>0</v>
      </c>
      <c r="M144" s="94">
        <f t="shared" si="34"/>
        <v>0</v>
      </c>
      <c r="N144" s="94">
        <f t="shared" si="34"/>
        <v>0</v>
      </c>
      <c r="O144" s="94">
        <f t="shared" si="34"/>
        <v>0</v>
      </c>
      <c r="P144" s="94">
        <f t="shared" si="34"/>
        <v>0</v>
      </c>
      <c r="Q144" s="94">
        <f t="shared" si="34"/>
        <v>0</v>
      </c>
      <c r="R144" s="94">
        <f t="shared" si="34"/>
        <v>0</v>
      </c>
      <c r="S144" s="94">
        <f t="shared" si="34"/>
        <v>0</v>
      </c>
      <c r="T144" s="94">
        <f>SUM(T73,T82,T89,T96,T103)</f>
        <v>0</v>
      </c>
      <c r="U144" s="94">
        <f>SUM(U73,U82,U89,U96,U103)</f>
        <v>0</v>
      </c>
      <c r="V144" s="94">
        <f t="shared" ref="V144:AB144" si="35">SUM(V73,V82,V89,V96,V103)</f>
        <v>0</v>
      </c>
      <c r="W144" s="94">
        <f t="shared" si="35"/>
        <v>0</v>
      </c>
      <c r="X144" s="94">
        <f t="shared" si="35"/>
        <v>0</v>
      </c>
      <c r="Y144" s="94">
        <f t="shared" si="35"/>
        <v>0</v>
      </c>
      <c r="Z144" s="94">
        <f t="shared" si="35"/>
        <v>0</v>
      </c>
      <c r="AA144" s="94">
        <f t="shared" si="35"/>
        <v>0</v>
      </c>
      <c r="AB144" s="95">
        <f t="shared" si="35"/>
        <v>0</v>
      </c>
      <c r="AD144" s="194"/>
    </row>
    <row r="145" spans="2:30" ht="12.75" hidden="1" customHeight="1" outlineLevel="1">
      <c r="D145" s="112" t="str">
        <f ca="1">B106</f>
        <v>ROSCO Funded Infrastructure (Spare)</v>
      </c>
      <c r="E145" s="93"/>
      <c r="F145" s="113" t="str">
        <f t="shared" ref="F145" si="36">F114</f>
        <v>£000</v>
      </c>
      <c r="G145" s="94">
        <f>G114</f>
        <v>0</v>
      </c>
      <c r="H145" s="94">
        <f t="shared" ref="H145:S145" si="37">H114</f>
        <v>0</v>
      </c>
      <c r="I145" s="94">
        <f t="shared" si="37"/>
        <v>0</v>
      </c>
      <c r="J145" s="94">
        <f t="shared" si="37"/>
        <v>0</v>
      </c>
      <c r="K145" s="94">
        <f t="shared" si="37"/>
        <v>0</v>
      </c>
      <c r="L145" s="94">
        <f t="shared" si="37"/>
        <v>0</v>
      </c>
      <c r="M145" s="94">
        <f t="shared" si="37"/>
        <v>0</v>
      </c>
      <c r="N145" s="94">
        <f t="shared" si="37"/>
        <v>0</v>
      </c>
      <c r="O145" s="94">
        <f t="shared" si="37"/>
        <v>0</v>
      </c>
      <c r="P145" s="94">
        <f t="shared" si="37"/>
        <v>0</v>
      </c>
      <c r="Q145" s="94">
        <f t="shared" si="37"/>
        <v>0</v>
      </c>
      <c r="R145" s="94">
        <f t="shared" si="37"/>
        <v>0</v>
      </c>
      <c r="S145" s="94">
        <f t="shared" si="37"/>
        <v>0</v>
      </c>
      <c r="T145" s="94">
        <f>T114</f>
        <v>0</v>
      </c>
      <c r="U145" s="94">
        <f>U114</f>
        <v>0</v>
      </c>
      <c r="V145" s="94">
        <f t="shared" ref="V145:AB145" si="38">V114</f>
        <v>0</v>
      </c>
      <c r="W145" s="94">
        <f t="shared" si="38"/>
        <v>0</v>
      </c>
      <c r="X145" s="94">
        <f t="shared" si="38"/>
        <v>0</v>
      </c>
      <c r="Y145" s="94">
        <f t="shared" si="38"/>
        <v>0</v>
      </c>
      <c r="Z145" s="94">
        <f t="shared" si="38"/>
        <v>0</v>
      </c>
      <c r="AA145" s="94">
        <f t="shared" si="38"/>
        <v>0</v>
      </c>
      <c r="AB145" s="95">
        <f t="shared" si="38"/>
        <v>0</v>
      </c>
      <c r="AD145" s="194"/>
    </row>
    <row r="146" spans="2:30" ht="12.75" hidden="1" customHeight="1" outlineLevel="1">
      <c r="D146" s="112" t="str">
        <f ca="1">B117</f>
        <v>Privately Funded Infrastructure (Spare)</v>
      </c>
      <c r="E146" s="93"/>
      <c r="F146" s="113" t="str">
        <f t="shared" ref="F146" si="39">F125</f>
        <v>£000</v>
      </c>
      <c r="G146" s="94">
        <f>G125</f>
        <v>0</v>
      </c>
      <c r="H146" s="94">
        <f t="shared" ref="H146:AB146" si="40">H125</f>
        <v>0</v>
      </c>
      <c r="I146" s="94">
        <f t="shared" si="40"/>
        <v>0</v>
      </c>
      <c r="J146" s="94">
        <f t="shared" si="40"/>
        <v>0</v>
      </c>
      <c r="K146" s="94">
        <f t="shared" si="40"/>
        <v>0</v>
      </c>
      <c r="L146" s="94">
        <f t="shared" si="40"/>
        <v>0</v>
      </c>
      <c r="M146" s="94">
        <f t="shared" si="40"/>
        <v>0</v>
      </c>
      <c r="N146" s="94">
        <f t="shared" si="40"/>
        <v>0</v>
      </c>
      <c r="O146" s="94">
        <f t="shared" si="40"/>
        <v>0</v>
      </c>
      <c r="P146" s="94">
        <f t="shared" si="40"/>
        <v>0</v>
      </c>
      <c r="Q146" s="94">
        <f t="shared" si="40"/>
        <v>0</v>
      </c>
      <c r="R146" s="94">
        <f t="shared" si="40"/>
        <v>0</v>
      </c>
      <c r="S146" s="94">
        <f t="shared" si="40"/>
        <v>0</v>
      </c>
      <c r="T146" s="94">
        <f t="shared" si="40"/>
        <v>0</v>
      </c>
      <c r="U146" s="94">
        <f t="shared" si="40"/>
        <v>0</v>
      </c>
      <c r="V146" s="94">
        <f t="shared" si="40"/>
        <v>0</v>
      </c>
      <c r="W146" s="94">
        <f t="shared" si="40"/>
        <v>0</v>
      </c>
      <c r="X146" s="94">
        <f t="shared" si="40"/>
        <v>0</v>
      </c>
      <c r="Y146" s="94">
        <f t="shared" si="40"/>
        <v>0</v>
      </c>
      <c r="Z146" s="94">
        <f t="shared" si="40"/>
        <v>0</v>
      </c>
      <c r="AA146" s="94">
        <f t="shared" si="40"/>
        <v>0</v>
      </c>
      <c r="AB146" s="95">
        <f t="shared" si="40"/>
        <v>0</v>
      </c>
      <c r="AD146" s="194"/>
    </row>
    <row r="147" spans="2:30" ht="12.75" hidden="1" customHeight="1" outlineLevel="1">
      <c r="D147" s="123" t="str">
        <f ca="1">B128</f>
        <v>RAB-financed Investment Framework Infrastructure (Spare)</v>
      </c>
      <c r="E147" s="183"/>
      <c r="F147" s="124" t="str">
        <f t="shared" ref="F147" si="41">F136</f>
        <v>£000</v>
      </c>
      <c r="G147" s="98">
        <f>G136</f>
        <v>0</v>
      </c>
      <c r="H147" s="98">
        <f t="shared" ref="H147:AB147" si="42">H136</f>
        <v>0</v>
      </c>
      <c r="I147" s="98">
        <f t="shared" si="42"/>
        <v>0</v>
      </c>
      <c r="J147" s="98">
        <f t="shared" si="42"/>
        <v>0</v>
      </c>
      <c r="K147" s="98">
        <f t="shared" si="42"/>
        <v>0</v>
      </c>
      <c r="L147" s="98">
        <f t="shared" si="42"/>
        <v>0</v>
      </c>
      <c r="M147" s="98">
        <f t="shared" si="42"/>
        <v>0</v>
      </c>
      <c r="N147" s="98">
        <f t="shared" si="42"/>
        <v>0</v>
      </c>
      <c r="O147" s="98">
        <f t="shared" si="42"/>
        <v>0</v>
      </c>
      <c r="P147" s="98">
        <f t="shared" si="42"/>
        <v>0</v>
      </c>
      <c r="Q147" s="98">
        <f t="shared" si="42"/>
        <v>0</v>
      </c>
      <c r="R147" s="98">
        <f t="shared" si="42"/>
        <v>0</v>
      </c>
      <c r="S147" s="98">
        <f t="shared" si="42"/>
        <v>0</v>
      </c>
      <c r="T147" s="98">
        <f t="shared" si="42"/>
        <v>0</v>
      </c>
      <c r="U147" s="98">
        <f t="shared" si="42"/>
        <v>0</v>
      </c>
      <c r="V147" s="98">
        <f t="shared" si="42"/>
        <v>0</v>
      </c>
      <c r="W147" s="98">
        <f t="shared" si="42"/>
        <v>0</v>
      </c>
      <c r="X147" s="98">
        <f t="shared" si="42"/>
        <v>0</v>
      </c>
      <c r="Y147" s="98">
        <f t="shared" si="42"/>
        <v>0</v>
      </c>
      <c r="Z147" s="98">
        <f t="shared" si="42"/>
        <v>0</v>
      </c>
      <c r="AA147" s="98">
        <f t="shared" si="42"/>
        <v>0</v>
      </c>
      <c r="AB147" s="99">
        <f t="shared" si="42"/>
        <v>0</v>
      </c>
      <c r="AD147" s="195"/>
    </row>
    <row r="148" spans="2:30" ht="12.75" hidden="1" customHeight="1" outlineLevel="1">
      <c r="G148" s="94"/>
      <c r="H148" s="94"/>
      <c r="I148" s="94"/>
      <c r="J148" s="94"/>
      <c r="K148" s="94"/>
      <c r="L148" s="94"/>
      <c r="M148" s="94"/>
      <c r="N148" s="94"/>
      <c r="O148" s="94"/>
      <c r="P148" s="94"/>
      <c r="Q148" s="94"/>
      <c r="R148" s="94"/>
      <c r="S148" s="94"/>
      <c r="T148" s="94"/>
      <c r="U148" s="94"/>
      <c r="V148" s="94"/>
      <c r="W148" s="94"/>
      <c r="X148" s="94"/>
      <c r="Y148" s="94"/>
      <c r="Z148" s="94"/>
      <c r="AA148" s="94"/>
      <c r="AB148" s="94"/>
    </row>
    <row r="149" spans="2:30" ht="12.75" hidden="1" customHeight="1" outlineLevel="1">
      <c r="D149" s="241" t="str">
        <f>B139</f>
        <v>Total Infrastructure Charges</v>
      </c>
      <c r="E149" s="242"/>
      <c r="F149" s="243" t="str">
        <f>F147</f>
        <v>£000</v>
      </c>
      <c r="G149" s="244">
        <f>SUM(G141:G147)</f>
        <v>0</v>
      </c>
      <c r="H149" s="244">
        <f t="shared" ref="H149:S149" si="43">SUM(H141:H147)</f>
        <v>0</v>
      </c>
      <c r="I149" s="244">
        <f t="shared" si="43"/>
        <v>0</v>
      </c>
      <c r="J149" s="244">
        <f t="shared" si="43"/>
        <v>0</v>
      </c>
      <c r="K149" s="244">
        <f t="shared" si="43"/>
        <v>0</v>
      </c>
      <c r="L149" s="244">
        <f t="shared" si="43"/>
        <v>0</v>
      </c>
      <c r="M149" s="244">
        <f t="shared" si="43"/>
        <v>0</v>
      </c>
      <c r="N149" s="244">
        <f t="shared" si="43"/>
        <v>0</v>
      </c>
      <c r="O149" s="244">
        <f t="shared" si="43"/>
        <v>0</v>
      </c>
      <c r="P149" s="244">
        <f t="shared" si="43"/>
        <v>0</v>
      </c>
      <c r="Q149" s="244">
        <f t="shared" si="43"/>
        <v>0</v>
      </c>
      <c r="R149" s="244">
        <f t="shared" si="43"/>
        <v>0</v>
      </c>
      <c r="S149" s="244">
        <f t="shared" si="43"/>
        <v>0</v>
      </c>
      <c r="T149" s="244">
        <f>SUM(T141:T147)</f>
        <v>0</v>
      </c>
      <c r="U149" s="244">
        <f>SUM(U141:U147)</f>
        <v>0</v>
      </c>
      <c r="V149" s="244">
        <f t="shared" ref="V149:AB149" si="44">SUM(V141:V147)</f>
        <v>0</v>
      </c>
      <c r="W149" s="244">
        <f t="shared" si="44"/>
        <v>0</v>
      </c>
      <c r="X149" s="244">
        <f t="shared" si="44"/>
        <v>0</v>
      </c>
      <c r="Y149" s="244">
        <f t="shared" si="44"/>
        <v>0</v>
      </c>
      <c r="Z149" s="244">
        <f t="shared" si="44"/>
        <v>0</v>
      </c>
      <c r="AA149" s="244">
        <f t="shared" si="44"/>
        <v>0</v>
      </c>
      <c r="AB149" s="245">
        <f t="shared" si="44"/>
        <v>0</v>
      </c>
      <c r="AD149" s="248"/>
    </row>
    <row r="150" spans="2:30" collapsed="1">
      <c r="G150" s="94"/>
      <c r="H150" s="94"/>
      <c r="I150" s="94"/>
      <c r="J150" s="94"/>
      <c r="K150" s="94"/>
      <c r="L150" s="94"/>
      <c r="M150" s="94"/>
      <c r="N150" s="94"/>
      <c r="O150" s="94"/>
      <c r="P150" s="94"/>
      <c r="Q150" s="94"/>
      <c r="R150" s="94"/>
      <c r="S150" s="94"/>
      <c r="T150" s="94"/>
      <c r="U150" s="94"/>
      <c r="V150" s="94"/>
      <c r="W150" s="94"/>
      <c r="X150" s="94"/>
      <c r="Y150" s="94"/>
      <c r="Z150" s="94"/>
      <c r="AA150" s="94"/>
      <c r="AB150" s="94"/>
    </row>
    <row r="151" spans="2:30">
      <c r="G151" s="94"/>
      <c r="H151" s="94"/>
      <c r="I151" s="94"/>
      <c r="J151" s="94"/>
      <c r="K151" s="94"/>
      <c r="L151" s="94"/>
      <c r="M151" s="94"/>
      <c r="N151" s="94"/>
      <c r="O151" s="94"/>
      <c r="P151" s="94"/>
      <c r="Q151" s="94"/>
      <c r="R151" s="94"/>
      <c r="S151" s="94"/>
      <c r="T151" s="94"/>
      <c r="U151" s="94"/>
      <c r="V151" s="94"/>
      <c r="W151" s="94"/>
      <c r="X151" s="94"/>
      <c r="Y151" s="94"/>
      <c r="Z151" s="94"/>
      <c r="AA151" s="94"/>
      <c r="AB151" s="94"/>
    </row>
    <row r="152" spans="2:30" ht="16.5">
      <c r="B152" s="5" t="s">
        <v>644</v>
      </c>
      <c r="C152" s="5"/>
      <c r="D152" s="5"/>
      <c r="E152" s="5"/>
      <c r="F152" s="5"/>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5"/>
      <c r="AD152" s="5"/>
    </row>
    <row r="153" spans="2:30" ht="12.75" hidden="1" customHeight="1" outlineLevel="1">
      <c r="G153" s="94"/>
      <c r="H153" s="94"/>
      <c r="I153" s="94"/>
      <c r="J153" s="94"/>
      <c r="K153" s="94"/>
      <c r="L153" s="94"/>
      <c r="M153" s="94"/>
      <c r="N153" s="94"/>
      <c r="O153" s="94"/>
      <c r="P153" s="94"/>
      <c r="Q153" s="94"/>
      <c r="R153" s="94"/>
      <c r="S153" s="94"/>
      <c r="T153" s="94"/>
      <c r="U153" s="94"/>
      <c r="V153" s="94"/>
      <c r="W153" s="94"/>
      <c r="X153" s="94"/>
      <c r="Y153" s="94"/>
      <c r="Z153" s="94"/>
      <c r="AA153" s="94"/>
      <c r="AB153" s="94"/>
    </row>
    <row r="154" spans="2:30" ht="12.75" hidden="1" customHeight="1" outlineLevel="1">
      <c r="D154" s="106" t="str">
        <f ca="1">'Line Items'!D476</f>
        <v>[Exceptionals (Spare) Line 1]</v>
      </c>
      <c r="E154" s="89"/>
      <c r="F154" s="107" t="s">
        <v>105</v>
      </c>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97"/>
      <c r="AD154" s="225"/>
    </row>
    <row r="155" spans="2:30" ht="12.75" hidden="1" customHeight="1" outlineLevel="1">
      <c r="D155" s="112" t="str">
        <f ca="1">'Line Items'!D477</f>
        <v>[Exceptionals (Spare) Line 2]</v>
      </c>
      <c r="E155" s="93"/>
      <c r="F155" s="113" t="str">
        <f>F154</f>
        <v>£000</v>
      </c>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2"/>
      <c r="AD155" s="226"/>
    </row>
    <row r="156" spans="2:30" ht="12.75" hidden="1" customHeight="1" outlineLevel="1">
      <c r="D156" s="112" t="str">
        <f ca="1">'Line Items'!D478</f>
        <v>[Exceptionals (Spare) Line 3]</v>
      </c>
      <c r="E156" s="93"/>
      <c r="F156" s="113" t="str">
        <f>F155</f>
        <v>£000</v>
      </c>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2"/>
      <c r="AD156" s="226"/>
    </row>
    <row r="157" spans="2:30" ht="12.75" hidden="1" customHeight="1" outlineLevel="1">
      <c r="D157" s="112" t="str">
        <f ca="1">'Line Items'!D479</f>
        <v>[Exceptionals (Spare) Line 4]</v>
      </c>
      <c r="E157" s="93"/>
      <c r="F157" s="113" t="str">
        <f>F156</f>
        <v>£000</v>
      </c>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2"/>
      <c r="AD157" s="226"/>
    </row>
    <row r="158" spans="2:30" ht="12.75" hidden="1" customHeight="1" outlineLevel="1">
      <c r="D158" s="123" t="str">
        <f ca="1">'Line Items'!D480</f>
        <v>[Exceptionals (Spare) Line 5]</v>
      </c>
      <c r="E158" s="183"/>
      <c r="F158" s="124" t="str">
        <f>F154</f>
        <v>£000</v>
      </c>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5"/>
      <c r="AD158" s="227"/>
    </row>
    <row r="159" spans="2:30" ht="12.75" hidden="1" customHeight="1" outlineLevel="1">
      <c r="G159" s="94"/>
      <c r="H159" s="94"/>
      <c r="I159" s="94"/>
      <c r="J159" s="94"/>
      <c r="K159" s="94"/>
      <c r="L159" s="94"/>
      <c r="M159" s="94"/>
      <c r="N159" s="94"/>
      <c r="O159" s="94"/>
      <c r="P159" s="94"/>
      <c r="Q159" s="94"/>
      <c r="R159" s="94"/>
      <c r="S159" s="94"/>
      <c r="T159" s="94"/>
      <c r="U159" s="94"/>
      <c r="V159" s="94"/>
      <c r="W159" s="94"/>
      <c r="X159" s="94"/>
      <c r="Y159" s="94"/>
      <c r="Z159" s="94"/>
      <c r="AA159" s="94"/>
      <c r="AB159" s="94"/>
    </row>
    <row r="160" spans="2:30" ht="12.75" hidden="1" customHeight="1" outlineLevel="1">
      <c r="D160" s="241" t="str">
        <f>"Total "&amp;B152</f>
        <v>Total Exceptional Items</v>
      </c>
      <c r="E160" s="242"/>
      <c r="F160" s="243" t="str">
        <f>F158</f>
        <v>£000</v>
      </c>
      <c r="G160" s="244">
        <f t="shared" ref="G160:U160" si="45">SUM(G154:G158)</f>
        <v>0</v>
      </c>
      <c r="H160" s="244">
        <f t="shared" si="45"/>
        <v>0</v>
      </c>
      <c r="I160" s="244">
        <f t="shared" si="45"/>
        <v>0</v>
      </c>
      <c r="J160" s="244">
        <f t="shared" si="45"/>
        <v>0</v>
      </c>
      <c r="K160" s="244">
        <f t="shared" si="45"/>
        <v>0</v>
      </c>
      <c r="L160" s="244">
        <f t="shared" si="45"/>
        <v>0</v>
      </c>
      <c r="M160" s="244">
        <f t="shared" si="45"/>
        <v>0</v>
      </c>
      <c r="N160" s="244">
        <f t="shared" si="45"/>
        <v>0</v>
      </c>
      <c r="O160" s="244">
        <f t="shared" si="45"/>
        <v>0</v>
      </c>
      <c r="P160" s="244">
        <f t="shared" si="45"/>
        <v>0</v>
      </c>
      <c r="Q160" s="244">
        <f t="shared" si="45"/>
        <v>0</v>
      </c>
      <c r="R160" s="244">
        <f t="shared" si="45"/>
        <v>0</v>
      </c>
      <c r="S160" s="244">
        <f t="shared" si="45"/>
        <v>0</v>
      </c>
      <c r="T160" s="244">
        <f t="shared" si="45"/>
        <v>0</v>
      </c>
      <c r="U160" s="244">
        <f t="shared" si="45"/>
        <v>0</v>
      </c>
      <c r="V160" s="244">
        <f t="shared" ref="V160:AB160" si="46">SUM(V154:V158)</f>
        <v>0</v>
      </c>
      <c r="W160" s="244">
        <f t="shared" si="46"/>
        <v>0</v>
      </c>
      <c r="X160" s="244">
        <f t="shared" si="46"/>
        <v>0</v>
      </c>
      <c r="Y160" s="244">
        <f t="shared" si="46"/>
        <v>0</v>
      </c>
      <c r="Z160" s="244">
        <f t="shared" si="46"/>
        <v>0</v>
      </c>
      <c r="AA160" s="244">
        <f t="shared" si="46"/>
        <v>0</v>
      </c>
      <c r="AB160" s="245">
        <f t="shared" si="46"/>
        <v>0</v>
      </c>
      <c r="AD160" s="248"/>
    </row>
    <row r="161" spans="2:30" collapsed="1">
      <c r="G161" s="94"/>
      <c r="H161" s="94"/>
      <c r="I161" s="94"/>
      <c r="J161" s="94"/>
      <c r="K161" s="94"/>
      <c r="L161" s="94"/>
      <c r="M161" s="94"/>
      <c r="N161" s="94"/>
      <c r="O161" s="94"/>
      <c r="P161" s="94"/>
      <c r="Q161" s="94"/>
      <c r="R161" s="94"/>
      <c r="S161" s="94"/>
      <c r="T161" s="94"/>
      <c r="U161" s="94"/>
      <c r="V161" s="94"/>
      <c r="W161" s="94"/>
      <c r="X161" s="94"/>
      <c r="Y161" s="94"/>
      <c r="Z161" s="94"/>
      <c r="AA161" s="94"/>
      <c r="AB161" s="94"/>
    </row>
    <row r="162" spans="2:30">
      <c r="G162" s="94"/>
      <c r="H162" s="94"/>
      <c r="I162" s="94"/>
      <c r="J162" s="94"/>
      <c r="K162" s="94"/>
      <c r="L162" s="94"/>
      <c r="M162" s="94"/>
      <c r="N162" s="94"/>
      <c r="O162" s="94"/>
      <c r="P162" s="94"/>
      <c r="Q162" s="94"/>
      <c r="R162" s="94"/>
      <c r="S162" s="94"/>
      <c r="T162" s="94"/>
      <c r="U162" s="94"/>
      <c r="V162" s="94"/>
      <c r="W162" s="94"/>
      <c r="X162" s="94"/>
      <c r="Y162" s="94"/>
      <c r="Z162" s="94"/>
      <c r="AA162" s="94"/>
      <c r="AB162" s="94"/>
    </row>
    <row r="163" spans="2:30" ht="16.5">
      <c r="B163" s="5" t="s">
        <v>645</v>
      </c>
      <c r="C163" s="5"/>
      <c r="D163" s="5"/>
      <c r="E163" s="5"/>
      <c r="F163" s="5"/>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5"/>
      <c r="AD163" s="5"/>
    </row>
    <row r="164" spans="2:30" ht="12.75" hidden="1" customHeight="1" outlineLevel="1">
      <c r="G164" s="94"/>
      <c r="H164" s="94"/>
      <c r="I164" s="94"/>
      <c r="J164" s="94"/>
      <c r="K164" s="94"/>
      <c r="L164" s="94"/>
      <c r="M164" s="94"/>
      <c r="N164" s="94"/>
      <c r="O164" s="94"/>
      <c r="P164" s="94"/>
      <c r="Q164" s="94"/>
      <c r="R164" s="94"/>
      <c r="S164" s="94"/>
      <c r="T164" s="94"/>
      <c r="U164" s="94"/>
      <c r="V164" s="94"/>
      <c r="W164" s="94"/>
      <c r="X164" s="94"/>
      <c r="Y164" s="94"/>
      <c r="Z164" s="94"/>
      <c r="AA164" s="94"/>
      <c r="AB164" s="94"/>
    </row>
    <row r="165" spans="2:30" ht="12.75" hidden="1" customHeight="1" outlineLevel="1">
      <c r="D165" s="106" t="str">
        <f ca="1">'Line Items'!D484</f>
        <v>[Contingencies (Spare) Line 1]</v>
      </c>
      <c r="E165" s="89"/>
      <c r="F165" s="107" t="s">
        <v>105</v>
      </c>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97"/>
      <c r="AD165" s="225"/>
    </row>
    <row r="166" spans="2:30" ht="12.75" hidden="1" customHeight="1" outlineLevel="1">
      <c r="D166" s="112" t="str">
        <f ca="1">'Line Items'!D485</f>
        <v>[Contingencies (Spare) Line 2]</v>
      </c>
      <c r="E166" s="93"/>
      <c r="F166" s="113" t="str">
        <f>F165</f>
        <v>£000</v>
      </c>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2"/>
      <c r="AD166" s="226"/>
    </row>
    <row r="167" spans="2:30" ht="12.75" hidden="1" customHeight="1" outlineLevel="1">
      <c r="D167" s="112" t="str">
        <f ca="1">'Line Items'!D486</f>
        <v>[Contingencies (Spare) Line 3]</v>
      </c>
      <c r="E167" s="93"/>
      <c r="F167" s="113" t="str">
        <f>F166</f>
        <v>£000</v>
      </c>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2"/>
      <c r="AD167" s="226"/>
    </row>
    <row r="168" spans="2:30" ht="12.75" hidden="1" customHeight="1" outlineLevel="1">
      <c r="D168" s="112" t="str">
        <f ca="1">'Line Items'!D487</f>
        <v>[Contingencies (Spare) Line 4]</v>
      </c>
      <c r="E168" s="93"/>
      <c r="F168" s="113" t="str">
        <f>F167</f>
        <v>£000</v>
      </c>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2"/>
      <c r="AD168" s="226"/>
    </row>
    <row r="169" spans="2:30" ht="12.75" hidden="1" customHeight="1" outlineLevel="1">
      <c r="D169" s="123" t="str">
        <f ca="1">'Line Items'!D488</f>
        <v>[Contingencies (Spare) Line 5]</v>
      </c>
      <c r="E169" s="183"/>
      <c r="F169" s="124" t="str">
        <f>F165</f>
        <v>£000</v>
      </c>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5"/>
      <c r="AD169" s="227"/>
    </row>
    <row r="170" spans="2:30" ht="12.75" hidden="1" customHeight="1" outlineLevel="1">
      <c r="G170" s="94"/>
      <c r="H170" s="94"/>
      <c r="I170" s="94"/>
      <c r="J170" s="94"/>
      <c r="K170" s="94"/>
      <c r="L170" s="94"/>
      <c r="M170" s="94"/>
      <c r="N170" s="94"/>
      <c r="O170" s="94"/>
      <c r="P170" s="94"/>
      <c r="Q170" s="94"/>
      <c r="R170" s="94"/>
      <c r="S170" s="94"/>
      <c r="T170" s="94"/>
      <c r="U170" s="94"/>
      <c r="V170" s="94"/>
      <c r="W170" s="94"/>
      <c r="X170" s="94"/>
      <c r="Y170" s="94"/>
      <c r="Z170" s="94"/>
      <c r="AA170" s="94"/>
      <c r="AB170" s="94"/>
    </row>
    <row r="171" spans="2:30" ht="12.75" hidden="1" customHeight="1" outlineLevel="1">
      <c r="D171" s="241" t="str">
        <f>"Total "&amp;B163</f>
        <v>Total Contingency Costs</v>
      </c>
      <c r="E171" s="242"/>
      <c r="F171" s="243" t="str">
        <f>F169</f>
        <v>£000</v>
      </c>
      <c r="G171" s="244">
        <f t="shared" ref="G171:AB171" si="47">SUM(G165:G169)</f>
        <v>0</v>
      </c>
      <c r="H171" s="244">
        <f t="shared" si="47"/>
        <v>0</v>
      </c>
      <c r="I171" s="244">
        <f t="shared" si="47"/>
        <v>0</v>
      </c>
      <c r="J171" s="244">
        <f t="shared" si="47"/>
        <v>0</v>
      </c>
      <c r="K171" s="244">
        <f t="shared" si="47"/>
        <v>0</v>
      </c>
      <c r="L171" s="244">
        <f t="shared" si="47"/>
        <v>0</v>
      </c>
      <c r="M171" s="244">
        <f t="shared" si="47"/>
        <v>0</v>
      </c>
      <c r="N171" s="244">
        <f t="shared" si="47"/>
        <v>0</v>
      </c>
      <c r="O171" s="244">
        <f t="shared" si="47"/>
        <v>0</v>
      </c>
      <c r="P171" s="244">
        <f t="shared" si="47"/>
        <v>0</v>
      </c>
      <c r="Q171" s="244">
        <f t="shared" si="47"/>
        <v>0</v>
      </c>
      <c r="R171" s="244">
        <f t="shared" si="47"/>
        <v>0</v>
      </c>
      <c r="S171" s="244">
        <f t="shared" si="47"/>
        <v>0</v>
      </c>
      <c r="T171" s="244">
        <f t="shared" si="47"/>
        <v>0</v>
      </c>
      <c r="U171" s="244">
        <f t="shared" si="47"/>
        <v>0</v>
      </c>
      <c r="V171" s="244">
        <f t="shared" si="47"/>
        <v>0</v>
      </c>
      <c r="W171" s="244">
        <f t="shared" si="47"/>
        <v>0</v>
      </c>
      <c r="X171" s="244">
        <f t="shared" si="47"/>
        <v>0</v>
      </c>
      <c r="Y171" s="244">
        <f t="shared" si="47"/>
        <v>0</v>
      </c>
      <c r="Z171" s="244">
        <f t="shared" si="47"/>
        <v>0</v>
      </c>
      <c r="AA171" s="244">
        <f t="shared" si="47"/>
        <v>0</v>
      </c>
      <c r="AB171" s="245">
        <f t="shared" si="47"/>
        <v>0</v>
      </c>
      <c r="AD171" s="248"/>
    </row>
    <row r="172" spans="2:30" collapsed="1"/>
    <row r="174" spans="2:30" ht="16.5">
      <c r="B174" s="5" t="s">
        <v>21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fitToHeight="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AF176"/>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140625" defaultRowHeight="15" outlineLevelRow="1" outlineLevelCol="1"/>
  <cols>
    <col min="1" max="1" width="2.85546875" style="3" customWidth="1"/>
    <col min="2" max="3" width="3.140625" style="3" customWidth="1"/>
    <col min="4" max="5" width="22" style="3" customWidth="1"/>
    <col min="6" max="6" width="10.7109375" style="3" customWidth="1"/>
    <col min="7" max="21" width="11.42578125" style="3" customWidth="1"/>
    <col min="22" max="28" width="11.42578125" style="3" hidden="1" customWidth="1" outlineLevel="1"/>
    <col min="29" max="29" width="3.85546875" style="3" customWidth="1" collapsed="1"/>
    <col min="30" max="30" width="92.85546875" style="3" customWidth="1"/>
    <col min="33" max="16384" width="9.140625"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Performance</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c r="D9" s="595" t="str">
        <f ca="1">RN_Switch</f>
        <v>Nominal</v>
      </c>
      <c r="E9" s="60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2:30"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2:30">
      <c r="D11" s="605"/>
      <c r="E11" s="60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2:30" ht="16.5">
      <c r="B13" s="5" t="s">
        <v>646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2:30">
      <c r="B15" s="15" t="s">
        <v>647</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0" ht="12.75" hidden="1" customHeight="1" outlineLevel="1"/>
    <row r="17" spans="3:30" ht="12.75" hidden="1" customHeight="1" outlineLevel="1">
      <c r="C17" s="144" t="str">
        <f>B$15&amp;": TOC Peak"</f>
        <v>Average Minutes Lateness: TOC Peak</v>
      </c>
    </row>
    <row r="18" spans="3:30" ht="12.75" hidden="1" customHeight="1" outlineLevel="1">
      <c r="D18" s="106" t="str">
        <f ca="1">'Line Items'!D495</f>
        <v xml:space="preserve">Schedule 8 ED01 - Tyne, Tees &amp; Wear </v>
      </c>
      <c r="E18" s="89"/>
      <c r="F18" s="107" t="s">
        <v>648</v>
      </c>
      <c r="G18" s="179"/>
      <c r="H18" s="179"/>
      <c r="I18" s="179"/>
      <c r="J18" s="179"/>
      <c r="K18" s="179"/>
      <c r="L18" s="179"/>
      <c r="M18" s="179"/>
      <c r="N18" s="179"/>
      <c r="O18" s="179"/>
      <c r="P18" s="179"/>
      <c r="Q18" s="179"/>
      <c r="R18" s="179"/>
      <c r="S18" s="179"/>
      <c r="T18" s="179"/>
      <c r="U18" s="179"/>
      <c r="V18" s="179"/>
      <c r="W18" s="179"/>
      <c r="X18" s="179"/>
      <c r="Y18" s="179"/>
      <c r="Z18" s="179"/>
      <c r="AA18" s="179"/>
      <c r="AB18" s="197"/>
      <c r="AD18" s="225"/>
    </row>
    <row r="19" spans="3:30" ht="12.75" hidden="1" customHeight="1" outlineLevel="1">
      <c r="D19" s="112" t="str">
        <f ca="1">'Line Items'!D496</f>
        <v>Schedule 8 ED02 - Lancashire &amp; Cumbria</v>
      </c>
      <c r="E19" s="93"/>
      <c r="F19" s="113" t="str">
        <f t="shared" ref="F19:F29" si="0">F18</f>
        <v>Mins</v>
      </c>
      <c r="G19" s="181"/>
      <c r="H19" s="181"/>
      <c r="I19" s="181"/>
      <c r="J19" s="181"/>
      <c r="K19" s="181"/>
      <c r="L19" s="181"/>
      <c r="M19" s="181"/>
      <c r="N19" s="181"/>
      <c r="O19" s="181"/>
      <c r="P19" s="181"/>
      <c r="Q19" s="181"/>
      <c r="R19" s="181"/>
      <c r="S19" s="181"/>
      <c r="T19" s="181"/>
      <c r="U19" s="181"/>
      <c r="V19" s="181"/>
      <c r="W19" s="181"/>
      <c r="X19" s="181"/>
      <c r="Y19" s="181"/>
      <c r="Z19" s="181"/>
      <c r="AA19" s="181"/>
      <c r="AB19" s="182"/>
      <c r="AD19" s="96" t="s">
        <v>985</v>
      </c>
    </row>
    <row r="20" spans="3:30" ht="12.75" hidden="1" customHeight="1" outlineLevel="1">
      <c r="D20" s="112" t="str">
        <f ca="1">'Line Items'!D497</f>
        <v xml:space="preserve">Schedule 8 ED04 - West &amp; North Yorkshire Inter-Urban </v>
      </c>
      <c r="E20" s="93"/>
      <c r="F20" s="113" t="str">
        <f t="shared" si="0"/>
        <v>Mins</v>
      </c>
      <c r="G20" s="181"/>
      <c r="H20" s="181"/>
      <c r="I20" s="181"/>
      <c r="J20" s="181"/>
      <c r="K20" s="181"/>
      <c r="L20" s="181"/>
      <c r="M20" s="181"/>
      <c r="N20" s="181"/>
      <c r="O20" s="181"/>
      <c r="P20" s="181"/>
      <c r="Q20" s="181"/>
      <c r="R20" s="181"/>
      <c r="S20" s="181"/>
      <c r="T20" s="181"/>
      <c r="U20" s="181"/>
      <c r="V20" s="181"/>
      <c r="W20" s="181"/>
      <c r="X20" s="181"/>
      <c r="Y20" s="181"/>
      <c r="Z20" s="181"/>
      <c r="AA20" s="181"/>
      <c r="AB20" s="182"/>
      <c r="AD20" s="226"/>
    </row>
    <row r="21" spans="3:30" ht="12.75" hidden="1" customHeight="1" outlineLevel="1">
      <c r="D21" s="112" t="str">
        <f ca="1">'Line Items'!D498</f>
        <v xml:space="preserve">Schedule 8 ED05 - West &amp; North Yorkshire Local </v>
      </c>
      <c r="E21" s="93"/>
      <c r="F21" s="113" t="str">
        <f t="shared" si="0"/>
        <v>Mins</v>
      </c>
      <c r="G21" s="181"/>
      <c r="H21" s="181"/>
      <c r="I21" s="181"/>
      <c r="J21" s="181"/>
      <c r="K21" s="181"/>
      <c r="L21" s="181"/>
      <c r="M21" s="181"/>
      <c r="N21" s="181"/>
      <c r="O21" s="181"/>
      <c r="P21" s="181"/>
      <c r="Q21" s="181"/>
      <c r="R21" s="181"/>
      <c r="S21" s="181"/>
      <c r="T21" s="181"/>
      <c r="U21" s="181"/>
      <c r="V21" s="181"/>
      <c r="W21" s="181"/>
      <c r="X21" s="181"/>
      <c r="Y21" s="181"/>
      <c r="Z21" s="181"/>
      <c r="AA21" s="181"/>
      <c r="AB21" s="182"/>
      <c r="AD21" s="226"/>
    </row>
    <row r="22" spans="3:30" ht="12.75" hidden="1" customHeight="1" outlineLevel="1">
      <c r="D22" s="112" t="str">
        <f ca="1">'Line Items'!D499</f>
        <v>Schedule 8 ED06 - South &amp; East Yorkshire Inter-Urban</v>
      </c>
      <c r="E22" s="93"/>
      <c r="F22" s="113" t="str">
        <f t="shared" si="0"/>
        <v>Mins</v>
      </c>
      <c r="G22" s="181"/>
      <c r="H22" s="181"/>
      <c r="I22" s="181"/>
      <c r="J22" s="181"/>
      <c r="K22" s="181"/>
      <c r="L22" s="181"/>
      <c r="M22" s="181"/>
      <c r="N22" s="181"/>
      <c r="O22" s="181"/>
      <c r="P22" s="181"/>
      <c r="Q22" s="181"/>
      <c r="R22" s="181"/>
      <c r="S22" s="181"/>
      <c r="T22" s="181"/>
      <c r="U22" s="181"/>
      <c r="V22" s="181"/>
      <c r="W22" s="181"/>
      <c r="X22" s="181"/>
      <c r="Y22" s="181"/>
      <c r="Z22" s="181"/>
      <c r="AA22" s="181"/>
      <c r="AB22" s="182"/>
      <c r="AD22" s="226"/>
    </row>
    <row r="23" spans="3:30" ht="12.75" hidden="1" customHeight="1" outlineLevel="1">
      <c r="D23" s="112" t="str">
        <f ca="1">'Line Items'!D500</f>
        <v>Schedule 8 ED07 - South &amp; East Yorkshire Local</v>
      </c>
      <c r="E23" s="93"/>
      <c r="F23" s="113" t="str">
        <f t="shared" si="0"/>
        <v>Mins</v>
      </c>
      <c r="G23" s="181"/>
      <c r="H23" s="181"/>
      <c r="I23" s="181"/>
      <c r="J23" s="181"/>
      <c r="K23" s="181"/>
      <c r="L23" s="181"/>
      <c r="M23" s="181"/>
      <c r="N23" s="181"/>
      <c r="O23" s="181"/>
      <c r="P23" s="181"/>
      <c r="Q23" s="181"/>
      <c r="R23" s="181"/>
      <c r="S23" s="181"/>
      <c r="T23" s="181"/>
      <c r="U23" s="181"/>
      <c r="V23" s="181"/>
      <c r="W23" s="181"/>
      <c r="X23" s="181"/>
      <c r="Y23" s="181"/>
      <c r="Z23" s="181"/>
      <c r="AA23" s="181"/>
      <c r="AB23" s="182"/>
      <c r="AD23" s="226"/>
    </row>
    <row r="24" spans="3:30" ht="12.75" hidden="1" customHeight="1" outlineLevel="1">
      <c r="D24" s="112" t="str">
        <f ca="1">'Line Items'!D501</f>
        <v>Schedule 8 ED08 - North Manchester</v>
      </c>
      <c r="E24" s="93"/>
      <c r="F24" s="113" t="str">
        <f t="shared" si="0"/>
        <v>Mins</v>
      </c>
      <c r="G24" s="181"/>
      <c r="H24" s="181"/>
      <c r="I24" s="181"/>
      <c r="J24" s="181"/>
      <c r="K24" s="181"/>
      <c r="L24" s="181"/>
      <c r="M24" s="181"/>
      <c r="N24" s="181"/>
      <c r="O24" s="181"/>
      <c r="P24" s="181"/>
      <c r="Q24" s="181"/>
      <c r="R24" s="181"/>
      <c r="S24" s="181"/>
      <c r="T24" s="181"/>
      <c r="U24" s="181"/>
      <c r="V24" s="181"/>
      <c r="W24" s="181"/>
      <c r="X24" s="181"/>
      <c r="Y24" s="181"/>
      <c r="Z24" s="181"/>
      <c r="AA24" s="181"/>
      <c r="AB24" s="182"/>
      <c r="AD24" s="226"/>
    </row>
    <row r="25" spans="3:30" ht="12.75" hidden="1" customHeight="1" outlineLevel="1">
      <c r="D25" s="112" t="str">
        <f ca="1">'Line Items'!D502</f>
        <v xml:space="preserve">Schedule 8 ED09 - Merseyrail City Lines </v>
      </c>
      <c r="E25" s="93"/>
      <c r="F25" s="113" t="str">
        <f t="shared" si="0"/>
        <v>Mins</v>
      </c>
      <c r="G25" s="181"/>
      <c r="H25" s="181"/>
      <c r="I25" s="181"/>
      <c r="J25" s="181"/>
      <c r="K25" s="181"/>
      <c r="L25" s="181"/>
      <c r="M25" s="181"/>
      <c r="N25" s="181"/>
      <c r="O25" s="181"/>
      <c r="P25" s="181"/>
      <c r="Q25" s="181"/>
      <c r="R25" s="181"/>
      <c r="S25" s="181"/>
      <c r="T25" s="181"/>
      <c r="U25" s="181"/>
      <c r="V25" s="181"/>
      <c r="W25" s="181"/>
      <c r="X25" s="181"/>
      <c r="Y25" s="181"/>
      <c r="Z25" s="181"/>
      <c r="AA25" s="181"/>
      <c r="AB25" s="182"/>
      <c r="AD25" s="226"/>
    </row>
    <row r="26" spans="3:30" ht="12.75" hidden="1" customHeight="1" outlineLevel="1">
      <c r="D26" s="112" t="str">
        <f ca="1">'Line Items'!D503</f>
        <v xml:space="preserve">Schedule 8 ED10 - South Manchester </v>
      </c>
      <c r="E26" s="93"/>
      <c r="F26" s="113" t="str">
        <f t="shared" si="0"/>
        <v>Mins</v>
      </c>
      <c r="G26" s="181"/>
      <c r="H26" s="181"/>
      <c r="I26" s="181"/>
      <c r="J26" s="181"/>
      <c r="K26" s="181"/>
      <c r="L26" s="181"/>
      <c r="M26" s="181"/>
      <c r="N26" s="181"/>
      <c r="O26" s="181"/>
      <c r="P26" s="181"/>
      <c r="Q26" s="181"/>
      <c r="R26" s="181"/>
      <c r="S26" s="181"/>
      <c r="T26" s="181"/>
      <c r="U26" s="181"/>
      <c r="V26" s="181"/>
      <c r="W26" s="181"/>
      <c r="X26" s="181"/>
      <c r="Y26" s="181"/>
      <c r="Z26" s="181"/>
      <c r="AA26" s="181"/>
      <c r="AB26" s="182"/>
      <c r="AD26" s="226"/>
    </row>
    <row r="27" spans="3:30" ht="12.75" hidden="1" customHeight="1" outlineLevel="1">
      <c r="D27" s="112" t="str">
        <f ca="1">'Line Items'!D504</f>
        <v>Schedule 8 ED11 - Former EA03 - North West</v>
      </c>
      <c r="E27" s="93"/>
      <c r="F27" s="113" t="str">
        <f t="shared" si="0"/>
        <v>Mins</v>
      </c>
      <c r="G27" s="181"/>
      <c r="H27" s="181"/>
      <c r="I27" s="181"/>
      <c r="J27" s="181"/>
      <c r="K27" s="181"/>
      <c r="L27" s="181"/>
      <c r="M27" s="181"/>
      <c r="N27" s="181"/>
      <c r="O27" s="181"/>
      <c r="P27" s="181"/>
      <c r="Q27" s="181"/>
      <c r="R27" s="181"/>
      <c r="S27" s="181"/>
      <c r="T27" s="181"/>
      <c r="U27" s="181"/>
      <c r="V27" s="181"/>
      <c r="W27" s="181"/>
      <c r="X27" s="181"/>
      <c r="Y27" s="181"/>
      <c r="Z27" s="181"/>
      <c r="AA27" s="181"/>
      <c r="AB27" s="182"/>
      <c r="AD27" s="226"/>
    </row>
    <row r="28" spans="3:30" ht="12.75" hidden="1" customHeight="1" outlineLevel="1">
      <c r="D28" s="112" t="str">
        <f ca="1">'Line Items'!D505</f>
        <v>Schedule 8 ED12 - Former EA06 - Manchester Airport - Blackpool</v>
      </c>
      <c r="E28" s="93"/>
      <c r="F28" s="113" t="str">
        <f t="shared" si="0"/>
        <v>Mins</v>
      </c>
      <c r="G28" s="181"/>
      <c r="H28" s="181"/>
      <c r="I28" s="181"/>
      <c r="J28" s="181"/>
      <c r="K28" s="181"/>
      <c r="L28" s="181"/>
      <c r="M28" s="181"/>
      <c r="N28" s="181"/>
      <c r="O28" s="181"/>
      <c r="P28" s="181"/>
      <c r="Q28" s="181"/>
      <c r="R28" s="181"/>
      <c r="S28" s="181"/>
      <c r="T28" s="181"/>
      <c r="U28" s="181"/>
      <c r="V28" s="181"/>
      <c r="W28" s="181"/>
      <c r="X28" s="181"/>
      <c r="Y28" s="181"/>
      <c r="Z28" s="181"/>
      <c r="AA28" s="181"/>
      <c r="AB28" s="182"/>
      <c r="AD28" s="226"/>
    </row>
    <row r="29" spans="3:30" ht="12.75" hidden="1" customHeight="1" outlineLevel="1">
      <c r="D29" s="123" t="str">
        <f ca="1">'Line Items'!D506</f>
        <v>Schedule 8 [Passenger Revenue Service Groups Line 12]</v>
      </c>
      <c r="E29" s="183"/>
      <c r="F29" s="124" t="str">
        <f t="shared" si="0"/>
        <v>Mins</v>
      </c>
      <c r="G29" s="184"/>
      <c r="H29" s="184"/>
      <c r="I29" s="184"/>
      <c r="J29" s="184"/>
      <c r="K29" s="184"/>
      <c r="L29" s="184"/>
      <c r="M29" s="184"/>
      <c r="N29" s="184"/>
      <c r="O29" s="184"/>
      <c r="P29" s="184"/>
      <c r="Q29" s="184"/>
      <c r="R29" s="184"/>
      <c r="S29" s="184"/>
      <c r="T29" s="184"/>
      <c r="U29" s="184"/>
      <c r="V29" s="184"/>
      <c r="W29" s="184"/>
      <c r="X29" s="184"/>
      <c r="Y29" s="184"/>
      <c r="Z29" s="184"/>
      <c r="AA29" s="184"/>
      <c r="AB29" s="185"/>
      <c r="AD29" s="227"/>
    </row>
    <row r="30" spans="3:30" ht="12.75" hidden="1" customHeight="1" outlineLevel="1">
      <c r="G30" s="94"/>
      <c r="H30" s="94"/>
      <c r="I30" s="94"/>
      <c r="J30" s="94"/>
      <c r="K30" s="94"/>
      <c r="L30" s="94"/>
      <c r="M30" s="94"/>
      <c r="N30" s="94"/>
      <c r="O30" s="94"/>
      <c r="P30" s="94"/>
      <c r="Q30" s="94"/>
      <c r="R30" s="94"/>
      <c r="S30" s="94"/>
      <c r="T30" s="94"/>
      <c r="U30" s="94"/>
      <c r="V30" s="94"/>
      <c r="W30" s="94"/>
      <c r="X30" s="94"/>
      <c r="Y30" s="94"/>
      <c r="Z30" s="94"/>
      <c r="AA30" s="94"/>
      <c r="AB30" s="94"/>
    </row>
    <row r="31" spans="3:30" ht="12.75" hidden="1" customHeight="1" outlineLevel="1">
      <c r="C31" s="144" t="str">
        <f>B$15&amp;": NR Peak"</f>
        <v>Average Minutes Lateness: NR Peak</v>
      </c>
      <c r="G31" s="94"/>
      <c r="H31" s="94"/>
      <c r="I31" s="94"/>
      <c r="J31" s="94"/>
      <c r="K31" s="94"/>
      <c r="L31" s="94"/>
      <c r="M31" s="94"/>
      <c r="N31" s="94"/>
      <c r="O31" s="94"/>
      <c r="P31" s="94"/>
      <c r="Q31" s="94"/>
      <c r="R31" s="94"/>
      <c r="S31" s="94"/>
      <c r="T31" s="94"/>
      <c r="U31" s="94"/>
      <c r="V31" s="94"/>
      <c r="W31" s="94"/>
      <c r="X31" s="94"/>
      <c r="Y31" s="94"/>
      <c r="Z31" s="94"/>
      <c r="AA31" s="94"/>
      <c r="AB31" s="94"/>
    </row>
    <row r="32" spans="3:30" ht="12.75" hidden="1" customHeight="1" outlineLevel="1">
      <c r="D32" s="106" t="str">
        <f t="shared" ref="D32:D40" ca="1" si="1">D18</f>
        <v xml:space="preserve">Schedule 8 ED01 - Tyne, Tees &amp; Wear </v>
      </c>
      <c r="E32" s="89"/>
      <c r="F32" s="192" t="str">
        <f t="shared" ref="F32:F40" si="2">F18</f>
        <v>Mins</v>
      </c>
      <c r="G32" s="179"/>
      <c r="H32" s="179"/>
      <c r="I32" s="179"/>
      <c r="J32" s="179"/>
      <c r="K32" s="179"/>
      <c r="L32" s="179"/>
      <c r="M32" s="179"/>
      <c r="N32" s="179"/>
      <c r="O32" s="179"/>
      <c r="P32" s="179"/>
      <c r="Q32" s="179"/>
      <c r="R32" s="179"/>
      <c r="S32" s="179"/>
      <c r="T32" s="179"/>
      <c r="U32" s="179"/>
      <c r="V32" s="179"/>
      <c r="W32" s="179"/>
      <c r="X32" s="179"/>
      <c r="Y32" s="179"/>
      <c r="Z32" s="179"/>
      <c r="AA32" s="179"/>
      <c r="AB32" s="197"/>
      <c r="AD32" s="213"/>
    </row>
    <row r="33" spans="3:30" ht="12.75" hidden="1" customHeight="1" outlineLevel="1">
      <c r="D33" s="112" t="str">
        <f t="shared" ca="1" si="1"/>
        <v>Schedule 8 ED02 - Lancashire &amp; Cumbria</v>
      </c>
      <c r="E33" s="93"/>
      <c r="F33" s="113" t="str">
        <f t="shared" si="2"/>
        <v>Mins</v>
      </c>
      <c r="G33" s="181"/>
      <c r="H33" s="181"/>
      <c r="I33" s="181"/>
      <c r="J33" s="181"/>
      <c r="K33" s="181"/>
      <c r="L33" s="181"/>
      <c r="M33" s="181"/>
      <c r="N33" s="181"/>
      <c r="O33" s="181"/>
      <c r="P33" s="181"/>
      <c r="Q33" s="181"/>
      <c r="R33" s="181"/>
      <c r="S33" s="181"/>
      <c r="T33" s="181"/>
      <c r="U33" s="181"/>
      <c r="V33" s="181"/>
      <c r="W33" s="181"/>
      <c r="X33" s="181"/>
      <c r="Y33" s="181"/>
      <c r="Z33" s="181"/>
      <c r="AA33" s="181"/>
      <c r="AB33" s="182"/>
      <c r="AD33" s="96" t="s">
        <v>985</v>
      </c>
    </row>
    <row r="34" spans="3:30" ht="12.75" hidden="1" customHeight="1" outlineLevel="1">
      <c r="D34" s="112" t="str">
        <f t="shared" ca="1" si="1"/>
        <v xml:space="preserve">Schedule 8 ED04 - West &amp; North Yorkshire Inter-Urban </v>
      </c>
      <c r="E34" s="93"/>
      <c r="F34" s="113" t="str">
        <f t="shared" si="2"/>
        <v>Mins</v>
      </c>
      <c r="G34" s="181"/>
      <c r="H34" s="181"/>
      <c r="I34" s="181"/>
      <c r="J34" s="181"/>
      <c r="K34" s="181"/>
      <c r="L34" s="181"/>
      <c r="M34" s="181"/>
      <c r="N34" s="181"/>
      <c r="O34" s="181"/>
      <c r="P34" s="181"/>
      <c r="Q34" s="181"/>
      <c r="R34" s="181"/>
      <c r="S34" s="181"/>
      <c r="T34" s="181"/>
      <c r="U34" s="181"/>
      <c r="V34" s="181"/>
      <c r="W34" s="181"/>
      <c r="X34" s="181"/>
      <c r="Y34" s="181"/>
      <c r="Z34" s="181"/>
      <c r="AA34" s="181"/>
      <c r="AB34" s="182"/>
      <c r="AD34" s="226"/>
    </row>
    <row r="35" spans="3:30" ht="12.75" hidden="1" customHeight="1" outlineLevel="1">
      <c r="D35" s="112" t="str">
        <f t="shared" ca="1" si="1"/>
        <v xml:space="preserve">Schedule 8 ED05 - West &amp; North Yorkshire Local </v>
      </c>
      <c r="E35" s="93"/>
      <c r="F35" s="113" t="str">
        <f t="shared" si="2"/>
        <v>Mins</v>
      </c>
      <c r="G35" s="181"/>
      <c r="H35" s="181"/>
      <c r="I35" s="181"/>
      <c r="J35" s="181"/>
      <c r="K35" s="181"/>
      <c r="L35" s="181"/>
      <c r="M35" s="181"/>
      <c r="N35" s="181"/>
      <c r="O35" s="181"/>
      <c r="P35" s="181"/>
      <c r="Q35" s="181"/>
      <c r="R35" s="181"/>
      <c r="S35" s="181"/>
      <c r="T35" s="181"/>
      <c r="U35" s="181"/>
      <c r="V35" s="181"/>
      <c r="W35" s="181"/>
      <c r="X35" s="181"/>
      <c r="Y35" s="181"/>
      <c r="Z35" s="181"/>
      <c r="AA35" s="181"/>
      <c r="AB35" s="182"/>
      <c r="AD35" s="226"/>
    </row>
    <row r="36" spans="3:30" ht="12.75" hidden="1" customHeight="1" outlineLevel="1">
      <c r="D36" s="112" t="str">
        <f t="shared" ca="1" si="1"/>
        <v>Schedule 8 ED06 - South &amp; East Yorkshire Inter-Urban</v>
      </c>
      <c r="E36" s="93"/>
      <c r="F36" s="113" t="str">
        <f t="shared" si="2"/>
        <v>Mins</v>
      </c>
      <c r="G36" s="181"/>
      <c r="H36" s="181"/>
      <c r="I36" s="181"/>
      <c r="J36" s="181"/>
      <c r="K36" s="181"/>
      <c r="L36" s="181"/>
      <c r="M36" s="181"/>
      <c r="N36" s="181"/>
      <c r="O36" s="181"/>
      <c r="P36" s="181"/>
      <c r="Q36" s="181"/>
      <c r="R36" s="181"/>
      <c r="S36" s="181"/>
      <c r="T36" s="181"/>
      <c r="U36" s="181"/>
      <c r="V36" s="181"/>
      <c r="W36" s="181"/>
      <c r="X36" s="181"/>
      <c r="Y36" s="181"/>
      <c r="Z36" s="181"/>
      <c r="AA36" s="181"/>
      <c r="AB36" s="182"/>
      <c r="AD36" s="226"/>
    </row>
    <row r="37" spans="3:30" ht="12.75" hidden="1" customHeight="1" outlineLevel="1">
      <c r="D37" s="112" t="str">
        <f t="shared" ca="1" si="1"/>
        <v>Schedule 8 ED07 - South &amp; East Yorkshire Local</v>
      </c>
      <c r="E37" s="93"/>
      <c r="F37" s="113" t="str">
        <f t="shared" si="2"/>
        <v>Mins</v>
      </c>
      <c r="G37" s="181"/>
      <c r="H37" s="181"/>
      <c r="I37" s="181"/>
      <c r="J37" s="181"/>
      <c r="K37" s="181"/>
      <c r="L37" s="181"/>
      <c r="M37" s="181"/>
      <c r="N37" s="181"/>
      <c r="O37" s="181"/>
      <c r="P37" s="181"/>
      <c r="Q37" s="181"/>
      <c r="R37" s="181"/>
      <c r="S37" s="181"/>
      <c r="T37" s="181"/>
      <c r="U37" s="181"/>
      <c r="V37" s="181"/>
      <c r="W37" s="181"/>
      <c r="X37" s="181"/>
      <c r="Y37" s="181"/>
      <c r="Z37" s="181"/>
      <c r="AA37" s="181"/>
      <c r="AB37" s="182"/>
      <c r="AD37" s="226"/>
    </row>
    <row r="38" spans="3:30" ht="12.75" hidden="1" customHeight="1" outlineLevel="1">
      <c r="D38" s="112" t="str">
        <f t="shared" ca="1" si="1"/>
        <v>Schedule 8 ED08 - North Manchester</v>
      </c>
      <c r="E38" s="93"/>
      <c r="F38" s="113" t="str">
        <f t="shared" si="2"/>
        <v>Mins</v>
      </c>
      <c r="G38" s="181"/>
      <c r="H38" s="181"/>
      <c r="I38" s="181"/>
      <c r="J38" s="181"/>
      <c r="K38" s="181"/>
      <c r="L38" s="181"/>
      <c r="M38" s="181"/>
      <c r="N38" s="181"/>
      <c r="O38" s="181"/>
      <c r="P38" s="181"/>
      <c r="Q38" s="181"/>
      <c r="R38" s="181"/>
      <c r="S38" s="181"/>
      <c r="T38" s="181"/>
      <c r="U38" s="181"/>
      <c r="V38" s="181"/>
      <c r="W38" s="181"/>
      <c r="X38" s="181"/>
      <c r="Y38" s="181"/>
      <c r="Z38" s="181"/>
      <c r="AA38" s="181"/>
      <c r="AB38" s="182"/>
      <c r="AD38" s="226"/>
    </row>
    <row r="39" spans="3:30" ht="12.75" hidden="1" customHeight="1" outlineLevel="1">
      <c r="D39" s="112" t="str">
        <f t="shared" ca="1" si="1"/>
        <v xml:space="preserve">Schedule 8 ED09 - Merseyrail City Lines </v>
      </c>
      <c r="E39" s="93"/>
      <c r="F39" s="113" t="str">
        <f t="shared" si="2"/>
        <v>Mins</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26"/>
    </row>
    <row r="40" spans="3:30" ht="12.75" hidden="1" customHeight="1" outlineLevel="1">
      <c r="D40" s="112" t="str">
        <f t="shared" ca="1" si="1"/>
        <v xml:space="preserve">Schedule 8 ED10 - South Manchester </v>
      </c>
      <c r="E40" s="93"/>
      <c r="F40" s="113" t="str">
        <f t="shared" si="2"/>
        <v>Mins</v>
      </c>
      <c r="G40" s="181"/>
      <c r="H40" s="181"/>
      <c r="I40" s="181"/>
      <c r="J40" s="181"/>
      <c r="K40" s="181"/>
      <c r="L40" s="181"/>
      <c r="M40" s="181"/>
      <c r="N40" s="181"/>
      <c r="O40" s="181"/>
      <c r="P40" s="181"/>
      <c r="Q40" s="181"/>
      <c r="R40" s="181"/>
      <c r="S40" s="181"/>
      <c r="T40" s="181"/>
      <c r="U40" s="181"/>
      <c r="V40" s="181"/>
      <c r="W40" s="181"/>
      <c r="X40" s="181"/>
      <c r="Y40" s="181"/>
      <c r="Z40" s="181"/>
      <c r="AA40" s="181"/>
      <c r="AB40" s="182"/>
      <c r="AD40" s="226"/>
    </row>
    <row r="41" spans="3:30" ht="12.75" hidden="1" customHeight="1" outlineLevel="1">
      <c r="D41" s="112" t="str">
        <f t="shared" ref="D41:D43" ca="1" si="3">D27</f>
        <v>Schedule 8 ED11 - Former EA03 - North West</v>
      </c>
      <c r="E41" s="93"/>
      <c r="F41" s="113" t="str">
        <f t="shared" ref="F41:F43" si="4">F27</f>
        <v>Mins</v>
      </c>
      <c r="G41" s="181"/>
      <c r="H41" s="181"/>
      <c r="I41" s="181"/>
      <c r="J41" s="181"/>
      <c r="K41" s="181"/>
      <c r="L41" s="181"/>
      <c r="M41" s="181"/>
      <c r="N41" s="181"/>
      <c r="O41" s="181"/>
      <c r="P41" s="181"/>
      <c r="Q41" s="181"/>
      <c r="R41" s="181"/>
      <c r="S41" s="181"/>
      <c r="T41" s="181"/>
      <c r="U41" s="181"/>
      <c r="V41" s="181"/>
      <c r="W41" s="181"/>
      <c r="X41" s="181"/>
      <c r="Y41" s="181"/>
      <c r="Z41" s="181"/>
      <c r="AA41" s="181"/>
      <c r="AB41" s="182"/>
      <c r="AD41" s="226"/>
    </row>
    <row r="42" spans="3:30" ht="12.75" hidden="1" customHeight="1" outlineLevel="1">
      <c r="D42" s="112" t="str">
        <f t="shared" ca="1" si="3"/>
        <v>Schedule 8 ED12 - Former EA06 - Manchester Airport - Blackpool</v>
      </c>
      <c r="E42" s="93"/>
      <c r="F42" s="113" t="str">
        <f t="shared" si="4"/>
        <v>Mins</v>
      </c>
      <c r="G42" s="181"/>
      <c r="H42" s="181"/>
      <c r="I42" s="181"/>
      <c r="J42" s="181"/>
      <c r="K42" s="181"/>
      <c r="L42" s="181"/>
      <c r="M42" s="181"/>
      <c r="N42" s="181"/>
      <c r="O42" s="181"/>
      <c r="P42" s="181"/>
      <c r="Q42" s="181"/>
      <c r="R42" s="181"/>
      <c r="S42" s="181"/>
      <c r="T42" s="181"/>
      <c r="U42" s="181"/>
      <c r="V42" s="181"/>
      <c r="W42" s="181"/>
      <c r="X42" s="181"/>
      <c r="Y42" s="181"/>
      <c r="Z42" s="181"/>
      <c r="AA42" s="181"/>
      <c r="AB42" s="182"/>
      <c r="AD42" s="226"/>
    </row>
    <row r="43" spans="3:30" ht="12.75" hidden="1" customHeight="1" outlineLevel="1">
      <c r="D43" s="123" t="str">
        <f t="shared" ca="1" si="3"/>
        <v>Schedule 8 [Passenger Revenue Service Groups Line 12]</v>
      </c>
      <c r="E43" s="183"/>
      <c r="F43" s="124" t="str">
        <f t="shared" si="4"/>
        <v>Mins</v>
      </c>
      <c r="G43" s="184"/>
      <c r="H43" s="184"/>
      <c r="I43" s="184"/>
      <c r="J43" s="184"/>
      <c r="K43" s="184"/>
      <c r="L43" s="184"/>
      <c r="M43" s="184"/>
      <c r="N43" s="184"/>
      <c r="O43" s="184"/>
      <c r="P43" s="184"/>
      <c r="Q43" s="184"/>
      <c r="R43" s="184"/>
      <c r="S43" s="184"/>
      <c r="T43" s="184"/>
      <c r="U43" s="184"/>
      <c r="V43" s="184"/>
      <c r="W43" s="184"/>
      <c r="X43" s="184"/>
      <c r="Y43" s="184"/>
      <c r="Z43" s="184"/>
      <c r="AA43" s="184"/>
      <c r="AB43" s="185"/>
      <c r="AD43" s="215"/>
    </row>
    <row r="44" spans="3:30" ht="12.75" hidden="1" customHeight="1" outlineLevel="1">
      <c r="G44" s="94"/>
      <c r="H44" s="94"/>
      <c r="I44" s="94"/>
      <c r="J44" s="94"/>
      <c r="K44" s="94"/>
      <c r="L44" s="94"/>
      <c r="M44" s="94"/>
      <c r="N44" s="94"/>
      <c r="O44" s="94"/>
      <c r="P44" s="94"/>
      <c r="Q44" s="94"/>
      <c r="R44" s="94"/>
      <c r="S44" s="94"/>
      <c r="T44" s="94"/>
      <c r="U44" s="94"/>
      <c r="V44" s="94"/>
      <c r="W44" s="94"/>
      <c r="X44" s="94"/>
      <c r="Y44" s="94"/>
      <c r="Z44" s="94"/>
      <c r="AA44" s="94"/>
      <c r="AB44" s="94"/>
    </row>
    <row r="45" spans="3:30" ht="12.75" hidden="1" customHeight="1" outlineLevel="1">
      <c r="C45" s="144" t="str">
        <f>B$15&amp;": TOC Off Peak"</f>
        <v>Average Minutes Lateness: TOC Off Peak</v>
      </c>
      <c r="G45" s="94"/>
      <c r="H45" s="94"/>
      <c r="I45" s="94"/>
      <c r="J45" s="94"/>
      <c r="K45" s="94"/>
      <c r="L45" s="94"/>
      <c r="M45" s="94"/>
      <c r="N45" s="94"/>
      <c r="O45" s="94"/>
      <c r="P45" s="94"/>
      <c r="Q45" s="94"/>
      <c r="R45" s="94"/>
      <c r="S45" s="94"/>
      <c r="T45" s="94"/>
      <c r="U45" s="94"/>
      <c r="V45" s="94"/>
      <c r="W45" s="94"/>
      <c r="X45" s="94"/>
      <c r="Y45" s="94"/>
      <c r="Z45" s="94"/>
      <c r="AA45" s="94"/>
      <c r="AB45" s="94"/>
    </row>
    <row r="46" spans="3:30" ht="12.75" hidden="1" customHeight="1" outlineLevel="1">
      <c r="D46" s="106" t="str">
        <f t="shared" ref="D46:D54" ca="1" si="5">D18</f>
        <v xml:space="preserve">Schedule 8 ED01 - Tyne, Tees &amp; Wear </v>
      </c>
      <c r="E46" s="89"/>
      <c r="F46" s="192" t="str">
        <f t="shared" ref="F46:F54" si="6">F32</f>
        <v>Mins</v>
      </c>
      <c r="G46" s="179"/>
      <c r="H46" s="179"/>
      <c r="I46" s="179"/>
      <c r="J46" s="179"/>
      <c r="K46" s="179"/>
      <c r="L46" s="179"/>
      <c r="M46" s="179"/>
      <c r="N46" s="179"/>
      <c r="O46" s="179"/>
      <c r="P46" s="179"/>
      <c r="Q46" s="179"/>
      <c r="R46" s="179"/>
      <c r="S46" s="179"/>
      <c r="T46" s="179"/>
      <c r="U46" s="179"/>
      <c r="V46" s="179"/>
      <c r="W46" s="179"/>
      <c r="X46" s="179"/>
      <c r="Y46" s="179"/>
      <c r="Z46" s="179"/>
      <c r="AA46" s="179"/>
      <c r="AB46" s="197"/>
      <c r="AD46" s="213"/>
    </row>
    <row r="47" spans="3:30" ht="12.75" hidden="1" customHeight="1" outlineLevel="1">
      <c r="D47" s="112" t="str">
        <f t="shared" ca="1" si="5"/>
        <v>Schedule 8 ED02 - Lancashire &amp; Cumbria</v>
      </c>
      <c r="E47" s="93"/>
      <c r="F47" s="113" t="str">
        <f t="shared" si="6"/>
        <v>Mins</v>
      </c>
      <c r="G47" s="181"/>
      <c r="H47" s="181"/>
      <c r="I47" s="181"/>
      <c r="J47" s="181"/>
      <c r="K47" s="181"/>
      <c r="L47" s="181"/>
      <c r="M47" s="181"/>
      <c r="N47" s="181"/>
      <c r="O47" s="181"/>
      <c r="P47" s="181"/>
      <c r="Q47" s="181"/>
      <c r="R47" s="181"/>
      <c r="S47" s="181"/>
      <c r="T47" s="181"/>
      <c r="U47" s="181"/>
      <c r="V47" s="181"/>
      <c r="W47" s="181"/>
      <c r="X47" s="181"/>
      <c r="Y47" s="181"/>
      <c r="Z47" s="181"/>
      <c r="AA47" s="181"/>
      <c r="AB47" s="182"/>
      <c r="AD47" s="96" t="s">
        <v>985</v>
      </c>
    </row>
    <row r="48" spans="3:30" ht="12.75" hidden="1" customHeight="1" outlineLevel="1">
      <c r="D48" s="112" t="str">
        <f t="shared" ca="1" si="5"/>
        <v xml:space="preserve">Schedule 8 ED04 - West &amp; North Yorkshire Inter-Urban </v>
      </c>
      <c r="E48" s="93"/>
      <c r="F48" s="113" t="str">
        <f t="shared" si="6"/>
        <v>Mins</v>
      </c>
      <c r="G48" s="181"/>
      <c r="H48" s="181"/>
      <c r="I48" s="181"/>
      <c r="J48" s="181"/>
      <c r="K48" s="181"/>
      <c r="L48" s="181"/>
      <c r="M48" s="181"/>
      <c r="N48" s="181"/>
      <c r="O48" s="181"/>
      <c r="P48" s="181"/>
      <c r="Q48" s="181"/>
      <c r="R48" s="181"/>
      <c r="S48" s="181"/>
      <c r="T48" s="181"/>
      <c r="U48" s="181"/>
      <c r="V48" s="181"/>
      <c r="W48" s="181"/>
      <c r="X48" s="181"/>
      <c r="Y48" s="181"/>
      <c r="Z48" s="181"/>
      <c r="AA48" s="181"/>
      <c r="AB48" s="182"/>
      <c r="AD48" s="226"/>
    </row>
    <row r="49" spans="3:30" ht="12.75" hidden="1" customHeight="1" outlineLevel="1">
      <c r="D49" s="112" t="str">
        <f t="shared" ca="1" si="5"/>
        <v xml:space="preserve">Schedule 8 ED05 - West &amp; North Yorkshire Local </v>
      </c>
      <c r="E49" s="93"/>
      <c r="F49" s="113" t="str">
        <f t="shared" si="6"/>
        <v>Mins</v>
      </c>
      <c r="G49" s="181"/>
      <c r="H49" s="181"/>
      <c r="I49" s="181"/>
      <c r="J49" s="181"/>
      <c r="K49" s="181"/>
      <c r="L49" s="181"/>
      <c r="M49" s="181"/>
      <c r="N49" s="181"/>
      <c r="O49" s="181"/>
      <c r="P49" s="181"/>
      <c r="Q49" s="181"/>
      <c r="R49" s="181"/>
      <c r="S49" s="181"/>
      <c r="T49" s="181"/>
      <c r="U49" s="181"/>
      <c r="V49" s="181"/>
      <c r="W49" s="181"/>
      <c r="X49" s="181"/>
      <c r="Y49" s="181"/>
      <c r="Z49" s="181"/>
      <c r="AA49" s="181"/>
      <c r="AB49" s="182"/>
      <c r="AD49" s="226"/>
    </row>
    <row r="50" spans="3:30" ht="12.75" hidden="1" customHeight="1" outlineLevel="1">
      <c r="D50" s="112" t="str">
        <f t="shared" ca="1" si="5"/>
        <v>Schedule 8 ED06 - South &amp; East Yorkshire Inter-Urban</v>
      </c>
      <c r="E50" s="93"/>
      <c r="F50" s="113" t="str">
        <f t="shared" si="6"/>
        <v>Mins</v>
      </c>
      <c r="G50" s="181"/>
      <c r="H50" s="181"/>
      <c r="I50" s="181"/>
      <c r="J50" s="181"/>
      <c r="K50" s="181"/>
      <c r="L50" s="181"/>
      <c r="M50" s="181"/>
      <c r="N50" s="181"/>
      <c r="O50" s="181"/>
      <c r="P50" s="181"/>
      <c r="Q50" s="181"/>
      <c r="R50" s="181"/>
      <c r="S50" s="181"/>
      <c r="T50" s="181"/>
      <c r="U50" s="181"/>
      <c r="V50" s="181"/>
      <c r="W50" s="181"/>
      <c r="X50" s="181"/>
      <c r="Y50" s="181"/>
      <c r="Z50" s="181"/>
      <c r="AA50" s="181"/>
      <c r="AB50" s="182"/>
      <c r="AD50" s="226"/>
    </row>
    <row r="51" spans="3:30" ht="12.75" hidden="1" customHeight="1" outlineLevel="1">
      <c r="D51" s="112" t="str">
        <f t="shared" ca="1" si="5"/>
        <v>Schedule 8 ED07 - South &amp; East Yorkshire Local</v>
      </c>
      <c r="E51" s="93"/>
      <c r="F51" s="113" t="str">
        <f t="shared" si="6"/>
        <v>Mins</v>
      </c>
      <c r="G51" s="181"/>
      <c r="H51" s="181"/>
      <c r="I51" s="181"/>
      <c r="J51" s="181"/>
      <c r="K51" s="181"/>
      <c r="L51" s="181"/>
      <c r="M51" s="181"/>
      <c r="N51" s="181"/>
      <c r="O51" s="181"/>
      <c r="P51" s="181"/>
      <c r="Q51" s="181"/>
      <c r="R51" s="181"/>
      <c r="S51" s="181"/>
      <c r="T51" s="181"/>
      <c r="U51" s="181"/>
      <c r="V51" s="181"/>
      <c r="W51" s="181"/>
      <c r="X51" s="181"/>
      <c r="Y51" s="181"/>
      <c r="Z51" s="181"/>
      <c r="AA51" s="181"/>
      <c r="AB51" s="182"/>
      <c r="AD51" s="226"/>
    </row>
    <row r="52" spans="3:30" ht="12.75" hidden="1" customHeight="1" outlineLevel="1">
      <c r="D52" s="112" t="str">
        <f t="shared" ca="1" si="5"/>
        <v>Schedule 8 ED08 - North Manchester</v>
      </c>
      <c r="E52" s="93"/>
      <c r="F52" s="113" t="str">
        <f t="shared" si="6"/>
        <v>Mins</v>
      </c>
      <c r="G52" s="181"/>
      <c r="H52" s="181"/>
      <c r="I52" s="181"/>
      <c r="J52" s="181"/>
      <c r="K52" s="181"/>
      <c r="L52" s="181"/>
      <c r="M52" s="181"/>
      <c r="N52" s="181"/>
      <c r="O52" s="181"/>
      <c r="P52" s="181"/>
      <c r="Q52" s="181"/>
      <c r="R52" s="181"/>
      <c r="S52" s="181"/>
      <c r="T52" s="181"/>
      <c r="U52" s="181"/>
      <c r="V52" s="181"/>
      <c r="W52" s="181"/>
      <c r="X52" s="181"/>
      <c r="Y52" s="181"/>
      <c r="Z52" s="181"/>
      <c r="AA52" s="181"/>
      <c r="AB52" s="182"/>
      <c r="AD52" s="226"/>
    </row>
    <row r="53" spans="3:30" ht="12.75" hidden="1" customHeight="1" outlineLevel="1">
      <c r="D53" s="112" t="str">
        <f t="shared" ca="1" si="5"/>
        <v xml:space="preserve">Schedule 8 ED09 - Merseyrail City Lines </v>
      </c>
      <c r="E53" s="93"/>
      <c r="F53" s="113" t="str">
        <f t="shared" si="6"/>
        <v>Mins</v>
      </c>
      <c r="G53" s="181"/>
      <c r="H53" s="181"/>
      <c r="I53" s="181"/>
      <c r="J53" s="181"/>
      <c r="K53" s="181"/>
      <c r="L53" s="181"/>
      <c r="M53" s="181"/>
      <c r="N53" s="181"/>
      <c r="O53" s="181"/>
      <c r="P53" s="181"/>
      <c r="Q53" s="181"/>
      <c r="R53" s="181"/>
      <c r="S53" s="181"/>
      <c r="T53" s="181"/>
      <c r="U53" s="181"/>
      <c r="V53" s="181"/>
      <c r="W53" s="181"/>
      <c r="X53" s="181"/>
      <c r="Y53" s="181"/>
      <c r="Z53" s="181"/>
      <c r="AA53" s="181"/>
      <c r="AB53" s="182"/>
      <c r="AD53" s="226"/>
    </row>
    <row r="54" spans="3:30" ht="12.75" hidden="1" customHeight="1" outlineLevel="1">
      <c r="D54" s="112" t="str">
        <f t="shared" ca="1" si="5"/>
        <v xml:space="preserve">Schedule 8 ED10 - South Manchester </v>
      </c>
      <c r="E54" s="93"/>
      <c r="F54" s="113" t="str">
        <f t="shared" si="6"/>
        <v>Mins</v>
      </c>
      <c r="G54" s="181"/>
      <c r="H54" s="181"/>
      <c r="I54" s="181"/>
      <c r="J54" s="181"/>
      <c r="K54" s="181"/>
      <c r="L54" s="181"/>
      <c r="M54" s="181"/>
      <c r="N54" s="181"/>
      <c r="O54" s="181"/>
      <c r="P54" s="181"/>
      <c r="Q54" s="181"/>
      <c r="R54" s="181"/>
      <c r="S54" s="181"/>
      <c r="T54" s="181"/>
      <c r="U54" s="181"/>
      <c r="V54" s="181"/>
      <c r="W54" s="181"/>
      <c r="X54" s="181"/>
      <c r="Y54" s="181"/>
      <c r="Z54" s="181"/>
      <c r="AA54" s="181"/>
      <c r="AB54" s="182"/>
      <c r="AD54" s="226"/>
    </row>
    <row r="55" spans="3:30" ht="12.75" hidden="1" customHeight="1" outlineLevel="1">
      <c r="D55" s="112" t="str">
        <f t="shared" ref="D55:D57" ca="1" si="7">D27</f>
        <v>Schedule 8 ED11 - Former EA03 - North West</v>
      </c>
      <c r="E55" s="93"/>
      <c r="F55" s="113" t="str">
        <f t="shared" ref="F55:F57" si="8">F41</f>
        <v>Mins</v>
      </c>
      <c r="G55" s="181"/>
      <c r="H55" s="181"/>
      <c r="I55" s="181"/>
      <c r="J55" s="181"/>
      <c r="K55" s="181"/>
      <c r="L55" s="181"/>
      <c r="M55" s="181"/>
      <c r="N55" s="181"/>
      <c r="O55" s="181"/>
      <c r="P55" s="181"/>
      <c r="Q55" s="181"/>
      <c r="R55" s="181"/>
      <c r="S55" s="181"/>
      <c r="T55" s="181"/>
      <c r="U55" s="181"/>
      <c r="V55" s="181"/>
      <c r="W55" s="181"/>
      <c r="X55" s="181"/>
      <c r="Y55" s="181"/>
      <c r="Z55" s="181"/>
      <c r="AA55" s="181"/>
      <c r="AB55" s="182"/>
      <c r="AD55" s="226"/>
    </row>
    <row r="56" spans="3:30" ht="12.75" hidden="1" customHeight="1" outlineLevel="1">
      <c r="D56" s="112" t="str">
        <f t="shared" ca="1" si="7"/>
        <v>Schedule 8 ED12 - Former EA06 - Manchester Airport - Blackpool</v>
      </c>
      <c r="E56" s="93"/>
      <c r="F56" s="113" t="str">
        <f t="shared" si="8"/>
        <v>Mins</v>
      </c>
      <c r="G56" s="181"/>
      <c r="H56" s="181"/>
      <c r="I56" s="181"/>
      <c r="J56" s="181"/>
      <c r="K56" s="181"/>
      <c r="L56" s="181"/>
      <c r="M56" s="181"/>
      <c r="N56" s="181"/>
      <c r="O56" s="181"/>
      <c r="P56" s="181"/>
      <c r="Q56" s="181"/>
      <c r="R56" s="181"/>
      <c r="S56" s="181"/>
      <c r="T56" s="181"/>
      <c r="U56" s="181"/>
      <c r="V56" s="181"/>
      <c r="W56" s="181"/>
      <c r="X56" s="181"/>
      <c r="Y56" s="181"/>
      <c r="Z56" s="181"/>
      <c r="AA56" s="181"/>
      <c r="AB56" s="182"/>
      <c r="AD56" s="226"/>
    </row>
    <row r="57" spans="3:30" ht="12.75" hidden="1" customHeight="1" outlineLevel="1">
      <c r="D57" s="123" t="str">
        <f t="shared" ca="1" si="7"/>
        <v>Schedule 8 [Passenger Revenue Service Groups Line 12]</v>
      </c>
      <c r="E57" s="183"/>
      <c r="F57" s="124" t="str">
        <f t="shared" si="8"/>
        <v>Mins</v>
      </c>
      <c r="G57" s="184"/>
      <c r="H57" s="184"/>
      <c r="I57" s="184"/>
      <c r="J57" s="184"/>
      <c r="K57" s="184"/>
      <c r="L57" s="184"/>
      <c r="M57" s="184"/>
      <c r="N57" s="184"/>
      <c r="O57" s="184"/>
      <c r="P57" s="184"/>
      <c r="Q57" s="184"/>
      <c r="R57" s="184"/>
      <c r="S57" s="184"/>
      <c r="T57" s="184"/>
      <c r="U57" s="184"/>
      <c r="V57" s="184"/>
      <c r="W57" s="184"/>
      <c r="X57" s="184"/>
      <c r="Y57" s="184"/>
      <c r="Z57" s="184"/>
      <c r="AA57" s="184"/>
      <c r="AB57" s="185"/>
      <c r="AD57" s="215"/>
    </row>
    <row r="58" spans="3:30" ht="12.75" hidden="1" customHeight="1" outlineLevel="1">
      <c r="G58" s="94"/>
      <c r="H58" s="94"/>
      <c r="I58" s="94"/>
      <c r="J58" s="94"/>
      <c r="K58" s="94"/>
      <c r="L58" s="94"/>
      <c r="M58" s="94"/>
      <c r="N58" s="94"/>
      <c r="O58" s="94"/>
      <c r="P58" s="94"/>
      <c r="Q58" s="94"/>
      <c r="R58" s="94"/>
      <c r="S58" s="94"/>
      <c r="T58" s="94"/>
      <c r="U58" s="94"/>
      <c r="V58" s="94"/>
      <c r="W58" s="94"/>
      <c r="X58" s="94"/>
      <c r="Y58" s="94"/>
      <c r="Z58" s="94"/>
      <c r="AA58" s="94"/>
      <c r="AB58" s="94"/>
    </row>
    <row r="59" spans="3:30" ht="12.75" hidden="1" customHeight="1" outlineLevel="1">
      <c r="C59" s="144" t="str">
        <f>B$15&amp;": NR Off Peak"</f>
        <v>Average Minutes Lateness: NR Off Peak</v>
      </c>
      <c r="G59" s="94"/>
      <c r="H59" s="94"/>
      <c r="I59" s="94"/>
      <c r="J59" s="94"/>
      <c r="K59" s="94"/>
      <c r="L59" s="94"/>
      <c r="M59" s="94"/>
      <c r="N59" s="94"/>
      <c r="O59" s="94"/>
      <c r="P59" s="94"/>
      <c r="Q59" s="94"/>
      <c r="R59" s="94"/>
      <c r="S59" s="94"/>
      <c r="T59" s="94"/>
      <c r="U59" s="94"/>
      <c r="V59" s="94"/>
      <c r="W59" s="94"/>
      <c r="X59" s="94"/>
      <c r="Y59" s="94"/>
      <c r="Z59" s="94"/>
      <c r="AA59" s="94"/>
      <c r="AB59" s="94"/>
    </row>
    <row r="60" spans="3:30" ht="12.75" hidden="1" customHeight="1" outlineLevel="1">
      <c r="D60" s="106" t="str">
        <f t="shared" ref="D60:D68" ca="1" si="9">D32</f>
        <v xml:space="preserve">Schedule 8 ED01 - Tyne, Tees &amp; Wear </v>
      </c>
      <c r="E60" s="89"/>
      <c r="F60" s="192" t="str">
        <f t="shared" ref="F60:F68" si="10">F46</f>
        <v>Mins</v>
      </c>
      <c r="G60" s="179"/>
      <c r="H60" s="179"/>
      <c r="I60" s="179"/>
      <c r="J60" s="179"/>
      <c r="K60" s="179"/>
      <c r="L60" s="179"/>
      <c r="M60" s="179"/>
      <c r="N60" s="179"/>
      <c r="O60" s="179"/>
      <c r="P60" s="179"/>
      <c r="Q60" s="179"/>
      <c r="R60" s="179"/>
      <c r="S60" s="179"/>
      <c r="T60" s="179"/>
      <c r="U60" s="179"/>
      <c r="V60" s="179"/>
      <c r="W60" s="179"/>
      <c r="X60" s="179"/>
      <c r="Y60" s="179"/>
      <c r="Z60" s="179"/>
      <c r="AA60" s="179"/>
      <c r="AB60" s="197"/>
      <c r="AD60" s="213"/>
    </row>
    <row r="61" spans="3:30" ht="12.75" hidden="1" customHeight="1" outlineLevel="1">
      <c r="D61" s="112" t="str">
        <f t="shared" ca="1" si="9"/>
        <v>Schedule 8 ED02 - Lancashire &amp; Cumbria</v>
      </c>
      <c r="E61" s="93"/>
      <c r="F61" s="113" t="str">
        <f t="shared" si="10"/>
        <v>Mins</v>
      </c>
      <c r="G61" s="181"/>
      <c r="H61" s="181"/>
      <c r="I61" s="181"/>
      <c r="J61" s="181"/>
      <c r="K61" s="181"/>
      <c r="L61" s="181"/>
      <c r="M61" s="181"/>
      <c r="N61" s="181"/>
      <c r="O61" s="181"/>
      <c r="P61" s="181"/>
      <c r="Q61" s="181"/>
      <c r="R61" s="181"/>
      <c r="S61" s="181"/>
      <c r="T61" s="181"/>
      <c r="U61" s="181"/>
      <c r="V61" s="181"/>
      <c r="W61" s="181"/>
      <c r="X61" s="181"/>
      <c r="Y61" s="181"/>
      <c r="Z61" s="181"/>
      <c r="AA61" s="181"/>
      <c r="AB61" s="182"/>
      <c r="AD61" s="96" t="s">
        <v>985</v>
      </c>
    </row>
    <row r="62" spans="3:30" ht="12.75" hidden="1" customHeight="1" outlineLevel="1">
      <c r="D62" s="112" t="str">
        <f t="shared" ca="1" si="9"/>
        <v xml:space="preserve">Schedule 8 ED04 - West &amp; North Yorkshire Inter-Urban </v>
      </c>
      <c r="E62" s="93"/>
      <c r="F62" s="113" t="str">
        <f t="shared" si="10"/>
        <v>Mins</v>
      </c>
      <c r="G62" s="181"/>
      <c r="H62" s="181"/>
      <c r="I62" s="181"/>
      <c r="J62" s="181"/>
      <c r="K62" s="181"/>
      <c r="L62" s="181"/>
      <c r="M62" s="181"/>
      <c r="N62" s="181"/>
      <c r="O62" s="181"/>
      <c r="P62" s="181"/>
      <c r="Q62" s="181"/>
      <c r="R62" s="181"/>
      <c r="S62" s="181"/>
      <c r="T62" s="181"/>
      <c r="U62" s="181"/>
      <c r="V62" s="181"/>
      <c r="W62" s="181"/>
      <c r="X62" s="181"/>
      <c r="Y62" s="181"/>
      <c r="Z62" s="181"/>
      <c r="AA62" s="181"/>
      <c r="AB62" s="182"/>
      <c r="AD62" s="226"/>
    </row>
    <row r="63" spans="3:30" ht="12.75" hidden="1" customHeight="1" outlineLevel="1">
      <c r="D63" s="112" t="str">
        <f t="shared" ca="1" si="9"/>
        <v xml:space="preserve">Schedule 8 ED05 - West &amp; North Yorkshire Local </v>
      </c>
      <c r="E63" s="93"/>
      <c r="F63" s="113" t="str">
        <f t="shared" si="10"/>
        <v>Mins</v>
      </c>
      <c r="G63" s="181"/>
      <c r="H63" s="181"/>
      <c r="I63" s="181"/>
      <c r="J63" s="181"/>
      <c r="K63" s="181"/>
      <c r="L63" s="181"/>
      <c r="M63" s="181"/>
      <c r="N63" s="181"/>
      <c r="O63" s="181"/>
      <c r="P63" s="181"/>
      <c r="Q63" s="181"/>
      <c r="R63" s="181"/>
      <c r="S63" s="181"/>
      <c r="T63" s="181"/>
      <c r="U63" s="181"/>
      <c r="V63" s="181"/>
      <c r="W63" s="181"/>
      <c r="X63" s="181"/>
      <c r="Y63" s="181"/>
      <c r="Z63" s="181"/>
      <c r="AA63" s="181"/>
      <c r="AB63" s="182"/>
      <c r="AD63" s="226"/>
    </row>
    <row r="64" spans="3:30" ht="12.75" hidden="1" customHeight="1" outlineLevel="1">
      <c r="D64" s="112" t="str">
        <f t="shared" ca="1" si="9"/>
        <v>Schedule 8 ED06 - South &amp; East Yorkshire Inter-Urban</v>
      </c>
      <c r="E64" s="93"/>
      <c r="F64" s="113" t="str">
        <f t="shared" si="10"/>
        <v>Mins</v>
      </c>
      <c r="G64" s="181"/>
      <c r="H64" s="181"/>
      <c r="I64" s="181"/>
      <c r="J64" s="181"/>
      <c r="K64" s="181"/>
      <c r="L64" s="181"/>
      <c r="M64" s="181"/>
      <c r="N64" s="181"/>
      <c r="O64" s="181"/>
      <c r="P64" s="181"/>
      <c r="Q64" s="181"/>
      <c r="R64" s="181"/>
      <c r="S64" s="181"/>
      <c r="T64" s="181"/>
      <c r="U64" s="181"/>
      <c r="V64" s="181"/>
      <c r="W64" s="181"/>
      <c r="X64" s="181"/>
      <c r="Y64" s="181"/>
      <c r="Z64" s="181"/>
      <c r="AA64" s="181"/>
      <c r="AB64" s="182"/>
      <c r="AD64" s="226"/>
    </row>
    <row r="65" spans="2:30" ht="12.75" hidden="1" customHeight="1" outlineLevel="1">
      <c r="D65" s="112" t="str">
        <f t="shared" ca="1" si="9"/>
        <v>Schedule 8 ED07 - South &amp; East Yorkshire Local</v>
      </c>
      <c r="E65" s="93"/>
      <c r="F65" s="113" t="str">
        <f t="shared" si="10"/>
        <v>Mins</v>
      </c>
      <c r="G65" s="181"/>
      <c r="H65" s="181"/>
      <c r="I65" s="181"/>
      <c r="J65" s="181"/>
      <c r="K65" s="181"/>
      <c r="L65" s="181"/>
      <c r="M65" s="181"/>
      <c r="N65" s="181"/>
      <c r="O65" s="181"/>
      <c r="P65" s="181"/>
      <c r="Q65" s="181"/>
      <c r="R65" s="181"/>
      <c r="S65" s="181"/>
      <c r="T65" s="181"/>
      <c r="U65" s="181"/>
      <c r="V65" s="181"/>
      <c r="W65" s="181"/>
      <c r="X65" s="181"/>
      <c r="Y65" s="181"/>
      <c r="Z65" s="181"/>
      <c r="AA65" s="181"/>
      <c r="AB65" s="182"/>
      <c r="AD65" s="226"/>
    </row>
    <row r="66" spans="2:30" ht="12.75" hidden="1" customHeight="1" outlineLevel="1">
      <c r="D66" s="112" t="str">
        <f t="shared" ca="1" si="9"/>
        <v>Schedule 8 ED08 - North Manchester</v>
      </c>
      <c r="E66" s="93"/>
      <c r="F66" s="113" t="str">
        <f t="shared" si="10"/>
        <v>Mins</v>
      </c>
      <c r="G66" s="181"/>
      <c r="H66" s="181"/>
      <c r="I66" s="181"/>
      <c r="J66" s="181"/>
      <c r="K66" s="181"/>
      <c r="L66" s="181"/>
      <c r="M66" s="181"/>
      <c r="N66" s="181"/>
      <c r="O66" s="181"/>
      <c r="P66" s="181"/>
      <c r="Q66" s="181"/>
      <c r="R66" s="181"/>
      <c r="S66" s="181"/>
      <c r="T66" s="181"/>
      <c r="U66" s="181"/>
      <c r="V66" s="181"/>
      <c r="W66" s="181"/>
      <c r="X66" s="181"/>
      <c r="Y66" s="181"/>
      <c r="Z66" s="181"/>
      <c r="AA66" s="181"/>
      <c r="AB66" s="182"/>
      <c r="AD66" s="226"/>
    </row>
    <row r="67" spans="2:30" ht="12.75" hidden="1" customHeight="1" outlineLevel="1">
      <c r="D67" s="112" t="str">
        <f t="shared" ca="1" si="9"/>
        <v xml:space="preserve">Schedule 8 ED09 - Merseyrail City Lines </v>
      </c>
      <c r="E67" s="93"/>
      <c r="F67" s="113" t="str">
        <f t="shared" si="10"/>
        <v>Mins</v>
      </c>
      <c r="G67" s="181"/>
      <c r="H67" s="181"/>
      <c r="I67" s="181"/>
      <c r="J67" s="181"/>
      <c r="K67" s="181"/>
      <c r="L67" s="181"/>
      <c r="M67" s="181"/>
      <c r="N67" s="181"/>
      <c r="O67" s="181"/>
      <c r="P67" s="181"/>
      <c r="Q67" s="181"/>
      <c r="R67" s="181"/>
      <c r="S67" s="181"/>
      <c r="T67" s="181"/>
      <c r="U67" s="181"/>
      <c r="V67" s="181"/>
      <c r="W67" s="181"/>
      <c r="X67" s="181"/>
      <c r="Y67" s="181"/>
      <c r="Z67" s="181"/>
      <c r="AA67" s="181"/>
      <c r="AB67" s="182"/>
      <c r="AD67" s="226"/>
    </row>
    <row r="68" spans="2:30" ht="12.75" hidden="1" customHeight="1" outlineLevel="1">
      <c r="D68" s="112" t="str">
        <f t="shared" ca="1" si="9"/>
        <v xml:space="preserve">Schedule 8 ED10 - South Manchester </v>
      </c>
      <c r="E68" s="93"/>
      <c r="F68" s="113" t="str">
        <f t="shared" si="10"/>
        <v>Mins</v>
      </c>
      <c r="G68" s="181"/>
      <c r="H68" s="181"/>
      <c r="I68" s="181"/>
      <c r="J68" s="181"/>
      <c r="K68" s="181"/>
      <c r="L68" s="181"/>
      <c r="M68" s="181"/>
      <c r="N68" s="181"/>
      <c r="O68" s="181"/>
      <c r="P68" s="181"/>
      <c r="Q68" s="181"/>
      <c r="R68" s="181"/>
      <c r="S68" s="181"/>
      <c r="T68" s="181"/>
      <c r="U68" s="181"/>
      <c r="V68" s="181"/>
      <c r="W68" s="181"/>
      <c r="X68" s="181"/>
      <c r="Y68" s="181"/>
      <c r="Z68" s="181"/>
      <c r="AA68" s="181"/>
      <c r="AB68" s="182"/>
      <c r="AD68" s="226"/>
    </row>
    <row r="69" spans="2:30" ht="12.75" hidden="1" customHeight="1" outlineLevel="1">
      <c r="D69" s="112" t="str">
        <f t="shared" ref="D69:D71" ca="1" si="11">D41</f>
        <v>Schedule 8 ED11 - Former EA03 - North West</v>
      </c>
      <c r="E69" s="93"/>
      <c r="F69" s="113" t="str">
        <f t="shared" ref="F69:F71" si="12">F55</f>
        <v>Mins</v>
      </c>
      <c r="G69" s="181"/>
      <c r="H69" s="181"/>
      <c r="I69" s="181"/>
      <c r="J69" s="181"/>
      <c r="K69" s="181"/>
      <c r="L69" s="181"/>
      <c r="M69" s="181"/>
      <c r="N69" s="181"/>
      <c r="O69" s="181"/>
      <c r="P69" s="181"/>
      <c r="Q69" s="181"/>
      <c r="R69" s="181"/>
      <c r="S69" s="181"/>
      <c r="T69" s="181"/>
      <c r="U69" s="181"/>
      <c r="V69" s="181"/>
      <c r="W69" s="181"/>
      <c r="X69" s="181"/>
      <c r="Y69" s="181"/>
      <c r="Z69" s="181"/>
      <c r="AA69" s="181"/>
      <c r="AB69" s="182"/>
      <c r="AD69" s="226"/>
    </row>
    <row r="70" spans="2:30" ht="12.75" hidden="1" customHeight="1" outlineLevel="1">
      <c r="D70" s="112" t="str">
        <f t="shared" ca="1" si="11"/>
        <v>Schedule 8 ED12 - Former EA06 - Manchester Airport - Blackpool</v>
      </c>
      <c r="E70" s="93"/>
      <c r="F70" s="113" t="str">
        <f t="shared" si="12"/>
        <v>Mins</v>
      </c>
      <c r="G70" s="181"/>
      <c r="H70" s="181"/>
      <c r="I70" s="181"/>
      <c r="J70" s="181"/>
      <c r="K70" s="181"/>
      <c r="L70" s="181"/>
      <c r="M70" s="181"/>
      <c r="N70" s="181"/>
      <c r="O70" s="181"/>
      <c r="P70" s="181"/>
      <c r="Q70" s="181"/>
      <c r="R70" s="181"/>
      <c r="S70" s="181"/>
      <c r="T70" s="181"/>
      <c r="U70" s="181"/>
      <c r="V70" s="181"/>
      <c r="W70" s="181"/>
      <c r="X70" s="181"/>
      <c r="Y70" s="181"/>
      <c r="Z70" s="181"/>
      <c r="AA70" s="181"/>
      <c r="AB70" s="182"/>
      <c r="AD70" s="226"/>
    </row>
    <row r="71" spans="2:30" ht="12.75" hidden="1" customHeight="1" outlineLevel="1">
      <c r="D71" s="123" t="str">
        <f t="shared" ca="1" si="11"/>
        <v>Schedule 8 [Passenger Revenue Service Groups Line 12]</v>
      </c>
      <c r="E71" s="183"/>
      <c r="F71" s="124" t="str">
        <f t="shared" si="12"/>
        <v>Mins</v>
      </c>
      <c r="G71" s="184"/>
      <c r="H71" s="184"/>
      <c r="I71" s="184"/>
      <c r="J71" s="184"/>
      <c r="K71" s="184"/>
      <c r="L71" s="184"/>
      <c r="M71" s="184"/>
      <c r="N71" s="184"/>
      <c r="O71" s="184"/>
      <c r="P71" s="184"/>
      <c r="Q71" s="184"/>
      <c r="R71" s="184"/>
      <c r="S71" s="184"/>
      <c r="T71" s="184"/>
      <c r="U71" s="184"/>
      <c r="V71" s="184"/>
      <c r="W71" s="184"/>
      <c r="X71" s="184"/>
      <c r="Y71" s="184"/>
      <c r="Z71" s="184"/>
      <c r="AA71" s="184"/>
      <c r="AB71" s="185"/>
      <c r="AD71" s="215"/>
    </row>
    <row r="72" spans="2:30" collapsed="1">
      <c r="G72" s="94"/>
      <c r="H72" s="94"/>
      <c r="I72" s="94"/>
      <c r="J72" s="94"/>
      <c r="K72" s="94"/>
      <c r="L72" s="94"/>
      <c r="M72" s="94"/>
      <c r="N72" s="94"/>
      <c r="O72" s="94"/>
      <c r="P72" s="94"/>
      <c r="Q72" s="94"/>
      <c r="R72" s="94"/>
      <c r="S72" s="94"/>
      <c r="T72" s="94"/>
      <c r="U72" s="94"/>
      <c r="V72" s="94"/>
      <c r="W72" s="94"/>
      <c r="X72" s="94"/>
      <c r="Y72" s="94"/>
      <c r="Z72" s="94"/>
      <c r="AA72" s="94"/>
      <c r="AB72" s="94"/>
    </row>
    <row r="73" spans="2:30">
      <c r="B73" s="15" t="s">
        <v>649</v>
      </c>
      <c r="C73" s="15"/>
      <c r="D73" s="178"/>
      <c r="E73" s="178"/>
      <c r="F73" s="15"/>
      <c r="G73" s="196"/>
      <c r="H73" s="196"/>
      <c r="I73" s="196"/>
      <c r="J73" s="196"/>
      <c r="K73" s="196"/>
      <c r="L73" s="196"/>
      <c r="M73" s="196"/>
      <c r="N73" s="196"/>
      <c r="O73" s="196"/>
      <c r="P73" s="196"/>
      <c r="Q73" s="196"/>
      <c r="R73" s="196"/>
      <c r="S73" s="196"/>
      <c r="T73" s="196"/>
      <c r="U73" s="196"/>
      <c r="V73" s="196"/>
      <c r="W73" s="196"/>
      <c r="X73" s="196"/>
      <c r="Y73" s="196"/>
      <c r="Z73" s="196"/>
      <c r="AA73" s="196"/>
      <c r="AB73" s="196"/>
      <c r="AC73" s="15"/>
      <c r="AD73" s="15"/>
    </row>
    <row r="74" spans="2:30" ht="12.75" hidden="1" customHeight="1" outlineLevel="1">
      <c r="G74" s="94"/>
      <c r="H74" s="94"/>
      <c r="I74" s="94"/>
      <c r="J74" s="94"/>
      <c r="K74" s="94"/>
      <c r="L74" s="94"/>
      <c r="M74" s="94"/>
      <c r="N74" s="94"/>
      <c r="O74" s="94"/>
      <c r="P74" s="94"/>
      <c r="Q74" s="94"/>
      <c r="R74" s="94"/>
      <c r="S74" s="94"/>
      <c r="T74" s="94"/>
      <c r="U74" s="94"/>
      <c r="V74" s="94"/>
      <c r="W74" s="94"/>
      <c r="X74" s="94"/>
      <c r="Y74" s="94"/>
      <c r="Z74" s="94"/>
      <c r="AA74" s="94"/>
      <c r="AB74" s="94"/>
    </row>
    <row r="75" spans="2:30" ht="12.75" hidden="1" customHeight="1" outlineLevel="1">
      <c r="C75" s="144" t="str">
        <f>B$73&amp;": TOC Peak"</f>
        <v>Schedule 8 Payments: TOC Peak</v>
      </c>
      <c r="G75" s="94"/>
      <c r="H75" s="94"/>
      <c r="I75" s="94"/>
      <c r="J75" s="94"/>
      <c r="K75" s="94"/>
      <c r="L75" s="94"/>
      <c r="M75" s="94"/>
      <c r="N75" s="94"/>
      <c r="O75" s="94"/>
      <c r="P75" s="94"/>
      <c r="Q75" s="94"/>
      <c r="R75" s="94"/>
      <c r="S75" s="94"/>
      <c r="T75" s="94"/>
      <c r="U75" s="94"/>
      <c r="V75" s="94"/>
      <c r="W75" s="94"/>
      <c r="X75" s="94"/>
      <c r="Y75" s="94"/>
      <c r="Z75" s="94"/>
      <c r="AA75" s="94"/>
      <c r="AB75" s="94"/>
    </row>
    <row r="76" spans="2:30" ht="12.75" hidden="1" customHeight="1" outlineLevel="1">
      <c r="D76" s="106" t="str">
        <f t="shared" ref="D76:D84" ca="1" si="13">D18</f>
        <v xml:space="preserve">Schedule 8 ED01 - Tyne, Tees &amp; Wear </v>
      </c>
      <c r="E76" s="89"/>
      <c r="F76" s="107" t="s">
        <v>105</v>
      </c>
      <c r="G76" s="179"/>
      <c r="H76" s="179"/>
      <c r="I76" s="179"/>
      <c r="J76" s="179"/>
      <c r="K76" s="179"/>
      <c r="L76" s="179"/>
      <c r="M76" s="179"/>
      <c r="N76" s="179"/>
      <c r="O76" s="179"/>
      <c r="P76" s="179"/>
      <c r="Q76" s="179"/>
      <c r="R76" s="179"/>
      <c r="S76" s="179"/>
      <c r="T76" s="179"/>
      <c r="U76" s="179"/>
      <c r="V76" s="179"/>
      <c r="W76" s="179"/>
      <c r="X76" s="179"/>
      <c r="Y76" s="179"/>
      <c r="Z76" s="179"/>
      <c r="AA76" s="179"/>
      <c r="AB76" s="197"/>
      <c r="AD76" s="213"/>
    </row>
    <row r="77" spans="2:30" ht="12.75" hidden="1" customHeight="1" outlineLevel="1">
      <c r="D77" s="112" t="str">
        <f t="shared" ca="1" si="13"/>
        <v>Schedule 8 ED02 - Lancashire &amp; Cumbria</v>
      </c>
      <c r="E77" s="93"/>
      <c r="F77" s="113" t="str">
        <f t="shared" ref="F77:F87" si="14">F76</f>
        <v>£000</v>
      </c>
      <c r="G77" s="181"/>
      <c r="H77" s="181"/>
      <c r="I77" s="181"/>
      <c r="J77" s="181"/>
      <c r="K77" s="181"/>
      <c r="L77" s="181"/>
      <c r="M77" s="181"/>
      <c r="N77" s="181"/>
      <c r="O77" s="181"/>
      <c r="P77" s="181"/>
      <c r="Q77" s="181"/>
      <c r="R77" s="181"/>
      <c r="S77" s="181"/>
      <c r="T77" s="181"/>
      <c r="U77" s="181"/>
      <c r="V77" s="181"/>
      <c r="W77" s="181"/>
      <c r="X77" s="181"/>
      <c r="Y77" s="181"/>
      <c r="Z77" s="181"/>
      <c r="AA77" s="181"/>
      <c r="AB77" s="182"/>
      <c r="AD77" s="96" t="s">
        <v>985</v>
      </c>
    </row>
    <row r="78" spans="2:30" ht="12.75" hidden="1" customHeight="1" outlineLevel="1">
      <c r="D78" s="112" t="str">
        <f t="shared" ca="1" si="13"/>
        <v xml:space="preserve">Schedule 8 ED04 - West &amp; North Yorkshire Inter-Urban </v>
      </c>
      <c r="E78" s="93"/>
      <c r="F78" s="113" t="str">
        <f t="shared" si="14"/>
        <v>£000</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26"/>
    </row>
    <row r="79" spans="2:30" ht="12.75" hidden="1" customHeight="1" outlineLevel="1">
      <c r="D79" s="112" t="str">
        <f t="shared" ca="1" si="13"/>
        <v xml:space="preserve">Schedule 8 ED05 - West &amp; North Yorkshire Local </v>
      </c>
      <c r="E79" s="93"/>
      <c r="F79" s="113" t="str">
        <f t="shared" si="14"/>
        <v>£000</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26"/>
    </row>
    <row r="80" spans="2:30" ht="12.75" hidden="1" customHeight="1" outlineLevel="1">
      <c r="D80" s="112" t="str">
        <f t="shared" ca="1" si="13"/>
        <v>Schedule 8 ED06 - South &amp; East Yorkshire Inter-Urban</v>
      </c>
      <c r="E80" s="93"/>
      <c r="F80" s="113" t="str">
        <f t="shared" si="14"/>
        <v>£000</v>
      </c>
      <c r="G80" s="181"/>
      <c r="H80" s="181"/>
      <c r="I80" s="181"/>
      <c r="J80" s="181"/>
      <c r="K80" s="181"/>
      <c r="L80" s="181"/>
      <c r="M80" s="181"/>
      <c r="N80" s="181"/>
      <c r="O80" s="181"/>
      <c r="P80" s="181"/>
      <c r="Q80" s="181"/>
      <c r="R80" s="181"/>
      <c r="S80" s="181"/>
      <c r="T80" s="181"/>
      <c r="U80" s="181"/>
      <c r="V80" s="181"/>
      <c r="W80" s="181"/>
      <c r="X80" s="181"/>
      <c r="Y80" s="181"/>
      <c r="Z80" s="181"/>
      <c r="AA80" s="181"/>
      <c r="AB80" s="182"/>
      <c r="AD80" s="226"/>
    </row>
    <row r="81" spans="3:30" ht="12.75" hidden="1" customHeight="1" outlineLevel="1">
      <c r="D81" s="112" t="str">
        <f t="shared" ca="1" si="13"/>
        <v>Schedule 8 ED07 - South &amp; East Yorkshire Local</v>
      </c>
      <c r="E81" s="93"/>
      <c r="F81" s="113" t="str">
        <f t="shared" si="14"/>
        <v>£000</v>
      </c>
      <c r="G81" s="181"/>
      <c r="H81" s="181"/>
      <c r="I81" s="181"/>
      <c r="J81" s="181"/>
      <c r="K81" s="181"/>
      <c r="L81" s="181"/>
      <c r="M81" s="181"/>
      <c r="N81" s="181"/>
      <c r="O81" s="181"/>
      <c r="P81" s="181"/>
      <c r="Q81" s="181"/>
      <c r="R81" s="181"/>
      <c r="S81" s="181"/>
      <c r="T81" s="181"/>
      <c r="U81" s="181"/>
      <c r="V81" s="181"/>
      <c r="W81" s="181"/>
      <c r="X81" s="181"/>
      <c r="Y81" s="181"/>
      <c r="Z81" s="181"/>
      <c r="AA81" s="181"/>
      <c r="AB81" s="182"/>
      <c r="AD81" s="226"/>
    </row>
    <row r="82" spans="3:30" ht="12.75" hidden="1" customHeight="1" outlineLevel="1">
      <c r="D82" s="112" t="str">
        <f t="shared" ca="1" si="13"/>
        <v>Schedule 8 ED08 - North Manchester</v>
      </c>
      <c r="E82" s="93"/>
      <c r="F82" s="113" t="str">
        <f t="shared" si="14"/>
        <v>£000</v>
      </c>
      <c r="G82" s="181"/>
      <c r="H82" s="181"/>
      <c r="I82" s="181"/>
      <c r="J82" s="181"/>
      <c r="K82" s="181"/>
      <c r="L82" s="181"/>
      <c r="M82" s="181"/>
      <c r="N82" s="181"/>
      <c r="O82" s="181"/>
      <c r="P82" s="181"/>
      <c r="Q82" s="181"/>
      <c r="R82" s="181"/>
      <c r="S82" s="181"/>
      <c r="T82" s="181"/>
      <c r="U82" s="181"/>
      <c r="V82" s="181"/>
      <c r="W82" s="181"/>
      <c r="X82" s="181"/>
      <c r="Y82" s="181"/>
      <c r="Z82" s="181"/>
      <c r="AA82" s="181"/>
      <c r="AB82" s="182"/>
      <c r="AD82" s="226"/>
    </row>
    <row r="83" spans="3:30" ht="12.75" hidden="1" customHeight="1" outlineLevel="1">
      <c r="D83" s="112" t="str">
        <f t="shared" ca="1" si="13"/>
        <v xml:space="preserve">Schedule 8 ED09 - Merseyrail City Lines </v>
      </c>
      <c r="E83" s="93"/>
      <c r="F83" s="113" t="str">
        <f t="shared" si="14"/>
        <v>£000</v>
      </c>
      <c r="G83" s="181"/>
      <c r="H83" s="181"/>
      <c r="I83" s="181"/>
      <c r="J83" s="181"/>
      <c r="K83" s="181"/>
      <c r="L83" s="181"/>
      <c r="M83" s="181"/>
      <c r="N83" s="181"/>
      <c r="O83" s="181"/>
      <c r="P83" s="181"/>
      <c r="Q83" s="181"/>
      <c r="R83" s="181"/>
      <c r="S83" s="181"/>
      <c r="T83" s="181"/>
      <c r="U83" s="181"/>
      <c r="V83" s="181"/>
      <c r="W83" s="181"/>
      <c r="X83" s="181"/>
      <c r="Y83" s="181"/>
      <c r="Z83" s="181"/>
      <c r="AA83" s="181"/>
      <c r="AB83" s="182"/>
      <c r="AD83" s="226"/>
    </row>
    <row r="84" spans="3:30" ht="12.75" hidden="1" customHeight="1" outlineLevel="1">
      <c r="D84" s="112" t="str">
        <f t="shared" ca="1" si="13"/>
        <v xml:space="preserve">Schedule 8 ED10 - South Manchester </v>
      </c>
      <c r="E84" s="93"/>
      <c r="F84" s="113" t="str">
        <f t="shared" si="14"/>
        <v>£000</v>
      </c>
      <c r="G84" s="181"/>
      <c r="H84" s="181"/>
      <c r="I84" s="181"/>
      <c r="J84" s="181"/>
      <c r="K84" s="181"/>
      <c r="L84" s="181"/>
      <c r="M84" s="181"/>
      <c r="N84" s="181"/>
      <c r="O84" s="181"/>
      <c r="P84" s="181"/>
      <c r="Q84" s="181"/>
      <c r="R84" s="181"/>
      <c r="S84" s="181"/>
      <c r="T84" s="181"/>
      <c r="U84" s="181"/>
      <c r="V84" s="181"/>
      <c r="W84" s="181"/>
      <c r="X84" s="181"/>
      <c r="Y84" s="181"/>
      <c r="Z84" s="181"/>
      <c r="AA84" s="181"/>
      <c r="AB84" s="182"/>
      <c r="AD84" s="226"/>
    </row>
    <row r="85" spans="3:30" ht="12.75" hidden="1" customHeight="1" outlineLevel="1">
      <c r="D85" s="112" t="str">
        <f t="shared" ref="D85:D87" ca="1" si="15">D27</f>
        <v>Schedule 8 ED11 - Former EA03 - North West</v>
      </c>
      <c r="E85" s="93"/>
      <c r="F85" s="113" t="str">
        <f t="shared" si="14"/>
        <v>£000</v>
      </c>
      <c r="G85" s="181"/>
      <c r="H85" s="181"/>
      <c r="I85" s="181"/>
      <c r="J85" s="181"/>
      <c r="K85" s="181"/>
      <c r="L85" s="181"/>
      <c r="M85" s="181"/>
      <c r="N85" s="181"/>
      <c r="O85" s="181"/>
      <c r="P85" s="181"/>
      <c r="Q85" s="181"/>
      <c r="R85" s="181"/>
      <c r="S85" s="181"/>
      <c r="T85" s="181"/>
      <c r="U85" s="181"/>
      <c r="V85" s="181"/>
      <c r="W85" s="181"/>
      <c r="X85" s="181"/>
      <c r="Y85" s="181"/>
      <c r="Z85" s="181"/>
      <c r="AA85" s="181"/>
      <c r="AB85" s="182"/>
      <c r="AD85" s="226"/>
    </row>
    <row r="86" spans="3:30" ht="12.75" hidden="1" customHeight="1" outlineLevel="1">
      <c r="D86" s="112" t="str">
        <f t="shared" ca="1" si="15"/>
        <v>Schedule 8 ED12 - Former EA06 - Manchester Airport - Blackpool</v>
      </c>
      <c r="E86" s="93"/>
      <c r="F86" s="113" t="str">
        <f t="shared" si="14"/>
        <v>£000</v>
      </c>
      <c r="G86" s="181"/>
      <c r="H86" s="181"/>
      <c r="I86" s="181"/>
      <c r="J86" s="181"/>
      <c r="K86" s="181"/>
      <c r="L86" s="181"/>
      <c r="M86" s="181"/>
      <c r="N86" s="181"/>
      <c r="O86" s="181"/>
      <c r="P86" s="181"/>
      <c r="Q86" s="181"/>
      <c r="R86" s="181"/>
      <c r="S86" s="181"/>
      <c r="T86" s="181"/>
      <c r="U86" s="181"/>
      <c r="V86" s="181"/>
      <c r="W86" s="181"/>
      <c r="X86" s="181"/>
      <c r="Y86" s="181"/>
      <c r="Z86" s="181"/>
      <c r="AA86" s="181"/>
      <c r="AB86" s="182"/>
      <c r="AD86" s="226"/>
    </row>
    <row r="87" spans="3:30" ht="12.75" hidden="1" customHeight="1" outlineLevel="1">
      <c r="D87" s="123" t="str">
        <f t="shared" ca="1" si="15"/>
        <v>Schedule 8 [Passenger Revenue Service Groups Line 12]</v>
      </c>
      <c r="E87" s="183"/>
      <c r="F87" s="124" t="str">
        <f t="shared" si="14"/>
        <v>£000</v>
      </c>
      <c r="G87" s="184"/>
      <c r="H87" s="184"/>
      <c r="I87" s="184"/>
      <c r="J87" s="184"/>
      <c r="K87" s="184"/>
      <c r="L87" s="184"/>
      <c r="M87" s="184"/>
      <c r="N87" s="184"/>
      <c r="O87" s="184"/>
      <c r="P87" s="184"/>
      <c r="Q87" s="184"/>
      <c r="R87" s="184"/>
      <c r="S87" s="184"/>
      <c r="T87" s="184"/>
      <c r="U87" s="184"/>
      <c r="V87" s="184"/>
      <c r="W87" s="184"/>
      <c r="X87" s="184"/>
      <c r="Y87" s="184"/>
      <c r="Z87" s="184"/>
      <c r="AA87" s="184"/>
      <c r="AB87" s="185"/>
      <c r="AD87" s="215"/>
    </row>
    <row r="88" spans="3:30" ht="12.75" hidden="1" customHeight="1" outlineLevel="1">
      <c r="G88" s="94"/>
      <c r="H88" s="94"/>
      <c r="I88" s="94"/>
      <c r="J88" s="94"/>
      <c r="K88" s="94"/>
      <c r="L88" s="94"/>
      <c r="M88" s="94"/>
      <c r="N88" s="94"/>
      <c r="O88" s="94"/>
      <c r="P88" s="94"/>
      <c r="Q88" s="94"/>
      <c r="R88" s="94"/>
      <c r="S88" s="94"/>
      <c r="T88" s="94"/>
      <c r="U88" s="94"/>
      <c r="V88" s="94"/>
      <c r="W88" s="94"/>
      <c r="X88" s="94"/>
      <c r="Y88" s="94"/>
      <c r="Z88" s="94"/>
      <c r="AA88" s="94"/>
      <c r="AB88" s="94"/>
    </row>
    <row r="89" spans="3:30" ht="12.75" hidden="1" customHeight="1" outlineLevel="1">
      <c r="D89" s="241" t="str">
        <f>C75</f>
        <v>Schedule 8 Payments: TOC Peak</v>
      </c>
      <c r="E89" s="242"/>
      <c r="F89" s="243" t="str">
        <f>F87</f>
        <v>£000</v>
      </c>
      <c r="G89" s="244">
        <f t="shared" ref="G89:AB89" si="16">SUM(G76:G87)</f>
        <v>0</v>
      </c>
      <c r="H89" s="244">
        <f t="shared" si="16"/>
        <v>0</v>
      </c>
      <c r="I89" s="244">
        <f t="shared" si="16"/>
        <v>0</v>
      </c>
      <c r="J89" s="244">
        <f t="shared" si="16"/>
        <v>0</v>
      </c>
      <c r="K89" s="244">
        <f t="shared" si="16"/>
        <v>0</v>
      </c>
      <c r="L89" s="244">
        <f t="shared" si="16"/>
        <v>0</v>
      </c>
      <c r="M89" s="244">
        <f t="shared" si="16"/>
        <v>0</v>
      </c>
      <c r="N89" s="244">
        <f t="shared" si="16"/>
        <v>0</v>
      </c>
      <c r="O89" s="244">
        <f t="shared" si="16"/>
        <v>0</v>
      </c>
      <c r="P89" s="244">
        <f t="shared" si="16"/>
        <v>0</v>
      </c>
      <c r="Q89" s="244">
        <f t="shared" si="16"/>
        <v>0</v>
      </c>
      <c r="R89" s="244">
        <f t="shared" si="16"/>
        <v>0</v>
      </c>
      <c r="S89" s="244">
        <f t="shared" si="16"/>
        <v>0</v>
      </c>
      <c r="T89" s="244">
        <f t="shared" si="16"/>
        <v>0</v>
      </c>
      <c r="U89" s="244">
        <f t="shared" si="16"/>
        <v>0</v>
      </c>
      <c r="V89" s="244">
        <f t="shared" si="16"/>
        <v>0</v>
      </c>
      <c r="W89" s="244">
        <f t="shared" si="16"/>
        <v>0</v>
      </c>
      <c r="X89" s="244">
        <f t="shared" si="16"/>
        <v>0</v>
      </c>
      <c r="Y89" s="244">
        <f t="shared" si="16"/>
        <v>0</v>
      </c>
      <c r="Z89" s="244">
        <f t="shared" si="16"/>
        <v>0</v>
      </c>
      <c r="AA89" s="244">
        <f t="shared" si="16"/>
        <v>0</v>
      </c>
      <c r="AB89" s="245">
        <f t="shared" si="16"/>
        <v>0</v>
      </c>
      <c r="AD89" s="248"/>
    </row>
    <row r="90" spans="3:30" ht="12.75" hidden="1" customHeight="1" outlineLevel="1">
      <c r="G90" s="94"/>
      <c r="H90" s="94"/>
      <c r="I90" s="94"/>
      <c r="J90" s="94"/>
      <c r="K90" s="94"/>
      <c r="L90" s="94"/>
      <c r="M90" s="94"/>
      <c r="N90" s="94"/>
      <c r="O90" s="94"/>
      <c r="P90" s="94"/>
      <c r="Q90" s="94"/>
      <c r="R90" s="94"/>
      <c r="S90" s="94"/>
      <c r="T90" s="94"/>
      <c r="U90" s="94"/>
      <c r="V90" s="94"/>
      <c r="W90" s="94"/>
      <c r="X90" s="94"/>
      <c r="Y90" s="94"/>
      <c r="Z90" s="94"/>
      <c r="AA90" s="94"/>
      <c r="AB90" s="94"/>
    </row>
    <row r="91" spans="3:30" ht="12.75" hidden="1" customHeight="1" outlineLevel="1">
      <c r="C91" s="144" t="str">
        <f>B$73&amp;": NR Peak"</f>
        <v>Schedule 8 Payments: NR Peak</v>
      </c>
      <c r="G91" s="94"/>
      <c r="H91" s="94"/>
      <c r="I91" s="94"/>
      <c r="J91" s="94"/>
      <c r="K91" s="94"/>
      <c r="L91" s="94"/>
      <c r="M91" s="94"/>
      <c r="N91" s="94"/>
      <c r="O91" s="94"/>
      <c r="P91" s="94"/>
      <c r="Q91" s="94"/>
      <c r="R91" s="94"/>
      <c r="S91" s="94"/>
      <c r="T91" s="94"/>
      <c r="U91" s="94"/>
      <c r="V91" s="94"/>
      <c r="W91" s="94"/>
      <c r="X91" s="94"/>
      <c r="Y91" s="94"/>
      <c r="Z91" s="94"/>
      <c r="AA91" s="94"/>
      <c r="AB91" s="94"/>
    </row>
    <row r="92" spans="3:30" ht="12.75" hidden="1" customHeight="1" outlineLevel="1">
      <c r="D92" s="106" t="str">
        <f t="shared" ref="D92:D100" ca="1" si="17">D18</f>
        <v xml:space="preserve">Schedule 8 ED01 - Tyne, Tees &amp; Wear </v>
      </c>
      <c r="E92" s="89"/>
      <c r="F92" s="192" t="str">
        <f t="shared" ref="F92:F100" si="18">F76</f>
        <v>£000</v>
      </c>
      <c r="G92" s="179"/>
      <c r="H92" s="179"/>
      <c r="I92" s="179"/>
      <c r="J92" s="179"/>
      <c r="K92" s="179"/>
      <c r="L92" s="179"/>
      <c r="M92" s="179"/>
      <c r="N92" s="179"/>
      <c r="O92" s="179"/>
      <c r="P92" s="179"/>
      <c r="Q92" s="179"/>
      <c r="R92" s="179"/>
      <c r="S92" s="179"/>
      <c r="T92" s="179"/>
      <c r="U92" s="179"/>
      <c r="V92" s="179"/>
      <c r="W92" s="179"/>
      <c r="X92" s="179"/>
      <c r="Y92" s="179"/>
      <c r="Z92" s="179"/>
      <c r="AA92" s="179"/>
      <c r="AB92" s="197"/>
      <c r="AD92" s="213"/>
    </row>
    <row r="93" spans="3:30" ht="12.75" hidden="1" customHeight="1" outlineLevel="1">
      <c r="D93" s="112" t="str">
        <f t="shared" ca="1" si="17"/>
        <v>Schedule 8 ED02 - Lancashire &amp; Cumbria</v>
      </c>
      <c r="E93" s="93"/>
      <c r="F93" s="113" t="str">
        <f t="shared" si="18"/>
        <v>£000</v>
      </c>
      <c r="G93" s="181"/>
      <c r="H93" s="181"/>
      <c r="I93" s="181"/>
      <c r="J93" s="181"/>
      <c r="K93" s="181"/>
      <c r="L93" s="181"/>
      <c r="M93" s="181"/>
      <c r="N93" s="181"/>
      <c r="O93" s="181"/>
      <c r="P93" s="181"/>
      <c r="Q93" s="181"/>
      <c r="R93" s="181"/>
      <c r="S93" s="181"/>
      <c r="T93" s="181"/>
      <c r="U93" s="181"/>
      <c r="V93" s="181"/>
      <c r="W93" s="181"/>
      <c r="X93" s="181"/>
      <c r="Y93" s="181"/>
      <c r="Z93" s="181"/>
      <c r="AA93" s="181"/>
      <c r="AB93" s="182"/>
      <c r="AD93" s="96" t="s">
        <v>985</v>
      </c>
    </row>
    <row r="94" spans="3:30" ht="12.75" hidden="1" customHeight="1" outlineLevel="1">
      <c r="D94" s="112" t="str">
        <f t="shared" ca="1" si="17"/>
        <v xml:space="preserve">Schedule 8 ED04 - West &amp; North Yorkshire Inter-Urban </v>
      </c>
      <c r="E94" s="93"/>
      <c r="F94" s="113" t="str">
        <f t="shared" si="18"/>
        <v>£000</v>
      </c>
      <c r="G94" s="181"/>
      <c r="H94" s="181"/>
      <c r="I94" s="181"/>
      <c r="J94" s="181"/>
      <c r="K94" s="181"/>
      <c r="L94" s="181"/>
      <c r="M94" s="181"/>
      <c r="N94" s="181"/>
      <c r="O94" s="181"/>
      <c r="P94" s="181"/>
      <c r="Q94" s="181"/>
      <c r="R94" s="181"/>
      <c r="S94" s="181"/>
      <c r="T94" s="181"/>
      <c r="U94" s="181"/>
      <c r="V94" s="181"/>
      <c r="W94" s="181"/>
      <c r="X94" s="181"/>
      <c r="Y94" s="181"/>
      <c r="Z94" s="181"/>
      <c r="AA94" s="181"/>
      <c r="AB94" s="182"/>
      <c r="AD94" s="226"/>
    </row>
    <row r="95" spans="3:30" ht="12.75" hidden="1" customHeight="1" outlineLevel="1">
      <c r="D95" s="112" t="str">
        <f t="shared" ca="1" si="17"/>
        <v xml:space="preserve">Schedule 8 ED05 - West &amp; North Yorkshire Local </v>
      </c>
      <c r="E95" s="93"/>
      <c r="F95" s="113" t="str">
        <f t="shared" si="18"/>
        <v>£000</v>
      </c>
      <c r="G95" s="181"/>
      <c r="H95" s="181"/>
      <c r="I95" s="181"/>
      <c r="J95" s="181"/>
      <c r="K95" s="181"/>
      <c r="L95" s="181"/>
      <c r="M95" s="181"/>
      <c r="N95" s="181"/>
      <c r="O95" s="181"/>
      <c r="P95" s="181"/>
      <c r="Q95" s="181"/>
      <c r="R95" s="181"/>
      <c r="S95" s="181"/>
      <c r="T95" s="181"/>
      <c r="U95" s="181"/>
      <c r="V95" s="181"/>
      <c r="W95" s="181"/>
      <c r="X95" s="181"/>
      <c r="Y95" s="181"/>
      <c r="Z95" s="181"/>
      <c r="AA95" s="181"/>
      <c r="AB95" s="182"/>
      <c r="AD95" s="226"/>
    </row>
    <row r="96" spans="3:30" ht="12.75" hidden="1" customHeight="1" outlineLevel="1">
      <c r="D96" s="112" t="str">
        <f t="shared" ca="1" si="17"/>
        <v>Schedule 8 ED06 - South &amp; East Yorkshire Inter-Urban</v>
      </c>
      <c r="E96" s="93"/>
      <c r="F96" s="113" t="str">
        <f t="shared" si="18"/>
        <v>£000</v>
      </c>
      <c r="G96" s="181"/>
      <c r="H96" s="181"/>
      <c r="I96" s="181"/>
      <c r="J96" s="181"/>
      <c r="K96" s="181"/>
      <c r="L96" s="181"/>
      <c r="M96" s="181"/>
      <c r="N96" s="181"/>
      <c r="O96" s="181"/>
      <c r="P96" s="181"/>
      <c r="Q96" s="181"/>
      <c r="R96" s="181"/>
      <c r="S96" s="181"/>
      <c r="T96" s="181"/>
      <c r="U96" s="181"/>
      <c r="V96" s="181"/>
      <c r="W96" s="181"/>
      <c r="X96" s="181"/>
      <c r="Y96" s="181"/>
      <c r="Z96" s="181"/>
      <c r="AA96" s="181"/>
      <c r="AB96" s="182"/>
      <c r="AD96" s="226"/>
    </row>
    <row r="97" spans="3:30" ht="12.75" hidden="1" customHeight="1" outlineLevel="1">
      <c r="D97" s="112" t="str">
        <f t="shared" ca="1" si="17"/>
        <v>Schedule 8 ED07 - South &amp; East Yorkshire Local</v>
      </c>
      <c r="E97" s="93"/>
      <c r="F97" s="113" t="str">
        <f t="shared" si="18"/>
        <v>£000</v>
      </c>
      <c r="G97" s="181"/>
      <c r="H97" s="181"/>
      <c r="I97" s="181"/>
      <c r="J97" s="181"/>
      <c r="K97" s="181"/>
      <c r="L97" s="181"/>
      <c r="M97" s="181"/>
      <c r="N97" s="181"/>
      <c r="O97" s="181"/>
      <c r="P97" s="181"/>
      <c r="Q97" s="181"/>
      <c r="R97" s="181"/>
      <c r="S97" s="181"/>
      <c r="T97" s="181"/>
      <c r="U97" s="181"/>
      <c r="V97" s="181"/>
      <c r="W97" s="181"/>
      <c r="X97" s="181"/>
      <c r="Y97" s="181"/>
      <c r="Z97" s="181"/>
      <c r="AA97" s="181"/>
      <c r="AB97" s="182"/>
      <c r="AD97" s="226"/>
    </row>
    <row r="98" spans="3:30" ht="12.75" hidden="1" customHeight="1" outlineLevel="1">
      <c r="D98" s="112" t="str">
        <f t="shared" ca="1" si="17"/>
        <v>Schedule 8 ED08 - North Manchester</v>
      </c>
      <c r="E98" s="93"/>
      <c r="F98" s="113" t="str">
        <f t="shared" si="18"/>
        <v>£000</v>
      </c>
      <c r="G98" s="181"/>
      <c r="H98" s="181"/>
      <c r="I98" s="181"/>
      <c r="J98" s="181"/>
      <c r="K98" s="181"/>
      <c r="L98" s="181"/>
      <c r="M98" s="181"/>
      <c r="N98" s="181"/>
      <c r="O98" s="181"/>
      <c r="P98" s="181"/>
      <c r="Q98" s="181"/>
      <c r="R98" s="181"/>
      <c r="S98" s="181"/>
      <c r="T98" s="181"/>
      <c r="U98" s="181"/>
      <c r="V98" s="181"/>
      <c r="W98" s="181"/>
      <c r="X98" s="181"/>
      <c r="Y98" s="181"/>
      <c r="Z98" s="181"/>
      <c r="AA98" s="181"/>
      <c r="AB98" s="182"/>
      <c r="AD98" s="226"/>
    </row>
    <row r="99" spans="3:30" ht="12.75" hidden="1" customHeight="1" outlineLevel="1">
      <c r="D99" s="112" t="str">
        <f t="shared" ca="1" si="17"/>
        <v xml:space="preserve">Schedule 8 ED09 - Merseyrail City Lines </v>
      </c>
      <c r="E99" s="93"/>
      <c r="F99" s="113" t="str">
        <f t="shared" si="18"/>
        <v>£000</v>
      </c>
      <c r="G99" s="181"/>
      <c r="H99" s="181"/>
      <c r="I99" s="181"/>
      <c r="J99" s="181"/>
      <c r="K99" s="181"/>
      <c r="L99" s="181"/>
      <c r="M99" s="181"/>
      <c r="N99" s="181"/>
      <c r="O99" s="181"/>
      <c r="P99" s="181"/>
      <c r="Q99" s="181"/>
      <c r="R99" s="181"/>
      <c r="S99" s="181"/>
      <c r="T99" s="181"/>
      <c r="U99" s="181"/>
      <c r="V99" s="181"/>
      <c r="W99" s="181"/>
      <c r="X99" s="181"/>
      <c r="Y99" s="181"/>
      <c r="Z99" s="181"/>
      <c r="AA99" s="181"/>
      <c r="AB99" s="182"/>
      <c r="AD99" s="226"/>
    </row>
    <row r="100" spans="3:30" ht="12.75" hidden="1" customHeight="1" outlineLevel="1">
      <c r="D100" s="112" t="str">
        <f t="shared" ca="1" si="17"/>
        <v xml:space="preserve">Schedule 8 ED10 - South Manchester </v>
      </c>
      <c r="E100" s="93"/>
      <c r="F100" s="113" t="str">
        <f t="shared" si="18"/>
        <v>£000</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26"/>
    </row>
    <row r="101" spans="3:30" ht="12.75" hidden="1" customHeight="1" outlineLevel="1">
      <c r="D101" s="112" t="str">
        <f t="shared" ref="D101:D103" ca="1" si="19">D27</f>
        <v>Schedule 8 ED11 - Former EA03 - North West</v>
      </c>
      <c r="E101" s="93"/>
      <c r="F101" s="113" t="str">
        <f t="shared" ref="F101:F103" si="20">F85</f>
        <v>£000</v>
      </c>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2"/>
      <c r="AD101" s="226"/>
    </row>
    <row r="102" spans="3:30" ht="12.75" hidden="1" customHeight="1" outlineLevel="1">
      <c r="D102" s="112" t="str">
        <f t="shared" ca="1" si="19"/>
        <v>Schedule 8 ED12 - Former EA06 - Manchester Airport - Blackpool</v>
      </c>
      <c r="E102" s="93"/>
      <c r="F102" s="113" t="str">
        <f t="shared" si="20"/>
        <v>£000</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2"/>
      <c r="AD102" s="226"/>
    </row>
    <row r="103" spans="3:30" ht="12.75" hidden="1" customHeight="1" outlineLevel="1">
      <c r="D103" s="123" t="str">
        <f t="shared" ca="1" si="19"/>
        <v>Schedule 8 [Passenger Revenue Service Groups Line 12]</v>
      </c>
      <c r="E103" s="183"/>
      <c r="F103" s="124" t="str">
        <f t="shared" si="20"/>
        <v>£000</v>
      </c>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5"/>
      <c r="AD103" s="215"/>
    </row>
    <row r="104" spans="3:30" ht="12.75" hidden="1" customHeight="1" outlineLevel="1">
      <c r="G104" s="94"/>
      <c r="H104" s="94"/>
      <c r="I104" s="94"/>
      <c r="J104" s="94"/>
      <c r="K104" s="94"/>
      <c r="L104" s="94"/>
      <c r="M104" s="94"/>
      <c r="N104" s="94"/>
      <c r="O104" s="94"/>
      <c r="P104" s="94"/>
      <c r="Q104" s="94"/>
      <c r="R104" s="94"/>
      <c r="S104" s="94"/>
      <c r="T104" s="94"/>
      <c r="U104" s="94"/>
      <c r="V104" s="94"/>
      <c r="W104" s="94"/>
      <c r="X104" s="94"/>
      <c r="Y104" s="94"/>
      <c r="Z104" s="94"/>
      <c r="AA104" s="94"/>
      <c r="AB104" s="94"/>
    </row>
    <row r="105" spans="3:30" ht="12.75" hidden="1" customHeight="1" outlineLevel="1">
      <c r="D105" s="241" t="str">
        <f>C91</f>
        <v>Schedule 8 Payments: NR Peak</v>
      </c>
      <c r="E105" s="242"/>
      <c r="F105" s="243" t="str">
        <f>F103</f>
        <v>£000</v>
      </c>
      <c r="G105" s="244">
        <f t="shared" ref="G105:AB105" si="21">SUM(G92:G103)</f>
        <v>0</v>
      </c>
      <c r="H105" s="244">
        <f t="shared" si="21"/>
        <v>0</v>
      </c>
      <c r="I105" s="244">
        <f t="shared" si="21"/>
        <v>0</v>
      </c>
      <c r="J105" s="244">
        <f t="shared" si="21"/>
        <v>0</v>
      </c>
      <c r="K105" s="244">
        <f t="shared" si="21"/>
        <v>0</v>
      </c>
      <c r="L105" s="244">
        <f t="shared" si="21"/>
        <v>0</v>
      </c>
      <c r="M105" s="244">
        <f t="shared" si="21"/>
        <v>0</v>
      </c>
      <c r="N105" s="244">
        <f t="shared" si="21"/>
        <v>0</v>
      </c>
      <c r="O105" s="244">
        <f t="shared" si="21"/>
        <v>0</v>
      </c>
      <c r="P105" s="244">
        <f t="shared" si="21"/>
        <v>0</v>
      </c>
      <c r="Q105" s="244">
        <f t="shared" si="21"/>
        <v>0</v>
      </c>
      <c r="R105" s="244">
        <f t="shared" si="21"/>
        <v>0</v>
      </c>
      <c r="S105" s="244">
        <f t="shared" si="21"/>
        <v>0</v>
      </c>
      <c r="T105" s="244">
        <f t="shared" si="21"/>
        <v>0</v>
      </c>
      <c r="U105" s="244">
        <f t="shared" si="21"/>
        <v>0</v>
      </c>
      <c r="V105" s="244">
        <f t="shared" si="21"/>
        <v>0</v>
      </c>
      <c r="W105" s="244">
        <f t="shared" si="21"/>
        <v>0</v>
      </c>
      <c r="X105" s="244">
        <f t="shared" si="21"/>
        <v>0</v>
      </c>
      <c r="Y105" s="244">
        <f t="shared" si="21"/>
        <v>0</v>
      </c>
      <c r="Z105" s="244">
        <f t="shared" si="21"/>
        <v>0</v>
      </c>
      <c r="AA105" s="244">
        <f t="shared" si="21"/>
        <v>0</v>
      </c>
      <c r="AB105" s="245">
        <f t="shared" si="21"/>
        <v>0</v>
      </c>
      <c r="AD105" s="248"/>
    </row>
    <row r="106" spans="3:30" ht="12.75" hidden="1" customHeight="1" outlineLevel="1">
      <c r="G106" s="94"/>
      <c r="H106" s="94"/>
      <c r="I106" s="94"/>
      <c r="J106" s="94"/>
      <c r="K106" s="94"/>
      <c r="L106" s="94"/>
      <c r="M106" s="94"/>
      <c r="N106" s="94"/>
      <c r="O106" s="94"/>
      <c r="P106" s="94"/>
      <c r="Q106" s="94"/>
      <c r="R106" s="94"/>
      <c r="S106" s="94"/>
      <c r="T106" s="94"/>
      <c r="U106" s="94"/>
      <c r="V106" s="94"/>
      <c r="W106" s="94"/>
      <c r="X106" s="94"/>
      <c r="Y106" s="94"/>
      <c r="Z106" s="94"/>
      <c r="AA106" s="94"/>
      <c r="AB106" s="94"/>
    </row>
    <row r="107" spans="3:30" ht="12.75" hidden="1" customHeight="1" outlineLevel="1">
      <c r="C107" s="144" t="str">
        <f>B$73&amp;": TOC Off Peak"</f>
        <v>Schedule 8 Payments: TOC Off Peak</v>
      </c>
      <c r="G107" s="94"/>
      <c r="H107" s="94"/>
      <c r="I107" s="94"/>
      <c r="J107" s="94"/>
      <c r="K107" s="94"/>
      <c r="L107" s="94"/>
      <c r="M107" s="94"/>
      <c r="N107" s="94"/>
      <c r="O107" s="94"/>
      <c r="P107" s="94"/>
      <c r="Q107" s="94"/>
      <c r="R107" s="94"/>
      <c r="S107" s="94"/>
      <c r="T107" s="94"/>
      <c r="U107" s="94"/>
      <c r="V107" s="94"/>
      <c r="W107" s="94"/>
      <c r="X107" s="94"/>
      <c r="Y107" s="94"/>
      <c r="Z107" s="94"/>
      <c r="AA107" s="94"/>
      <c r="AB107" s="94"/>
    </row>
    <row r="108" spans="3:30" ht="12.75" hidden="1" customHeight="1" outlineLevel="1">
      <c r="D108" s="106" t="str">
        <f t="shared" ref="D108:D116" ca="1" si="22">D32</f>
        <v xml:space="preserve">Schedule 8 ED01 - Tyne, Tees &amp; Wear </v>
      </c>
      <c r="E108" s="89"/>
      <c r="F108" s="192" t="str">
        <f t="shared" ref="F108:F116" si="23">F92</f>
        <v>£000</v>
      </c>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97"/>
      <c r="AD108" s="213"/>
    </row>
    <row r="109" spans="3:30" ht="12.75" hidden="1" customHeight="1" outlineLevel="1">
      <c r="D109" s="112" t="str">
        <f t="shared" ca="1" si="22"/>
        <v>Schedule 8 ED02 - Lancashire &amp; Cumbria</v>
      </c>
      <c r="E109" s="93"/>
      <c r="F109" s="113" t="str">
        <f t="shared" si="23"/>
        <v>£000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96" t="s">
        <v>985</v>
      </c>
    </row>
    <row r="110" spans="3:30" ht="12.75" hidden="1" customHeight="1" outlineLevel="1">
      <c r="D110" s="112" t="str">
        <f t="shared" ca="1" si="22"/>
        <v xml:space="preserve">Schedule 8 ED04 - West &amp; North Yorkshire Inter-Urban </v>
      </c>
      <c r="E110" s="93"/>
      <c r="F110" s="113" t="str">
        <f t="shared" si="23"/>
        <v>£000</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226"/>
    </row>
    <row r="111" spans="3:30" ht="12.75" hidden="1" customHeight="1" outlineLevel="1">
      <c r="D111" s="112" t="str">
        <f t="shared" ca="1" si="22"/>
        <v xml:space="preserve">Schedule 8 ED05 - West &amp; North Yorkshire Local </v>
      </c>
      <c r="E111" s="93"/>
      <c r="F111" s="113" t="str">
        <f t="shared" si="23"/>
        <v>£000</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26"/>
    </row>
    <row r="112" spans="3:30" ht="12.75" hidden="1" customHeight="1" outlineLevel="1">
      <c r="D112" s="112" t="str">
        <f t="shared" ca="1" si="22"/>
        <v>Schedule 8 ED06 - South &amp; East Yorkshire Inter-Urban</v>
      </c>
      <c r="E112" s="93"/>
      <c r="F112" s="113" t="str">
        <f t="shared" si="23"/>
        <v>£000</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226"/>
    </row>
    <row r="113" spans="3:30" ht="12.75" hidden="1" customHeight="1" outlineLevel="1">
      <c r="D113" s="112" t="str">
        <f t="shared" ca="1" si="22"/>
        <v>Schedule 8 ED07 - South &amp; East Yorkshire Local</v>
      </c>
      <c r="E113" s="93"/>
      <c r="F113" s="113" t="str">
        <f t="shared" si="23"/>
        <v>£000</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2"/>
      <c r="AD113" s="226"/>
    </row>
    <row r="114" spans="3:30" ht="12.75" hidden="1" customHeight="1" outlineLevel="1">
      <c r="D114" s="112" t="str">
        <f t="shared" ca="1" si="22"/>
        <v>Schedule 8 ED08 - North Manchester</v>
      </c>
      <c r="E114" s="93"/>
      <c r="F114" s="113" t="str">
        <f t="shared" si="23"/>
        <v>£000</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D114" s="226"/>
    </row>
    <row r="115" spans="3:30" ht="12.75" hidden="1" customHeight="1" outlineLevel="1">
      <c r="D115" s="112" t="str">
        <f t="shared" ca="1" si="22"/>
        <v xml:space="preserve">Schedule 8 ED09 - Merseyrail City Lines </v>
      </c>
      <c r="E115" s="93"/>
      <c r="F115" s="113" t="str">
        <f t="shared" si="23"/>
        <v>£000</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D115" s="226"/>
    </row>
    <row r="116" spans="3:30" ht="12.75" hidden="1" customHeight="1" outlineLevel="1">
      <c r="D116" s="112" t="str">
        <f t="shared" ca="1" si="22"/>
        <v xml:space="preserve">Schedule 8 ED10 - South Manchester </v>
      </c>
      <c r="E116" s="93"/>
      <c r="F116" s="113" t="str">
        <f t="shared" si="23"/>
        <v>£000</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2"/>
      <c r="AD116" s="226"/>
    </row>
    <row r="117" spans="3:30" ht="12.75" hidden="1" customHeight="1" outlineLevel="1">
      <c r="D117" s="112" t="str">
        <f t="shared" ref="D117:D119" ca="1" si="24">D41</f>
        <v>Schedule 8 ED11 - Former EA03 - North West</v>
      </c>
      <c r="E117" s="93"/>
      <c r="F117" s="113" t="str">
        <f t="shared" ref="F117:F119" si="25">F101</f>
        <v>£000</v>
      </c>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2"/>
      <c r="AD117" s="226"/>
    </row>
    <row r="118" spans="3:30" ht="12.75" hidden="1" customHeight="1" outlineLevel="1">
      <c r="D118" s="112" t="str">
        <f t="shared" ca="1" si="24"/>
        <v>Schedule 8 ED12 - Former EA06 - Manchester Airport - Blackpool</v>
      </c>
      <c r="E118" s="93"/>
      <c r="F118" s="113" t="str">
        <f t="shared" si="25"/>
        <v>£000</v>
      </c>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2"/>
      <c r="AD118" s="226"/>
    </row>
    <row r="119" spans="3:30" ht="12.75" hidden="1" customHeight="1" outlineLevel="1">
      <c r="D119" s="123" t="str">
        <f t="shared" ca="1" si="24"/>
        <v>Schedule 8 [Passenger Revenue Service Groups Line 12]</v>
      </c>
      <c r="E119" s="183"/>
      <c r="F119" s="124" t="str">
        <f t="shared" si="25"/>
        <v>£000</v>
      </c>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5"/>
      <c r="AD119" s="215"/>
    </row>
    <row r="120" spans="3:30" ht="12.75" hidden="1" customHeight="1" outlineLevel="1">
      <c r="G120" s="94"/>
      <c r="H120" s="94"/>
      <c r="I120" s="94"/>
      <c r="J120" s="94"/>
      <c r="K120" s="94"/>
      <c r="L120" s="94"/>
      <c r="M120" s="94"/>
      <c r="N120" s="94"/>
      <c r="O120" s="94"/>
      <c r="P120" s="94"/>
      <c r="Q120" s="94"/>
      <c r="R120" s="94"/>
      <c r="S120" s="94"/>
      <c r="T120" s="94"/>
      <c r="U120" s="94"/>
      <c r="V120" s="94"/>
      <c r="W120" s="94"/>
      <c r="X120" s="94"/>
      <c r="Y120" s="94"/>
      <c r="Z120" s="94"/>
      <c r="AA120" s="94"/>
      <c r="AB120" s="94"/>
    </row>
    <row r="121" spans="3:30" ht="12.75" hidden="1" customHeight="1" outlineLevel="1">
      <c r="D121" s="241" t="str">
        <f>C107</f>
        <v>Schedule 8 Payments: TOC Off Peak</v>
      </c>
      <c r="E121" s="242"/>
      <c r="F121" s="243" t="str">
        <f>F119</f>
        <v>£000</v>
      </c>
      <c r="G121" s="244">
        <f t="shared" ref="G121:AB121" si="26">SUM(G108:G119)</f>
        <v>0</v>
      </c>
      <c r="H121" s="244">
        <f t="shared" si="26"/>
        <v>0</v>
      </c>
      <c r="I121" s="244">
        <f t="shared" si="26"/>
        <v>0</v>
      </c>
      <c r="J121" s="244">
        <f t="shared" si="26"/>
        <v>0</v>
      </c>
      <c r="K121" s="244">
        <f t="shared" si="26"/>
        <v>0</v>
      </c>
      <c r="L121" s="244">
        <f t="shared" si="26"/>
        <v>0</v>
      </c>
      <c r="M121" s="244">
        <f t="shared" si="26"/>
        <v>0</v>
      </c>
      <c r="N121" s="244">
        <f t="shared" si="26"/>
        <v>0</v>
      </c>
      <c r="O121" s="244">
        <f t="shared" si="26"/>
        <v>0</v>
      </c>
      <c r="P121" s="244">
        <f t="shared" si="26"/>
        <v>0</v>
      </c>
      <c r="Q121" s="244">
        <f t="shared" si="26"/>
        <v>0</v>
      </c>
      <c r="R121" s="244">
        <f t="shared" si="26"/>
        <v>0</v>
      </c>
      <c r="S121" s="244">
        <f t="shared" si="26"/>
        <v>0</v>
      </c>
      <c r="T121" s="244">
        <f t="shared" si="26"/>
        <v>0</v>
      </c>
      <c r="U121" s="244">
        <f t="shared" si="26"/>
        <v>0</v>
      </c>
      <c r="V121" s="244">
        <f t="shared" si="26"/>
        <v>0</v>
      </c>
      <c r="W121" s="244">
        <f t="shared" si="26"/>
        <v>0</v>
      </c>
      <c r="X121" s="244">
        <f t="shared" si="26"/>
        <v>0</v>
      </c>
      <c r="Y121" s="244">
        <f t="shared" si="26"/>
        <v>0</v>
      </c>
      <c r="Z121" s="244">
        <f t="shared" si="26"/>
        <v>0</v>
      </c>
      <c r="AA121" s="244">
        <f t="shared" si="26"/>
        <v>0</v>
      </c>
      <c r="AB121" s="245">
        <f t="shared" si="26"/>
        <v>0</v>
      </c>
      <c r="AD121" s="248"/>
    </row>
    <row r="122" spans="3:30" ht="12.75" hidden="1" customHeight="1" outlineLevel="1">
      <c r="G122" s="94"/>
      <c r="H122" s="94"/>
      <c r="I122" s="94"/>
      <c r="J122" s="94"/>
      <c r="K122" s="94"/>
      <c r="L122" s="94"/>
      <c r="M122" s="94"/>
      <c r="N122" s="94"/>
      <c r="O122" s="94"/>
      <c r="P122" s="94"/>
      <c r="Q122" s="94"/>
      <c r="R122" s="94"/>
      <c r="S122" s="94"/>
      <c r="T122" s="94"/>
      <c r="U122" s="94"/>
      <c r="V122" s="94"/>
      <c r="W122" s="94"/>
      <c r="X122" s="94"/>
      <c r="Y122" s="94"/>
      <c r="Z122" s="94"/>
      <c r="AA122" s="94"/>
      <c r="AB122" s="94"/>
    </row>
    <row r="123" spans="3:30" ht="12.75" hidden="1" customHeight="1" outlineLevel="1">
      <c r="C123" s="144" t="str">
        <f>B$73&amp;": NR Off Peak"</f>
        <v>Schedule 8 Payments: NR Off Peak</v>
      </c>
      <c r="G123" s="94"/>
      <c r="H123" s="94"/>
      <c r="I123" s="94"/>
      <c r="J123" s="94"/>
      <c r="K123" s="94"/>
      <c r="L123" s="94"/>
      <c r="M123" s="94"/>
      <c r="N123" s="94"/>
      <c r="O123" s="94"/>
      <c r="P123" s="94"/>
      <c r="Q123" s="94"/>
      <c r="R123" s="94"/>
      <c r="S123" s="94"/>
      <c r="T123" s="94"/>
      <c r="U123" s="94"/>
      <c r="V123" s="94"/>
      <c r="W123" s="94"/>
      <c r="X123" s="94"/>
      <c r="Y123" s="94"/>
      <c r="Z123" s="94"/>
      <c r="AA123" s="94"/>
      <c r="AB123" s="94"/>
    </row>
    <row r="124" spans="3:30" ht="12.75" hidden="1" customHeight="1" outlineLevel="1">
      <c r="D124" s="106" t="str">
        <f t="shared" ref="D124:D132" ca="1" si="27">D46</f>
        <v xml:space="preserve">Schedule 8 ED01 - Tyne, Tees &amp; Wear </v>
      </c>
      <c r="E124" s="89"/>
      <c r="F124" s="192" t="str">
        <f t="shared" ref="F124:F132" si="28">F108</f>
        <v>£000</v>
      </c>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97"/>
      <c r="AD124" s="213"/>
    </row>
    <row r="125" spans="3:30" ht="12.75" hidden="1" customHeight="1" outlineLevel="1">
      <c r="D125" s="112" t="str">
        <f t="shared" ca="1" si="27"/>
        <v>Schedule 8 ED02 - Lancashire &amp; Cumbria</v>
      </c>
      <c r="E125" s="93"/>
      <c r="F125" s="113" t="str">
        <f t="shared" si="28"/>
        <v>£000</v>
      </c>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2"/>
      <c r="AD125" s="96" t="s">
        <v>985</v>
      </c>
    </row>
    <row r="126" spans="3:30" ht="12.75" hidden="1" customHeight="1" outlineLevel="1">
      <c r="D126" s="112" t="str">
        <f t="shared" ca="1" si="27"/>
        <v xml:space="preserve">Schedule 8 ED04 - West &amp; North Yorkshire Inter-Urban </v>
      </c>
      <c r="E126" s="93"/>
      <c r="F126" s="113" t="str">
        <f t="shared" si="28"/>
        <v>£000</v>
      </c>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2"/>
      <c r="AD126" s="226"/>
    </row>
    <row r="127" spans="3:30" ht="12.75" hidden="1" customHeight="1" outlineLevel="1">
      <c r="D127" s="112" t="str">
        <f t="shared" ca="1" si="27"/>
        <v xml:space="preserve">Schedule 8 ED05 - West &amp; North Yorkshire Local </v>
      </c>
      <c r="E127" s="93"/>
      <c r="F127" s="113" t="str">
        <f t="shared" si="28"/>
        <v>£000</v>
      </c>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2"/>
      <c r="AD127" s="226"/>
    </row>
    <row r="128" spans="3:30" ht="12.75" hidden="1" customHeight="1" outlineLevel="1">
      <c r="D128" s="112" t="str">
        <f t="shared" ca="1" si="27"/>
        <v>Schedule 8 ED06 - South &amp; East Yorkshire Inter-Urban</v>
      </c>
      <c r="E128" s="93"/>
      <c r="F128" s="113" t="str">
        <f t="shared" si="28"/>
        <v>£000</v>
      </c>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2"/>
      <c r="AD128" s="226"/>
    </row>
    <row r="129" spans="3:30" ht="12.75" hidden="1" customHeight="1" outlineLevel="1">
      <c r="D129" s="112" t="str">
        <f t="shared" ca="1" si="27"/>
        <v>Schedule 8 ED07 - South &amp; East Yorkshire Local</v>
      </c>
      <c r="E129" s="93"/>
      <c r="F129" s="113" t="str">
        <f t="shared" si="28"/>
        <v>£000</v>
      </c>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2"/>
      <c r="AD129" s="226"/>
    </row>
    <row r="130" spans="3:30" ht="12.75" hidden="1" customHeight="1" outlineLevel="1">
      <c r="D130" s="112" t="str">
        <f t="shared" ca="1" si="27"/>
        <v>Schedule 8 ED08 - North Manchester</v>
      </c>
      <c r="E130" s="93"/>
      <c r="F130" s="113" t="str">
        <f t="shared" si="28"/>
        <v>£000</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2"/>
      <c r="AD130" s="226"/>
    </row>
    <row r="131" spans="3:30" ht="12.75" hidden="1" customHeight="1" outlineLevel="1">
      <c r="D131" s="112" t="str">
        <f t="shared" ca="1" si="27"/>
        <v xml:space="preserve">Schedule 8 ED09 - Merseyrail City Lines </v>
      </c>
      <c r="E131" s="93"/>
      <c r="F131" s="113" t="str">
        <f t="shared" si="28"/>
        <v>£000</v>
      </c>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2"/>
      <c r="AD131" s="226"/>
    </row>
    <row r="132" spans="3:30" ht="12.75" hidden="1" customHeight="1" outlineLevel="1">
      <c r="D132" s="112" t="str">
        <f t="shared" ca="1" si="27"/>
        <v xml:space="preserve">Schedule 8 ED10 - South Manchester </v>
      </c>
      <c r="E132" s="93"/>
      <c r="F132" s="113" t="str">
        <f t="shared" si="28"/>
        <v>£000</v>
      </c>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2"/>
      <c r="AD132" s="226"/>
    </row>
    <row r="133" spans="3:30" ht="12.75" hidden="1" customHeight="1" outlineLevel="1">
      <c r="D133" s="112" t="str">
        <f t="shared" ref="D133:D135" ca="1" si="29">D55</f>
        <v>Schedule 8 ED11 - Former EA03 - North West</v>
      </c>
      <c r="E133" s="93"/>
      <c r="F133" s="113" t="str">
        <f t="shared" ref="F133:F135" si="30">F117</f>
        <v>£000</v>
      </c>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2"/>
      <c r="AD133" s="226"/>
    </row>
    <row r="134" spans="3:30" ht="12.75" hidden="1" customHeight="1" outlineLevel="1">
      <c r="D134" s="112" t="str">
        <f t="shared" ca="1" si="29"/>
        <v>Schedule 8 ED12 - Former EA06 - Manchester Airport - Blackpool</v>
      </c>
      <c r="E134" s="93"/>
      <c r="F134" s="113" t="str">
        <f t="shared" si="30"/>
        <v>£000</v>
      </c>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D134" s="226"/>
    </row>
    <row r="135" spans="3:30" ht="12.75" hidden="1" customHeight="1" outlineLevel="1">
      <c r="D135" s="123" t="str">
        <f t="shared" ca="1" si="29"/>
        <v>Schedule 8 [Passenger Revenue Service Groups Line 12]</v>
      </c>
      <c r="E135" s="183"/>
      <c r="F135" s="124" t="str">
        <f t="shared" si="30"/>
        <v>£000</v>
      </c>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5"/>
      <c r="AD135" s="215"/>
    </row>
    <row r="136" spans="3:30" ht="12.75" hidden="1" customHeight="1" outlineLevel="1">
      <c r="G136" s="94"/>
      <c r="H136" s="94"/>
      <c r="I136" s="94"/>
      <c r="J136" s="94"/>
      <c r="K136" s="94"/>
      <c r="L136" s="94"/>
      <c r="M136" s="94"/>
      <c r="N136" s="94"/>
      <c r="O136" s="94"/>
      <c r="P136" s="94"/>
      <c r="Q136" s="94"/>
      <c r="R136" s="94"/>
      <c r="S136" s="94"/>
      <c r="T136" s="94"/>
      <c r="U136" s="94"/>
      <c r="V136" s="94"/>
      <c r="W136" s="94"/>
      <c r="X136" s="94"/>
      <c r="Y136" s="94"/>
      <c r="Z136" s="94"/>
      <c r="AA136" s="94"/>
      <c r="AB136" s="94"/>
    </row>
    <row r="137" spans="3:30" ht="12.75" hidden="1" customHeight="1" outlineLevel="1">
      <c r="D137" s="241" t="str">
        <f>C123</f>
        <v>Schedule 8 Payments: NR Off Peak</v>
      </c>
      <c r="E137" s="242"/>
      <c r="F137" s="243" t="str">
        <f>F135</f>
        <v>£000</v>
      </c>
      <c r="G137" s="244">
        <f t="shared" ref="G137:AB137" si="31">SUM(G124:G135)</f>
        <v>0</v>
      </c>
      <c r="H137" s="244">
        <f t="shared" si="31"/>
        <v>0</v>
      </c>
      <c r="I137" s="244">
        <f t="shared" si="31"/>
        <v>0</v>
      </c>
      <c r="J137" s="244">
        <f t="shared" si="31"/>
        <v>0</v>
      </c>
      <c r="K137" s="244">
        <f t="shared" si="31"/>
        <v>0</v>
      </c>
      <c r="L137" s="244">
        <f t="shared" si="31"/>
        <v>0</v>
      </c>
      <c r="M137" s="244">
        <f t="shared" si="31"/>
        <v>0</v>
      </c>
      <c r="N137" s="244">
        <f t="shared" si="31"/>
        <v>0</v>
      </c>
      <c r="O137" s="244">
        <f t="shared" si="31"/>
        <v>0</v>
      </c>
      <c r="P137" s="244">
        <f t="shared" si="31"/>
        <v>0</v>
      </c>
      <c r="Q137" s="244">
        <f t="shared" si="31"/>
        <v>0</v>
      </c>
      <c r="R137" s="244">
        <f t="shared" si="31"/>
        <v>0</v>
      </c>
      <c r="S137" s="244">
        <f t="shared" si="31"/>
        <v>0</v>
      </c>
      <c r="T137" s="244">
        <f t="shared" si="31"/>
        <v>0</v>
      </c>
      <c r="U137" s="244">
        <f t="shared" si="31"/>
        <v>0</v>
      </c>
      <c r="V137" s="244">
        <f t="shared" si="31"/>
        <v>0</v>
      </c>
      <c r="W137" s="244">
        <f t="shared" si="31"/>
        <v>0</v>
      </c>
      <c r="X137" s="244">
        <f t="shared" si="31"/>
        <v>0</v>
      </c>
      <c r="Y137" s="244">
        <f t="shared" si="31"/>
        <v>0</v>
      </c>
      <c r="Z137" s="244">
        <f t="shared" si="31"/>
        <v>0</v>
      </c>
      <c r="AA137" s="244">
        <f t="shared" si="31"/>
        <v>0</v>
      </c>
      <c r="AB137" s="245">
        <f t="shared" si="31"/>
        <v>0</v>
      </c>
      <c r="AD137" s="248"/>
    </row>
    <row r="138" spans="3:30" ht="12.75" hidden="1" customHeight="1" outlineLevel="1">
      <c r="G138" s="94"/>
      <c r="H138" s="94"/>
      <c r="I138" s="94"/>
      <c r="J138" s="94"/>
      <c r="K138" s="94"/>
      <c r="L138" s="94"/>
      <c r="M138" s="94"/>
      <c r="N138" s="94"/>
      <c r="O138" s="94"/>
      <c r="P138" s="94"/>
      <c r="Q138" s="94"/>
      <c r="R138" s="94"/>
      <c r="S138" s="94"/>
      <c r="T138" s="94"/>
      <c r="U138" s="94"/>
      <c r="V138" s="94"/>
      <c r="W138" s="94"/>
      <c r="X138" s="94"/>
      <c r="Y138" s="94"/>
      <c r="Z138" s="94"/>
      <c r="AA138" s="94"/>
      <c r="AB138" s="94"/>
    </row>
    <row r="139" spans="3:30" ht="12.75" hidden="1" customHeight="1" outlineLevel="1">
      <c r="C139" s="144" t="s">
        <v>650</v>
      </c>
      <c r="G139" s="94"/>
      <c r="H139" s="94"/>
      <c r="I139" s="94"/>
      <c r="J139" s="94"/>
      <c r="K139" s="94"/>
      <c r="L139" s="94"/>
      <c r="M139" s="94"/>
      <c r="N139" s="94"/>
      <c r="O139" s="94"/>
      <c r="P139" s="94"/>
      <c r="Q139" s="94"/>
      <c r="R139" s="94"/>
      <c r="S139" s="94"/>
      <c r="T139" s="94"/>
      <c r="U139" s="94"/>
      <c r="V139" s="94"/>
      <c r="W139" s="94"/>
      <c r="X139" s="94"/>
      <c r="Y139" s="94"/>
      <c r="Z139" s="94"/>
      <c r="AA139" s="94"/>
      <c r="AB139" s="94"/>
    </row>
    <row r="140" spans="3:30" ht="12.75" hidden="1" customHeight="1" outlineLevel="1">
      <c r="D140" s="106" t="str">
        <f>D89</f>
        <v>Schedule 8 Payments: TOC Peak</v>
      </c>
      <c r="E140" s="89"/>
      <c r="F140" s="192" t="str">
        <f t="shared" ref="F140" si="32">F89</f>
        <v>£000</v>
      </c>
      <c r="G140" s="90">
        <f>G89</f>
        <v>0</v>
      </c>
      <c r="H140" s="90">
        <f t="shared" ref="H140:AB140" si="33">H89</f>
        <v>0</v>
      </c>
      <c r="I140" s="90">
        <f t="shared" si="33"/>
        <v>0</v>
      </c>
      <c r="J140" s="90">
        <f t="shared" si="33"/>
        <v>0</v>
      </c>
      <c r="K140" s="90">
        <f t="shared" si="33"/>
        <v>0</v>
      </c>
      <c r="L140" s="90">
        <f t="shared" si="33"/>
        <v>0</v>
      </c>
      <c r="M140" s="90">
        <f t="shared" si="33"/>
        <v>0</v>
      </c>
      <c r="N140" s="90">
        <f t="shared" si="33"/>
        <v>0</v>
      </c>
      <c r="O140" s="90">
        <f t="shared" si="33"/>
        <v>0</v>
      </c>
      <c r="P140" s="90">
        <f t="shared" si="33"/>
        <v>0</v>
      </c>
      <c r="Q140" s="90">
        <f t="shared" si="33"/>
        <v>0</v>
      </c>
      <c r="R140" s="90">
        <f t="shared" si="33"/>
        <v>0</v>
      </c>
      <c r="S140" s="90">
        <f t="shared" si="33"/>
        <v>0</v>
      </c>
      <c r="T140" s="90">
        <f t="shared" si="33"/>
        <v>0</v>
      </c>
      <c r="U140" s="90">
        <f t="shared" si="33"/>
        <v>0</v>
      </c>
      <c r="V140" s="90">
        <f t="shared" si="33"/>
        <v>0</v>
      </c>
      <c r="W140" s="90">
        <f t="shared" si="33"/>
        <v>0</v>
      </c>
      <c r="X140" s="90">
        <f t="shared" si="33"/>
        <v>0</v>
      </c>
      <c r="Y140" s="90">
        <f t="shared" si="33"/>
        <v>0</v>
      </c>
      <c r="Z140" s="90">
        <f t="shared" si="33"/>
        <v>0</v>
      </c>
      <c r="AA140" s="90">
        <f t="shared" si="33"/>
        <v>0</v>
      </c>
      <c r="AB140" s="91">
        <f t="shared" si="33"/>
        <v>0</v>
      </c>
      <c r="AD140" s="193"/>
    </row>
    <row r="141" spans="3:30" ht="12.75" hidden="1" customHeight="1" outlineLevel="1">
      <c r="D141" s="112" t="str">
        <f>D105</f>
        <v>Schedule 8 Payments: NR Peak</v>
      </c>
      <c r="E141" s="93"/>
      <c r="F141" s="113" t="str">
        <f t="shared" ref="F141:AB141" si="34">F105</f>
        <v>£000</v>
      </c>
      <c r="G141" s="94">
        <f t="shared" si="34"/>
        <v>0</v>
      </c>
      <c r="H141" s="94">
        <f t="shared" si="34"/>
        <v>0</v>
      </c>
      <c r="I141" s="94">
        <f t="shared" si="34"/>
        <v>0</v>
      </c>
      <c r="J141" s="94">
        <f t="shared" si="34"/>
        <v>0</v>
      </c>
      <c r="K141" s="94">
        <f t="shared" si="34"/>
        <v>0</v>
      </c>
      <c r="L141" s="94">
        <f t="shared" si="34"/>
        <v>0</v>
      </c>
      <c r="M141" s="94">
        <f t="shared" si="34"/>
        <v>0</v>
      </c>
      <c r="N141" s="94">
        <f t="shared" si="34"/>
        <v>0</v>
      </c>
      <c r="O141" s="94">
        <f t="shared" si="34"/>
        <v>0</v>
      </c>
      <c r="P141" s="94">
        <f t="shared" si="34"/>
        <v>0</v>
      </c>
      <c r="Q141" s="94">
        <f t="shared" si="34"/>
        <v>0</v>
      </c>
      <c r="R141" s="94">
        <f t="shared" si="34"/>
        <v>0</v>
      </c>
      <c r="S141" s="94">
        <f t="shared" si="34"/>
        <v>0</v>
      </c>
      <c r="T141" s="94">
        <f t="shared" si="34"/>
        <v>0</v>
      </c>
      <c r="U141" s="94">
        <f t="shared" si="34"/>
        <v>0</v>
      </c>
      <c r="V141" s="94">
        <f t="shared" si="34"/>
        <v>0</v>
      </c>
      <c r="W141" s="94">
        <f t="shared" si="34"/>
        <v>0</v>
      </c>
      <c r="X141" s="94">
        <f t="shared" si="34"/>
        <v>0</v>
      </c>
      <c r="Y141" s="94">
        <f t="shared" si="34"/>
        <v>0</v>
      </c>
      <c r="Z141" s="94">
        <f t="shared" si="34"/>
        <v>0</v>
      </c>
      <c r="AA141" s="94">
        <f t="shared" si="34"/>
        <v>0</v>
      </c>
      <c r="AB141" s="95">
        <f t="shared" si="34"/>
        <v>0</v>
      </c>
      <c r="AD141" s="194"/>
    </row>
    <row r="142" spans="3:30" ht="12.75" hidden="1" customHeight="1" outlineLevel="1">
      <c r="D142" s="112" t="str">
        <f>D121</f>
        <v>Schedule 8 Payments: TOC Off Peak</v>
      </c>
      <c r="E142" s="93"/>
      <c r="F142" s="113" t="str">
        <f t="shared" ref="F142:AB142" si="35">F121</f>
        <v>£000</v>
      </c>
      <c r="G142" s="94">
        <f t="shared" si="35"/>
        <v>0</v>
      </c>
      <c r="H142" s="94">
        <f t="shared" si="35"/>
        <v>0</v>
      </c>
      <c r="I142" s="94">
        <f t="shared" si="35"/>
        <v>0</v>
      </c>
      <c r="J142" s="94">
        <f t="shared" si="35"/>
        <v>0</v>
      </c>
      <c r="K142" s="94">
        <f t="shared" si="35"/>
        <v>0</v>
      </c>
      <c r="L142" s="94">
        <f t="shared" si="35"/>
        <v>0</v>
      </c>
      <c r="M142" s="94">
        <f t="shared" si="35"/>
        <v>0</v>
      </c>
      <c r="N142" s="94">
        <f t="shared" si="35"/>
        <v>0</v>
      </c>
      <c r="O142" s="94">
        <f t="shared" si="35"/>
        <v>0</v>
      </c>
      <c r="P142" s="94">
        <f t="shared" si="35"/>
        <v>0</v>
      </c>
      <c r="Q142" s="94">
        <f t="shared" si="35"/>
        <v>0</v>
      </c>
      <c r="R142" s="94">
        <f t="shared" si="35"/>
        <v>0</v>
      </c>
      <c r="S142" s="94">
        <f t="shared" si="35"/>
        <v>0</v>
      </c>
      <c r="T142" s="94">
        <f t="shared" si="35"/>
        <v>0</v>
      </c>
      <c r="U142" s="94">
        <f t="shared" si="35"/>
        <v>0</v>
      </c>
      <c r="V142" s="94">
        <f t="shared" si="35"/>
        <v>0</v>
      </c>
      <c r="W142" s="94">
        <f t="shared" si="35"/>
        <v>0</v>
      </c>
      <c r="X142" s="94">
        <f t="shared" si="35"/>
        <v>0</v>
      </c>
      <c r="Y142" s="94">
        <f t="shared" si="35"/>
        <v>0</v>
      </c>
      <c r="Z142" s="94">
        <f t="shared" si="35"/>
        <v>0</v>
      </c>
      <c r="AA142" s="94">
        <f t="shared" si="35"/>
        <v>0</v>
      </c>
      <c r="AB142" s="95">
        <f t="shared" si="35"/>
        <v>0</v>
      </c>
      <c r="AD142" s="194"/>
    </row>
    <row r="143" spans="3:30" ht="12.75" hidden="1" customHeight="1" outlineLevel="1">
      <c r="D143" s="123" t="str">
        <f>D137</f>
        <v>Schedule 8 Payments: NR Off Peak</v>
      </c>
      <c r="E143" s="183"/>
      <c r="F143" s="124" t="str">
        <f t="shared" ref="F143:AB143" si="36">F137</f>
        <v>£000</v>
      </c>
      <c r="G143" s="98">
        <f t="shared" si="36"/>
        <v>0</v>
      </c>
      <c r="H143" s="98">
        <f t="shared" si="36"/>
        <v>0</v>
      </c>
      <c r="I143" s="98">
        <f t="shared" si="36"/>
        <v>0</v>
      </c>
      <c r="J143" s="98">
        <f t="shared" si="36"/>
        <v>0</v>
      </c>
      <c r="K143" s="98">
        <f t="shared" si="36"/>
        <v>0</v>
      </c>
      <c r="L143" s="98">
        <f t="shared" si="36"/>
        <v>0</v>
      </c>
      <c r="M143" s="98">
        <f t="shared" si="36"/>
        <v>0</v>
      </c>
      <c r="N143" s="98">
        <f t="shared" si="36"/>
        <v>0</v>
      </c>
      <c r="O143" s="98">
        <f t="shared" si="36"/>
        <v>0</v>
      </c>
      <c r="P143" s="98">
        <f t="shared" si="36"/>
        <v>0</v>
      </c>
      <c r="Q143" s="98">
        <f t="shared" si="36"/>
        <v>0</v>
      </c>
      <c r="R143" s="98">
        <f t="shared" si="36"/>
        <v>0</v>
      </c>
      <c r="S143" s="98">
        <f t="shared" si="36"/>
        <v>0</v>
      </c>
      <c r="T143" s="98">
        <f t="shared" si="36"/>
        <v>0</v>
      </c>
      <c r="U143" s="98">
        <f t="shared" si="36"/>
        <v>0</v>
      </c>
      <c r="V143" s="98">
        <f t="shared" si="36"/>
        <v>0</v>
      </c>
      <c r="W143" s="98">
        <f t="shared" si="36"/>
        <v>0</v>
      </c>
      <c r="X143" s="98">
        <f t="shared" si="36"/>
        <v>0</v>
      </c>
      <c r="Y143" s="98">
        <f t="shared" si="36"/>
        <v>0</v>
      </c>
      <c r="Z143" s="98">
        <f t="shared" si="36"/>
        <v>0</v>
      </c>
      <c r="AA143" s="98">
        <f t="shared" si="36"/>
        <v>0</v>
      </c>
      <c r="AB143" s="99">
        <f t="shared" si="36"/>
        <v>0</v>
      </c>
      <c r="AD143" s="195"/>
    </row>
    <row r="144" spans="3:30" ht="12.75" hidden="1" customHeight="1" outlineLevel="1">
      <c r="G144" s="94"/>
      <c r="H144" s="94"/>
      <c r="I144" s="94"/>
      <c r="J144" s="94"/>
      <c r="K144" s="94"/>
      <c r="L144" s="94"/>
      <c r="M144" s="94"/>
      <c r="N144" s="94"/>
      <c r="O144" s="94"/>
      <c r="P144" s="94"/>
      <c r="Q144" s="94"/>
      <c r="R144" s="94"/>
      <c r="S144" s="94"/>
      <c r="T144" s="94"/>
      <c r="U144" s="94"/>
      <c r="V144" s="94"/>
      <c r="W144" s="94"/>
      <c r="X144" s="94"/>
      <c r="Y144" s="94"/>
      <c r="Z144" s="94"/>
      <c r="AA144" s="94"/>
      <c r="AB144" s="94"/>
    </row>
    <row r="145" spans="2:30" ht="12.75" hidden="1" customHeight="1" outlineLevel="1">
      <c r="D145" s="241" t="str">
        <f>C139</f>
        <v>Total Schedule 8 Payments</v>
      </c>
      <c r="E145" s="242"/>
      <c r="F145" s="243" t="str">
        <f>F143</f>
        <v>£000</v>
      </c>
      <c r="G145" s="244">
        <f t="shared" ref="G145:AB145" si="37">SUM(G140:G143)</f>
        <v>0</v>
      </c>
      <c r="H145" s="244">
        <f t="shared" si="37"/>
        <v>0</v>
      </c>
      <c r="I145" s="244">
        <f t="shared" si="37"/>
        <v>0</v>
      </c>
      <c r="J145" s="244">
        <f t="shared" si="37"/>
        <v>0</v>
      </c>
      <c r="K145" s="244">
        <f t="shared" si="37"/>
        <v>0</v>
      </c>
      <c r="L145" s="244">
        <f t="shared" si="37"/>
        <v>0</v>
      </c>
      <c r="M145" s="244">
        <f t="shared" si="37"/>
        <v>0</v>
      </c>
      <c r="N145" s="244">
        <f t="shared" si="37"/>
        <v>0</v>
      </c>
      <c r="O145" s="244">
        <f t="shared" si="37"/>
        <v>0</v>
      </c>
      <c r="P145" s="244">
        <f t="shared" si="37"/>
        <v>0</v>
      </c>
      <c r="Q145" s="244">
        <f t="shared" si="37"/>
        <v>0</v>
      </c>
      <c r="R145" s="244">
        <f t="shared" si="37"/>
        <v>0</v>
      </c>
      <c r="S145" s="244">
        <f t="shared" si="37"/>
        <v>0</v>
      </c>
      <c r="T145" s="244">
        <f t="shared" si="37"/>
        <v>0</v>
      </c>
      <c r="U145" s="244">
        <f t="shared" si="37"/>
        <v>0</v>
      </c>
      <c r="V145" s="244">
        <f t="shared" si="37"/>
        <v>0</v>
      </c>
      <c r="W145" s="244">
        <f t="shared" si="37"/>
        <v>0</v>
      </c>
      <c r="X145" s="244">
        <f t="shared" si="37"/>
        <v>0</v>
      </c>
      <c r="Y145" s="244">
        <f t="shared" si="37"/>
        <v>0</v>
      </c>
      <c r="Z145" s="244">
        <f t="shared" si="37"/>
        <v>0</v>
      </c>
      <c r="AA145" s="244">
        <f t="shared" si="37"/>
        <v>0</v>
      </c>
      <c r="AB145" s="245">
        <f t="shared" si="37"/>
        <v>0</v>
      </c>
      <c r="AD145" s="248"/>
    </row>
    <row r="146" spans="2:30" collapsed="1">
      <c r="G146" s="94"/>
      <c r="H146" s="94"/>
      <c r="I146" s="94"/>
      <c r="J146" s="94"/>
      <c r="K146" s="94"/>
      <c r="L146" s="94"/>
      <c r="M146" s="94"/>
      <c r="N146" s="94"/>
      <c r="O146" s="94"/>
      <c r="P146" s="94"/>
      <c r="Q146" s="94"/>
      <c r="R146" s="94"/>
      <c r="S146" s="94"/>
      <c r="T146" s="94"/>
      <c r="U146" s="94"/>
      <c r="V146" s="94"/>
      <c r="W146" s="94"/>
      <c r="X146" s="94"/>
      <c r="Y146" s="94"/>
      <c r="Z146" s="94"/>
      <c r="AA146" s="94"/>
      <c r="AB146" s="94"/>
    </row>
    <row r="147" spans="2:30">
      <c r="G147" s="94"/>
      <c r="H147" s="94"/>
      <c r="I147" s="94"/>
      <c r="J147" s="94"/>
      <c r="K147" s="94"/>
      <c r="L147" s="94"/>
      <c r="M147" s="94"/>
      <c r="N147" s="94"/>
      <c r="O147" s="94"/>
      <c r="P147" s="94"/>
      <c r="Q147" s="94"/>
      <c r="R147" s="94"/>
      <c r="S147" s="94"/>
      <c r="T147" s="94"/>
      <c r="U147" s="94"/>
      <c r="V147" s="94"/>
      <c r="W147" s="94"/>
      <c r="X147" s="94"/>
      <c r="Y147" s="94"/>
      <c r="Z147" s="94"/>
      <c r="AA147" s="94"/>
      <c r="AB147" s="94"/>
    </row>
    <row r="148" spans="2:30" ht="16.5">
      <c r="B148" s="5" t="str">
        <f ca="1">'Line Items'!B508</f>
        <v>Other Performance Measures</v>
      </c>
      <c r="C148" s="5"/>
      <c r="D148" s="5"/>
      <c r="E148" s="5"/>
      <c r="F148" s="5"/>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5"/>
      <c r="AD148" s="5"/>
    </row>
    <row r="149" spans="2:30" ht="12.75" hidden="1" customHeight="1" outlineLevel="1">
      <c r="G149" s="94"/>
      <c r="H149" s="94"/>
      <c r="I149" s="94"/>
      <c r="J149" s="94"/>
      <c r="K149" s="94"/>
      <c r="L149" s="94"/>
      <c r="M149" s="94"/>
      <c r="N149" s="94"/>
      <c r="O149" s="94"/>
      <c r="P149" s="94"/>
      <c r="Q149" s="94"/>
      <c r="R149" s="94"/>
      <c r="S149" s="94"/>
      <c r="T149" s="94"/>
      <c r="U149" s="94"/>
      <c r="V149" s="94"/>
      <c r="W149" s="94"/>
      <c r="X149" s="94"/>
      <c r="Y149" s="94"/>
      <c r="Z149" s="94"/>
      <c r="AA149" s="94"/>
      <c r="AB149" s="94"/>
    </row>
    <row r="150" spans="2:30" ht="12.75" hidden="1" customHeight="1" outlineLevel="1">
      <c r="D150" s="106" t="str">
        <f ca="1">'Line Items'!D511</f>
        <v>Schedule 7.1 payments: Delay Minutes</v>
      </c>
      <c r="E150" s="89"/>
      <c r="F150" s="107" t="s">
        <v>105</v>
      </c>
      <c r="G150" s="262"/>
      <c r="H150" s="262"/>
      <c r="I150" s="255"/>
      <c r="J150" s="255"/>
      <c r="K150" s="255"/>
      <c r="L150" s="255"/>
      <c r="M150" s="255"/>
      <c r="N150" s="255"/>
      <c r="O150" s="255"/>
      <c r="P150" s="255"/>
      <c r="Q150" s="255"/>
      <c r="R150" s="255"/>
      <c r="S150" s="255"/>
      <c r="T150" s="255"/>
      <c r="U150" s="255"/>
      <c r="V150" s="255"/>
      <c r="W150" s="255"/>
      <c r="X150" s="255"/>
      <c r="Y150" s="255"/>
      <c r="Z150" s="255"/>
      <c r="AA150" s="255"/>
      <c r="AB150" s="197"/>
      <c r="AD150" s="225"/>
    </row>
    <row r="151" spans="2:30" ht="12.75" hidden="1" customHeight="1" outlineLevel="1">
      <c r="D151" s="112" t="str">
        <f ca="1">'Line Items'!D512</f>
        <v>Schedule 7.1 payments: Cancellations</v>
      </c>
      <c r="E151" s="93"/>
      <c r="F151" s="113" t="str">
        <f t="shared" ref="F151:F157" si="38">F150</f>
        <v>£000</v>
      </c>
      <c r="G151" s="181"/>
      <c r="H151" s="181"/>
      <c r="I151" s="216"/>
      <c r="J151" s="216"/>
      <c r="K151" s="216"/>
      <c r="L151" s="216"/>
      <c r="M151" s="216"/>
      <c r="N151" s="216"/>
      <c r="O151" s="216"/>
      <c r="P151" s="216"/>
      <c r="Q151" s="216"/>
      <c r="R151" s="216"/>
      <c r="S151" s="216"/>
      <c r="T151" s="216"/>
      <c r="U151" s="216"/>
      <c r="V151" s="216"/>
      <c r="W151" s="216"/>
      <c r="X151" s="216"/>
      <c r="Y151" s="216"/>
      <c r="Z151" s="216"/>
      <c r="AA151" s="181"/>
      <c r="AB151" s="182"/>
      <c r="AD151" s="226"/>
    </row>
    <row r="152" spans="2:30" ht="12.75" hidden="1" customHeight="1" outlineLevel="1">
      <c r="D152" s="112" t="str">
        <f ca="1">'Line Items'!D513</f>
        <v>Schedule 7.1 payments: Short Formations</v>
      </c>
      <c r="E152" s="93"/>
      <c r="F152" s="113" t="str">
        <f t="shared" si="38"/>
        <v>£000</v>
      </c>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2"/>
      <c r="AD152" s="226"/>
    </row>
    <row r="153" spans="2:30" ht="12.75" hidden="1" customHeight="1" outlineLevel="1">
      <c r="D153" s="112" t="str">
        <f ca="1">'Line Items'!D516</f>
        <v>Passenger Compensation</v>
      </c>
      <c r="E153" s="93"/>
      <c r="F153" s="113" t="str">
        <f t="shared" si="38"/>
        <v>£000</v>
      </c>
      <c r="G153" s="181"/>
      <c r="H153" s="181"/>
      <c r="I153" s="216"/>
      <c r="J153" s="216"/>
      <c r="K153" s="216"/>
      <c r="L153" s="216"/>
      <c r="M153" s="216"/>
      <c r="N153" s="216"/>
      <c r="O153" s="216"/>
      <c r="P153" s="216"/>
      <c r="Q153" s="216"/>
      <c r="R153" s="216"/>
      <c r="S153" s="216"/>
      <c r="T153" s="216"/>
      <c r="U153" s="216"/>
      <c r="V153" s="216"/>
      <c r="W153" s="216"/>
      <c r="X153" s="216"/>
      <c r="Y153" s="216"/>
      <c r="Z153" s="216"/>
      <c r="AA153" s="181"/>
      <c r="AB153" s="182"/>
      <c r="AD153" s="226"/>
    </row>
    <row r="154" spans="2:30" ht="12.75" hidden="1" customHeight="1" outlineLevel="1">
      <c r="D154" s="112" t="str">
        <f ca="1">'Line Items'!D517</f>
        <v>Unplanned Bus &amp; Taxi Hire Costs</v>
      </c>
      <c r="E154" s="93"/>
      <c r="F154" s="113" t="str">
        <f t="shared" si="38"/>
        <v>£000</v>
      </c>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2"/>
      <c r="AD154" s="226"/>
    </row>
    <row r="155" spans="2:30" ht="12.75" hidden="1" customHeight="1" outlineLevel="1">
      <c r="D155" s="112" t="str">
        <f ca="1">'Line Items'!D518</f>
        <v>Other Performance Charges (&lt;£250k p.a.)</v>
      </c>
      <c r="E155" s="93"/>
      <c r="F155" s="113" t="str">
        <f t="shared" si="38"/>
        <v>£000</v>
      </c>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2"/>
      <c r="AD155" s="226"/>
    </row>
    <row r="156" spans="2:30" ht="12.75" hidden="1" customHeight="1" outlineLevel="1">
      <c r="D156" s="112" t="str">
        <f ca="1">'Line Items'!D519</f>
        <v>[Other Performance-Related Costs Line 4]</v>
      </c>
      <c r="E156" s="93"/>
      <c r="F156" s="113" t="str">
        <f t="shared" si="38"/>
        <v>£000</v>
      </c>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2"/>
      <c r="AD156" s="226"/>
    </row>
    <row r="157" spans="2:30" ht="12.75" hidden="1" customHeight="1" outlineLevel="1">
      <c r="D157" s="123" t="str">
        <f ca="1">'Line Items'!D520</f>
        <v>[Other Performance-Related Costs Line 5]</v>
      </c>
      <c r="E157" s="183"/>
      <c r="F157" s="124" t="str">
        <f t="shared" si="38"/>
        <v>£000</v>
      </c>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5"/>
      <c r="AC157" s="238"/>
      <c r="AD157" s="227"/>
    </row>
    <row r="158" spans="2:30" ht="12.75" hidden="1" customHeight="1" outlineLevel="1">
      <c r="G158" s="94"/>
      <c r="H158" s="94"/>
      <c r="I158" s="94"/>
      <c r="J158" s="94"/>
      <c r="K158" s="94"/>
      <c r="L158" s="94"/>
      <c r="M158" s="94"/>
      <c r="N158" s="94"/>
      <c r="O158" s="94"/>
      <c r="P158" s="94"/>
      <c r="Q158" s="94"/>
      <c r="R158" s="94"/>
      <c r="S158" s="94"/>
      <c r="T158" s="94"/>
      <c r="U158" s="94"/>
      <c r="V158" s="94"/>
      <c r="W158" s="94"/>
      <c r="X158" s="94"/>
      <c r="Y158" s="94"/>
      <c r="Z158" s="94"/>
      <c r="AA158" s="94"/>
      <c r="AB158" s="94"/>
    </row>
    <row r="159" spans="2:30" ht="12.75" hidden="1" customHeight="1" outlineLevel="1">
      <c r="D159" s="241" t="str">
        <f ca="1">B148</f>
        <v>Other Performance Measures</v>
      </c>
      <c r="E159" s="242"/>
      <c r="F159" s="243" t="str">
        <f>F150</f>
        <v>£000</v>
      </c>
      <c r="G159" s="244">
        <f t="shared" ref="G159:AB159" si="39">SUM(G150:G157)</f>
        <v>0</v>
      </c>
      <c r="H159" s="244">
        <f t="shared" si="39"/>
        <v>0</v>
      </c>
      <c r="I159" s="244">
        <f t="shared" si="39"/>
        <v>0</v>
      </c>
      <c r="J159" s="244">
        <f t="shared" si="39"/>
        <v>0</v>
      </c>
      <c r="K159" s="244">
        <f t="shared" si="39"/>
        <v>0</v>
      </c>
      <c r="L159" s="244">
        <f t="shared" si="39"/>
        <v>0</v>
      </c>
      <c r="M159" s="244">
        <f t="shared" si="39"/>
        <v>0</v>
      </c>
      <c r="N159" s="244">
        <f t="shared" si="39"/>
        <v>0</v>
      </c>
      <c r="O159" s="244">
        <f t="shared" si="39"/>
        <v>0</v>
      </c>
      <c r="P159" s="244">
        <f t="shared" si="39"/>
        <v>0</v>
      </c>
      <c r="Q159" s="244">
        <f t="shared" si="39"/>
        <v>0</v>
      </c>
      <c r="R159" s="244">
        <f t="shared" si="39"/>
        <v>0</v>
      </c>
      <c r="S159" s="244">
        <f t="shared" si="39"/>
        <v>0</v>
      </c>
      <c r="T159" s="244">
        <f t="shared" si="39"/>
        <v>0</v>
      </c>
      <c r="U159" s="244">
        <f t="shared" si="39"/>
        <v>0</v>
      </c>
      <c r="V159" s="244">
        <f t="shared" si="39"/>
        <v>0</v>
      </c>
      <c r="W159" s="244">
        <f t="shared" si="39"/>
        <v>0</v>
      </c>
      <c r="X159" s="244">
        <f t="shared" si="39"/>
        <v>0</v>
      </c>
      <c r="Y159" s="244">
        <f t="shared" si="39"/>
        <v>0</v>
      </c>
      <c r="Z159" s="244">
        <f t="shared" si="39"/>
        <v>0</v>
      </c>
      <c r="AA159" s="244">
        <f t="shared" si="39"/>
        <v>0</v>
      </c>
      <c r="AB159" s="245">
        <f t="shared" si="39"/>
        <v>0</v>
      </c>
      <c r="AD159" s="263"/>
    </row>
    <row r="160" spans="2:30" collapsed="1">
      <c r="G160" s="94"/>
      <c r="H160" s="94"/>
      <c r="I160" s="94"/>
      <c r="J160" s="94"/>
      <c r="K160" s="94"/>
      <c r="L160" s="94"/>
      <c r="M160" s="94"/>
      <c r="N160" s="94"/>
      <c r="O160" s="94"/>
      <c r="P160" s="94"/>
      <c r="Q160" s="94"/>
      <c r="R160" s="94"/>
      <c r="S160" s="94"/>
      <c r="T160" s="94"/>
      <c r="U160" s="94"/>
      <c r="V160" s="94"/>
      <c r="W160" s="94"/>
      <c r="X160" s="94"/>
      <c r="Y160" s="94"/>
      <c r="Z160" s="94"/>
      <c r="AA160" s="94"/>
      <c r="AB160" s="94"/>
    </row>
    <row r="161" spans="2:30" ht="12.75" hidden="1" customHeight="1" outlineLevel="1">
      <c r="D161" s="106" t="str">
        <f ca="1">'Line Items'!D523</f>
        <v>PPM</v>
      </c>
      <c r="E161" s="89"/>
      <c r="F161" s="107" t="s">
        <v>92</v>
      </c>
      <c r="G161" s="262"/>
      <c r="H161" s="262"/>
      <c r="I161" s="264"/>
      <c r="J161" s="264"/>
      <c r="K161" s="264"/>
      <c r="L161" s="264"/>
      <c r="M161" s="264"/>
      <c r="N161" s="264"/>
      <c r="O161" s="264"/>
      <c r="P161" s="264"/>
      <c r="Q161" s="264"/>
      <c r="R161" s="264"/>
      <c r="S161" s="264"/>
      <c r="T161" s="264"/>
      <c r="U161" s="264"/>
      <c r="V161" s="264"/>
      <c r="W161" s="264"/>
      <c r="X161" s="264"/>
      <c r="Y161" s="264"/>
      <c r="Z161" s="264"/>
      <c r="AA161" s="264"/>
      <c r="AB161" s="265"/>
      <c r="AD161" s="226"/>
    </row>
    <row r="162" spans="2:30" ht="12.75" hidden="1" customHeight="1" outlineLevel="1">
      <c r="D162" s="112" t="str">
        <f ca="1">'Line Items'!D524</f>
        <v>CaSL</v>
      </c>
      <c r="E162" s="93"/>
      <c r="F162" s="138" t="s">
        <v>92</v>
      </c>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7"/>
      <c r="AD162" s="226"/>
    </row>
    <row r="163" spans="2:30" ht="12.75" hidden="1" customHeight="1" outlineLevel="1">
      <c r="D163" s="112" t="str">
        <f ca="1">'Line Items'!D525</f>
        <v>NRPS - Stations</v>
      </c>
      <c r="E163" s="93"/>
      <c r="F163" s="138" t="s">
        <v>92</v>
      </c>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7"/>
      <c r="AD163" s="226"/>
    </row>
    <row r="164" spans="2:30" ht="12.75" hidden="1" customHeight="1" outlineLevel="1">
      <c r="D164" s="112" t="str">
        <f ca="1">'Line Items'!D526</f>
        <v>NRPS - Train</v>
      </c>
      <c r="E164" s="93"/>
      <c r="F164" s="138" t="s">
        <v>92</v>
      </c>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7"/>
      <c r="AD164" s="226"/>
    </row>
    <row r="165" spans="2:30" ht="12.75" hidden="1" customHeight="1" outlineLevel="1">
      <c r="D165" s="123" t="str">
        <f ca="1">'Line Items'!D527</f>
        <v>NRPS - Customer Services</v>
      </c>
      <c r="E165" s="183"/>
      <c r="F165" s="141" t="s">
        <v>92</v>
      </c>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70"/>
      <c r="AD165" s="227"/>
    </row>
    <row r="166" spans="2:30" ht="12.75" hidden="1" customHeight="1" outlineLevel="1">
      <c r="G166" s="94"/>
      <c r="H166" s="94"/>
      <c r="I166" s="94"/>
      <c r="J166" s="94"/>
      <c r="K166" s="94"/>
      <c r="L166" s="94"/>
      <c r="M166" s="94"/>
      <c r="N166" s="94"/>
      <c r="O166" s="94"/>
      <c r="P166" s="94"/>
      <c r="Q166" s="94"/>
      <c r="R166" s="94"/>
      <c r="S166" s="94"/>
      <c r="T166" s="94"/>
      <c r="U166" s="94"/>
      <c r="V166" s="94"/>
      <c r="W166" s="94"/>
      <c r="X166" s="94"/>
      <c r="Y166" s="94"/>
      <c r="Z166" s="94"/>
      <c r="AA166" s="94"/>
      <c r="AB166" s="94"/>
    </row>
    <row r="167" spans="2:30" collapsed="1">
      <c r="G167" s="94"/>
      <c r="H167" s="94"/>
      <c r="I167" s="94"/>
      <c r="J167" s="94"/>
      <c r="K167" s="94"/>
      <c r="L167" s="94"/>
      <c r="M167" s="94"/>
      <c r="N167" s="94"/>
      <c r="O167" s="94"/>
      <c r="P167" s="94"/>
      <c r="Q167" s="94"/>
      <c r="R167" s="94"/>
      <c r="S167" s="94"/>
      <c r="T167" s="94"/>
      <c r="U167" s="94"/>
      <c r="V167" s="94"/>
      <c r="W167" s="94"/>
      <c r="X167" s="94"/>
      <c r="Y167" s="94"/>
      <c r="Z167" s="94"/>
      <c r="AA167" s="94"/>
      <c r="AB167" s="94"/>
    </row>
    <row r="168" spans="2:30" ht="16.5">
      <c r="B168" s="5" t="s">
        <v>651</v>
      </c>
      <c r="C168" s="5"/>
      <c r="D168" s="5"/>
      <c r="E168" s="5"/>
      <c r="F168" s="5"/>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5"/>
      <c r="AD168" s="5"/>
    </row>
    <row r="169" spans="2:30" ht="12.75" hidden="1" customHeight="1" outlineLevel="1">
      <c r="G169" s="94"/>
      <c r="H169" s="94"/>
      <c r="I169" s="94"/>
      <c r="J169" s="94"/>
      <c r="K169" s="94"/>
      <c r="L169" s="94"/>
      <c r="M169" s="94"/>
      <c r="N169" s="94"/>
      <c r="O169" s="94"/>
      <c r="P169" s="94"/>
      <c r="Q169" s="94"/>
      <c r="R169" s="94"/>
      <c r="S169" s="94"/>
      <c r="T169" s="94"/>
      <c r="U169" s="94"/>
      <c r="V169" s="94"/>
      <c r="W169" s="94"/>
      <c r="X169" s="94"/>
      <c r="Y169" s="94"/>
      <c r="Z169" s="94"/>
      <c r="AA169" s="94"/>
      <c r="AB169" s="94"/>
    </row>
    <row r="170" spans="2:30" ht="12.75" hidden="1" customHeight="1" outlineLevel="1">
      <c r="D170" s="106" t="str">
        <f>D145</f>
        <v>Total Schedule 8 Payments</v>
      </c>
      <c r="E170" s="89"/>
      <c r="F170" s="107" t="s">
        <v>105</v>
      </c>
      <c r="G170" s="90">
        <f t="shared" ref="G170:AB170" si="40">G145</f>
        <v>0</v>
      </c>
      <c r="H170" s="90">
        <f t="shared" si="40"/>
        <v>0</v>
      </c>
      <c r="I170" s="90">
        <f t="shared" si="40"/>
        <v>0</v>
      </c>
      <c r="J170" s="90">
        <f t="shared" si="40"/>
        <v>0</v>
      </c>
      <c r="K170" s="90">
        <f t="shared" si="40"/>
        <v>0</v>
      </c>
      <c r="L170" s="90">
        <f t="shared" si="40"/>
        <v>0</v>
      </c>
      <c r="M170" s="90">
        <f t="shared" si="40"/>
        <v>0</v>
      </c>
      <c r="N170" s="90">
        <f t="shared" si="40"/>
        <v>0</v>
      </c>
      <c r="O170" s="90">
        <f t="shared" si="40"/>
        <v>0</v>
      </c>
      <c r="P170" s="90">
        <f t="shared" si="40"/>
        <v>0</v>
      </c>
      <c r="Q170" s="90">
        <f t="shared" si="40"/>
        <v>0</v>
      </c>
      <c r="R170" s="90">
        <f t="shared" si="40"/>
        <v>0</v>
      </c>
      <c r="S170" s="90">
        <f t="shared" si="40"/>
        <v>0</v>
      </c>
      <c r="T170" s="90">
        <f t="shared" si="40"/>
        <v>0</v>
      </c>
      <c r="U170" s="90">
        <f t="shared" si="40"/>
        <v>0</v>
      </c>
      <c r="V170" s="90">
        <f t="shared" si="40"/>
        <v>0</v>
      </c>
      <c r="W170" s="90">
        <f t="shared" si="40"/>
        <v>0</v>
      </c>
      <c r="X170" s="90">
        <f t="shared" si="40"/>
        <v>0</v>
      </c>
      <c r="Y170" s="90">
        <f t="shared" si="40"/>
        <v>0</v>
      </c>
      <c r="Z170" s="90">
        <f t="shared" si="40"/>
        <v>0</v>
      </c>
      <c r="AA170" s="90">
        <f t="shared" si="40"/>
        <v>0</v>
      </c>
      <c r="AB170" s="91">
        <f t="shared" si="40"/>
        <v>0</v>
      </c>
      <c r="AD170" s="193"/>
    </row>
    <row r="171" spans="2:30" ht="12.75" hidden="1" customHeight="1" outlineLevel="1">
      <c r="D171" s="123" t="str">
        <f ca="1">D159</f>
        <v>Other Performance Measures</v>
      </c>
      <c r="E171" s="183"/>
      <c r="F171" s="124" t="str">
        <f>F170</f>
        <v>£000</v>
      </c>
      <c r="G171" s="98">
        <f t="shared" ref="G171:AB171" si="41">G159</f>
        <v>0</v>
      </c>
      <c r="H171" s="98">
        <f t="shared" si="41"/>
        <v>0</v>
      </c>
      <c r="I171" s="98">
        <f t="shared" si="41"/>
        <v>0</v>
      </c>
      <c r="J171" s="98">
        <f t="shared" si="41"/>
        <v>0</v>
      </c>
      <c r="K171" s="98">
        <f t="shared" si="41"/>
        <v>0</v>
      </c>
      <c r="L171" s="98">
        <f t="shared" si="41"/>
        <v>0</v>
      </c>
      <c r="M171" s="98">
        <f t="shared" si="41"/>
        <v>0</v>
      </c>
      <c r="N171" s="98">
        <f t="shared" si="41"/>
        <v>0</v>
      </c>
      <c r="O171" s="98">
        <f t="shared" si="41"/>
        <v>0</v>
      </c>
      <c r="P171" s="98">
        <f t="shared" si="41"/>
        <v>0</v>
      </c>
      <c r="Q171" s="98">
        <f t="shared" si="41"/>
        <v>0</v>
      </c>
      <c r="R171" s="98">
        <f t="shared" si="41"/>
        <v>0</v>
      </c>
      <c r="S171" s="98">
        <f t="shared" si="41"/>
        <v>0</v>
      </c>
      <c r="T171" s="98">
        <f t="shared" si="41"/>
        <v>0</v>
      </c>
      <c r="U171" s="98">
        <f t="shared" si="41"/>
        <v>0</v>
      </c>
      <c r="V171" s="98">
        <f t="shared" si="41"/>
        <v>0</v>
      </c>
      <c r="W171" s="98">
        <f t="shared" si="41"/>
        <v>0</v>
      </c>
      <c r="X171" s="98">
        <f t="shared" si="41"/>
        <v>0</v>
      </c>
      <c r="Y171" s="98">
        <f t="shared" si="41"/>
        <v>0</v>
      </c>
      <c r="Z171" s="98">
        <f t="shared" si="41"/>
        <v>0</v>
      </c>
      <c r="AA171" s="98">
        <f t="shared" si="41"/>
        <v>0</v>
      </c>
      <c r="AB171" s="99">
        <f t="shared" si="41"/>
        <v>0</v>
      </c>
      <c r="AD171" s="195"/>
    </row>
    <row r="172" spans="2:30" ht="12.75" hidden="1" customHeight="1" outlineLevel="1">
      <c r="G172" s="94"/>
      <c r="H172" s="94"/>
      <c r="I172" s="94"/>
      <c r="J172" s="94"/>
      <c r="K172" s="94"/>
      <c r="L172" s="94"/>
      <c r="M172" s="94"/>
      <c r="N172" s="94"/>
      <c r="O172" s="94"/>
      <c r="P172" s="94"/>
      <c r="Q172" s="94"/>
      <c r="R172" s="94"/>
      <c r="S172" s="94"/>
      <c r="T172" s="94"/>
      <c r="U172" s="94"/>
      <c r="V172" s="94"/>
      <c r="W172" s="94"/>
      <c r="X172" s="94"/>
      <c r="Y172" s="94"/>
      <c r="Z172" s="94"/>
      <c r="AA172" s="94"/>
      <c r="AB172" s="94"/>
    </row>
    <row r="173" spans="2:30" ht="12.75" hidden="1" customHeight="1" outlineLevel="1">
      <c r="D173" s="241" t="str">
        <f>B168</f>
        <v>Total Performance Regimes</v>
      </c>
      <c r="E173" s="242"/>
      <c r="F173" s="243" t="str">
        <f>F171</f>
        <v>£000</v>
      </c>
      <c r="G173" s="244">
        <f t="shared" ref="G173:AB173" si="42">SUM(G170:G171)</f>
        <v>0</v>
      </c>
      <c r="H173" s="244">
        <f t="shared" si="42"/>
        <v>0</v>
      </c>
      <c r="I173" s="244">
        <f t="shared" si="42"/>
        <v>0</v>
      </c>
      <c r="J173" s="244">
        <f t="shared" si="42"/>
        <v>0</v>
      </c>
      <c r="K173" s="244">
        <f t="shared" si="42"/>
        <v>0</v>
      </c>
      <c r="L173" s="244">
        <f t="shared" si="42"/>
        <v>0</v>
      </c>
      <c r="M173" s="244">
        <f t="shared" si="42"/>
        <v>0</v>
      </c>
      <c r="N173" s="244">
        <f t="shared" si="42"/>
        <v>0</v>
      </c>
      <c r="O173" s="244">
        <f t="shared" si="42"/>
        <v>0</v>
      </c>
      <c r="P173" s="244">
        <f t="shared" si="42"/>
        <v>0</v>
      </c>
      <c r="Q173" s="244">
        <f t="shared" si="42"/>
        <v>0</v>
      </c>
      <c r="R173" s="244">
        <f t="shared" si="42"/>
        <v>0</v>
      </c>
      <c r="S173" s="244">
        <f t="shared" si="42"/>
        <v>0</v>
      </c>
      <c r="T173" s="244">
        <f t="shared" si="42"/>
        <v>0</v>
      </c>
      <c r="U173" s="244">
        <f t="shared" si="42"/>
        <v>0</v>
      </c>
      <c r="V173" s="244">
        <f t="shared" si="42"/>
        <v>0</v>
      </c>
      <c r="W173" s="244">
        <f t="shared" si="42"/>
        <v>0</v>
      </c>
      <c r="X173" s="244">
        <f t="shared" si="42"/>
        <v>0</v>
      </c>
      <c r="Y173" s="244">
        <f t="shared" si="42"/>
        <v>0</v>
      </c>
      <c r="Z173" s="244">
        <f t="shared" si="42"/>
        <v>0</v>
      </c>
      <c r="AA173" s="244">
        <f t="shared" si="42"/>
        <v>0</v>
      </c>
      <c r="AB173" s="245">
        <f t="shared" si="42"/>
        <v>0</v>
      </c>
      <c r="AD173" s="263"/>
    </row>
    <row r="174" spans="2:30" collapsed="1"/>
    <row r="176" spans="2:30" ht="16.5">
      <c r="B176" s="5" t="s">
        <v>21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48" fitToHeight="99" orientation="landscape" r:id="rId1"/>
  <rowBreaks count="1" manualBreakCount="1">
    <brk id="12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AF307"/>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5" outlineLevelRow="1" outlineLevelCol="1"/>
  <cols>
    <col min="1" max="1" width="2.85546875" customWidth="1"/>
    <col min="2" max="3" width="3.28515625" style="3" customWidth="1"/>
    <col min="4" max="4" width="12.7109375" style="3" customWidth="1"/>
    <col min="5" max="5" width="26.28515625" style="3" customWidth="1"/>
    <col min="6" max="6" width="10.7109375" style="3" customWidth="1"/>
    <col min="7" max="21" width="11.42578125" style="3" customWidth="1"/>
    <col min="22" max="28" width="11.42578125" style="3" hidden="1" customWidth="1" outlineLevel="1"/>
    <col min="29" max="29" width="3.5703125" style="3" customWidth="1" collapsed="1"/>
    <col min="30" max="30" width="93" style="3" customWidth="1"/>
    <col min="33" max="16384" width="9"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TOC Capex</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ht="18">
      <c r="D9" s="595" t="str">
        <f ca="1">RN_Switch</f>
        <v>Nominal</v>
      </c>
      <c r="E9" s="611"/>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2:30" ht="27.2" customHeight="1">
      <c r="D10" s="599" t="str">
        <f ca="1">Option_Switch</f>
        <v>Base Model</v>
      </c>
      <c r="E10" s="612"/>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2:30">
      <c r="D11" s="605"/>
      <c r="E11" s="613"/>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2:30" ht="16.5">
      <c r="B13" s="5" t="s">
        <v>652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2:30">
      <c r="B15" s="15" t="s">
        <v>653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0" ht="12.75" hidden="1" customHeight="1" outlineLevel="1"/>
    <row r="17" spans="4:30" ht="12.75" hidden="1" customHeight="1" outlineLevel="1">
      <c r="D17" s="106" t="str">
        <f ca="1">'Line Items'!D532</f>
        <v>TOC Capex - Stations [Line 1]</v>
      </c>
      <c r="E17" s="89"/>
      <c r="F17" s="107" t="s">
        <v>105</v>
      </c>
      <c r="G17" s="179"/>
      <c r="H17" s="179"/>
      <c r="I17" s="179"/>
      <c r="J17" s="179"/>
      <c r="K17" s="179"/>
      <c r="L17" s="179"/>
      <c r="M17" s="179"/>
      <c r="N17" s="179"/>
      <c r="O17" s="179"/>
      <c r="P17" s="179"/>
      <c r="Q17" s="179"/>
      <c r="R17" s="179"/>
      <c r="S17" s="179"/>
      <c r="T17" s="179"/>
      <c r="U17" s="179"/>
      <c r="V17" s="179"/>
      <c r="W17" s="179"/>
      <c r="X17" s="179"/>
      <c r="Y17" s="179"/>
      <c r="Z17" s="179"/>
      <c r="AA17" s="179"/>
      <c r="AB17" s="197"/>
      <c r="AD17" s="225"/>
    </row>
    <row r="18" spans="4:30" ht="12.75" hidden="1" customHeight="1" outlineLevel="1">
      <c r="D18" s="112" t="str">
        <f ca="1">'Line Items'!D533</f>
        <v>TOC Capex - Stations [Line 2]</v>
      </c>
      <c r="E18" s="93"/>
      <c r="F18" s="113" t="str">
        <f t="shared" ref="F18:F46" si="0">F17</f>
        <v>£000</v>
      </c>
      <c r="G18" s="181"/>
      <c r="H18" s="181"/>
      <c r="I18" s="181"/>
      <c r="J18" s="181"/>
      <c r="K18" s="181"/>
      <c r="L18" s="181"/>
      <c r="M18" s="181"/>
      <c r="N18" s="181"/>
      <c r="O18" s="181"/>
      <c r="P18" s="181"/>
      <c r="Q18" s="181"/>
      <c r="R18" s="181"/>
      <c r="S18" s="181"/>
      <c r="T18" s="181"/>
      <c r="U18" s="181"/>
      <c r="V18" s="181"/>
      <c r="W18" s="181"/>
      <c r="X18" s="181"/>
      <c r="Y18" s="181"/>
      <c r="Z18" s="181"/>
      <c r="AA18" s="181"/>
      <c r="AB18" s="182"/>
      <c r="AD18" s="226"/>
    </row>
    <row r="19" spans="4:30" ht="12.75" hidden="1" customHeight="1" outlineLevel="1">
      <c r="D19" s="112" t="str">
        <f ca="1">'Line Items'!D534</f>
        <v>TOC Capex - Stations [Line 3]</v>
      </c>
      <c r="E19" s="93"/>
      <c r="F19" s="113" t="str">
        <f t="shared" si="0"/>
        <v>£000</v>
      </c>
      <c r="G19" s="181"/>
      <c r="H19" s="181"/>
      <c r="I19" s="181"/>
      <c r="J19" s="181"/>
      <c r="K19" s="181"/>
      <c r="L19" s="181"/>
      <c r="M19" s="181"/>
      <c r="N19" s="181"/>
      <c r="O19" s="181"/>
      <c r="P19" s="181"/>
      <c r="Q19" s="181"/>
      <c r="R19" s="181"/>
      <c r="S19" s="181"/>
      <c r="T19" s="181"/>
      <c r="U19" s="181"/>
      <c r="V19" s="181"/>
      <c r="W19" s="181"/>
      <c r="X19" s="181"/>
      <c r="Y19" s="181"/>
      <c r="Z19" s="181"/>
      <c r="AA19" s="181"/>
      <c r="AB19" s="182"/>
      <c r="AD19" s="226"/>
    </row>
    <row r="20" spans="4:30" ht="12.75" hidden="1" customHeight="1" outlineLevel="1">
      <c r="D20" s="112" t="str">
        <f ca="1">'Line Items'!D535</f>
        <v>TOC Capex - Ticketing [Line 1]</v>
      </c>
      <c r="E20" s="93"/>
      <c r="F20" s="113" t="str">
        <f t="shared" si="0"/>
        <v>£000</v>
      </c>
      <c r="G20" s="181"/>
      <c r="H20" s="181"/>
      <c r="I20" s="181"/>
      <c r="J20" s="181"/>
      <c r="K20" s="181"/>
      <c r="L20" s="181"/>
      <c r="M20" s="181"/>
      <c r="N20" s="181"/>
      <c r="O20" s="181"/>
      <c r="P20" s="181"/>
      <c r="Q20" s="181"/>
      <c r="R20" s="181"/>
      <c r="S20" s="181"/>
      <c r="T20" s="181"/>
      <c r="U20" s="181"/>
      <c r="V20" s="181"/>
      <c r="W20" s="181"/>
      <c r="X20" s="181"/>
      <c r="Y20" s="181"/>
      <c r="Z20" s="181"/>
      <c r="AA20" s="181"/>
      <c r="AB20" s="182"/>
      <c r="AD20" s="226"/>
    </row>
    <row r="21" spans="4:30" ht="12.75" hidden="1" customHeight="1" outlineLevel="1">
      <c r="D21" s="112" t="str">
        <f ca="1">'Line Items'!D536</f>
        <v>TOC Capex - Ticketing [Line 2]</v>
      </c>
      <c r="E21" s="93"/>
      <c r="F21" s="113" t="str">
        <f t="shared" si="0"/>
        <v>£000</v>
      </c>
      <c r="G21" s="181"/>
      <c r="H21" s="181"/>
      <c r="I21" s="181"/>
      <c r="J21" s="181"/>
      <c r="K21" s="181"/>
      <c r="L21" s="181"/>
      <c r="M21" s="181"/>
      <c r="N21" s="181"/>
      <c r="O21" s="181"/>
      <c r="P21" s="181"/>
      <c r="Q21" s="181"/>
      <c r="R21" s="181"/>
      <c r="S21" s="181"/>
      <c r="T21" s="181"/>
      <c r="U21" s="181"/>
      <c r="V21" s="181"/>
      <c r="W21" s="181"/>
      <c r="X21" s="181"/>
      <c r="Y21" s="181"/>
      <c r="Z21" s="181"/>
      <c r="AA21" s="181"/>
      <c r="AB21" s="182"/>
      <c r="AD21" s="226"/>
    </row>
    <row r="22" spans="4:30" ht="12.75" hidden="1" customHeight="1" outlineLevel="1">
      <c r="D22" s="112" t="str">
        <f ca="1">'Line Items'!D537</f>
        <v>TOC Capex - Ticketing [Line 3]</v>
      </c>
      <c r="E22" s="93"/>
      <c r="F22" s="113" t="str">
        <f t="shared" si="0"/>
        <v>£000</v>
      </c>
      <c r="G22" s="181"/>
      <c r="H22" s="181"/>
      <c r="I22" s="181"/>
      <c r="J22" s="181"/>
      <c r="K22" s="181"/>
      <c r="L22" s="181"/>
      <c r="M22" s="181"/>
      <c r="N22" s="181"/>
      <c r="O22" s="181"/>
      <c r="P22" s="181"/>
      <c r="Q22" s="181"/>
      <c r="R22" s="181"/>
      <c r="S22" s="181"/>
      <c r="T22" s="181"/>
      <c r="U22" s="181"/>
      <c r="V22" s="181"/>
      <c r="W22" s="181"/>
      <c r="X22" s="181"/>
      <c r="Y22" s="181"/>
      <c r="Z22" s="181"/>
      <c r="AA22" s="181"/>
      <c r="AB22" s="182"/>
      <c r="AD22" s="226"/>
    </row>
    <row r="23" spans="4:30" ht="12.75" hidden="1" customHeight="1" outlineLevel="1">
      <c r="D23" s="112" t="str">
        <f ca="1">'Line Items'!D538</f>
        <v>TOC Capex - IT Systems [Line 1]</v>
      </c>
      <c r="E23" s="93"/>
      <c r="F23" s="113" t="str">
        <f t="shared" si="0"/>
        <v>£000</v>
      </c>
      <c r="G23" s="181"/>
      <c r="H23" s="181"/>
      <c r="I23" s="181"/>
      <c r="J23" s="181"/>
      <c r="K23" s="181"/>
      <c r="L23" s="181"/>
      <c r="M23" s="181"/>
      <c r="N23" s="181"/>
      <c r="O23" s="181"/>
      <c r="P23" s="181"/>
      <c r="Q23" s="181"/>
      <c r="R23" s="181"/>
      <c r="S23" s="181"/>
      <c r="T23" s="181"/>
      <c r="U23" s="181"/>
      <c r="V23" s="181"/>
      <c r="W23" s="181"/>
      <c r="X23" s="181"/>
      <c r="Y23" s="181"/>
      <c r="Z23" s="181"/>
      <c r="AA23" s="181"/>
      <c r="AB23" s="182"/>
      <c r="AD23" s="226"/>
    </row>
    <row r="24" spans="4:30" ht="12.75" hidden="1" customHeight="1" outlineLevel="1">
      <c r="D24" s="112" t="str">
        <f ca="1">'Line Items'!D539</f>
        <v>TOC Capex - IT Systems [Line 2]</v>
      </c>
      <c r="E24" s="93"/>
      <c r="F24" s="113" t="str">
        <f t="shared" si="0"/>
        <v>£000</v>
      </c>
      <c r="G24" s="181"/>
      <c r="H24" s="181"/>
      <c r="I24" s="181"/>
      <c r="J24" s="181"/>
      <c r="K24" s="181"/>
      <c r="L24" s="181"/>
      <c r="M24" s="181"/>
      <c r="N24" s="181"/>
      <c r="O24" s="181"/>
      <c r="P24" s="181"/>
      <c r="Q24" s="181"/>
      <c r="R24" s="181"/>
      <c r="S24" s="181"/>
      <c r="T24" s="181"/>
      <c r="U24" s="181"/>
      <c r="V24" s="181"/>
      <c r="W24" s="181"/>
      <c r="X24" s="181"/>
      <c r="Y24" s="181"/>
      <c r="Z24" s="181"/>
      <c r="AA24" s="181"/>
      <c r="AB24" s="182"/>
      <c r="AD24" s="226"/>
    </row>
    <row r="25" spans="4:30" ht="12.75" hidden="1" customHeight="1" outlineLevel="1">
      <c r="D25" s="112" t="str">
        <f ca="1">'Line Items'!D540</f>
        <v>TOC Capex - IT Systems [Line 3]</v>
      </c>
      <c r="E25" s="93"/>
      <c r="F25" s="113" t="str">
        <f t="shared" si="0"/>
        <v>£000</v>
      </c>
      <c r="G25" s="181"/>
      <c r="H25" s="181"/>
      <c r="I25" s="181"/>
      <c r="J25" s="181"/>
      <c r="K25" s="181"/>
      <c r="L25" s="181"/>
      <c r="M25" s="181"/>
      <c r="N25" s="181"/>
      <c r="O25" s="181"/>
      <c r="P25" s="181"/>
      <c r="Q25" s="181"/>
      <c r="R25" s="181"/>
      <c r="S25" s="181"/>
      <c r="T25" s="181"/>
      <c r="U25" s="181"/>
      <c r="V25" s="181"/>
      <c r="W25" s="181"/>
      <c r="X25" s="181"/>
      <c r="Y25" s="181"/>
      <c r="Z25" s="181"/>
      <c r="AA25" s="181"/>
      <c r="AB25" s="182"/>
      <c r="AD25" s="226"/>
    </row>
    <row r="26" spans="4:30" ht="12.75" hidden="1" customHeight="1" outlineLevel="1">
      <c r="D26" s="112" t="str">
        <f ca="1">'Line Items'!D541</f>
        <v>TOC Capex - Rolling Stock [Line 1]</v>
      </c>
      <c r="E26" s="93"/>
      <c r="F26" s="113" t="str">
        <f t="shared" si="0"/>
        <v>£000</v>
      </c>
      <c r="G26" s="181"/>
      <c r="H26" s="181"/>
      <c r="I26" s="181"/>
      <c r="J26" s="181"/>
      <c r="K26" s="181"/>
      <c r="L26" s="181"/>
      <c r="M26" s="181"/>
      <c r="N26" s="181"/>
      <c r="O26" s="181"/>
      <c r="P26" s="181"/>
      <c r="Q26" s="181"/>
      <c r="R26" s="181"/>
      <c r="S26" s="181"/>
      <c r="T26" s="181"/>
      <c r="U26" s="181"/>
      <c r="V26" s="181"/>
      <c r="W26" s="181"/>
      <c r="X26" s="181"/>
      <c r="Y26" s="181"/>
      <c r="Z26" s="181"/>
      <c r="AA26" s="181"/>
      <c r="AB26" s="182"/>
      <c r="AD26" s="226"/>
    </row>
    <row r="27" spans="4:30" ht="12.75" hidden="1" customHeight="1" outlineLevel="1">
      <c r="D27" s="112" t="str">
        <f ca="1">'Line Items'!D542</f>
        <v>TOC Capex - Rolling Stock [Line 2]</v>
      </c>
      <c r="E27" s="93"/>
      <c r="F27" s="113" t="str">
        <f t="shared" si="0"/>
        <v>£000</v>
      </c>
      <c r="G27" s="181"/>
      <c r="H27" s="181"/>
      <c r="I27" s="181"/>
      <c r="J27" s="181"/>
      <c r="K27" s="181"/>
      <c r="L27" s="181"/>
      <c r="M27" s="181"/>
      <c r="N27" s="181"/>
      <c r="O27" s="181"/>
      <c r="P27" s="181"/>
      <c r="Q27" s="181"/>
      <c r="R27" s="181"/>
      <c r="S27" s="181"/>
      <c r="T27" s="181"/>
      <c r="U27" s="181"/>
      <c r="V27" s="181"/>
      <c r="W27" s="181"/>
      <c r="X27" s="181"/>
      <c r="Y27" s="181"/>
      <c r="Z27" s="181"/>
      <c r="AA27" s="181"/>
      <c r="AB27" s="182"/>
      <c r="AD27" s="226"/>
    </row>
    <row r="28" spans="4:30" ht="12.75" hidden="1" customHeight="1" outlineLevel="1">
      <c r="D28" s="112" t="str">
        <f ca="1">'Line Items'!D543</f>
        <v>TOC Capex - Rolling Stock [Line 3]</v>
      </c>
      <c r="E28" s="93"/>
      <c r="F28" s="113" t="str">
        <f t="shared" si="0"/>
        <v>£000</v>
      </c>
      <c r="G28" s="181"/>
      <c r="H28" s="181"/>
      <c r="I28" s="181"/>
      <c r="J28" s="181"/>
      <c r="K28" s="181"/>
      <c r="L28" s="181"/>
      <c r="M28" s="181"/>
      <c r="N28" s="181"/>
      <c r="O28" s="181"/>
      <c r="P28" s="181"/>
      <c r="Q28" s="181"/>
      <c r="R28" s="181"/>
      <c r="S28" s="181"/>
      <c r="T28" s="181"/>
      <c r="U28" s="181"/>
      <c r="V28" s="181"/>
      <c r="W28" s="181"/>
      <c r="X28" s="181"/>
      <c r="Y28" s="181"/>
      <c r="Z28" s="181"/>
      <c r="AA28" s="181"/>
      <c r="AB28" s="182"/>
      <c r="AD28" s="226"/>
    </row>
    <row r="29" spans="4:30" ht="12.75" hidden="1" customHeight="1" outlineLevel="1">
      <c r="D29" s="112" t="str">
        <f ca="1">'Line Items'!D544</f>
        <v>TOC Capex - Depots [Line 1]</v>
      </c>
      <c r="E29" s="93"/>
      <c r="F29" s="113" t="str">
        <f t="shared" si="0"/>
        <v>£000</v>
      </c>
      <c r="G29" s="181"/>
      <c r="H29" s="181"/>
      <c r="I29" s="181"/>
      <c r="J29" s="181"/>
      <c r="K29" s="181"/>
      <c r="L29" s="181"/>
      <c r="M29" s="181"/>
      <c r="N29" s="181"/>
      <c r="O29" s="181"/>
      <c r="P29" s="181"/>
      <c r="Q29" s="181"/>
      <c r="R29" s="181"/>
      <c r="S29" s="181"/>
      <c r="T29" s="181"/>
      <c r="U29" s="181"/>
      <c r="V29" s="181"/>
      <c r="W29" s="181"/>
      <c r="X29" s="181"/>
      <c r="Y29" s="181"/>
      <c r="Z29" s="181"/>
      <c r="AA29" s="181"/>
      <c r="AB29" s="182"/>
      <c r="AD29" s="226"/>
    </row>
    <row r="30" spans="4:30" ht="12.75" hidden="1" customHeight="1" outlineLevel="1">
      <c r="D30" s="112" t="str">
        <f ca="1">'Line Items'!D545</f>
        <v>TOC Capex - Depots [Line 2]</v>
      </c>
      <c r="E30" s="93"/>
      <c r="F30" s="113" t="str">
        <f t="shared" si="0"/>
        <v>£000</v>
      </c>
      <c r="G30" s="181"/>
      <c r="H30" s="181"/>
      <c r="I30" s="181"/>
      <c r="J30" s="181"/>
      <c r="K30" s="181"/>
      <c r="L30" s="181"/>
      <c r="M30" s="181"/>
      <c r="N30" s="181"/>
      <c r="O30" s="181"/>
      <c r="P30" s="181"/>
      <c r="Q30" s="181"/>
      <c r="R30" s="181"/>
      <c r="S30" s="181"/>
      <c r="T30" s="181"/>
      <c r="U30" s="181"/>
      <c r="V30" s="181"/>
      <c r="W30" s="181"/>
      <c r="X30" s="181"/>
      <c r="Y30" s="181"/>
      <c r="Z30" s="181"/>
      <c r="AA30" s="181"/>
      <c r="AB30" s="182"/>
      <c r="AD30" s="226"/>
    </row>
    <row r="31" spans="4:30" ht="12.75" hidden="1" customHeight="1" outlineLevel="1">
      <c r="D31" s="112" t="str">
        <f ca="1">'Line Items'!D546</f>
        <v>TOC Capex - Depots [Line 3]</v>
      </c>
      <c r="E31" s="93"/>
      <c r="F31" s="113" t="str">
        <f t="shared" si="0"/>
        <v>£000</v>
      </c>
      <c r="G31" s="181"/>
      <c r="H31" s="181"/>
      <c r="I31" s="181"/>
      <c r="J31" s="181"/>
      <c r="K31" s="181"/>
      <c r="L31" s="181"/>
      <c r="M31" s="181"/>
      <c r="N31" s="181"/>
      <c r="O31" s="181"/>
      <c r="P31" s="181"/>
      <c r="Q31" s="181"/>
      <c r="R31" s="181"/>
      <c r="S31" s="181"/>
      <c r="T31" s="181"/>
      <c r="U31" s="181"/>
      <c r="V31" s="181"/>
      <c r="W31" s="181"/>
      <c r="X31" s="181"/>
      <c r="Y31" s="181"/>
      <c r="Z31" s="181"/>
      <c r="AA31" s="181"/>
      <c r="AB31" s="182"/>
      <c r="AD31" s="226"/>
    </row>
    <row r="32" spans="4:30" ht="12.75" hidden="1" customHeight="1" outlineLevel="1">
      <c r="D32" s="112" t="str">
        <f ca="1">'Line Items'!D547</f>
        <v>TOC Capex - Other Infrastructure [Line 1]</v>
      </c>
      <c r="E32" s="93"/>
      <c r="F32" s="113" t="str">
        <f t="shared" si="0"/>
        <v>£000</v>
      </c>
      <c r="G32" s="181"/>
      <c r="H32" s="181"/>
      <c r="I32" s="181"/>
      <c r="J32" s="181"/>
      <c r="K32" s="181"/>
      <c r="L32" s="181"/>
      <c r="M32" s="181"/>
      <c r="N32" s="181"/>
      <c r="O32" s="181"/>
      <c r="P32" s="181"/>
      <c r="Q32" s="181"/>
      <c r="R32" s="181"/>
      <c r="S32" s="181"/>
      <c r="T32" s="181"/>
      <c r="U32" s="181"/>
      <c r="V32" s="181"/>
      <c r="W32" s="181"/>
      <c r="X32" s="181"/>
      <c r="Y32" s="181"/>
      <c r="Z32" s="181"/>
      <c r="AA32" s="181"/>
      <c r="AB32" s="182"/>
      <c r="AD32" s="226"/>
    </row>
    <row r="33" spans="4:30" ht="12.75" hidden="1" customHeight="1" outlineLevel="1">
      <c r="D33" s="112" t="str">
        <f ca="1">'Line Items'!D548</f>
        <v>TOC Capex - Other Infrastructure [Line 2]</v>
      </c>
      <c r="E33" s="93"/>
      <c r="F33" s="113" t="str">
        <f t="shared" si="0"/>
        <v>£000</v>
      </c>
      <c r="G33" s="181"/>
      <c r="H33" s="181"/>
      <c r="I33" s="181"/>
      <c r="J33" s="181"/>
      <c r="K33" s="181"/>
      <c r="L33" s="181"/>
      <c r="M33" s="181"/>
      <c r="N33" s="181"/>
      <c r="O33" s="181"/>
      <c r="P33" s="181"/>
      <c r="Q33" s="181"/>
      <c r="R33" s="181"/>
      <c r="S33" s="181"/>
      <c r="T33" s="181"/>
      <c r="U33" s="181"/>
      <c r="V33" s="181"/>
      <c r="W33" s="181"/>
      <c r="X33" s="181"/>
      <c r="Y33" s="181"/>
      <c r="Z33" s="181"/>
      <c r="AA33" s="181"/>
      <c r="AB33" s="182"/>
      <c r="AD33" s="226"/>
    </row>
    <row r="34" spans="4:30" ht="12.75" hidden="1" customHeight="1" outlineLevel="1">
      <c r="D34" s="112" t="str">
        <f ca="1">'Line Items'!D549</f>
        <v>TOC Capex - Other Infrastructure [Line 3]</v>
      </c>
      <c r="E34" s="93"/>
      <c r="F34" s="113" t="str">
        <f t="shared" si="0"/>
        <v>£000</v>
      </c>
      <c r="G34" s="181"/>
      <c r="H34" s="181"/>
      <c r="I34" s="181"/>
      <c r="J34" s="181"/>
      <c r="K34" s="181"/>
      <c r="L34" s="181"/>
      <c r="M34" s="181"/>
      <c r="N34" s="181"/>
      <c r="O34" s="181"/>
      <c r="P34" s="181"/>
      <c r="Q34" s="181"/>
      <c r="R34" s="181"/>
      <c r="S34" s="181"/>
      <c r="T34" s="181"/>
      <c r="U34" s="181"/>
      <c r="V34" s="181"/>
      <c r="W34" s="181"/>
      <c r="X34" s="181"/>
      <c r="Y34" s="181"/>
      <c r="Z34" s="181"/>
      <c r="AA34" s="181"/>
      <c r="AB34" s="182"/>
      <c r="AD34" s="226"/>
    </row>
    <row r="35" spans="4:30" ht="12.75" hidden="1" customHeight="1" outlineLevel="1">
      <c r="D35" s="112" t="str">
        <f ca="1">'Line Items'!D550</f>
        <v>TOC Capex - Other (&lt;£250k)</v>
      </c>
      <c r="E35" s="93"/>
      <c r="F35" s="113" t="str">
        <f t="shared" si="0"/>
        <v>£000</v>
      </c>
      <c r="G35" s="181"/>
      <c r="H35" s="181"/>
      <c r="I35" s="181"/>
      <c r="J35" s="181"/>
      <c r="K35" s="181"/>
      <c r="L35" s="181"/>
      <c r="M35" s="181"/>
      <c r="N35" s="181"/>
      <c r="O35" s="181"/>
      <c r="P35" s="181"/>
      <c r="Q35" s="181"/>
      <c r="R35" s="181"/>
      <c r="S35" s="181"/>
      <c r="T35" s="181"/>
      <c r="U35" s="181"/>
      <c r="V35" s="181"/>
      <c r="W35" s="181"/>
      <c r="X35" s="181"/>
      <c r="Y35" s="181"/>
      <c r="Z35" s="181"/>
      <c r="AA35" s="181"/>
      <c r="AB35" s="182"/>
      <c r="AD35" s="226"/>
    </row>
    <row r="36" spans="4:30" ht="12.75" hidden="1" customHeight="1" outlineLevel="1">
      <c r="D36" s="112" t="str">
        <f ca="1">'Line Items'!D551</f>
        <v>[TOC Capex Line 20]</v>
      </c>
      <c r="E36" s="93"/>
      <c r="F36" s="113" t="str">
        <f t="shared" si="0"/>
        <v>£000</v>
      </c>
      <c r="G36" s="181"/>
      <c r="H36" s="181"/>
      <c r="I36" s="181"/>
      <c r="J36" s="181"/>
      <c r="K36" s="181"/>
      <c r="L36" s="181"/>
      <c r="M36" s="181"/>
      <c r="N36" s="181"/>
      <c r="O36" s="181"/>
      <c r="P36" s="181"/>
      <c r="Q36" s="181"/>
      <c r="R36" s="181"/>
      <c r="S36" s="181"/>
      <c r="T36" s="181"/>
      <c r="U36" s="181"/>
      <c r="V36" s="181"/>
      <c r="W36" s="181"/>
      <c r="X36" s="181"/>
      <c r="Y36" s="181"/>
      <c r="Z36" s="181"/>
      <c r="AA36" s="181"/>
      <c r="AB36" s="182"/>
      <c r="AD36" s="226"/>
    </row>
    <row r="37" spans="4:30" ht="12.75" hidden="1" customHeight="1" outlineLevel="1">
      <c r="D37" s="112" t="str">
        <f ca="1">'Line Items'!D552</f>
        <v>[TOC Capex Line 21]</v>
      </c>
      <c r="E37" s="93"/>
      <c r="F37" s="113" t="str">
        <f t="shared" si="0"/>
        <v>£000</v>
      </c>
      <c r="G37" s="181"/>
      <c r="H37" s="181"/>
      <c r="I37" s="181"/>
      <c r="J37" s="181"/>
      <c r="K37" s="181"/>
      <c r="L37" s="181"/>
      <c r="M37" s="181"/>
      <c r="N37" s="181"/>
      <c r="O37" s="181"/>
      <c r="P37" s="181"/>
      <c r="Q37" s="181"/>
      <c r="R37" s="181"/>
      <c r="S37" s="181"/>
      <c r="T37" s="181"/>
      <c r="U37" s="181"/>
      <c r="V37" s="181"/>
      <c r="W37" s="181"/>
      <c r="X37" s="181"/>
      <c r="Y37" s="181"/>
      <c r="Z37" s="181"/>
      <c r="AA37" s="181"/>
      <c r="AB37" s="182"/>
      <c r="AD37" s="226"/>
    </row>
    <row r="38" spans="4:30" ht="12.75" hidden="1" customHeight="1" outlineLevel="1">
      <c r="D38" s="112" t="str">
        <f ca="1">'Line Items'!D553</f>
        <v>[TOC Capex Line 22]</v>
      </c>
      <c r="E38" s="93"/>
      <c r="F38" s="113" t="str">
        <f t="shared" si="0"/>
        <v>£000</v>
      </c>
      <c r="G38" s="181"/>
      <c r="H38" s="181"/>
      <c r="I38" s="181"/>
      <c r="J38" s="181"/>
      <c r="K38" s="181"/>
      <c r="L38" s="181"/>
      <c r="M38" s="181"/>
      <c r="N38" s="181"/>
      <c r="O38" s="181"/>
      <c r="P38" s="181"/>
      <c r="Q38" s="181"/>
      <c r="R38" s="181"/>
      <c r="S38" s="181"/>
      <c r="T38" s="181"/>
      <c r="U38" s="181"/>
      <c r="V38" s="181"/>
      <c r="W38" s="181"/>
      <c r="X38" s="181"/>
      <c r="Y38" s="181"/>
      <c r="Z38" s="181"/>
      <c r="AA38" s="181"/>
      <c r="AB38" s="182"/>
      <c r="AD38" s="226"/>
    </row>
    <row r="39" spans="4:30" ht="12.75" hidden="1" customHeight="1" outlineLevel="1">
      <c r="D39" s="112" t="str">
        <f ca="1">'Line Items'!D554</f>
        <v>[TOC Capex Line 23]</v>
      </c>
      <c r="E39" s="93"/>
      <c r="F39" s="113" t="str">
        <f t="shared" si="0"/>
        <v>£000</v>
      </c>
      <c r="G39" s="181"/>
      <c r="H39" s="181"/>
      <c r="I39" s="181"/>
      <c r="J39" s="181"/>
      <c r="K39" s="181"/>
      <c r="L39" s="181"/>
      <c r="M39" s="181"/>
      <c r="N39" s="181"/>
      <c r="O39" s="181"/>
      <c r="P39" s="181"/>
      <c r="Q39" s="181"/>
      <c r="R39" s="181"/>
      <c r="S39" s="181"/>
      <c r="T39" s="181"/>
      <c r="U39" s="181"/>
      <c r="V39" s="181"/>
      <c r="W39" s="181"/>
      <c r="X39" s="181"/>
      <c r="Y39" s="181"/>
      <c r="Z39" s="181"/>
      <c r="AA39" s="181"/>
      <c r="AB39" s="182"/>
      <c r="AD39" s="226"/>
    </row>
    <row r="40" spans="4:30" ht="12.75" hidden="1" customHeight="1" outlineLevel="1">
      <c r="D40" s="112" t="str">
        <f ca="1">'Line Items'!D555</f>
        <v>[TOC Capex Line 24]</v>
      </c>
      <c r="E40" s="93"/>
      <c r="F40" s="113" t="str">
        <f t="shared" si="0"/>
        <v>£000</v>
      </c>
      <c r="G40" s="181"/>
      <c r="H40" s="181"/>
      <c r="I40" s="181"/>
      <c r="J40" s="181"/>
      <c r="K40" s="181"/>
      <c r="L40" s="181"/>
      <c r="M40" s="181"/>
      <c r="N40" s="181"/>
      <c r="O40" s="181"/>
      <c r="P40" s="181"/>
      <c r="Q40" s="181"/>
      <c r="R40" s="181"/>
      <c r="S40" s="181"/>
      <c r="T40" s="181"/>
      <c r="U40" s="181"/>
      <c r="V40" s="181"/>
      <c r="W40" s="181"/>
      <c r="X40" s="181"/>
      <c r="Y40" s="181"/>
      <c r="Z40" s="181"/>
      <c r="AA40" s="181"/>
      <c r="AB40" s="182"/>
      <c r="AD40" s="226"/>
    </row>
    <row r="41" spans="4:30" ht="12.75" hidden="1" customHeight="1" outlineLevel="1">
      <c r="D41" s="112" t="str">
        <f ca="1">'Line Items'!D556</f>
        <v>[TOC Capex Line 25]</v>
      </c>
      <c r="E41" s="93"/>
      <c r="F41" s="113" t="str">
        <f t="shared" si="0"/>
        <v>£000</v>
      </c>
      <c r="G41" s="181"/>
      <c r="H41" s="181"/>
      <c r="I41" s="181"/>
      <c r="J41" s="181"/>
      <c r="K41" s="181"/>
      <c r="L41" s="181"/>
      <c r="M41" s="181"/>
      <c r="N41" s="181"/>
      <c r="O41" s="181"/>
      <c r="P41" s="181"/>
      <c r="Q41" s="181"/>
      <c r="R41" s="181"/>
      <c r="S41" s="181"/>
      <c r="T41" s="181"/>
      <c r="U41" s="181"/>
      <c r="V41" s="181"/>
      <c r="W41" s="181"/>
      <c r="X41" s="181"/>
      <c r="Y41" s="181"/>
      <c r="Z41" s="181"/>
      <c r="AA41" s="181"/>
      <c r="AB41" s="182"/>
      <c r="AD41" s="226"/>
    </row>
    <row r="42" spans="4:30" ht="12.75" hidden="1" customHeight="1" outlineLevel="1">
      <c r="D42" s="112" t="str">
        <f ca="1">'Line Items'!D557</f>
        <v>[TOC Capex Line 26]</v>
      </c>
      <c r="E42" s="93"/>
      <c r="F42" s="113" t="str">
        <f t="shared" si="0"/>
        <v>£000</v>
      </c>
      <c r="G42" s="181"/>
      <c r="H42" s="181"/>
      <c r="I42" s="181"/>
      <c r="J42" s="181"/>
      <c r="K42" s="181"/>
      <c r="L42" s="181"/>
      <c r="M42" s="181"/>
      <c r="N42" s="181"/>
      <c r="O42" s="181"/>
      <c r="P42" s="181"/>
      <c r="Q42" s="181"/>
      <c r="R42" s="181"/>
      <c r="S42" s="181"/>
      <c r="T42" s="181"/>
      <c r="U42" s="181"/>
      <c r="V42" s="181"/>
      <c r="W42" s="181"/>
      <c r="X42" s="181"/>
      <c r="Y42" s="181"/>
      <c r="Z42" s="181"/>
      <c r="AA42" s="181"/>
      <c r="AB42" s="182"/>
      <c r="AD42" s="226"/>
    </row>
    <row r="43" spans="4:30" ht="12.75" hidden="1" customHeight="1" outlineLevel="1">
      <c r="D43" s="112" t="str">
        <f ca="1">'Line Items'!D558</f>
        <v>[TOC Capex Line 27]</v>
      </c>
      <c r="E43" s="93"/>
      <c r="F43" s="113" t="str">
        <f t="shared" si="0"/>
        <v>£000</v>
      </c>
      <c r="G43" s="181"/>
      <c r="H43" s="181"/>
      <c r="I43" s="181"/>
      <c r="J43" s="181"/>
      <c r="K43" s="181"/>
      <c r="L43" s="181"/>
      <c r="M43" s="181"/>
      <c r="N43" s="181"/>
      <c r="O43" s="181"/>
      <c r="P43" s="181"/>
      <c r="Q43" s="181"/>
      <c r="R43" s="181"/>
      <c r="S43" s="181"/>
      <c r="T43" s="181"/>
      <c r="U43" s="181"/>
      <c r="V43" s="181"/>
      <c r="W43" s="181"/>
      <c r="X43" s="181"/>
      <c r="Y43" s="181"/>
      <c r="Z43" s="181"/>
      <c r="AA43" s="181"/>
      <c r="AB43" s="182"/>
      <c r="AD43" s="226"/>
    </row>
    <row r="44" spans="4:30" ht="12.75" hidden="1" customHeight="1" outlineLevel="1">
      <c r="D44" s="112" t="str">
        <f ca="1">'Line Items'!D559</f>
        <v>[TOC Capex Line 28]</v>
      </c>
      <c r="E44" s="93"/>
      <c r="F44" s="113" t="str">
        <f t="shared" si="0"/>
        <v>£000</v>
      </c>
      <c r="G44" s="181"/>
      <c r="H44" s="181"/>
      <c r="I44" s="181"/>
      <c r="J44" s="181"/>
      <c r="K44" s="181"/>
      <c r="L44" s="181"/>
      <c r="M44" s="181"/>
      <c r="N44" s="181"/>
      <c r="O44" s="181"/>
      <c r="P44" s="181"/>
      <c r="Q44" s="181"/>
      <c r="R44" s="181"/>
      <c r="S44" s="181"/>
      <c r="T44" s="181"/>
      <c r="U44" s="181"/>
      <c r="V44" s="181"/>
      <c r="W44" s="181"/>
      <c r="X44" s="181"/>
      <c r="Y44" s="181"/>
      <c r="Z44" s="181"/>
      <c r="AA44" s="181"/>
      <c r="AB44" s="182"/>
      <c r="AD44" s="226"/>
    </row>
    <row r="45" spans="4:30" ht="12.75" hidden="1" customHeight="1" outlineLevel="1">
      <c r="D45" s="112" t="str">
        <f ca="1">'Line Items'!D560</f>
        <v>[TOC Capex Line 29]</v>
      </c>
      <c r="E45" s="93"/>
      <c r="F45" s="113" t="str">
        <f t="shared" si="0"/>
        <v>£000</v>
      </c>
      <c r="G45" s="181"/>
      <c r="H45" s="181"/>
      <c r="I45" s="181"/>
      <c r="J45" s="181"/>
      <c r="K45" s="181"/>
      <c r="L45" s="181"/>
      <c r="M45" s="181"/>
      <c r="N45" s="181"/>
      <c r="O45" s="181"/>
      <c r="P45" s="181"/>
      <c r="Q45" s="181"/>
      <c r="R45" s="181"/>
      <c r="S45" s="181"/>
      <c r="T45" s="181"/>
      <c r="U45" s="181"/>
      <c r="V45" s="181"/>
      <c r="W45" s="181"/>
      <c r="X45" s="181"/>
      <c r="Y45" s="181"/>
      <c r="Z45" s="181"/>
      <c r="AA45" s="181"/>
      <c r="AB45" s="182"/>
      <c r="AD45" s="226"/>
    </row>
    <row r="46" spans="4:30" ht="12.75" hidden="1" customHeight="1" outlineLevel="1">
      <c r="D46" s="123" t="str">
        <f ca="1">'Line Items'!D561</f>
        <v>[TOC Capex Line 30]</v>
      </c>
      <c r="E46" s="183"/>
      <c r="F46" s="124" t="str">
        <f t="shared" si="0"/>
        <v>£000</v>
      </c>
      <c r="G46" s="184"/>
      <c r="H46" s="184"/>
      <c r="I46" s="184"/>
      <c r="J46" s="184"/>
      <c r="K46" s="184"/>
      <c r="L46" s="261"/>
      <c r="M46" s="184"/>
      <c r="N46" s="184"/>
      <c r="O46" s="184"/>
      <c r="P46" s="184"/>
      <c r="Q46" s="184"/>
      <c r="R46" s="184"/>
      <c r="S46" s="184"/>
      <c r="T46" s="184"/>
      <c r="U46" s="184"/>
      <c r="V46" s="184"/>
      <c r="W46" s="184"/>
      <c r="X46" s="184"/>
      <c r="Y46" s="184"/>
      <c r="Z46" s="184"/>
      <c r="AA46" s="184"/>
      <c r="AB46" s="185"/>
      <c r="AD46" s="227"/>
    </row>
    <row r="47" spans="4:30" ht="12.75" hidden="1" customHeight="1" outlineLevel="1">
      <c r="G47" s="94"/>
      <c r="H47" s="94"/>
      <c r="I47" s="94"/>
      <c r="J47" s="94"/>
      <c r="K47" s="94"/>
      <c r="L47" s="94"/>
      <c r="M47" s="94"/>
      <c r="N47" s="94"/>
      <c r="O47" s="94"/>
      <c r="P47" s="94"/>
      <c r="Q47" s="94"/>
      <c r="R47" s="94"/>
      <c r="S47" s="94"/>
      <c r="T47" s="94"/>
      <c r="U47" s="94"/>
      <c r="V47" s="94"/>
      <c r="W47" s="94"/>
      <c r="X47" s="94"/>
      <c r="Y47" s="94"/>
      <c r="Z47" s="94"/>
      <c r="AA47" s="94"/>
      <c r="AB47" s="94"/>
    </row>
    <row r="48" spans="4:30" ht="12.75" hidden="1" customHeight="1" outlineLevel="1">
      <c r="D48" s="241" t="str">
        <f>"Total "&amp;B15</f>
        <v>Total Opening Balances</v>
      </c>
      <c r="E48" s="242"/>
      <c r="F48" s="243" t="str">
        <f>F46</f>
        <v>£000</v>
      </c>
      <c r="G48" s="244">
        <f t="shared" ref="G48:AB48" si="1">SUM(G17:G46)</f>
        <v>0</v>
      </c>
      <c r="H48" s="244">
        <f t="shared" si="1"/>
        <v>0</v>
      </c>
      <c r="I48" s="244">
        <f t="shared" si="1"/>
        <v>0</v>
      </c>
      <c r="J48" s="244">
        <f t="shared" si="1"/>
        <v>0</v>
      </c>
      <c r="K48" s="244">
        <f>SUM(K17:K46)</f>
        <v>0</v>
      </c>
      <c r="L48" s="244">
        <f t="shared" si="1"/>
        <v>0</v>
      </c>
      <c r="M48" s="244">
        <f t="shared" si="1"/>
        <v>0</v>
      </c>
      <c r="N48" s="244">
        <f t="shared" si="1"/>
        <v>0</v>
      </c>
      <c r="O48" s="244">
        <f t="shared" si="1"/>
        <v>0</v>
      </c>
      <c r="P48" s="244">
        <f t="shared" si="1"/>
        <v>0</v>
      </c>
      <c r="Q48" s="244">
        <f t="shared" si="1"/>
        <v>0</v>
      </c>
      <c r="R48" s="244">
        <f t="shared" si="1"/>
        <v>0</v>
      </c>
      <c r="S48" s="244">
        <f t="shared" si="1"/>
        <v>0</v>
      </c>
      <c r="T48" s="244">
        <f t="shared" si="1"/>
        <v>0</v>
      </c>
      <c r="U48" s="244">
        <f t="shared" si="1"/>
        <v>0</v>
      </c>
      <c r="V48" s="244">
        <f t="shared" si="1"/>
        <v>0</v>
      </c>
      <c r="W48" s="244">
        <f t="shared" si="1"/>
        <v>0</v>
      </c>
      <c r="X48" s="244">
        <f t="shared" si="1"/>
        <v>0</v>
      </c>
      <c r="Y48" s="244">
        <f t="shared" si="1"/>
        <v>0</v>
      </c>
      <c r="Z48" s="244">
        <f t="shared" si="1"/>
        <v>0</v>
      </c>
      <c r="AA48" s="244">
        <f t="shared" si="1"/>
        <v>0</v>
      </c>
      <c r="AB48" s="245">
        <f t="shared" si="1"/>
        <v>0</v>
      </c>
      <c r="AD48" s="248"/>
    </row>
    <row r="49" spans="2:30" collapsed="1">
      <c r="G49" s="94"/>
      <c r="H49" s="94"/>
      <c r="I49" s="94"/>
      <c r="J49" s="94"/>
      <c r="K49" s="94"/>
      <c r="L49" s="94"/>
      <c r="M49" s="94"/>
      <c r="N49" s="94"/>
      <c r="O49" s="94"/>
      <c r="P49" s="94"/>
      <c r="Q49" s="94"/>
      <c r="R49" s="94"/>
      <c r="S49" s="94"/>
      <c r="T49" s="94"/>
      <c r="U49" s="94"/>
      <c r="V49" s="94"/>
      <c r="W49" s="94"/>
      <c r="X49" s="94"/>
      <c r="Y49" s="94"/>
      <c r="Z49" s="94"/>
      <c r="AA49" s="94"/>
      <c r="AB49" s="94"/>
    </row>
    <row r="50" spans="2:30">
      <c r="B50" s="15" t="s">
        <v>654</v>
      </c>
      <c r="C50" s="15"/>
      <c r="D50" s="178"/>
      <c r="E50" s="178"/>
      <c r="F50" s="15"/>
      <c r="G50" s="196"/>
      <c r="H50" s="196"/>
      <c r="I50" s="196"/>
      <c r="J50" s="196"/>
      <c r="K50" s="196"/>
      <c r="L50" s="196"/>
      <c r="M50" s="196"/>
      <c r="N50" s="196"/>
      <c r="O50" s="196"/>
      <c r="P50" s="196"/>
      <c r="Q50" s="196"/>
      <c r="R50" s="196"/>
      <c r="S50" s="196"/>
      <c r="T50" s="196"/>
      <c r="U50" s="196"/>
      <c r="V50" s="196"/>
      <c r="W50" s="196"/>
      <c r="X50" s="196"/>
      <c r="Y50" s="196"/>
      <c r="Z50" s="196"/>
      <c r="AA50" s="196"/>
      <c r="AB50" s="196"/>
      <c r="AC50" s="15"/>
      <c r="AD50" s="15"/>
    </row>
    <row r="51" spans="2:30" ht="12.75" hidden="1" customHeight="1" outlineLevel="1">
      <c r="G51" s="94"/>
      <c r="H51" s="94"/>
      <c r="I51" s="94"/>
      <c r="J51" s="94"/>
      <c r="K51" s="94"/>
      <c r="L51" s="94"/>
      <c r="M51" s="94"/>
      <c r="N51" s="94"/>
      <c r="O51" s="94"/>
      <c r="P51" s="94"/>
      <c r="Q51" s="94"/>
      <c r="R51" s="94"/>
      <c r="S51" s="94"/>
      <c r="T51" s="94"/>
      <c r="U51" s="94"/>
      <c r="V51" s="94"/>
      <c r="W51" s="94"/>
      <c r="X51" s="94"/>
      <c r="Y51" s="94"/>
      <c r="Z51" s="94"/>
      <c r="AA51" s="94"/>
      <c r="AB51" s="94"/>
    </row>
    <row r="52" spans="2:30" ht="12.75" hidden="1" customHeight="1" outlineLevel="1">
      <c r="D52" s="106" t="str">
        <f t="shared" ref="D52:D81" ca="1" si="2">D17</f>
        <v>TOC Capex - Stations [Line 1]</v>
      </c>
      <c r="E52" s="89"/>
      <c r="F52" s="192" t="str">
        <f>F17</f>
        <v>£000</v>
      </c>
      <c r="G52" s="179"/>
      <c r="H52" s="179"/>
      <c r="I52" s="179"/>
      <c r="J52" s="179"/>
      <c r="K52" s="179"/>
      <c r="L52" s="179"/>
      <c r="M52" s="179"/>
      <c r="N52" s="179"/>
      <c r="O52" s="179"/>
      <c r="P52" s="179"/>
      <c r="Q52" s="179"/>
      <c r="R52" s="179"/>
      <c r="S52" s="179"/>
      <c r="T52" s="179"/>
      <c r="U52" s="179"/>
      <c r="V52" s="179"/>
      <c r="W52" s="179"/>
      <c r="X52" s="179"/>
      <c r="Y52" s="179"/>
      <c r="Z52" s="179"/>
      <c r="AA52" s="179"/>
      <c r="AB52" s="197"/>
      <c r="AD52" s="225"/>
    </row>
    <row r="53" spans="2:30" ht="12.75" hidden="1" customHeight="1" outlineLevel="1">
      <c r="D53" s="112" t="str">
        <f t="shared" ca="1" si="2"/>
        <v>TOC Capex - Stations [Line 2]</v>
      </c>
      <c r="E53" s="93"/>
      <c r="F53" s="113" t="str">
        <f t="shared" ref="F53:F81" si="3">F52</f>
        <v>£000</v>
      </c>
      <c r="G53" s="181"/>
      <c r="H53" s="181"/>
      <c r="I53" s="181"/>
      <c r="J53" s="181"/>
      <c r="K53" s="181"/>
      <c r="L53" s="181"/>
      <c r="M53" s="181"/>
      <c r="N53" s="181"/>
      <c r="O53" s="181"/>
      <c r="P53" s="181"/>
      <c r="Q53" s="181"/>
      <c r="R53" s="181"/>
      <c r="S53" s="181"/>
      <c r="T53" s="181"/>
      <c r="U53" s="181"/>
      <c r="V53" s="181"/>
      <c r="W53" s="181"/>
      <c r="X53" s="181"/>
      <c r="Y53" s="181"/>
      <c r="Z53" s="181"/>
      <c r="AA53" s="181"/>
      <c r="AB53" s="182"/>
      <c r="AD53" s="226"/>
    </row>
    <row r="54" spans="2:30" ht="12.75" hidden="1" customHeight="1" outlineLevel="1">
      <c r="D54" s="112" t="str">
        <f t="shared" ca="1" si="2"/>
        <v>TOC Capex - Stations [Line 3]</v>
      </c>
      <c r="E54" s="93"/>
      <c r="F54" s="113" t="str">
        <f t="shared" si="3"/>
        <v>£000</v>
      </c>
      <c r="G54" s="181"/>
      <c r="H54" s="181"/>
      <c r="I54" s="181"/>
      <c r="J54" s="181"/>
      <c r="K54" s="181"/>
      <c r="L54" s="181"/>
      <c r="M54" s="181"/>
      <c r="N54" s="181"/>
      <c r="O54" s="181"/>
      <c r="P54" s="181"/>
      <c r="Q54" s="181"/>
      <c r="R54" s="181"/>
      <c r="S54" s="181"/>
      <c r="T54" s="181"/>
      <c r="U54" s="181"/>
      <c r="V54" s="181"/>
      <c r="W54" s="181"/>
      <c r="X54" s="181"/>
      <c r="Y54" s="181"/>
      <c r="Z54" s="181"/>
      <c r="AA54" s="181"/>
      <c r="AB54" s="182"/>
      <c r="AD54" s="226"/>
    </row>
    <row r="55" spans="2:30" ht="12.75" hidden="1" customHeight="1" outlineLevel="1">
      <c r="D55" s="112" t="str">
        <f t="shared" ca="1" si="2"/>
        <v>TOC Capex - Ticketing [Line 1]</v>
      </c>
      <c r="E55" s="93"/>
      <c r="F55" s="113" t="str">
        <f t="shared" si="3"/>
        <v>£000</v>
      </c>
      <c r="G55" s="181"/>
      <c r="H55" s="181"/>
      <c r="I55" s="181"/>
      <c r="J55" s="181"/>
      <c r="K55" s="181"/>
      <c r="L55" s="181"/>
      <c r="M55" s="181"/>
      <c r="N55" s="181"/>
      <c r="O55" s="181"/>
      <c r="P55" s="181"/>
      <c r="Q55" s="181"/>
      <c r="R55" s="181"/>
      <c r="S55" s="181"/>
      <c r="T55" s="181"/>
      <c r="U55" s="181"/>
      <c r="V55" s="181"/>
      <c r="W55" s="181"/>
      <c r="X55" s="181"/>
      <c r="Y55" s="181"/>
      <c r="Z55" s="181"/>
      <c r="AA55" s="181"/>
      <c r="AB55" s="182"/>
      <c r="AD55" s="226"/>
    </row>
    <row r="56" spans="2:30" ht="12.75" hidden="1" customHeight="1" outlineLevel="1">
      <c r="D56" s="112" t="str">
        <f t="shared" ca="1" si="2"/>
        <v>TOC Capex - Ticketing [Line 2]</v>
      </c>
      <c r="E56" s="93"/>
      <c r="F56" s="113" t="str">
        <f t="shared" si="3"/>
        <v>£000</v>
      </c>
      <c r="G56" s="181"/>
      <c r="H56" s="181"/>
      <c r="I56" s="181"/>
      <c r="J56" s="181"/>
      <c r="K56" s="181"/>
      <c r="L56" s="181"/>
      <c r="M56" s="181"/>
      <c r="N56" s="181"/>
      <c r="O56" s="181"/>
      <c r="P56" s="181"/>
      <c r="Q56" s="181"/>
      <c r="R56" s="181"/>
      <c r="S56" s="181"/>
      <c r="T56" s="181"/>
      <c r="U56" s="181"/>
      <c r="V56" s="181"/>
      <c r="W56" s="181"/>
      <c r="X56" s="181"/>
      <c r="Y56" s="181"/>
      <c r="Z56" s="181"/>
      <c r="AA56" s="181"/>
      <c r="AB56" s="182"/>
      <c r="AD56" s="226"/>
    </row>
    <row r="57" spans="2:30" ht="12.75" hidden="1" customHeight="1" outlineLevel="1">
      <c r="D57" s="112" t="str">
        <f t="shared" ca="1" si="2"/>
        <v>TOC Capex - Ticketing [Line 3]</v>
      </c>
      <c r="E57" s="93"/>
      <c r="F57" s="113" t="str">
        <f t="shared" si="3"/>
        <v>£000</v>
      </c>
      <c r="G57" s="181"/>
      <c r="H57" s="181"/>
      <c r="I57" s="181"/>
      <c r="J57" s="181"/>
      <c r="K57" s="181"/>
      <c r="L57" s="181"/>
      <c r="M57" s="181"/>
      <c r="N57" s="181"/>
      <c r="O57" s="181"/>
      <c r="P57" s="181"/>
      <c r="Q57" s="181"/>
      <c r="R57" s="181"/>
      <c r="S57" s="181"/>
      <c r="T57" s="181"/>
      <c r="U57" s="181"/>
      <c r="V57" s="181"/>
      <c r="W57" s="181"/>
      <c r="X57" s="181"/>
      <c r="Y57" s="181"/>
      <c r="Z57" s="181"/>
      <c r="AA57" s="181"/>
      <c r="AB57" s="182"/>
      <c r="AD57" s="226"/>
    </row>
    <row r="58" spans="2:30" ht="12.75" hidden="1" customHeight="1" outlineLevel="1">
      <c r="D58" s="112" t="str">
        <f t="shared" ca="1" si="2"/>
        <v>TOC Capex - IT Systems [Line 1]</v>
      </c>
      <c r="E58" s="93"/>
      <c r="F58" s="113" t="str">
        <f t="shared" si="3"/>
        <v>£000</v>
      </c>
      <c r="G58" s="181"/>
      <c r="H58" s="181"/>
      <c r="I58" s="181"/>
      <c r="J58" s="181"/>
      <c r="K58" s="181"/>
      <c r="L58" s="181"/>
      <c r="M58" s="181"/>
      <c r="N58" s="181"/>
      <c r="O58" s="181"/>
      <c r="P58" s="181"/>
      <c r="Q58" s="181"/>
      <c r="R58" s="181"/>
      <c r="S58" s="181"/>
      <c r="T58" s="181"/>
      <c r="U58" s="181"/>
      <c r="V58" s="181"/>
      <c r="W58" s="181"/>
      <c r="X58" s="181"/>
      <c r="Y58" s="181"/>
      <c r="Z58" s="181"/>
      <c r="AA58" s="181"/>
      <c r="AB58" s="182"/>
      <c r="AD58" s="226"/>
    </row>
    <row r="59" spans="2:30" ht="12.75" hidden="1" customHeight="1" outlineLevel="1">
      <c r="D59" s="112" t="str">
        <f t="shared" ca="1" si="2"/>
        <v>TOC Capex - IT Systems [Line 2]</v>
      </c>
      <c r="E59" s="93"/>
      <c r="F59" s="113" t="str">
        <f t="shared" si="3"/>
        <v>£000</v>
      </c>
      <c r="G59" s="181"/>
      <c r="H59" s="181"/>
      <c r="I59" s="181"/>
      <c r="J59" s="181"/>
      <c r="K59" s="181"/>
      <c r="L59" s="181"/>
      <c r="M59" s="181"/>
      <c r="N59" s="181"/>
      <c r="O59" s="181"/>
      <c r="P59" s="181"/>
      <c r="Q59" s="181"/>
      <c r="R59" s="181"/>
      <c r="S59" s="181"/>
      <c r="T59" s="181"/>
      <c r="U59" s="181"/>
      <c r="V59" s="181"/>
      <c r="W59" s="181"/>
      <c r="X59" s="181"/>
      <c r="Y59" s="181"/>
      <c r="Z59" s="181"/>
      <c r="AA59" s="181"/>
      <c r="AB59" s="182"/>
      <c r="AD59" s="226"/>
    </row>
    <row r="60" spans="2:30" ht="12.75" hidden="1" customHeight="1" outlineLevel="1">
      <c r="D60" s="112" t="str">
        <f t="shared" ca="1" si="2"/>
        <v>TOC Capex - IT Systems [Line 3]</v>
      </c>
      <c r="E60" s="93"/>
      <c r="F60" s="113" t="str">
        <f t="shared" si="3"/>
        <v>£000</v>
      </c>
      <c r="G60" s="181"/>
      <c r="H60" s="181"/>
      <c r="I60" s="181"/>
      <c r="J60" s="181"/>
      <c r="K60" s="181"/>
      <c r="L60" s="181"/>
      <c r="M60" s="181"/>
      <c r="N60" s="181"/>
      <c r="O60" s="181"/>
      <c r="P60" s="181"/>
      <c r="Q60" s="181"/>
      <c r="R60" s="181"/>
      <c r="S60" s="181"/>
      <c r="T60" s="181"/>
      <c r="U60" s="181"/>
      <c r="V60" s="181"/>
      <c r="W60" s="181"/>
      <c r="X60" s="181"/>
      <c r="Y60" s="181"/>
      <c r="Z60" s="181"/>
      <c r="AA60" s="181"/>
      <c r="AB60" s="182"/>
      <c r="AD60" s="226"/>
    </row>
    <row r="61" spans="2:30" ht="12.75" hidden="1" customHeight="1" outlineLevel="1">
      <c r="D61" s="112" t="str">
        <f t="shared" ca="1" si="2"/>
        <v>TOC Capex - Rolling Stock [Line 1]</v>
      </c>
      <c r="E61" s="93"/>
      <c r="F61" s="113" t="str">
        <f t="shared" si="3"/>
        <v>£000</v>
      </c>
      <c r="G61" s="181"/>
      <c r="H61" s="181"/>
      <c r="I61" s="181"/>
      <c r="J61" s="181"/>
      <c r="K61" s="181"/>
      <c r="L61" s="181"/>
      <c r="M61" s="181"/>
      <c r="N61" s="181"/>
      <c r="O61" s="181"/>
      <c r="P61" s="181"/>
      <c r="Q61" s="181"/>
      <c r="R61" s="181"/>
      <c r="S61" s="181"/>
      <c r="T61" s="181"/>
      <c r="U61" s="181"/>
      <c r="V61" s="181"/>
      <c r="W61" s="181"/>
      <c r="X61" s="181"/>
      <c r="Y61" s="181"/>
      <c r="Z61" s="181"/>
      <c r="AA61" s="181"/>
      <c r="AB61" s="182"/>
      <c r="AD61" s="226"/>
    </row>
    <row r="62" spans="2:30" ht="12.75" hidden="1" customHeight="1" outlineLevel="1">
      <c r="D62" s="112" t="str">
        <f t="shared" ca="1" si="2"/>
        <v>TOC Capex - Rolling Stock [Line 2]</v>
      </c>
      <c r="E62" s="93"/>
      <c r="F62" s="113" t="str">
        <f t="shared" si="3"/>
        <v>£000</v>
      </c>
      <c r="G62" s="181"/>
      <c r="H62" s="181"/>
      <c r="I62" s="181"/>
      <c r="J62" s="181"/>
      <c r="K62" s="181"/>
      <c r="L62" s="181"/>
      <c r="M62" s="181"/>
      <c r="N62" s="181"/>
      <c r="O62" s="181"/>
      <c r="P62" s="181"/>
      <c r="Q62" s="181"/>
      <c r="R62" s="181"/>
      <c r="S62" s="181"/>
      <c r="T62" s="181"/>
      <c r="U62" s="181"/>
      <c r="V62" s="181"/>
      <c r="W62" s="181"/>
      <c r="X62" s="181"/>
      <c r="Y62" s="181"/>
      <c r="Z62" s="181"/>
      <c r="AA62" s="181"/>
      <c r="AB62" s="182"/>
      <c r="AD62" s="226"/>
    </row>
    <row r="63" spans="2:30" ht="12.75" hidden="1" customHeight="1" outlineLevel="1">
      <c r="D63" s="112" t="str">
        <f t="shared" ca="1" si="2"/>
        <v>TOC Capex - Rolling Stock [Line 3]</v>
      </c>
      <c r="E63" s="93"/>
      <c r="F63" s="113" t="str">
        <f t="shared" si="3"/>
        <v>£000</v>
      </c>
      <c r="G63" s="181"/>
      <c r="H63" s="181"/>
      <c r="I63" s="181"/>
      <c r="J63" s="181"/>
      <c r="K63" s="181"/>
      <c r="L63" s="181"/>
      <c r="M63" s="181"/>
      <c r="N63" s="181"/>
      <c r="O63" s="181"/>
      <c r="P63" s="181"/>
      <c r="Q63" s="181"/>
      <c r="R63" s="181"/>
      <c r="S63" s="181"/>
      <c r="T63" s="181"/>
      <c r="U63" s="181"/>
      <c r="V63" s="181"/>
      <c r="W63" s="181"/>
      <c r="X63" s="181"/>
      <c r="Y63" s="181"/>
      <c r="Z63" s="181"/>
      <c r="AA63" s="181"/>
      <c r="AB63" s="182"/>
      <c r="AD63" s="226"/>
    </row>
    <row r="64" spans="2:30" ht="12.75" hidden="1" customHeight="1" outlineLevel="1">
      <c r="D64" s="112" t="str">
        <f t="shared" ca="1" si="2"/>
        <v>TOC Capex - Depots [Line 1]</v>
      </c>
      <c r="E64" s="93"/>
      <c r="F64" s="113" t="str">
        <f t="shared" si="3"/>
        <v>£000</v>
      </c>
      <c r="G64" s="181"/>
      <c r="H64" s="181"/>
      <c r="I64" s="181"/>
      <c r="J64" s="181"/>
      <c r="K64" s="181"/>
      <c r="L64" s="181"/>
      <c r="M64" s="181"/>
      <c r="N64" s="181"/>
      <c r="O64" s="181"/>
      <c r="P64" s="181"/>
      <c r="Q64" s="181"/>
      <c r="R64" s="181"/>
      <c r="S64" s="181"/>
      <c r="T64" s="181"/>
      <c r="U64" s="181"/>
      <c r="V64" s="181"/>
      <c r="W64" s="181"/>
      <c r="X64" s="181"/>
      <c r="Y64" s="181"/>
      <c r="Z64" s="181"/>
      <c r="AA64" s="181"/>
      <c r="AB64" s="182"/>
      <c r="AD64" s="226"/>
    </row>
    <row r="65" spans="4:30" ht="12.75" hidden="1" customHeight="1" outlineLevel="1">
      <c r="D65" s="112" t="str">
        <f t="shared" ca="1" si="2"/>
        <v>TOC Capex - Depots [Line 2]</v>
      </c>
      <c r="E65" s="93"/>
      <c r="F65" s="113" t="str">
        <f t="shared" si="3"/>
        <v>£000</v>
      </c>
      <c r="G65" s="181"/>
      <c r="H65" s="181"/>
      <c r="I65" s="181"/>
      <c r="J65" s="181"/>
      <c r="K65" s="181"/>
      <c r="L65" s="181"/>
      <c r="M65" s="181"/>
      <c r="N65" s="181"/>
      <c r="O65" s="181"/>
      <c r="P65" s="181"/>
      <c r="Q65" s="181"/>
      <c r="R65" s="181"/>
      <c r="S65" s="181"/>
      <c r="T65" s="181"/>
      <c r="U65" s="181"/>
      <c r="V65" s="181"/>
      <c r="W65" s="181"/>
      <c r="X65" s="181"/>
      <c r="Y65" s="181"/>
      <c r="Z65" s="181"/>
      <c r="AA65" s="181"/>
      <c r="AB65" s="182"/>
      <c r="AD65" s="226"/>
    </row>
    <row r="66" spans="4:30" ht="12.75" hidden="1" customHeight="1" outlineLevel="1">
      <c r="D66" s="112" t="str">
        <f t="shared" ca="1" si="2"/>
        <v>TOC Capex - Depots [Line 3]</v>
      </c>
      <c r="E66" s="93"/>
      <c r="F66" s="113" t="str">
        <f t="shared" si="3"/>
        <v>£000</v>
      </c>
      <c r="G66" s="181"/>
      <c r="H66" s="181"/>
      <c r="I66" s="181"/>
      <c r="J66" s="181"/>
      <c r="K66" s="181"/>
      <c r="L66" s="181"/>
      <c r="M66" s="181"/>
      <c r="N66" s="181"/>
      <c r="O66" s="181"/>
      <c r="P66" s="181"/>
      <c r="Q66" s="181"/>
      <c r="R66" s="181"/>
      <c r="S66" s="181"/>
      <c r="T66" s="181"/>
      <c r="U66" s="181"/>
      <c r="V66" s="181"/>
      <c r="W66" s="181"/>
      <c r="X66" s="181"/>
      <c r="Y66" s="181"/>
      <c r="Z66" s="181"/>
      <c r="AA66" s="181"/>
      <c r="AB66" s="182"/>
      <c r="AD66" s="226"/>
    </row>
    <row r="67" spans="4:30" ht="12.75" hidden="1" customHeight="1" outlineLevel="1">
      <c r="D67" s="112" t="str">
        <f t="shared" ca="1" si="2"/>
        <v>TOC Capex - Other Infrastructure [Line 1]</v>
      </c>
      <c r="E67" s="93"/>
      <c r="F67" s="113" t="str">
        <f t="shared" si="3"/>
        <v>£000</v>
      </c>
      <c r="G67" s="181"/>
      <c r="H67" s="181"/>
      <c r="I67" s="181"/>
      <c r="J67" s="181"/>
      <c r="K67" s="181"/>
      <c r="L67" s="181"/>
      <c r="M67" s="181"/>
      <c r="N67" s="181"/>
      <c r="O67" s="181"/>
      <c r="P67" s="181"/>
      <c r="Q67" s="181"/>
      <c r="R67" s="181"/>
      <c r="S67" s="181"/>
      <c r="T67" s="181"/>
      <c r="U67" s="181"/>
      <c r="V67" s="181"/>
      <c r="W67" s="181"/>
      <c r="X67" s="181"/>
      <c r="Y67" s="181"/>
      <c r="Z67" s="181"/>
      <c r="AA67" s="181"/>
      <c r="AB67" s="182"/>
      <c r="AD67" s="226"/>
    </row>
    <row r="68" spans="4:30" ht="12.75" hidden="1" customHeight="1" outlineLevel="1">
      <c r="D68" s="112" t="str">
        <f t="shared" ca="1" si="2"/>
        <v>TOC Capex - Other Infrastructure [Line 2]</v>
      </c>
      <c r="E68" s="93"/>
      <c r="F68" s="113" t="str">
        <f t="shared" si="3"/>
        <v>£000</v>
      </c>
      <c r="G68" s="181"/>
      <c r="H68" s="181"/>
      <c r="I68" s="181"/>
      <c r="J68" s="181"/>
      <c r="K68" s="181"/>
      <c r="L68" s="181"/>
      <c r="M68" s="181"/>
      <c r="N68" s="181"/>
      <c r="O68" s="181"/>
      <c r="P68" s="181"/>
      <c r="Q68" s="181"/>
      <c r="R68" s="181"/>
      <c r="S68" s="181"/>
      <c r="T68" s="181"/>
      <c r="U68" s="181"/>
      <c r="V68" s="181"/>
      <c r="W68" s="181"/>
      <c r="X68" s="181"/>
      <c r="Y68" s="181"/>
      <c r="Z68" s="181"/>
      <c r="AA68" s="181"/>
      <c r="AB68" s="182"/>
      <c r="AD68" s="226"/>
    </row>
    <row r="69" spans="4:30" ht="12.75" hidden="1" customHeight="1" outlineLevel="1">
      <c r="D69" s="112" t="str">
        <f t="shared" ca="1" si="2"/>
        <v>TOC Capex - Other Infrastructure [Line 3]</v>
      </c>
      <c r="E69" s="93"/>
      <c r="F69" s="113" t="str">
        <f t="shared" si="3"/>
        <v>£000</v>
      </c>
      <c r="G69" s="181"/>
      <c r="H69" s="181"/>
      <c r="I69" s="181"/>
      <c r="J69" s="181"/>
      <c r="K69" s="181"/>
      <c r="L69" s="181"/>
      <c r="M69" s="181"/>
      <c r="N69" s="181"/>
      <c r="O69" s="181"/>
      <c r="P69" s="181"/>
      <c r="Q69" s="181"/>
      <c r="R69" s="181"/>
      <c r="S69" s="181"/>
      <c r="T69" s="181"/>
      <c r="U69" s="181"/>
      <c r="V69" s="181"/>
      <c r="W69" s="181"/>
      <c r="X69" s="181"/>
      <c r="Y69" s="181"/>
      <c r="Z69" s="181"/>
      <c r="AA69" s="181"/>
      <c r="AB69" s="182"/>
      <c r="AD69" s="226"/>
    </row>
    <row r="70" spans="4:30" ht="12.75" hidden="1" customHeight="1" outlineLevel="1">
      <c r="D70" s="112" t="str">
        <f t="shared" ca="1" si="2"/>
        <v>TOC Capex - Other (&lt;£250k)</v>
      </c>
      <c r="E70" s="93"/>
      <c r="F70" s="113" t="str">
        <f t="shared" si="3"/>
        <v>£000</v>
      </c>
      <c r="G70" s="181"/>
      <c r="H70" s="181"/>
      <c r="I70" s="181"/>
      <c r="J70" s="181"/>
      <c r="K70" s="181"/>
      <c r="L70" s="181"/>
      <c r="M70" s="181"/>
      <c r="N70" s="181"/>
      <c r="O70" s="181"/>
      <c r="P70" s="181"/>
      <c r="Q70" s="181"/>
      <c r="R70" s="181"/>
      <c r="S70" s="181"/>
      <c r="T70" s="181"/>
      <c r="U70" s="181"/>
      <c r="V70" s="181"/>
      <c r="W70" s="181"/>
      <c r="X70" s="181"/>
      <c r="Y70" s="181"/>
      <c r="Z70" s="181"/>
      <c r="AA70" s="181"/>
      <c r="AB70" s="182"/>
      <c r="AD70" s="226"/>
    </row>
    <row r="71" spans="4:30" ht="12.75" hidden="1" customHeight="1" outlineLevel="1">
      <c r="D71" s="112" t="str">
        <f t="shared" ca="1" si="2"/>
        <v>[TOC Capex Line 20]</v>
      </c>
      <c r="E71" s="93"/>
      <c r="F71" s="113" t="str">
        <f t="shared" si="3"/>
        <v>£000</v>
      </c>
      <c r="G71" s="181"/>
      <c r="H71" s="181"/>
      <c r="I71" s="181"/>
      <c r="J71" s="181"/>
      <c r="K71" s="181"/>
      <c r="L71" s="181"/>
      <c r="M71" s="181"/>
      <c r="N71" s="181"/>
      <c r="O71" s="181"/>
      <c r="P71" s="181"/>
      <c r="Q71" s="181"/>
      <c r="R71" s="181"/>
      <c r="S71" s="181"/>
      <c r="T71" s="181"/>
      <c r="U71" s="181"/>
      <c r="V71" s="181"/>
      <c r="W71" s="181"/>
      <c r="X71" s="181"/>
      <c r="Y71" s="181"/>
      <c r="Z71" s="181"/>
      <c r="AA71" s="181"/>
      <c r="AB71" s="182"/>
      <c r="AD71" s="226"/>
    </row>
    <row r="72" spans="4:30" ht="12.75" hidden="1" customHeight="1" outlineLevel="1">
      <c r="D72" s="112" t="str">
        <f t="shared" ca="1" si="2"/>
        <v>[TOC Capex Line 21]</v>
      </c>
      <c r="E72" s="93"/>
      <c r="F72" s="113" t="str">
        <f t="shared" si="3"/>
        <v>£000</v>
      </c>
      <c r="G72" s="181"/>
      <c r="H72" s="181"/>
      <c r="I72" s="181"/>
      <c r="J72" s="181"/>
      <c r="K72" s="181"/>
      <c r="L72" s="181"/>
      <c r="M72" s="181"/>
      <c r="N72" s="181"/>
      <c r="O72" s="181"/>
      <c r="P72" s="181"/>
      <c r="Q72" s="181"/>
      <c r="R72" s="181"/>
      <c r="S72" s="181"/>
      <c r="T72" s="181"/>
      <c r="U72" s="181"/>
      <c r="V72" s="181"/>
      <c r="W72" s="181"/>
      <c r="X72" s="181"/>
      <c r="Y72" s="181"/>
      <c r="Z72" s="181"/>
      <c r="AA72" s="181"/>
      <c r="AB72" s="182"/>
      <c r="AD72" s="226"/>
    </row>
    <row r="73" spans="4:30" ht="12.75" hidden="1" customHeight="1" outlineLevel="1">
      <c r="D73" s="112" t="str">
        <f t="shared" ca="1" si="2"/>
        <v>[TOC Capex Line 22]</v>
      </c>
      <c r="E73" s="93"/>
      <c r="F73" s="113" t="str">
        <f t="shared" si="3"/>
        <v>£000</v>
      </c>
      <c r="G73" s="181"/>
      <c r="H73" s="181"/>
      <c r="I73" s="181"/>
      <c r="J73" s="181"/>
      <c r="K73" s="181"/>
      <c r="L73" s="181"/>
      <c r="M73" s="181"/>
      <c r="N73" s="181"/>
      <c r="O73" s="181"/>
      <c r="P73" s="181"/>
      <c r="Q73" s="181"/>
      <c r="R73" s="181"/>
      <c r="S73" s="181"/>
      <c r="T73" s="181"/>
      <c r="U73" s="181"/>
      <c r="V73" s="181"/>
      <c r="W73" s="181"/>
      <c r="X73" s="181"/>
      <c r="Y73" s="181"/>
      <c r="Z73" s="181"/>
      <c r="AA73" s="181"/>
      <c r="AB73" s="182"/>
      <c r="AD73" s="226"/>
    </row>
    <row r="74" spans="4:30" ht="12.75" hidden="1" customHeight="1" outlineLevel="1">
      <c r="D74" s="112" t="str">
        <f t="shared" ca="1" si="2"/>
        <v>[TOC Capex Line 23]</v>
      </c>
      <c r="E74" s="93"/>
      <c r="F74" s="113" t="str">
        <f t="shared" si="3"/>
        <v>£000</v>
      </c>
      <c r="G74" s="181"/>
      <c r="H74" s="181"/>
      <c r="I74" s="181"/>
      <c r="J74" s="181"/>
      <c r="K74" s="181"/>
      <c r="L74" s="181"/>
      <c r="M74" s="181"/>
      <c r="N74" s="181"/>
      <c r="O74" s="181"/>
      <c r="P74" s="181"/>
      <c r="Q74" s="181"/>
      <c r="R74" s="181"/>
      <c r="S74" s="181"/>
      <c r="T74" s="181"/>
      <c r="U74" s="181"/>
      <c r="V74" s="181"/>
      <c r="W74" s="181"/>
      <c r="X74" s="181"/>
      <c r="Y74" s="181"/>
      <c r="Z74" s="181"/>
      <c r="AA74" s="181"/>
      <c r="AB74" s="182"/>
      <c r="AD74" s="226"/>
    </row>
    <row r="75" spans="4:30" ht="12.75" hidden="1" customHeight="1" outlineLevel="1">
      <c r="D75" s="112" t="str">
        <f t="shared" ca="1" si="2"/>
        <v>[TOC Capex Line 24]</v>
      </c>
      <c r="E75" s="93"/>
      <c r="F75" s="113" t="str">
        <f t="shared" si="3"/>
        <v>£000</v>
      </c>
      <c r="G75" s="181"/>
      <c r="H75" s="181"/>
      <c r="I75" s="181"/>
      <c r="J75" s="181"/>
      <c r="K75" s="181"/>
      <c r="L75" s="181"/>
      <c r="M75" s="181"/>
      <c r="N75" s="181"/>
      <c r="O75" s="181"/>
      <c r="P75" s="181"/>
      <c r="Q75" s="181"/>
      <c r="R75" s="181"/>
      <c r="S75" s="181"/>
      <c r="T75" s="181"/>
      <c r="U75" s="181"/>
      <c r="V75" s="181"/>
      <c r="W75" s="181"/>
      <c r="X75" s="181"/>
      <c r="Y75" s="181"/>
      <c r="Z75" s="181"/>
      <c r="AA75" s="181"/>
      <c r="AB75" s="182"/>
      <c r="AD75" s="226"/>
    </row>
    <row r="76" spans="4:30" ht="12.75" hidden="1" customHeight="1" outlineLevel="1">
      <c r="D76" s="112" t="str">
        <f t="shared" ca="1" si="2"/>
        <v>[TOC Capex Line 25]</v>
      </c>
      <c r="E76" s="93"/>
      <c r="F76" s="113" t="str">
        <f t="shared" si="3"/>
        <v>£000</v>
      </c>
      <c r="G76" s="181"/>
      <c r="H76" s="181"/>
      <c r="I76" s="181"/>
      <c r="J76" s="181"/>
      <c r="K76" s="181"/>
      <c r="L76" s="181"/>
      <c r="M76" s="181"/>
      <c r="N76" s="181"/>
      <c r="O76" s="181"/>
      <c r="P76" s="181"/>
      <c r="Q76" s="181"/>
      <c r="R76" s="181"/>
      <c r="S76" s="181"/>
      <c r="T76" s="181"/>
      <c r="U76" s="181"/>
      <c r="V76" s="181"/>
      <c r="W76" s="181"/>
      <c r="X76" s="181"/>
      <c r="Y76" s="181"/>
      <c r="Z76" s="181"/>
      <c r="AA76" s="181"/>
      <c r="AB76" s="182"/>
      <c r="AD76" s="226"/>
    </row>
    <row r="77" spans="4:30" ht="12.75" hidden="1" customHeight="1" outlineLevel="1">
      <c r="D77" s="112" t="str">
        <f t="shared" ca="1" si="2"/>
        <v>[TOC Capex Line 26]</v>
      </c>
      <c r="E77" s="93"/>
      <c r="F77" s="113" t="str">
        <f t="shared" si="3"/>
        <v>£000</v>
      </c>
      <c r="G77" s="181"/>
      <c r="H77" s="181"/>
      <c r="I77" s="181"/>
      <c r="J77" s="181"/>
      <c r="K77" s="181"/>
      <c r="L77" s="181"/>
      <c r="M77" s="181"/>
      <c r="N77" s="181"/>
      <c r="O77" s="181"/>
      <c r="P77" s="181"/>
      <c r="Q77" s="181"/>
      <c r="R77" s="181"/>
      <c r="S77" s="181"/>
      <c r="T77" s="181"/>
      <c r="U77" s="181"/>
      <c r="V77" s="181"/>
      <c r="W77" s="181"/>
      <c r="X77" s="181"/>
      <c r="Y77" s="181"/>
      <c r="Z77" s="181"/>
      <c r="AA77" s="181"/>
      <c r="AB77" s="182"/>
      <c r="AD77" s="226"/>
    </row>
    <row r="78" spans="4:30" ht="12.75" hidden="1" customHeight="1" outlineLevel="1">
      <c r="D78" s="112" t="str">
        <f t="shared" ca="1" si="2"/>
        <v>[TOC Capex Line 27]</v>
      </c>
      <c r="E78" s="93"/>
      <c r="F78" s="113" t="str">
        <f t="shared" si="3"/>
        <v>£000</v>
      </c>
      <c r="G78" s="181"/>
      <c r="H78" s="181"/>
      <c r="I78" s="181"/>
      <c r="J78" s="181"/>
      <c r="K78" s="181"/>
      <c r="L78" s="181"/>
      <c r="M78" s="181"/>
      <c r="N78" s="181"/>
      <c r="O78" s="181"/>
      <c r="P78" s="181"/>
      <c r="Q78" s="181"/>
      <c r="R78" s="181"/>
      <c r="S78" s="181"/>
      <c r="T78" s="181"/>
      <c r="U78" s="181"/>
      <c r="V78" s="181"/>
      <c r="W78" s="181"/>
      <c r="X78" s="181"/>
      <c r="Y78" s="181"/>
      <c r="Z78" s="181"/>
      <c r="AA78" s="181"/>
      <c r="AB78" s="182"/>
      <c r="AD78" s="226"/>
    </row>
    <row r="79" spans="4:30" ht="12.75" hidden="1" customHeight="1" outlineLevel="1">
      <c r="D79" s="112" t="str">
        <f t="shared" ca="1" si="2"/>
        <v>[TOC Capex Line 28]</v>
      </c>
      <c r="E79" s="93"/>
      <c r="F79" s="113" t="str">
        <f t="shared" si="3"/>
        <v>£000</v>
      </c>
      <c r="G79" s="181"/>
      <c r="H79" s="181"/>
      <c r="I79" s="181"/>
      <c r="J79" s="181"/>
      <c r="K79" s="181"/>
      <c r="L79" s="181"/>
      <c r="M79" s="181"/>
      <c r="N79" s="181"/>
      <c r="O79" s="181"/>
      <c r="P79" s="181"/>
      <c r="Q79" s="181"/>
      <c r="R79" s="181"/>
      <c r="S79" s="181"/>
      <c r="T79" s="181"/>
      <c r="U79" s="181"/>
      <c r="V79" s="181"/>
      <c r="W79" s="181"/>
      <c r="X79" s="181"/>
      <c r="Y79" s="181"/>
      <c r="Z79" s="181"/>
      <c r="AA79" s="181"/>
      <c r="AB79" s="182"/>
      <c r="AD79" s="226"/>
    </row>
    <row r="80" spans="4:30" ht="12.75" hidden="1" customHeight="1" outlineLevel="1">
      <c r="D80" s="112" t="str">
        <f t="shared" ca="1" si="2"/>
        <v>[TOC Capex Line 29]</v>
      </c>
      <c r="E80" s="93"/>
      <c r="F80" s="113" t="str">
        <f t="shared" si="3"/>
        <v>£000</v>
      </c>
      <c r="G80" s="181"/>
      <c r="H80" s="181"/>
      <c r="I80" s="181"/>
      <c r="J80" s="181"/>
      <c r="K80" s="181"/>
      <c r="L80" s="181"/>
      <c r="M80" s="181"/>
      <c r="N80" s="181"/>
      <c r="O80" s="181"/>
      <c r="P80" s="181"/>
      <c r="Q80" s="181"/>
      <c r="R80" s="181"/>
      <c r="S80" s="181"/>
      <c r="T80" s="181"/>
      <c r="U80" s="181"/>
      <c r="V80" s="181"/>
      <c r="W80" s="181"/>
      <c r="X80" s="181"/>
      <c r="Y80" s="181"/>
      <c r="Z80" s="181"/>
      <c r="AA80" s="181"/>
      <c r="AB80" s="182"/>
      <c r="AD80" s="226"/>
    </row>
    <row r="81" spans="2:30" ht="12.75" hidden="1" customHeight="1" outlineLevel="1">
      <c r="D81" s="123" t="str">
        <f t="shared" ca="1" si="2"/>
        <v>[TOC Capex Line 30]</v>
      </c>
      <c r="E81" s="183"/>
      <c r="F81" s="124" t="str">
        <f t="shared" si="3"/>
        <v>£000</v>
      </c>
      <c r="G81" s="184"/>
      <c r="H81" s="184"/>
      <c r="I81" s="184"/>
      <c r="J81" s="184"/>
      <c r="K81" s="184"/>
      <c r="L81" s="184"/>
      <c r="M81" s="184"/>
      <c r="N81" s="184"/>
      <c r="O81" s="184"/>
      <c r="P81" s="184"/>
      <c r="Q81" s="184"/>
      <c r="R81" s="184"/>
      <c r="S81" s="184"/>
      <c r="T81" s="184"/>
      <c r="U81" s="184"/>
      <c r="V81" s="184"/>
      <c r="W81" s="184"/>
      <c r="X81" s="184"/>
      <c r="Y81" s="184"/>
      <c r="Z81" s="184"/>
      <c r="AA81" s="184"/>
      <c r="AB81" s="185"/>
      <c r="AD81" s="227"/>
    </row>
    <row r="82" spans="2:30" ht="12.75" hidden="1" customHeight="1" outlineLevel="1">
      <c r="G82" s="94"/>
      <c r="H82" s="94"/>
      <c r="I82" s="94"/>
      <c r="J82" s="94"/>
      <c r="K82" s="94"/>
      <c r="L82" s="94"/>
      <c r="M82" s="94"/>
      <c r="N82" s="94"/>
      <c r="O82" s="94"/>
      <c r="P82" s="94"/>
      <c r="Q82" s="94"/>
      <c r="R82" s="94"/>
      <c r="S82" s="94"/>
      <c r="T82" s="94"/>
      <c r="U82" s="94"/>
      <c r="V82" s="94"/>
      <c r="W82" s="94"/>
      <c r="X82" s="94"/>
      <c r="Y82" s="94"/>
      <c r="Z82" s="94"/>
      <c r="AA82" s="94"/>
      <c r="AB82" s="94"/>
    </row>
    <row r="83" spans="2:30" ht="12.75" hidden="1" customHeight="1" outlineLevel="1">
      <c r="D83" s="241" t="str">
        <f>"Total "&amp;B50</f>
        <v>Total Additions</v>
      </c>
      <c r="E83" s="242"/>
      <c r="F83" s="243" t="str">
        <f>F81</f>
        <v>£000</v>
      </c>
      <c r="G83" s="244">
        <f>SUM(G52:G81)</f>
        <v>0</v>
      </c>
      <c r="H83" s="244">
        <f>SUM(H52:H81)</f>
        <v>0</v>
      </c>
      <c r="I83" s="244">
        <f t="shared" ref="I83:AB83" si="4">SUM(I52:I81)</f>
        <v>0</v>
      </c>
      <c r="J83" s="244">
        <f>SUM(J52:J81)</f>
        <v>0</v>
      </c>
      <c r="K83" s="244">
        <f t="shared" si="4"/>
        <v>0</v>
      </c>
      <c r="L83" s="244">
        <f t="shared" si="4"/>
        <v>0</v>
      </c>
      <c r="M83" s="244">
        <f t="shared" si="4"/>
        <v>0</v>
      </c>
      <c r="N83" s="244">
        <f t="shared" si="4"/>
        <v>0</v>
      </c>
      <c r="O83" s="244">
        <f t="shared" si="4"/>
        <v>0</v>
      </c>
      <c r="P83" s="244">
        <f t="shared" si="4"/>
        <v>0</v>
      </c>
      <c r="Q83" s="244">
        <f t="shared" si="4"/>
        <v>0</v>
      </c>
      <c r="R83" s="244">
        <f t="shared" si="4"/>
        <v>0</v>
      </c>
      <c r="S83" s="244">
        <f t="shared" si="4"/>
        <v>0</v>
      </c>
      <c r="T83" s="244">
        <f t="shared" si="4"/>
        <v>0</v>
      </c>
      <c r="U83" s="244">
        <f t="shared" si="4"/>
        <v>0</v>
      </c>
      <c r="V83" s="244">
        <f t="shared" si="4"/>
        <v>0</v>
      </c>
      <c r="W83" s="244">
        <f t="shared" si="4"/>
        <v>0</v>
      </c>
      <c r="X83" s="244">
        <f t="shared" si="4"/>
        <v>0</v>
      </c>
      <c r="Y83" s="244">
        <f t="shared" si="4"/>
        <v>0</v>
      </c>
      <c r="Z83" s="244">
        <f t="shared" si="4"/>
        <v>0</v>
      </c>
      <c r="AA83" s="244">
        <f t="shared" si="4"/>
        <v>0</v>
      </c>
      <c r="AB83" s="245">
        <f t="shared" si="4"/>
        <v>0</v>
      </c>
      <c r="AD83" s="248"/>
    </row>
    <row r="84" spans="2:30" collapsed="1">
      <c r="G84" s="94"/>
      <c r="H84" s="94"/>
      <c r="I84" s="94"/>
      <c r="J84" s="94"/>
      <c r="K84" s="94"/>
      <c r="L84" s="94"/>
      <c r="M84" s="94"/>
      <c r="N84" s="94"/>
      <c r="O84" s="94"/>
      <c r="P84" s="94"/>
      <c r="Q84" s="94"/>
      <c r="R84" s="94"/>
      <c r="S84" s="94"/>
      <c r="T84" s="94"/>
      <c r="U84" s="94"/>
      <c r="V84" s="94"/>
      <c r="W84" s="94"/>
      <c r="X84" s="94"/>
      <c r="Y84" s="94"/>
      <c r="Z84" s="94"/>
      <c r="AA84" s="94"/>
      <c r="AB84" s="94"/>
    </row>
    <row r="85" spans="2:30">
      <c r="B85" s="15" t="s">
        <v>893</v>
      </c>
      <c r="C85" s="15"/>
      <c r="D85" s="178"/>
      <c r="E85" s="178"/>
      <c r="F85" s="15"/>
      <c r="G85" s="196"/>
      <c r="H85" s="196"/>
      <c r="I85" s="196"/>
      <c r="J85" s="196"/>
      <c r="K85" s="196"/>
      <c r="L85" s="196"/>
      <c r="M85" s="196"/>
      <c r="N85" s="196"/>
      <c r="O85" s="196"/>
      <c r="P85" s="196"/>
      <c r="Q85" s="196"/>
      <c r="R85" s="196"/>
      <c r="S85" s="196"/>
      <c r="T85" s="196"/>
      <c r="U85" s="196"/>
      <c r="V85" s="196"/>
      <c r="W85" s="196"/>
      <c r="X85" s="196"/>
      <c r="Y85" s="196"/>
      <c r="Z85" s="196"/>
      <c r="AA85" s="196"/>
      <c r="AB85" s="196"/>
      <c r="AC85" s="15"/>
      <c r="AD85" s="15"/>
    </row>
    <row r="86" spans="2:30" ht="12.75" hidden="1" customHeight="1" outlineLevel="1">
      <c r="G86" s="94"/>
      <c r="H86" s="94"/>
      <c r="I86" s="94"/>
      <c r="J86" s="94"/>
      <c r="K86" s="94"/>
      <c r="L86" s="94"/>
      <c r="M86" s="94"/>
      <c r="N86" s="94"/>
      <c r="O86" s="94"/>
      <c r="P86" s="94"/>
      <c r="Q86" s="94"/>
      <c r="R86" s="94"/>
      <c r="S86" s="94"/>
      <c r="T86" s="94"/>
      <c r="U86" s="94"/>
      <c r="V86" s="94"/>
      <c r="W86" s="94"/>
      <c r="X86" s="94"/>
      <c r="Y86" s="94"/>
      <c r="Z86" s="94"/>
      <c r="AA86" s="94"/>
      <c r="AB86" s="94"/>
    </row>
    <row r="87" spans="2:30" ht="12.75" hidden="1" customHeight="1" outlineLevel="1">
      <c r="D87" s="106" t="str">
        <f t="shared" ref="D87:D116" ca="1" si="5">D52</f>
        <v>TOC Capex - Stations [Line 1]</v>
      </c>
      <c r="E87" s="89"/>
      <c r="F87" s="192" t="str">
        <f>F52</f>
        <v>£000</v>
      </c>
      <c r="G87" s="179"/>
      <c r="H87" s="179"/>
      <c r="I87" s="179"/>
      <c r="J87" s="179"/>
      <c r="K87" s="179"/>
      <c r="L87" s="179"/>
      <c r="M87" s="179"/>
      <c r="N87" s="179"/>
      <c r="O87" s="179"/>
      <c r="P87" s="179"/>
      <c r="Q87" s="179"/>
      <c r="R87" s="179"/>
      <c r="S87" s="179"/>
      <c r="T87" s="179"/>
      <c r="U87" s="179"/>
      <c r="V87" s="179"/>
      <c r="W87" s="179"/>
      <c r="X87" s="179"/>
      <c r="Y87" s="179"/>
      <c r="Z87" s="179"/>
      <c r="AA87" s="179"/>
      <c r="AB87" s="197"/>
      <c r="AD87" s="225"/>
    </row>
    <row r="88" spans="2:30" ht="12.75" hidden="1" customHeight="1" outlineLevel="1">
      <c r="D88" s="112" t="str">
        <f t="shared" ca="1" si="5"/>
        <v>TOC Capex - Stations [Line 2]</v>
      </c>
      <c r="E88" s="93"/>
      <c r="F88" s="113" t="str">
        <f t="shared" ref="F88:F116" si="6">F87</f>
        <v>£000</v>
      </c>
      <c r="G88" s="181"/>
      <c r="H88" s="181"/>
      <c r="I88" s="181"/>
      <c r="J88" s="181"/>
      <c r="K88" s="181"/>
      <c r="L88" s="181"/>
      <c r="M88" s="181"/>
      <c r="N88" s="181"/>
      <c r="O88" s="181"/>
      <c r="P88" s="181"/>
      <c r="Q88" s="181"/>
      <c r="R88" s="181"/>
      <c r="S88" s="181"/>
      <c r="T88" s="181"/>
      <c r="U88" s="181"/>
      <c r="V88" s="181"/>
      <c r="W88" s="181"/>
      <c r="X88" s="181"/>
      <c r="Y88" s="181"/>
      <c r="Z88" s="181"/>
      <c r="AA88" s="181"/>
      <c r="AB88" s="182"/>
      <c r="AD88" s="226"/>
    </row>
    <row r="89" spans="2:30" ht="12.75" hidden="1" customHeight="1" outlineLevel="1">
      <c r="D89" s="112" t="str">
        <f t="shared" ca="1" si="5"/>
        <v>TOC Capex - Stations [Line 3]</v>
      </c>
      <c r="E89" s="93"/>
      <c r="F89" s="113" t="str">
        <f t="shared" si="6"/>
        <v>£000</v>
      </c>
      <c r="G89" s="181"/>
      <c r="H89" s="181"/>
      <c r="I89" s="181"/>
      <c r="J89" s="181"/>
      <c r="K89" s="181"/>
      <c r="L89" s="181"/>
      <c r="M89" s="181"/>
      <c r="N89" s="181"/>
      <c r="O89" s="181"/>
      <c r="P89" s="181"/>
      <c r="Q89" s="181"/>
      <c r="R89" s="181"/>
      <c r="S89" s="181"/>
      <c r="T89" s="181"/>
      <c r="U89" s="181"/>
      <c r="V89" s="181"/>
      <c r="W89" s="181"/>
      <c r="X89" s="181"/>
      <c r="Y89" s="181"/>
      <c r="Z89" s="181"/>
      <c r="AA89" s="181"/>
      <c r="AB89" s="182"/>
      <c r="AD89" s="226"/>
    </row>
    <row r="90" spans="2:30" ht="12.75" hidden="1" customHeight="1" outlineLevel="1">
      <c r="D90" s="112" t="str">
        <f t="shared" ca="1" si="5"/>
        <v>TOC Capex - Ticketing [Line 1]</v>
      </c>
      <c r="E90" s="93"/>
      <c r="F90" s="113" t="str">
        <f t="shared" si="6"/>
        <v>£000</v>
      </c>
      <c r="G90" s="181"/>
      <c r="H90" s="181"/>
      <c r="I90" s="181"/>
      <c r="J90" s="181"/>
      <c r="K90" s="181"/>
      <c r="L90" s="181"/>
      <c r="M90" s="181"/>
      <c r="N90" s="181"/>
      <c r="O90" s="181"/>
      <c r="P90" s="181"/>
      <c r="Q90" s="181"/>
      <c r="R90" s="181"/>
      <c r="S90" s="181"/>
      <c r="T90" s="181"/>
      <c r="U90" s="181"/>
      <c r="V90" s="181"/>
      <c r="W90" s="181"/>
      <c r="X90" s="181"/>
      <c r="Y90" s="181"/>
      <c r="Z90" s="181"/>
      <c r="AA90" s="181"/>
      <c r="AB90" s="182"/>
      <c r="AD90" s="226"/>
    </row>
    <row r="91" spans="2:30" ht="12.75" hidden="1" customHeight="1" outlineLevel="1">
      <c r="D91" s="112" t="str">
        <f t="shared" ca="1" si="5"/>
        <v>TOC Capex - Ticketing [Line 2]</v>
      </c>
      <c r="E91" s="93"/>
      <c r="F91" s="113" t="str">
        <f t="shared" si="6"/>
        <v>£000</v>
      </c>
      <c r="G91" s="181"/>
      <c r="H91" s="181"/>
      <c r="I91" s="181"/>
      <c r="J91" s="181"/>
      <c r="K91" s="181"/>
      <c r="L91" s="181"/>
      <c r="M91" s="181"/>
      <c r="N91" s="181"/>
      <c r="O91" s="181"/>
      <c r="P91" s="181"/>
      <c r="Q91" s="181"/>
      <c r="R91" s="181"/>
      <c r="S91" s="181"/>
      <c r="T91" s="181"/>
      <c r="U91" s="181"/>
      <c r="V91" s="181"/>
      <c r="W91" s="181"/>
      <c r="X91" s="181"/>
      <c r="Y91" s="181"/>
      <c r="Z91" s="181"/>
      <c r="AA91" s="181"/>
      <c r="AB91" s="182"/>
      <c r="AD91" s="226"/>
    </row>
    <row r="92" spans="2:30" ht="12.75" hidden="1" customHeight="1" outlineLevel="1">
      <c r="D92" s="112" t="str">
        <f t="shared" ca="1" si="5"/>
        <v>TOC Capex - Ticketing [Line 3]</v>
      </c>
      <c r="E92" s="93"/>
      <c r="F92" s="113" t="str">
        <f t="shared" si="6"/>
        <v>£000</v>
      </c>
      <c r="G92" s="181"/>
      <c r="H92" s="181"/>
      <c r="I92" s="181"/>
      <c r="J92" s="181"/>
      <c r="K92" s="181"/>
      <c r="L92" s="181"/>
      <c r="M92" s="181"/>
      <c r="N92" s="181"/>
      <c r="O92" s="181"/>
      <c r="P92" s="181"/>
      <c r="Q92" s="181"/>
      <c r="R92" s="181"/>
      <c r="S92" s="181"/>
      <c r="T92" s="181"/>
      <c r="U92" s="181"/>
      <c r="V92" s="181"/>
      <c r="W92" s="181"/>
      <c r="X92" s="181"/>
      <c r="Y92" s="181"/>
      <c r="Z92" s="181"/>
      <c r="AA92" s="181"/>
      <c r="AB92" s="182"/>
      <c r="AD92" s="226"/>
    </row>
    <row r="93" spans="2:30" ht="12.75" hidden="1" customHeight="1" outlineLevel="1">
      <c r="D93" s="112" t="str">
        <f t="shared" ca="1" si="5"/>
        <v>TOC Capex - IT Systems [Line 1]</v>
      </c>
      <c r="E93" s="93"/>
      <c r="F93" s="113" t="str">
        <f t="shared" si="6"/>
        <v>£000</v>
      </c>
      <c r="G93" s="181"/>
      <c r="H93" s="181"/>
      <c r="I93" s="181"/>
      <c r="J93" s="181"/>
      <c r="K93" s="181"/>
      <c r="L93" s="181"/>
      <c r="M93" s="181"/>
      <c r="N93" s="181"/>
      <c r="O93" s="181"/>
      <c r="P93" s="181"/>
      <c r="Q93" s="181"/>
      <c r="R93" s="181"/>
      <c r="S93" s="181"/>
      <c r="T93" s="181"/>
      <c r="U93" s="181"/>
      <c r="V93" s="181"/>
      <c r="W93" s="181"/>
      <c r="X93" s="181"/>
      <c r="Y93" s="181"/>
      <c r="Z93" s="181"/>
      <c r="AA93" s="181"/>
      <c r="AB93" s="182"/>
      <c r="AD93" s="226"/>
    </row>
    <row r="94" spans="2:30" ht="12.75" hidden="1" customHeight="1" outlineLevel="1">
      <c r="D94" s="112" t="str">
        <f t="shared" ca="1" si="5"/>
        <v>TOC Capex - IT Systems [Line 2]</v>
      </c>
      <c r="E94" s="93"/>
      <c r="F94" s="113" t="str">
        <f t="shared" si="6"/>
        <v>£000</v>
      </c>
      <c r="G94" s="181"/>
      <c r="H94" s="181"/>
      <c r="I94" s="181"/>
      <c r="J94" s="181"/>
      <c r="K94" s="181"/>
      <c r="L94" s="181"/>
      <c r="M94" s="181"/>
      <c r="N94" s="181"/>
      <c r="O94" s="181"/>
      <c r="P94" s="181"/>
      <c r="Q94" s="181"/>
      <c r="R94" s="181"/>
      <c r="S94" s="181"/>
      <c r="T94" s="181"/>
      <c r="U94" s="181"/>
      <c r="V94" s="181"/>
      <c r="W94" s="181"/>
      <c r="X94" s="181"/>
      <c r="Y94" s="181"/>
      <c r="Z94" s="181"/>
      <c r="AA94" s="181"/>
      <c r="AB94" s="182"/>
      <c r="AD94" s="226"/>
    </row>
    <row r="95" spans="2:30" ht="12.75" hidden="1" customHeight="1" outlineLevel="1">
      <c r="D95" s="112" t="str">
        <f t="shared" ca="1" si="5"/>
        <v>TOC Capex - IT Systems [Line 3]</v>
      </c>
      <c r="E95" s="93"/>
      <c r="F95" s="113" t="str">
        <f t="shared" si="6"/>
        <v>£000</v>
      </c>
      <c r="G95" s="181"/>
      <c r="H95" s="181"/>
      <c r="I95" s="181"/>
      <c r="J95" s="181"/>
      <c r="K95" s="181"/>
      <c r="L95" s="181"/>
      <c r="M95" s="181"/>
      <c r="N95" s="181"/>
      <c r="O95" s="181"/>
      <c r="P95" s="181"/>
      <c r="Q95" s="181"/>
      <c r="R95" s="181"/>
      <c r="S95" s="181"/>
      <c r="T95" s="181"/>
      <c r="U95" s="181"/>
      <c r="V95" s="181"/>
      <c r="W95" s="181"/>
      <c r="X95" s="181"/>
      <c r="Y95" s="181"/>
      <c r="Z95" s="181"/>
      <c r="AA95" s="181"/>
      <c r="AB95" s="182"/>
      <c r="AD95" s="226"/>
    </row>
    <row r="96" spans="2:30" ht="12.75" hidden="1" customHeight="1" outlineLevel="1">
      <c r="D96" s="112" t="str">
        <f t="shared" ca="1" si="5"/>
        <v>TOC Capex - Rolling Stock [Line 1]</v>
      </c>
      <c r="E96" s="93"/>
      <c r="F96" s="113" t="str">
        <f t="shared" si="6"/>
        <v>£000</v>
      </c>
      <c r="G96" s="181"/>
      <c r="H96" s="181"/>
      <c r="I96" s="181"/>
      <c r="J96" s="181"/>
      <c r="K96" s="181"/>
      <c r="L96" s="181"/>
      <c r="M96" s="181"/>
      <c r="N96" s="181"/>
      <c r="O96" s="181"/>
      <c r="P96" s="181"/>
      <c r="Q96" s="181"/>
      <c r="R96" s="181"/>
      <c r="S96" s="181"/>
      <c r="T96" s="181"/>
      <c r="U96" s="181"/>
      <c r="V96" s="181"/>
      <c r="W96" s="181"/>
      <c r="X96" s="181"/>
      <c r="Y96" s="181"/>
      <c r="Z96" s="181"/>
      <c r="AA96" s="181"/>
      <c r="AB96" s="182"/>
      <c r="AD96" s="226"/>
    </row>
    <row r="97" spans="4:30" ht="12.75" hidden="1" customHeight="1" outlineLevel="1">
      <c r="D97" s="112" t="str">
        <f t="shared" ca="1" si="5"/>
        <v>TOC Capex - Rolling Stock [Line 2]</v>
      </c>
      <c r="E97" s="93"/>
      <c r="F97" s="113" t="str">
        <f t="shared" si="6"/>
        <v>£000</v>
      </c>
      <c r="G97" s="181"/>
      <c r="H97" s="181"/>
      <c r="I97" s="181"/>
      <c r="J97" s="181"/>
      <c r="K97" s="181"/>
      <c r="L97" s="181"/>
      <c r="M97" s="181"/>
      <c r="N97" s="181"/>
      <c r="O97" s="181"/>
      <c r="P97" s="181"/>
      <c r="Q97" s="181"/>
      <c r="R97" s="181"/>
      <c r="S97" s="181"/>
      <c r="T97" s="181"/>
      <c r="U97" s="181"/>
      <c r="V97" s="181"/>
      <c r="W97" s="181"/>
      <c r="X97" s="181"/>
      <c r="Y97" s="181"/>
      <c r="Z97" s="181"/>
      <c r="AA97" s="181"/>
      <c r="AB97" s="182"/>
      <c r="AD97" s="226"/>
    </row>
    <row r="98" spans="4:30" ht="12.75" hidden="1" customHeight="1" outlineLevel="1">
      <c r="D98" s="112" t="str">
        <f t="shared" ca="1" si="5"/>
        <v>TOC Capex - Rolling Stock [Line 3]</v>
      </c>
      <c r="E98" s="93"/>
      <c r="F98" s="113" t="str">
        <f t="shared" si="6"/>
        <v>£000</v>
      </c>
      <c r="G98" s="181"/>
      <c r="H98" s="181"/>
      <c r="I98" s="181"/>
      <c r="J98" s="181"/>
      <c r="K98" s="181"/>
      <c r="L98" s="181"/>
      <c r="M98" s="181"/>
      <c r="N98" s="181"/>
      <c r="O98" s="181"/>
      <c r="P98" s="181"/>
      <c r="Q98" s="181"/>
      <c r="R98" s="181"/>
      <c r="S98" s="181"/>
      <c r="T98" s="181"/>
      <c r="U98" s="181"/>
      <c r="V98" s="181"/>
      <c r="W98" s="181"/>
      <c r="X98" s="181"/>
      <c r="Y98" s="181"/>
      <c r="Z98" s="181"/>
      <c r="AA98" s="181"/>
      <c r="AB98" s="182"/>
      <c r="AD98" s="226"/>
    </row>
    <row r="99" spans="4:30" ht="12.75" hidden="1" customHeight="1" outlineLevel="1">
      <c r="D99" s="112" t="str">
        <f t="shared" ca="1" si="5"/>
        <v>TOC Capex - Depots [Line 1]</v>
      </c>
      <c r="E99" s="93"/>
      <c r="F99" s="113" t="str">
        <f t="shared" si="6"/>
        <v>£000</v>
      </c>
      <c r="G99" s="181"/>
      <c r="H99" s="181"/>
      <c r="I99" s="181"/>
      <c r="J99" s="181"/>
      <c r="K99" s="181"/>
      <c r="L99" s="181"/>
      <c r="M99" s="181"/>
      <c r="N99" s="181"/>
      <c r="O99" s="181"/>
      <c r="P99" s="181"/>
      <c r="Q99" s="181"/>
      <c r="R99" s="181"/>
      <c r="S99" s="181"/>
      <c r="T99" s="181"/>
      <c r="U99" s="181"/>
      <c r="V99" s="181"/>
      <c r="W99" s="181"/>
      <c r="X99" s="181"/>
      <c r="Y99" s="181"/>
      <c r="Z99" s="181"/>
      <c r="AA99" s="181"/>
      <c r="AB99" s="182"/>
      <c r="AD99" s="226"/>
    </row>
    <row r="100" spans="4:30" ht="12.75" hidden="1" customHeight="1" outlineLevel="1">
      <c r="D100" s="112" t="str">
        <f t="shared" ca="1" si="5"/>
        <v>TOC Capex - Depots [Line 2]</v>
      </c>
      <c r="E100" s="93"/>
      <c r="F100" s="113" t="str">
        <f t="shared" si="6"/>
        <v>£000</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2"/>
      <c r="AD100" s="226"/>
    </row>
    <row r="101" spans="4:30" ht="12.75" hidden="1" customHeight="1" outlineLevel="1">
      <c r="D101" s="112" t="str">
        <f t="shared" ca="1" si="5"/>
        <v>TOC Capex - Depots [Line 3]</v>
      </c>
      <c r="E101" s="93"/>
      <c r="F101" s="113" t="str">
        <f t="shared" si="6"/>
        <v>£000</v>
      </c>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2"/>
      <c r="AD101" s="226"/>
    </row>
    <row r="102" spans="4:30" ht="12.75" hidden="1" customHeight="1" outlineLevel="1">
      <c r="D102" s="112" t="str">
        <f t="shared" ca="1" si="5"/>
        <v>TOC Capex - Other Infrastructure [Line 1]</v>
      </c>
      <c r="E102" s="93"/>
      <c r="F102" s="113" t="str">
        <f t="shared" si="6"/>
        <v>£000</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2"/>
      <c r="AD102" s="226"/>
    </row>
    <row r="103" spans="4:30" ht="12.75" hidden="1" customHeight="1" outlineLevel="1">
      <c r="D103" s="112" t="str">
        <f t="shared" ca="1" si="5"/>
        <v>TOC Capex - Other Infrastructure [Line 2]</v>
      </c>
      <c r="E103" s="93"/>
      <c r="F103" s="113" t="str">
        <f t="shared" si="6"/>
        <v>£000</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D103" s="226"/>
    </row>
    <row r="104" spans="4:30" ht="12.75" hidden="1" customHeight="1" outlineLevel="1">
      <c r="D104" s="112" t="str">
        <f t="shared" ca="1" si="5"/>
        <v>TOC Capex - Other Infrastructure [Line 3]</v>
      </c>
      <c r="E104" s="93"/>
      <c r="F104" s="113" t="str">
        <f t="shared" si="6"/>
        <v>£000</v>
      </c>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D104" s="226"/>
    </row>
    <row r="105" spans="4:30" ht="12.75" hidden="1" customHeight="1" outlineLevel="1">
      <c r="D105" s="112" t="str">
        <f t="shared" ca="1" si="5"/>
        <v>TOC Capex - Other (&lt;£250k)</v>
      </c>
      <c r="E105" s="93"/>
      <c r="F105" s="113" t="str">
        <f t="shared" si="6"/>
        <v>£000</v>
      </c>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2"/>
      <c r="AD105" s="226"/>
    </row>
    <row r="106" spans="4:30" ht="12.75" hidden="1" customHeight="1" outlineLevel="1">
      <c r="D106" s="112" t="str">
        <f t="shared" ca="1" si="5"/>
        <v>[TOC Capex Line 20]</v>
      </c>
      <c r="E106" s="93"/>
      <c r="F106" s="113" t="str">
        <f t="shared" si="6"/>
        <v>£000</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2"/>
      <c r="AD106" s="226"/>
    </row>
    <row r="107" spans="4:30" ht="12.75" hidden="1" customHeight="1" outlineLevel="1">
      <c r="D107" s="112" t="str">
        <f t="shared" ca="1" si="5"/>
        <v>[TOC Capex Line 21]</v>
      </c>
      <c r="E107" s="93"/>
      <c r="F107" s="113" t="str">
        <f t="shared" si="6"/>
        <v>£000</v>
      </c>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2"/>
      <c r="AD107" s="226"/>
    </row>
    <row r="108" spans="4:30" ht="12.75" hidden="1" customHeight="1" outlineLevel="1">
      <c r="D108" s="112" t="str">
        <f t="shared" ca="1" si="5"/>
        <v>[TOC Capex Line 22]</v>
      </c>
      <c r="E108" s="93"/>
      <c r="F108" s="113" t="str">
        <f t="shared" si="6"/>
        <v>£000</v>
      </c>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D108" s="226"/>
    </row>
    <row r="109" spans="4:30" ht="12.75" hidden="1" customHeight="1" outlineLevel="1">
      <c r="D109" s="112" t="str">
        <f t="shared" ca="1" si="5"/>
        <v>[TOC Capex Line 23]</v>
      </c>
      <c r="E109" s="93"/>
      <c r="F109" s="113" t="str">
        <f t="shared" si="6"/>
        <v>£000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226"/>
    </row>
    <row r="110" spans="4:30" ht="12.75" hidden="1" customHeight="1" outlineLevel="1">
      <c r="D110" s="112" t="str">
        <f t="shared" ca="1" si="5"/>
        <v>[TOC Capex Line 24]</v>
      </c>
      <c r="E110" s="93"/>
      <c r="F110" s="113" t="str">
        <f t="shared" si="6"/>
        <v>£000</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226"/>
    </row>
    <row r="111" spans="4:30" ht="12.75" hidden="1" customHeight="1" outlineLevel="1">
      <c r="D111" s="112" t="str">
        <f t="shared" ca="1" si="5"/>
        <v>[TOC Capex Line 25]</v>
      </c>
      <c r="E111" s="93"/>
      <c r="F111" s="113" t="str">
        <f t="shared" si="6"/>
        <v>£000</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226"/>
    </row>
    <row r="112" spans="4:30" ht="12.75" hidden="1" customHeight="1" outlineLevel="1">
      <c r="D112" s="112" t="str">
        <f t="shared" ca="1" si="5"/>
        <v>[TOC Capex Line 26]</v>
      </c>
      <c r="E112" s="93"/>
      <c r="F112" s="113" t="str">
        <f t="shared" si="6"/>
        <v>£000</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226"/>
    </row>
    <row r="113" spans="2:30" ht="12.75" hidden="1" customHeight="1" outlineLevel="1">
      <c r="D113" s="112" t="str">
        <f t="shared" ca="1" si="5"/>
        <v>[TOC Capex Line 27]</v>
      </c>
      <c r="E113" s="93"/>
      <c r="F113" s="113" t="str">
        <f t="shared" si="6"/>
        <v>£000</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2"/>
      <c r="AD113" s="226"/>
    </row>
    <row r="114" spans="2:30" ht="12.75" hidden="1" customHeight="1" outlineLevel="1">
      <c r="D114" s="112" t="str">
        <f t="shared" ca="1" si="5"/>
        <v>[TOC Capex Line 28]</v>
      </c>
      <c r="E114" s="93"/>
      <c r="F114" s="113" t="str">
        <f t="shared" si="6"/>
        <v>£000</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D114" s="226"/>
    </row>
    <row r="115" spans="2:30" ht="12.75" hidden="1" customHeight="1" outlineLevel="1">
      <c r="D115" s="112" t="str">
        <f t="shared" ca="1" si="5"/>
        <v>[TOC Capex Line 29]</v>
      </c>
      <c r="E115" s="93"/>
      <c r="F115" s="113" t="str">
        <f t="shared" si="6"/>
        <v>£000</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D115" s="226"/>
    </row>
    <row r="116" spans="2:30" ht="12.75" hidden="1" customHeight="1" outlineLevel="1">
      <c r="D116" s="123" t="str">
        <f t="shared" ca="1" si="5"/>
        <v>[TOC Capex Line 30]</v>
      </c>
      <c r="E116" s="183"/>
      <c r="F116" s="124" t="str">
        <f t="shared" si="6"/>
        <v>£000</v>
      </c>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5"/>
      <c r="AD116" s="227"/>
    </row>
    <row r="117" spans="2:30" ht="12.75" hidden="1" customHeight="1" outlineLevel="1">
      <c r="G117" s="94"/>
      <c r="H117" s="94"/>
      <c r="I117" s="94"/>
      <c r="J117" s="94"/>
      <c r="K117" s="94"/>
      <c r="L117" s="94"/>
      <c r="M117" s="94"/>
      <c r="N117" s="94"/>
      <c r="O117" s="94"/>
      <c r="P117" s="94"/>
      <c r="Q117" s="94"/>
      <c r="R117" s="94"/>
      <c r="S117" s="94"/>
      <c r="T117" s="94"/>
      <c r="U117" s="94"/>
      <c r="V117" s="94"/>
      <c r="W117" s="94"/>
      <c r="X117" s="94"/>
      <c r="Y117" s="94"/>
      <c r="Z117" s="94"/>
      <c r="AA117" s="94"/>
      <c r="AB117" s="94"/>
    </row>
    <row r="118" spans="2:30" ht="12.75" hidden="1" customHeight="1" outlineLevel="1">
      <c r="D118" s="241" t="str">
        <f>"Total "&amp;B85</f>
        <v>Total Depreciation (negative)</v>
      </c>
      <c r="E118" s="242"/>
      <c r="F118" s="243" t="str">
        <f>F116</f>
        <v>£000</v>
      </c>
      <c r="G118" s="244">
        <f t="shared" ref="G118:AB118" si="7">SUM(G87:G116)</f>
        <v>0</v>
      </c>
      <c r="H118" s="244">
        <f t="shared" si="7"/>
        <v>0</v>
      </c>
      <c r="I118" s="244">
        <f t="shared" si="7"/>
        <v>0</v>
      </c>
      <c r="J118" s="244">
        <f t="shared" si="7"/>
        <v>0</v>
      </c>
      <c r="K118" s="244">
        <f t="shared" si="7"/>
        <v>0</v>
      </c>
      <c r="L118" s="244">
        <f t="shared" si="7"/>
        <v>0</v>
      </c>
      <c r="M118" s="244">
        <f t="shared" si="7"/>
        <v>0</v>
      </c>
      <c r="N118" s="244">
        <f t="shared" si="7"/>
        <v>0</v>
      </c>
      <c r="O118" s="244">
        <f t="shared" si="7"/>
        <v>0</v>
      </c>
      <c r="P118" s="244">
        <f t="shared" si="7"/>
        <v>0</v>
      </c>
      <c r="Q118" s="244">
        <f t="shared" si="7"/>
        <v>0</v>
      </c>
      <c r="R118" s="244">
        <f t="shared" si="7"/>
        <v>0</v>
      </c>
      <c r="S118" s="244">
        <f t="shared" si="7"/>
        <v>0</v>
      </c>
      <c r="T118" s="244">
        <f t="shared" si="7"/>
        <v>0</v>
      </c>
      <c r="U118" s="244">
        <f t="shared" si="7"/>
        <v>0</v>
      </c>
      <c r="V118" s="244">
        <f t="shared" si="7"/>
        <v>0</v>
      </c>
      <c r="W118" s="244">
        <f t="shared" si="7"/>
        <v>0</v>
      </c>
      <c r="X118" s="244">
        <f t="shared" si="7"/>
        <v>0</v>
      </c>
      <c r="Y118" s="244">
        <f t="shared" si="7"/>
        <v>0</v>
      </c>
      <c r="Z118" s="244">
        <f t="shared" si="7"/>
        <v>0</v>
      </c>
      <c r="AA118" s="244">
        <f t="shared" si="7"/>
        <v>0</v>
      </c>
      <c r="AB118" s="245">
        <f t="shared" si="7"/>
        <v>0</v>
      </c>
      <c r="AD118" s="248"/>
    </row>
    <row r="119" spans="2:30" collapsed="1">
      <c r="G119" s="94"/>
      <c r="H119" s="94"/>
      <c r="I119" s="94"/>
      <c r="J119" s="94"/>
      <c r="K119" s="94"/>
      <c r="L119" s="94"/>
      <c r="M119" s="94"/>
      <c r="N119" s="94"/>
      <c r="O119" s="94"/>
      <c r="P119" s="94"/>
      <c r="Q119" s="94"/>
      <c r="R119" s="94"/>
      <c r="S119" s="94"/>
      <c r="T119" s="94"/>
      <c r="U119" s="94"/>
      <c r="V119" s="94"/>
      <c r="W119" s="94"/>
      <c r="X119" s="94"/>
      <c r="Y119" s="94"/>
      <c r="Z119" s="94"/>
      <c r="AA119" s="94"/>
      <c r="AB119" s="94"/>
    </row>
    <row r="120" spans="2:30">
      <c r="B120" s="15" t="s">
        <v>656</v>
      </c>
      <c r="C120" s="15"/>
      <c r="D120" s="178"/>
      <c r="E120" s="178"/>
      <c r="F120" s="15"/>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5"/>
      <c r="AD120" s="15"/>
    </row>
    <row r="121" spans="2:30" ht="12.75" hidden="1" customHeight="1" outlineLevel="1">
      <c r="G121" s="94"/>
      <c r="H121" s="94"/>
      <c r="I121" s="94"/>
      <c r="J121" s="94"/>
      <c r="K121" s="94"/>
      <c r="L121" s="94"/>
      <c r="M121" s="94"/>
      <c r="N121" s="94"/>
      <c r="O121" s="94"/>
      <c r="P121" s="94"/>
      <c r="Q121" s="94"/>
      <c r="R121" s="94"/>
      <c r="S121" s="94"/>
      <c r="T121" s="94"/>
      <c r="U121" s="94"/>
      <c r="V121" s="94"/>
      <c r="W121" s="94"/>
      <c r="X121" s="94"/>
      <c r="Y121" s="94"/>
      <c r="Z121" s="94"/>
      <c r="AA121" s="94"/>
      <c r="AB121" s="94"/>
    </row>
    <row r="122" spans="2:30" ht="12.75" hidden="1" customHeight="1" outlineLevel="1">
      <c r="D122" s="106" t="str">
        <f t="shared" ref="D122:D151" ca="1" si="8">D87</f>
        <v>TOC Capex - Stations [Line 1]</v>
      </c>
      <c r="E122" s="89"/>
      <c r="F122" s="192" t="str">
        <f>F87</f>
        <v>£000</v>
      </c>
      <c r="G122" s="90">
        <f t="shared" ref="G122:AB133" si="9">SUM(G17,G52,G87)</f>
        <v>0</v>
      </c>
      <c r="H122" s="90">
        <f t="shared" si="9"/>
        <v>0</v>
      </c>
      <c r="I122" s="90">
        <f t="shared" si="9"/>
        <v>0</v>
      </c>
      <c r="J122" s="90">
        <f t="shared" si="9"/>
        <v>0</v>
      </c>
      <c r="K122" s="90">
        <f t="shared" si="9"/>
        <v>0</v>
      </c>
      <c r="L122" s="90">
        <f t="shared" si="9"/>
        <v>0</v>
      </c>
      <c r="M122" s="90">
        <f t="shared" si="9"/>
        <v>0</v>
      </c>
      <c r="N122" s="90">
        <f t="shared" si="9"/>
        <v>0</v>
      </c>
      <c r="O122" s="90">
        <f t="shared" si="9"/>
        <v>0</v>
      </c>
      <c r="P122" s="90">
        <f t="shared" si="9"/>
        <v>0</v>
      </c>
      <c r="Q122" s="90">
        <f t="shared" si="9"/>
        <v>0</v>
      </c>
      <c r="R122" s="90">
        <f t="shared" si="9"/>
        <v>0</v>
      </c>
      <c r="S122" s="90">
        <f t="shared" si="9"/>
        <v>0</v>
      </c>
      <c r="T122" s="90">
        <f t="shared" si="9"/>
        <v>0</v>
      </c>
      <c r="U122" s="90">
        <f t="shared" si="9"/>
        <v>0</v>
      </c>
      <c r="V122" s="90">
        <f t="shared" si="9"/>
        <v>0</v>
      </c>
      <c r="W122" s="90">
        <f t="shared" si="9"/>
        <v>0</v>
      </c>
      <c r="X122" s="90">
        <f t="shared" si="9"/>
        <v>0</v>
      </c>
      <c r="Y122" s="90">
        <f t="shared" si="9"/>
        <v>0</v>
      </c>
      <c r="Z122" s="90">
        <f t="shared" si="9"/>
        <v>0</v>
      </c>
      <c r="AA122" s="90">
        <f t="shared" si="9"/>
        <v>0</v>
      </c>
      <c r="AB122" s="91">
        <f t="shared" si="9"/>
        <v>0</v>
      </c>
      <c r="AD122" s="193"/>
    </row>
    <row r="123" spans="2:30" ht="12.75" hidden="1" customHeight="1" outlineLevel="1">
      <c r="D123" s="112" t="str">
        <f t="shared" ca="1" si="8"/>
        <v>TOC Capex - Stations [Line 2]</v>
      </c>
      <c r="E123" s="93"/>
      <c r="F123" s="113" t="str">
        <f t="shared" ref="F123:F151" si="10">F122</f>
        <v>£000</v>
      </c>
      <c r="G123" s="94">
        <f t="shared" si="9"/>
        <v>0</v>
      </c>
      <c r="H123" s="94">
        <f t="shared" si="9"/>
        <v>0</v>
      </c>
      <c r="I123" s="94">
        <f t="shared" si="9"/>
        <v>0</v>
      </c>
      <c r="J123" s="94">
        <f t="shared" si="9"/>
        <v>0</v>
      </c>
      <c r="K123" s="94">
        <f t="shared" si="9"/>
        <v>0</v>
      </c>
      <c r="L123" s="94">
        <f t="shared" si="9"/>
        <v>0</v>
      </c>
      <c r="M123" s="94">
        <f t="shared" si="9"/>
        <v>0</v>
      </c>
      <c r="N123" s="94">
        <f t="shared" si="9"/>
        <v>0</v>
      </c>
      <c r="O123" s="94">
        <f t="shared" si="9"/>
        <v>0</v>
      </c>
      <c r="P123" s="94">
        <f t="shared" si="9"/>
        <v>0</v>
      </c>
      <c r="Q123" s="94">
        <f t="shared" si="9"/>
        <v>0</v>
      </c>
      <c r="R123" s="94">
        <f t="shared" si="9"/>
        <v>0</v>
      </c>
      <c r="S123" s="94">
        <f t="shared" si="9"/>
        <v>0</v>
      </c>
      <c r="T123" s="94">
        <f t="shared" si="9"/>
        <v>0</v>
      </c>
      <c r="U123" s="94">
        <f t="shared" si="9"/>
        <v>0</v>
      </c>
      <c r="V123" s="94">
        <f t="shared" si="9"/>
        <v>0</v>
      </c>
      <c r="W123" s="94">
        <f t="shared" si="9"/>
        <v>0</v>
      </c>
      <c r="X123" s="94">
        <f t="shared" si="9"/>
        <v>0</v>
      </c>
      <c r="Y123" s="94">
        <f t="shared" si="9"/>
        <v>0</v>
      </c>
      <c r="Z123" s="94">
        <f t="shared" si="9"/>
        <v>0</v>
      </c>
      <c r="AA123" s="94">
        <f t="shared" si="9"/>
        <v>0</v>
      </c>
      <c r="AB123" s="95">
        <f t="shared" si="9"/>
        <v>0</v>
      </c>
      <c r="AD123" s="194"/>
    </row>
    <row r="124" spans="2:30" ht="12.75" hidden="1" customHeight="1" outlineLevel="1">
      <c r="D124" s="112" t="str">
        <f t="shared" ca="1" si="8"/>
        <v>TOC Capex - Stations [Line 3]</v>
      </c>
      <c r="E124" s="93"/>
      <c r="F124" s="113" t="str">
        <f t="shared" si="10"/>
        <v>£000</v>
      </c>
      <c r="G124" s="94">
        <f t="shared" si="9"/>
        <v>0</v>
      </c>
      <c r="H124" s="94">
        <f t="shared" si="9"/>
        <v>0</v>
      </c>
      <c r="I124" s="94">
        <f t="shared" si="9"/>
        <v>0</v>
      </c>
      <c r="J124" s="94">
        <f t="shared" si="9"/>
        <v>0</v>
      </c>
      <c r="K124" s="94">
        <f t="shared" si="9"/>
        <v>0</v>
      </c>
      <c r="L124" s="94">
        <f t="shared" si="9"/>
        <v>0</v>
      </c>
      <c r="M124" s="94">
        <f t="shared" si="9"/>
        <v>0</v>
      </c>
      <c r="N124" s="94">
        <f t="shared" si="9"/>
        <v>0</v>
      </c>
      <c r="O124" s="94">
        <f t="shared" si="9"/>
        <v>0</v>
      </c>
      <c r="P124" s="94">
        <f t="shared" si="9"/>
        <v>0</v>
      </c>
      <c r="Q124" s="94">
        <f t="shared" si="9"/>
        <v>0</v>
      </c>
      <c r="R124" s="94">
        <f t="shared" si="9"/>
        <v>0</v>
      </c>
      <c r="S124" s="94">
        <f t="shared" si="9"/>
        <v>0</v>
      </c>
      <c r="T124" s="94">
        <f t="shared" si="9"/>
        <v>0</v>
      </c>
      <c r="U124" s="94">
        <f t="shared" si="9"/>
        <v>0</v>
      </c>
      <c r="V124" s="94">
        <f t="shared" si="9"/>
        <v>0</v>
      </c>
      <c r="W124" s="94">
        <f t="shared" si="9"/>
        <v>0</v>
      </c>
      <c r="X124" s="94">
        <f t="shared" si="9"/>
        <v>0</v>
      </c>
      <c r="Y124" s="94">
        <f t="shared" si="9"/>
        <v>0</v>
      </c>
      <c r="Z124" s="94">
        <f t="shared" si="9"/>
        <v>0</v>
      </c>
      <c r="AA124" s="94">
        <f t="shared" si="9"/>
        <v>0</v>
      </c>
      <c r="AB124" s="95">
        <f t="shared" si="9"/>
        <v>0</v>
      </c>
      <c r="AD124" s="194"/>
    </row>
    <row r="125" spans="2:30" ht="12.75" hidden="1" customHeight="1" outlineLevel="1">
      <c r="D125" s="112" t="str">
        <f t="shared" ca="1" si="8"/>
        <v>TOC Capex - Ticketing [Line 1]</v>
      </c>
      <c r="E125" s="93"/>
      <c r="F125" s="113" t="str">
        <f t="shared" si="10"/>
        <v>£000</v>
      </c>
      <c r="G125" s="94">
        <f t="shared" si="9"/>
        <v>0</v>
      </c>
      <c r="H125" s="94">
        <f t="shared" si="9"/>
        <v>0</v>
      </c>
      <c r="I125" s="94">
        <f t="shared" si="9"/>
        <v>0</v>
      </c>
      <c r="J125" s="94">
        <f t="shared" si="9"/>
        <v>0</v>
      </c>
      <c r="K125" s="94">
        <f t="shared" si="9"/>
        <v>0</v>
      </c>
      <c r="L125" s="94">
        <f t="shared" si="9"/>
        <v>0</v>
      </c>
      <c r="M125" s="94">
        <f t="shared" si="9"/>
        <v>0</v>
      </c>
      <c r="N125" s="94">
        <f t="shared" si="9"/>
        <v>0</v>
      </c>
      <c r="O125" s="94">
        <f t="shared" si="9"/>
        <v>0</v>
      </c>
      <c r="P125" s="94">
        <f t="shared" si="9"/>
        <v>0</v>
      </c>
      <c r="Q125" s="94">
        <f t="shared" si="9"/>
        <v>0</v>
      </c>
      <c r="R125" s="94">
        <f t="shared" si="9"/>
        <v>0</v>
      </c>
      <c r="S125" s="94">
        <f t="shared" si="9"/>
        <v>0</v>
      </c>
      <c r="T125" s="94">
        <f t="shared" si="9"/>
        <v>0</v>
      </c>
      <c r="U125" s="94">
        <f t="shared" si="9"/>
        <v>0</v>
      </c>
      <c r="V125" s="94">
        <f t="shared" si="9"/>
        <v>0</v>
      </c>
      <c r="W125" s="94">
        <f t="shared" si="9"/>
        <v>0</v>
      </c>
      <c r="X125" s="94">
        <f t="shared" si="9"/>
        <v>0</v>
      </c>
      <c r="Y125" s="94">
        <f t="shared" si="9"/>
        <v>0</v>
      </c>
      <c r="Z125" s="94">
        <f t="shared" si="9"/>
        <v>0</v>
      </c>
      <c r="AA125" s="94">
        <f t="shared" si="9"/>
        <v>0</v>
      </c>
      <c r="AB125" s="95">
        <f t="shared" si="9"/>
        <v>0</v>
      </c>
      <c r="AD125" s="194"/>
    </row>
    <row r="126" spans="2:30" ht="12.75" hidden="1" customHeight="1" outlineLevel="1">
      <c r="D126" s="112" t="str">
        <f t="shared" ca="1" si="8"/>
        <v>TOC Capex - Ticketing [Line 2]</v>
      </c>
      <c r="E126" s="93"/>
      <c r="F126" s="113" t="str">
        <f t="shared" si="10"/>
        <v>£000</v>
      </c>
      <c r="G126" s="94">
        <f t="shared" si="9"/>
        <v>0</v>
      </c>
      <c r="H126" s="94">
        <f t="shared" si="9"/>
        <v>0</v>
      </c>
      <c r="I126" s="94">
        <f t="shared" si="9"/>
        <v>0</v>
      </c>
      <c r="J126" s="94">
        <f t="shared" si="9"/>
        <v>0</v>
      </c>
      <c r="K126" s="94">
        <f t="shared" si="9"/>
        <v>0</v>
      </c>
      <c r="L126" s="94">
        <f t="shared" si="9"/>
        <v>0</v>
      </c>
      <c r="M126" s="94">
        <f t="shared" si="9"/>
        <v>0</v>
      </c>
      <c r="N126" s="94">
        <f t="shared" si="9"/>
        <v>0</v>
      </c>
      <c r="O126" s="94">
        <f t="shared" si="9"/>
        <v>0</v>
      </c>
      <c r="P126" s="94">
        <f t="shared" si="9"/>
        <v>0</v>
      </c>
      <c r="Q126" s="94">
        <f t="shared" si="9"/>
        <v>0</v>
      </c>
      <c r="R126" s="94">
        <f t="shared" si="9"/>
        <v>0</v>
      </c>
      <c r="S126" s="94">
        <f t="shared" si="9"/>
        <v>0</v>
      </c>
      <c r="T126" s="94">
        <f t="shared" si="9"/>
        <v>0</v>
      </c>
      <c r="U126" s="94">
        <f t="shared" si="9"/>
        <v>0</v>
      </c>
      <c r="V126" s="94">
        <f t="shared" si="9"/>
        <v>0</v>
      </c>
      <c r="W126" s="94">
        <f t="shared" si="9"/>
        <v>0</v>
      </c>
      <c r="X126" s="94">
        <f t="shared" si="9"/>
        <v>0</v>
      </c>
      <c r="Y126" s="94">
        <f t="shared" si="9"/>
        <v>0</v>
      </c>
      <c r="Z126" s="94">
        <f t="shared" si="9"/>
        <v>0</v>
      </c>
      <c r="AA126" s="94">
        <f t="shared" si="9"/>
        <v>0</v>
      </c>
      <c r="AB126" s="95">
        <f t="shared" si="9"/>
        <v>0</v>
      </c>
      <c r="AD126" s="194"/>
    </row>
    <row r="127" spans="2:30" ht="12.75" hidden="1" customHeight="1" outlineLevel="1">
      <c r="D127" s="112" t="str">
        <f t="shared" ca="1" si="8"/>
        <v>TOC Capex - Ticketing [Line 3]</v>
      </c>
      <c r="E127" s="93"/>
      <c r="F127" s="113" t="str">
        <f t="shared" si="10"/>
        <v>£000</v>
      </c>
      <c r="G127" s="94">
        <f t="shared" si="9"/>
        <v>0</v>
      </c>
      <c r="H127" s="94">
        <f t="shared" si="9"/>
        <v>0</v>
      </c>
      <c r="I127" s="94">
        <f t="shared" si="9"/>
        <v>0</v>
      </c>
      <c r="J127" s="94">
        <f t="shared" si="9"/>
        <v>0</v>
      </c>
      <c r="K127" s="94">
        <f t="shared" si="9"/>
        <v>0</v>
      </c>
      <c r="L127" s="94">
        <f t="shared" si="9"/>
        <v>0</v>
      </c>
      <c r="M127" s="94">
        <f t="shared" si="9"/>
        <v>0</v>
      </c>
      <c r="N127" s="94">
        <f t="shared" si="9"/>
        <v>0</v>
      </c>
      <c r="O127" s="94">
        <f t="shared" si="9"/>
        <v>0</v>
      </c>
      <c r="P127" s="94">
        <f t="shared" si="9"/>
        <v>0</v>
      </c>
      <c r="Q127" s="94">
        <f t="shared" si="9"/>
        <v>0</v>
      </c>
      <c r="R127" s="94">
        <f t="shared" si="9"/>
        <v>0</v>
      </c>
      <c r="S127" s="94">
        <f t="shared" si="9"/>
        <v>0</v>
      </c>
      <c r="T127" s="94">
        <f t="shared" si="9"/>
        <v>0</v>
      </c>
      <c r="U127" s="94">
        <f t="shared" si="9"/>
        <v>0</v>
      </c>
      <c r="V127" s="94">
        <f t="shared" si="9"/>
        <v>0</v>
      </c>
      <c r="W127" s="94">
        <f t="shared" si="9"/>
        <v>0</v>
      </c>
      <c r="X127" s="94">
        <f t="shared" si="9"/>
        <v>0</v>
      </c>
      <c r="Y127" s="94">
        <f t="shared" si="9"/>
        <v>0</v>
      </c>
      <c r="Z127" s="94">
        <f t="shared" si="9"/>
        <v>0</v>
      </c>
      <c r="AA127" s="94">
        <f t="shared" si="9"/>
        <v>0</v>
      </c>
      <c r="AB127" s="95">
        <f t="shared" si="9"/>
        <v>0</v>
      </c>
      <c r="AD127" s="194"/>
    </row>
    <row r="128" spans="2:30" ht="12.75" hidden="1" customHeight="1" outlineLevel="1">
      <c r="D128" s="112" t="str">
        <f t="shared" ca="1" si="8"/>
        <v>TOC Capex - IT Systems [Line 1]</v>
      </c>
      <c r="E128" s="93"/>
      <c r="F128" s="113" t="str">
        <f t="shared" si="10"/>
        <v>£000</v>
      </c>
      <c r="G128" s="94">
        <f t="shared" si="9"/>
        <v>0</v>
      </c>
      <c r="H128" s="94">
        <f t="shared" si="9"/>
        <v>0</v>
      </c>
      <c r="I128" s="94">
        <f t="shared" si="9"/>
        <v>0</v>
      </c>
      <c r="J128" s="94">
        <f t="shared" si="9"/>
        <v>0</v>
      </c>
      <c r="K128" s="94">
        <f t="shared" si="9"/>
        <v>0</v>
      </c>
      <c r="L128" s="94">
        <f t="shared" si="9"/>
        <v>0</v>
      </c>
      <c r="M128" s="94">
        <f t="shared" si="9"/>
        <v>0</v>
      </c>
      <c r="N128" s="94">
        <f t="shared" si="9"/>
        <v>0</v>
      </c>
      <c r="O128" s="94">
        <f t="shared" si="9"/>
        <v>0</v>
      </c>
      <c r="P128" s="94">
        <f t="shared" si="9"/>
        <v>0</v>
      </c>
      <c r="Q128" s="94">
        <f t="shared" si="9"/>
        <v>0</v>
      </c>
      <c r="R128" s="94">
        <f t="shared" si="9"/>
        <v>0</v>
      </c>
      <c r="S128" s="94">
        <f t="shared" si="9"/>
        <v>0</v>
      </c>
      <c r="T128" s="94">
        <f t="shared" si="9"/>
        <v>0</v>
      </c>
      <c r="U128" s="94">
        <f t="shared" si="9"/>
        <v>0</v>
      </c>
      <c r="V128" s="94">
        <f t="shared" si="9"/>
        <v>0</v>
      </c>
      <c r="W128" s="94">
        <f t="shared" si="9"/>
        <v>0</v>
      </c>
      <c r="X128" s="94">
        <f t="shared" si="9"/>
        <v>0</v>
      </c>
      <c r="Y128" s="94">
        <f t="shared" si="9"/>
        <v>0</v>
      </c>
      <c r="Z128" s="94">
        <f t="shared" si="9"/>
        <v>0</v>
      </c>
      <c r="AA128" s="94">
        <f t="shared" si="9"/>
        <v>0</v>
      </c>
      <c r="AB128" s="95">
        <f t="shared" si="9"/>
        <v>0</v>
      </c>
      <c r="AD128" s="194"/>
    </row>
    <row r="129" spans="4:30" ht="12.75" hidden="1" customHeight="1" outlineLevel="1">
      <c r="D129" s="112" t="str">
        <f t="shared" ca="1" si="8"/>
        <v>TOC Capex - IT Systems [Line 2]</v>
      </c>
      <c r="E129" s="93"/>
      <c r="F129" s="113" t="str">
        <f t="shared" si="10"/>
        <v>£000</v>
      </c>
      <c r="G129" s="94">
        <f t="shared" si="9"/>
        <v>0</v>
      </c>
      <c r="H129" s="94">
        <f t="shared" si="9"/>
        <v>0</v>
      </c>
      <c r="I129" s="94">
        <f t="shared" si="9"/>
        <v>0</v>
      </c>
      <c r="J129" s="94">
        <f t="shared" si="9"/>
        <v>0</v>
      </c>
      <c r="K129" s="94">
        <f t="shared" si="9"/>
        <v>0</v>
      </c>
      <c r="L129" s="94">
        <f t="shared" si="9"/>
        <v>0</v>
      </c>
      <c r="M129" s="94">
        <f t="shared" si="9"/>
        <v>0</v>
      </c>
      <c r="N129" s="94">
        <f t="shared" si="9"/>
        <v>0</v>
      </c>
      <c r="O129" s="94">
        <f t="shared" si="9"/>
        <v>0</v>
      </c>
      <c r="P129" s="94">
        <f t="shared" si="9"/>
        <v>0</v>
      </c>
      <c r="Q129" s="94">
        <f t="shared" si="9"/>
        <v>0</v>
      </c>
      <c r="R129" s="94">
        <f t="shared" si="9"/>
        <v>0</v>
      </c>
      <c r="S129" s="94">
        <f t="shared" si="9"/>
        <v>0</v>
      </c>
      <c r="T129" s="94">
        <f t="shared" si="9"/>
        <v>0</v>
      </c>
      <c r="U129" s="94">
        <f t="shared" si="9"/>
        <v>0</v>
      </c>
      <c r="V129" s="94">
        <f t="shared" si="9"/>
        <v>0</v>
      </c>
      <c r="W129" s="94">
        <f t="shared" si="9"/>
        <v>0</v>
      </c>
      <c r="X129" s="94">
        <f t="shared" si="9"/>
        <v>0</v>
      </c>
      <c r="Y129" s="94">
        <f t="shared" si="9"/>
        <v>0</v>
      </c>
      <c r="Z129" s="94">
        <f t="shared" si="9"/>
        <v>0</v>
      </c>
      <c r="AA129" s="94">
        <f t="shared" si="9"/>
        <v>0</v>
      </c>
      <c r="AB129" s="95">
        <f t="shared" si="9"/>
        <v>0</v>
      </c>
      <c r="AD129" s="194"/>
    </row>
    <row r="130" spans="4:30" ht="12.75" hidden="1" customHeight="1" outlineLevel="1">
      <c r="D130" s="112" t="str">
        <f t="shared" ca="1" si="8"/>
        <v>TOC Capex - IT Systems [Line 3]</v>
      </c>
      <c r="E130" s="93"/>
      <c r="F130" s="113" t="str">
        <f t="shared" si="10"/>
        <v>£000</v>
      </c>
      <c r="G130" s="94">
        <f t="shared" si="9"/>
        <v>0</v>
      </c>
      <c r="H130" s="94">
        <f t="shared" si="9"/>
        <v>0</v>
      </c>
      <c r="I130" s="94">
        <f t="shared" si="9"/>
        <v>0</v>
      </c>
      <c r="J130" s="94">
        <f t="shared" si="9"/>
        <v>0</v>
      </c>
      <c r="K130" s="94">
        <f t="shared" si="9"/>
        <v>0</v>
      </c>
      <c r="L130" s="94">
        <f t="shared" si="9"/>
        <v>0</v>
      </c>
      <c r="M130" s="94">
        <f t="shared" si="9"/>
        <v>0</v>
      </c>
      <c r="N130" s="94">
        <f t="shared" si="9"/>
        <v>0</v>
      </c>
      <c r="O130" s="94">
        <f t="shared" si="9"/>
        <v>0</v>
      </c>
      <c r="P130" s="94">
        <f t="shared" si="9"/>
        <v>0</v>
      </c>
      <c r="Q130" s="94">
        <f t="shared" si="9"/>
        <v>0</v>
      </c>
      <c r="R130" s="94">
        <f t="shared" si="9"/>
        <v>0</v>
      </c>
      <c r="S130" s="94">
        <f t="shared" si="9"/>
        <v>0</v>
      </c>
      <c r="T130" s="94">
        <f t="shared" si="9"/>
        <v>0</v>
      </c>
      <c r="U130" s="94">
        <f t="shared" si="9"/>
        <v>0</v>
      </c>
      <c r="V130" s="94">
        <f t="shared" si="9"/>
        <v>0</v>
      </c>
      <c r="W130" s="94">
        <f t="shared" si="9"/>
        <v>0</v>
      </c>
      <c r="X130" s="94">
        <f t="shared" si="9"/>
        <v>0</v>
      </c>
      <c r="Y130" s="94">
        <f t="shared" si="9"/>
        <v>0</v>
      </c>
      <c r="Z130" s="94">
        <f t="shared" si="9"/>
        <v>0</v>
      </c>
      <c r="AA130" s="94">
        <f t="shared" si="9"/>
        <v>0</v>
      </c>
      <c r="AB130" s="95">
        <f t="shared" si="9"/>
        <v>0</v>
      </c>
      <c r="AD130" s="194"/>
    </row>
    <row r="131" spans="4:30" ht="12.75" hidden="1" customHeight="1" outlineLevel="1">
      <c r="D131" s="112" t="str">
        <f t="shared" ca="1" si="8"/>
        <v>TOC Capex - Rolling Stock [Line 1]</v>
      </c>
      <c r="E131" s="93"/>
      <c r="F131" s="113" t="str">
        <f t="shared" si="10"/>
        <v>£000</v>
      </c>
      <c r="G131" s="94">
        <f t="shared" si="9"/>
        <v>0</v>
      </c>
      <c r="H131" s="94">
        <f t="shared" si="9"/>
        <v>0</v>
      </c>
      <c r="I131" s="94">
        <f t="shared" si="9"/>
        <v>0</v>
      </c>
      <c r="J131" s="94">
        <f t="shared" si="9"/>
        <v>0</v>
      </c>
      <c r="K131" s="94">
        <f t="shared" si="9"/>
        <v>0</v>
      </c>
      <c r="L131" s="94">
        <f t="shared" si="9"/>
        <v>0</v>
      </c>
      <c r="M131" s="94">
        <f t="shared" si="9"/>
        <v>0</v>
      </c>
      <c r="N131" s="94">
        <f t="shared" si="9"/>
        <v>0</v>
      </c>
      <c r="O131" s="94">
        <f t="shared" si="9"/>
        <v>0</v>
      </c>
      <c r="P131" s="94">
        <f t="shared" si="9"/>
        <v>0</v>
      </c>
      <c r="Q131" s="94">
        <f t="shared" si="9"/>
        <v>0</v>
      </c>
      <c r="R131" s="94">
        <f t="shared" si="9"/>
        <v>0</v>
      </c>
      <c r="S131" s="94">
        <f t="shared" si="9"/>
        <v>0</v>
      </c>
      <c r="T131" s="94">
        <f t="shared" si="9"/>
        <v>0</v>
      </c>
      <c r="U131" s="94">
        <f t="shared" si="9"/>
        <v>0</v>
      </c>
      <c r="V131" s="94">
        <f t="shared" si="9"/>
        <v>0</v>
      </c>
      <c r="W131" s="94">
        <f t="shared" si="9"/>
        <v>0</v>
      </c>
      <c r="X131" s="94">
        <f t="shared" si="9"/>
        <v>0</v>
      </c>
      <c r="Y131" s="94">
        <f t="shared" si="9"/>
        <v>0</v>
      </c>
      <c r="Z131" s="94">
        <f t="shared" si="9"/>
        <v>0</v>
      </c>
      <c r="AA131" s="94">
        <f t="shared" si="9"/>
        <v>0</v>
      </c>
      <c r="AB131" s="95">
        <f t="shared" si="9"/>
        <v>0</v>
      </c>
      <c r="AD131" s="194"/>
    </row>
    <row r="132" spans="4:30" ht="12.75" hidden="1" customHeight="1" outlineLevel="1">
      <c r="D132" s="112" t="str">
        <f t="shared" ca="1" si="8"/>
        <v>TOC Capex - Rolling Stock [Line 2]</v>
      </c>
      <c r="E132" s="93"/>
      <c r="F132" s="113" t="str">
        <f t="shared" si="10"/>
        <v>£000</v>
      </c>
      <c r="G132" s="94">
        <f t="shared" si="9"/>
        <v>0</v>
      </c>
      <c r="H132" s="94">
        <f t="shared" si="9"/>
        <v>0</v>
      </c>
      <c r="I132" s="94">
        <f t="shared" si="9"/>
        <v>0</v>
      </c>
      <c r="J132" s="94">
        <f t="shared" si="9"/>
        <v>0</v>
      </c>
      <c r="K132" s="94">
        <f t="shared" si="9"/>
        <v>0</v>
      </c>
      <c r="L132" s="94">
        <f t="shared" si="9"/>
        <v>0</v>
      </c>
      <c r="M132" s="94">
        <f t="shared" si="9"/>
        <v>0</v>
      </c>
      <c r="N132" s="94">
        <f t="shared" si="9"/>
        <v>0</v>
      </c>
      <c r="O132" s="94">
        <f t="shared" si="9"/>
        <v>0</v>
      </c>
      <c r="P132" s="94">
        <f t="shared" si="9"/>
        <v>0</v>
      </c>
      <c r="Q132" s="94">
        <f t="shared" si="9"/>
        <v>0</v>
      </c>
      <c r="R132" s="94">
        <f t="shared" si="9"/>
        <v>0</v>
      </c>
      <c r="S132" s="94">
        <f t="shared" si="9"/>
        <v>0</v>
      </c>
      <c r="T132" s="94">
        <f t="shared" si="9"/>
        <v>0</v>
      </c>
      <c r="U132" s="94">
        <f t="shared" si="9"/>
        <v>0</v>
      </c>
      <c r="V132" s="94">
        <f t="shared" si="9"/>
        <v>0</v>
      </c>
      <c r="W132" s="94">
        <f t="shared" si="9"/>
        <v>0</v>
      </c>
      <c r="X132" s="94">
        <f t="shared" si="9"/>
        <v>0</v>
      </c>
      <c r="Y132" s="94">
        <f t="shared" si="9"/>
        <v>0</v>
      </c>
      <c r="Z132" s="94">
        <f t="shared" si="9"/>
        <v>0</v>
      </c>
      <c r="AA132" s="94">
        <f t="shared" si="9"/>
        <v>0</v>
      </c>
      <c r="AB132" s="95">
        <f t="shared" si="9"/>
        <v>0</v>
      </c>
      <c r="AD132" s="194"/>
    </row>
    <row r="133" spans="4:30" ht="12.75" hidden="1" customHeight="1" outlineLevel="1">
      <c r="D133" s="112" t="str">
        <f t="shared" ca="1" si="8"/>
        <v>TOC Capex - Rolling Stock [Line 3]</v>
      </c>
      <c r="E133" s="93"/>
      <c r="F133" s="113" t="str">
        <f t="shared" si="10"/>
        <v>£000</v>
      </c>
      <c r="G133" s="94">
        <f t="shared" si="9"/>
        <v>0</v>
      </c>
      <c r="H133" s="94">
        <f t="shared" si="9"/>
        <v>0</v>
      </c>
      <c r="I133" s="94">
        <f t="shared" si="9"/>
        <v>0</v>
      </c>
      <c r="J133" s="94">
        <f t="shared" si="9"/>
        <v>0</v>
      </c>
      <c r="K133" s="94">
        <f t="shared" si="9"/>
        <v>0</v>
      </c>
      <c r="L133" s="94">
        <f t="shared" si="9"/>
        <v>0</v>
      </c>
      <c r="M133" s="94">
        <f t="shared" si="9"/>
        <v>0</v>
      </c>
      <c r="N133" s="94">
        <f t="shared" si="9"/>
        <v>0</v>
      </c>
      <c r="O133" s="94">
        <f t="shared" si="9"/>
        <v>0</v>
      </c>
      <c r="P133" s="94">
        <f t="shared" si="9"/>
        <v>0</v>
      </c>
      <c r="Q133" s="94">
        <f t="shared" si="9"/>
        <v>0</v>
      </c>
      <c r="R133" s="94">
        <f t="shared" si="9"/>
        <v>0</v>
      </c>
      <c r="S133" s="94">
        <f t="shared" si="9"/>
        <v>0</v>
      </c>
      <c r="T133" s="94">
        <f t="shared" ref="T133:AB133" si="11">SUM(T28,T63,T98)</f>
        <v>0</v>
      </c>
      <c r="U133" s="94">
        <f t="shared" si="11"/>
        <v>0</v>
      </c>
      <c r="V133" s="94">
        <f t="shared" si="11"/>
        <v>0</v>
      </c>
      <c r="W133" s="94">
        <f t="shared" si="11"/>
        <v>0</v>
      </c>
      <c r="X133" s="94">
        <f t="shared" si="11"/>
        <v>0</v>
      </c>
      <c r="Y133" s="94">
        <f t="shared" si="11"/>
        <v>0</v>
      </c>
      <c r="Z133" s="94">
        <f t="shared" si="11"/>
        <v>0</v>
      </c>
      <c r="AA133" s="94">
        <f t="shared" si="11"/>
        <v>0</v>
      </c>
      <c r="AB133" s="95">
        <f t="shared" si="11"/>
        <v>0</v>
      </c>
      <c r="AD133" s="194"/>
    </row>
    <row r="134" spans="4:30" ht="12.75" hidden="1" customHeight="1" outlineLevel="1">
      <c r="D134" s="112" t="str">
        <f t="shared" ca="1" si="8"/>
        <v>TOC Capex - Depots [Line 1]</v>
      </c>
      <c r="E134" s="93"/>
      <c r="F134" s="113" t="str">
        <f t="shared" si="10"/>
        <v>£000</v>
      </c>
      <c r="G134" s="94">
        <f t="shared" ref="G134:AB145" si="12">SUM(G29,G64,G99)</f>
        <v>0</v>
      </c>
      <c r="H134" s="94">
        <f t="shared" si="12"/>
        <v>0</v>
      </c>
      <c r="I134" s="94">
        <f t="shared" si="12"/>
        <v>0</v>
      </c>
      <c r="J134" s="94">
        <f t="shared" si="12"/>
        <v>0</v>
      </c>
      <c r="K134" s="94">
        <f t="shared" si="12"/>
        <v>0</v>
      </c>
      <c r="L134" s="94">
        <f t="shared" si="12"/>
        <v>0</v>
      </c>
      <c r="M134" s="94">
        <f t="shared" si="12"/>
        <v>0</v>
      </c>
      <c r="N134" s="94">
        <f t="shared" si="12"/>
        <v>0</v>
      </c>
      <c r="O134" s="94">
        <f t="shared" si="12"/>
        <v>0</v>
      </c>
      <c r="P134" s="94">
        <f t="shared" si="12"/>
        <v>0</v>
      </c>
      <c r="Q134" s="94">
        <f t="shared" si="12"/>
        <v>0</v>
      </c>
      <c r="R134" s="94">
        <f t="shared" si="12"/>
        <v>0</v>
      </c>
      <c r="S134" s="94">
        <f t="shared" si="12"/>
        <v>0</v>
      </c>
      <c r="T134" s="94">
        <f t="shared" si="12"/>
        <v>0</v>
      </c>
      <c r="U134" s="94">
        <f t="shared" si="12"/>
        <v>0</v>
      </c>
      <c r="V134" s="94">
        <f t="shared" si="12"/>
        <v>0</v>
      </c>
      <c r="W134" s="94">
        <f t="shared" si="12"/>
        <v>0</v>
      </c>
      <c r="X134" s="94">
        <f t="shared" si="12"/>
        <v>0</v>
      </c>
      <c r="Y134" s="94">
        <f t="shared" si="12"/>
        <v>0</v>
      </c>
      <c r="Z134" s="94">
        <f t="shared" si="12"/>
        <v>0</v>
      </c>
      <c r="AA134" s="94">
        <f t="shared" si="12"/>
        <v>0</v>
      </c>
      <c r="AB134" s="95">
        <f t="shared" si="12"/>
        <v>0</v>
      </c>
      <c r="AD134" s="194"/>
    </row>
    <row r="135" spans="4:30" ht="12.75" hidden="1" customHeight="1" outlineLevel="1">
      <c r="D135" s="112" t="str">
        <f t="shared" ca="1" si="8"/>
        <v>TOC Capex - Depots [Line 2]</v>
      </c>
      <c r="E135" s="93"/>
      <c r="F135" s="113" t="str">
        <f t="shared" si="10"/>
        <v>£000</v>
      </c>
      <c r="G135" s="94">
        <f t="shared" si="12"/>
        <v>0</v>
      </c>
      <c r="H135" s="94">
        <f t="shared" si="12"/>
        <v>0</v>
      </c>
      <c r="I135" s="94">
        <f t="shared" si="12"/>
        <v>0</v>
      </c>
      <c r="J135" s="94">
        <f t="shared" si="12"/>
        <v>0</v>
      </c>
      <c r="K135" s="94">
        <f t="shared" si="12"/>
        <v>0</v>
      </c>
      <c r="L135" s="94">
        <f t="shared" si="12"/>
        <v>0</v>
      </c>
      <c r="M135" s="94">
        <f t="shared" si="12"/>
        <v>0</v>
      </c>
      <c r="N135" s="94">
        <f t="shared" si="12"/>
        <v>0</v>
      </c>
      <c r="O135" s="94">
        <f t="shared" si="12"/>
        <v>0</v>
      </c>
      <c r="P135" s="94">
        <f t="shared" si="12"/>
        <v>0</v>
      </c>
      <c r="Q135" s="94">
        <f t="shared" si="12"/>
        <v>0</v>
      </c>
      <c r="R135" s="94">
        <f t="shared" si="12"/>
        <v>0</v>
      </c>
      <c r="S135" s="94">
        <f t="shared" si="12"/>
        <v>0</v>
      </c>
      <c r="T135" s="94">
        <f t="shared" si="12"/>
        <v>0</v>
      </c>
      <c r="U135" s="94">
        <f t="shared" si="12"/>
        <v>0</v>
      </c>
      <c r="V135" s="94">
        <f t="shared" si="12"/>
        <v>0</v>
      </c>
      <c r="W135" s="94">
        <f t="shared" si="12"/>
        <v>0</v>
      </c>
      <c r="X135" s="94">
        <f t="shared" si="12"/>
        <v>0</v>
      </c>
      <c r="Y135" s="94">
        <f t="shared" si="12"/>
        <v>0</v>
      </c>
      <c r="Z135" s="94">
        <f t="shared" si="12"/>
        <v>0</v>
      </c>
      <c r="AA135" s="94">
        <f t="shared" si="12"/>
        <v>0</v>
      </c>
      <c r="AB135" s="95">
        <f t="shared" si="12"/>
        <v>0</v>
      </c>
      <c r="AD135" s="194"/>
    </row>
    <row r="136" spans="4:30" ht="12.75" hidden="1" customHeight="1" outlineLevel="1">
      <c r="D136" s="112" t="str">
        <f t="shared" ca="1" si="8"/>
        <v>TOC Capex - Depots [Line 3]</v>
      </c>
      <c r="E136" s="93"/>
      <c r="F136" s="113" t="str">
        <f t="shared" si="10"/>
        <v>£000</v>
      </c>
      <c r="G136" s="94">
        <f t="shared" si="12"/>
        <v>0</v>
      </c>
      <c r="H136" s="94">
        <f t="shared" si="12"/>
        <v>0</v>
      </c>
      <c r="I136" s="94">
        <f t="shared" si="12"/>
        <v>0</v>
      </c>
      <c r="J136" s="94">
        <f t="shared" si="12"/>
        <v>0</v>
      </c>
      <c r="K136" s="94">
        <f t="shared" si="12"/>
        <v>0</v>
      </c>
      <c r="L136" s="94">
        <f t="shared" si="12"/>
        <v>0</v>
      </c>
      <c r="M136" s="94">
        <f t="shared" si="12"/>
        <v>0</v>
      </c>
      <c r="N136" s="94">
        <f t="shared" si="12"/>
        <v>0</v>
      </c>
      <c r="O136" s="94">
        <f t="shared" si="12"/>
        <v>0</v>
      </c>
      <c r="P136" s="94">
        <f t="shared" si="12"/>
        <v>0</v>
      </c>
      <c r="Q136" s="94">
        <f t="shared" si="12"/>
        <v>0</v>
      </c>
      <c r="R136" s="94">
        <f t="shared" si="12"/>
        <v>0</v>
      </c>
      <c r="S136" s="94">
        <f t="shared" si="12"/>
        <v>0</v>
      </c>
      <c r="T136" s="94">
        <f t="shared" si="12"/>
        <v>0</v>
      </c>
      <c r="U136" s="94">
        <f t="shared" si="12"/>
        <v>0</v>
      </c>
      <c r="V136" s="94">
        <f t="shared" si="12"/>
        <v>0</v>
      </c>
      <c r="W136" s="94">
        <f t="shared" si="12"/>
        <v>0</v>
      </c>
      <c r="X136" s="94">
        <f t="shared" si="12"/>
        <v>0</v>
      </c>
      <c r="Y136" s="94">
        <f t="shared" si="12"/>
        <v>0</v>
      </c>
      <c r="Z136" s="94">
        <f t="shared" si="12"/>
        <v>0</v>
      </c>
      <c r="AA136" s="94">
        <f t="shared" si="12"/>
        <v>0</v>
      </c>
      <c r="AB136" s="95">
        <f t="shared" si="12"/>
        <v>0</v>
      </c>
      <c r="AD136" s="194"/>
    </row>
    <row r="137" spans="4:30" ht="12.75" hidden="1" customHeight="1" outlineLevel="1">
      <c r="D137" s="112" t="str">
        <f t="shared" ca="1" si="8"/>
        <v>TOC Capex - Other Infrastructure [Line 1]</v>
      </c>
      <c r="E137" s="93"/>
      <c r="F137" s="113" t="str">
        <f t="shared" si="10"/>
        <v>£000</v>
      </c>
      <c r="G137" s="94">
        <f t="shared" si="12"/>
        <v>0</v>
      </c>
      <c r="H137" s="94">
        <f t="shared" si="12"/>
        <v>0</v>
      </c>
      <c r="I137" s="94">
        <f t="shared" si="12"/>
        <v>0</v>
      </c>
      <c r="J137" s="94">
        <f t="shared" si="12"/>
        <v>0</v>
      </c>
      <c r="K137" s="94">
        <f t="shared" si="12"/>
        <v>0</v>
      </c>
      <c r="L137" s="94">
        <f t="shared" si="12"/>
        <v>0</v>
      </c>
      <c r="M137" s="94">
        <f t="shared" si="12"/>
        <v>0</v>
      </c>
      <c r="N137" s="94">
        <f t="shared" si="12"/>
        <v>0</v>
      </c>
      <c r="O137" s="94">
        <f t="shared" si="12"/>
        <v>0</v>
      </c>
      <c r="P137" s="94">
        <f t="shared" si="12"/>
        <v>0</v>
      </c>
      <c r="Q137" s="94">
        <f t="shared" si="12"/>
        <v>0</v>
      </c>
      <c r="R137" s="94">
        <f t="shared" si="12"/>
        <v>0</v>
      </c>
      <c r="S137" s="94">
        <f t="shared" si="12"/>
        <v>0</v>
      </c>
      <c r="T137" s="94">
        <f t="shared" si="12"/>
        <v>0</v>
      </c>
      <c r="U137" s="94">
        <f t="shared" si="12"/>
        <v>0</v>
      </c>
      <c r="V137" s="94">
        <f t="shared" si="12"/>
        <v>0</v>
      </c>
      <c r="W137" s="94">
        <f t="shared" si="12"/>
        <v>0</v>
      </c>
      <c r="X137" s="94">
        <f t="shared" si="12"/>
        <v>0</v>
      </c>
      <c r="Y137" s="94">
        <f t="shared" si="12"/>
        <v>0</v>
      </c>
      <c r="Z137" s="94">
        <f t="shared" si="12"/>
        <v>0</v>
      </c>
      <c r="AA137" s="94">
        <f t="shared" si="12"/>
        <v>0</v>
      </c>
      <c r="AB137" s="95">
        <f t="shared" si="12"/>
        <v>0</v>
      </c>
      <c r="AD137" s="194"/>
    </row>
    <row r="138" spans="4:30" ht="12.75" hidden="1" customHeight="1" outlineLevel="1">
      <c r="D138" s="112" t="str">
        <f t="shared" ca="1" si="8"/>
        <v>TOC Capex - Other Infrastructure [Line 2]</v>
      </c>
      <c r="E138" s="93"/>
      <c r="F138" s="113" t="str">
        <f t="shared" si="10"/>
        <v>£000</v>
      </c>
      <c r="G138" s="94">
        <f t="shared" si="12"/>
        <v>0</v>
      </c>
      <c r="H138" s="94">
        <f t="shared" si="12"/>
        <v>0</v>
      </c>
      <c r="I138" s="94">
        <f t="shared" si="12"/>
        <v>0</v>
      </c>
      <c r="J138" s="94">
        <f t="shared" si="12"/>
        <v>0</v>
      </c>
      <c r="K138" s="94">
        <f t="shared" si="12"/>
        <v>0</v>
      </c>
      <c r="L138" s="94">
        <f t="shared" si="12"/>
        <v>0</v>
      </c>
      <c r="M138" s="94">
        <f t="shared" si="12"/>
        <v>0</v>
      </c>
      <c r="N138" s="94">
        <f t="shared" si="12"/>
        <v>0</v>
      </c>
      <c r="O138" s="94">
        <f t="shared" si="12"/>
        <v>0</v>
      </c>
      <c r="P138" s="94">
        <f t="shared" si="12"/>
        <v>0</v>
      </c>
      <c r="Q138" s="94">
        <f t="shared" si="12"/>
        <v>0</v>
      </c>
      <c r="R138" s="94">
        <f t="shared" si="12"/>
        <v>0</v>
      </c>
      <c r="S138" s="94">
        <f t="shared" si="12"/>
        <v>0</v>
      </c>
      <c r="T138" s="94">
        <f t="shared" si="12"/>
        <v>0</v>
      </c>
      <c r="U138" s="94">
        <f t="shared" si="12"/>
        <v>0</v>
      </c>
      <c r="V138" s="94">
        <f t="shared" si="12"/>
        <v>0</v>
      </c>
      <c r="W138" s="94">
        <f t="shared" si="12"/>
        <v>0</v>
      </c>
      <c r="X138" s="94">
        <f t="shared" si="12"/>
        <v>0</v>
      </c>
      <c r="Y138" s="94">
        <f t="shared" si="12"/>
        <v>0</v>
      </c>
      <c r="Z138" s="94">
        <f t="shared" si="12"/>
        <v>0</v>
      </c>
      <c r="AA138" s="94">
        <f t="shared" si="12"/>
        <v>0</v>
      </c>
      <c r="AB138" s="95">
        <f t="shared" si="12"/>
        <v>0</v>
      </c>
      <c r="AD138" s="194"/>
    </row>
    <row r="139" spans="4:30" ht="12.75" hidden="1" customHeight="1" outlineLevel="1">
      <c r="D139" s="112" t="str">
        <f t="shared" ca="1" si="8"/>
        <v>TOC Capex - Other Infrastructure [Line 3]</v>
      </c>
      <c r="E139" s="93"/>
      <c r="F139" s="113" t="str">
        <f t="shared" si="10"/>
        <v>£000</v>
      </c>
      <c r="G139" s="94">
        <f t="shared" si="12"/>
        <v>0</v>
      </c>
      <c r="H139" s="94">
        <f t="shared" si="12"/>
        <v>0</v>
      </c>
      <c r="I139" s="94">
        <f t="shared" si="12"/>
        <v>0</v>
      </c>
      <c r="J139" s="94">
        <f t="shared" si="12"/>
        <v>0</v>
      </c>
      <c r="K139" s="94">
        <f t="shared" si="12"/>
        <v>0</v>
      </c>
      <c r="L139" s="94">
        <f t="shared" si="12"/>
        <v>0</v>
      </c>
      <c r="M139" s="94">
        <f t="shared" si="12"/>
        <v>0</v>
      </c>
      <c r="N139" s="94">
        <f t="shared" si="12"/>
        <v>0</v>
      </c>
      <c r="O139" s="94">
        <f t="shared" si="12"/>
        <v>0</v>
      </c>
      <c r="P139" s="94">
        <f t="shared" si="12"/>
        <v>0</v>
      </c>
      <c r="Q139" s="94">
        <f t="shared" si="12"/>
        <v>0</v>
      </c>
      <c r="R139" s="94">
        <f t="shared" si="12"/>
        <v>0</v>
      </c>
      <c r="S139" s="94">
        <f t="shared" si="12"/>
        <v>0</v>
      </c>
      <c r="T139" s="94">
        <f t="shared" si="12"/>
        <v>0</v>
      </c>
      <c r="U139" s="94">
        <f t="shared" si="12"/>
        <v>0</v>
      </c>
      <c r="V139" s="94">
        <f t="shared" si="12"/>
        <v>0</v>
      </c>
      <c r="W139" s="94">
        <f t="shared" si="12"/>
        <v>0</v>
      </c>
      <c r="X139" s="94">
        <f t="shared" si="12"/>
        <v>0</v>
      </c>
      <c r="Y139" s="94">
        <f t="shared" si="12"/>
        <v>0</v>
      </c>
      <c r="Z139" s="94">
        <f t="shared" si="12"/>
        <v>0</v>
      </c>
      <c r="AA139" s="94">
        <f t="shared" si="12"/>
        <v>0</v>
      </c>
      <c r="AB139" s="95">
        <f t="shared" si="12"/>
        <v>0</v>
      </c>
      <c r="AD139" s="194"/>
    </row>
    <row r="140" spans="4:30" ht="12.75" hidden="1" customHeight="1" outlineLevel="1">
      <c r="D140" s="112" t="str">
        <f t="shared" ca="1" si="8"/>
        <v>TOC Capex - Other (&lt;£250k)</v>
      </c>
      <c r="E140" s="93"/>
      <c r="F140" s="113" t="str">
        <f t="shared" si="10"/>
        <v>£000</v>
      </c>
      <c r="G140" s="94">
        <f t="shared" si="12"/>
        <v>0</v>
      </c>
      <c r="H140" s="94">
        <f t="shared" si="12"/>
        <v>0</v>
      </c>
      <c r="I140" s="94">
        <f t="shared" si="12"/>
        <v>0</v>
      </c>
      <c r="J140" s="94">
        <f t="shared" si="12"/>
        <v>0</v>
      </c>
      <c r="K140" s="94">
        <f t="shared" si="12"/>
        <v>0</v>
      </c>
      <c r="L140" s="94">
        <f t="shared" si="12"/>
        <v>0</v>
      </c>
      <c r="M140" s="94">
        <f t="shared" si="12"/>
        <v>0</v>
      </c>
      <c r="N140" s="94">
        <f t="shared" si="12"/>
        <v>0</v>
      </c>
      <c r="O140" s="94">
        <f t="shared" si="12"/>
        <v>0</v>
      </c>
      <c r="P140" s="94">
        <f t="shared" si="12"/>
        <v>0</v>
      </c>
      <c r="Q140" s="94">
        <f t="shared" si="12"/>
        <v>0</v>
      </c>
      <c r="R140" s="94">
        <f t="shared" si="12"/>
        <v>0</v>
      </c>
      <c r="S140" s="94">
        <f t="shared" si="12"/>
        <v>0</v>
      </c>
      <c r="T140" s="94">
        <f t="shared" si="12"/>
        <v>0</v>
      </c>
      <c r="U140" s="94">
        <f t="shared" si="12"/>
        <v>0</v>
      </c>
      <c r="V140" s="94">
        <f t="shared" si="12"/>
        <v>0</v>
      </c>
      <c r="W140" s="94">
        <f t="shared" si="12"/>
        <v>0</v>
      </c>
      <c r="X140" s="94">
        <f t="shared" si="12"/>
        <v>0</v>
      </c>
      <c r="Y140" s="94">
        <f t="shared" si="12"/>
        <v>0</v>
      </c>
      <c r="Z140" s="94">
        <f t="shared" si="12"/>
        <v>0</v>
      </c>
      <c r="AA140" s="94">
        <f t="shared" si="12"/>
        <v>0</v>
      </c>
      <c r="AB140" s="95">
        <f t="shared" si="12"/>
        <v>0</v>
      </c>
      <c r="AD140" s="194"/>
    </row>
    <row r="141" spans="4:30" ht="12.75" hidden="1" customHeight="1" outlineLevel="1">
      <c r="D141" s="112" t="str">
        <f t="shared" ca="1" si="8"/>
        <v>[TOC Capex Line 20]</v>
      </c>
      <c r="E141" s="93"/>
      <c r="F141" s="113" t="str">
        <f t="shared" si="10"/>
        <v>£000</v>
      </c>
      <c r="G141" s="94">
        <f t="shared" si="12"/>
        <v>0</v>
      </c>
      <c r="H141" s="94">
        <f t="shared" si="12"/>
        <v>0</v>
      </c>
      <c r="I141" s="94">
        <f t="shared" si="12"/>
        <v>0</v>
      </c>
      <c r="J141" s="94">
        <f t="shared" si="12"/>
        <v>0</v>
      </c>
      <c r="K141" s="94">
        <f t="shared" si="12"/>
        <v>0</v>
      </c>
      <c r="L141" s="94">
        <f t="shared" si="12"/>
        <v>0</v>
      </c>
      <c r="M141" s="94">
        <f t="shared" si="12"/>
        <v>0</v>
      </c>
      <c r="N141" s="94">
        <f t="shared" si="12"/>
        <v>0</v>
      </c>
      <c r="O141" s="94">
        <f t="shared" si="12"/>
        <v>0</v>
      </c>
      <c r="P141" s="94">
        <f t="shared" si="12"/>
        <v>0</v>
      </c>
      <c r="Q141" s="94">
        <f t="shared" si="12"/>
        <v>0</v>
      </c>
      <c r="R141" s="94">
        <f t="shared" si="12"/>
        <v>0</v>
      </c>
      <c r="S141" s="94">
        <f t="shared" si="12"/>
        <v>0</v>
      </c>
      <c r="T141" s="94">
        <f t="shared" si="12"/>
        <v>0</v>
      </c>
      <c r="U141" s="94">
        <f t="shared" si="12"/>
        <v>0</v>
      </c>
      <c r="V141" s="94">
        <f t="shared" si="12"/>
        <v>0</v>
      </c>
      <c r="W141" s="94">
        <f t="shared" si="12"/>
        <v>0</v>
      </c>
      <c r="X141" s="94">
        <f t="shared" si="12"/>
        <v>0</v>
      </c>
      <c r="Y141" s="94">
        <f t="shared" si="12"/>
        <v>0</v>
      </c>
      <c r="Z141" s="94">
        <f t="shared" si="12"/>
        <v>0</v>
      </c>
      <c r="AA141" s="94">
        <f t="shared" si="12"/>
        <v>0</v>
      </c>
      <c r="AB141" s="95">
        <f t="shared" si="12"/>
        <v>0</v>
      </c>
      <c r="AD141" s="194"/>
    </row>
    <row r="142" spans="4:30" ht="12.75" hidden="1" customHeight="1" outlineLevel="1">
      <c r="D142" s="112" t="str">
        <f t="shared" ca="1" si="8"/>
        <v>[TOC Capex Line 21]</v>
      </c>
      <c r="E142" s="93"/>
      <c r="F142" s="113" t="str">
        <f t="shared" si="10"/>
        <v>£000</v>
      </c>
      <c r="G142" s="94">
        <f t="shared" si="12"/>
        <v>0</v>
      </c>
      <c r="H142" s="94">
        <f t="shared" si="12"/>
        <v>0</v>
      </c>
      <c r="I142" s="94">
        <f t="shared" si="12"/>
        <v>0</v>
      </c>
      <c r="J142" s="94">
        <f t="shared" si="12"/>
        <v>0</v>
      </c>
      <c r="K142" s="94">
        <f t="shared" si="12"/>
        <v>0</v>
      </c>
      <c r="L142" s="94">
        <f t="shared" si="12"/>
        <v>0</v>
      </c>
      <c r="M142" s="94">
        <f t="shared" si="12"/>
        <v>0</v>
      </c>
      <c r="N142" s="94">
        <f t="shared" si="12"/>
        <v>0</v>
      </c>
      <c r="O142" s="94">
        <f t="shared" si="12"/>
        <v>0</v>
      </c>
      <c r="P142" s="94">
        <f t="shared" si="12"/>
        <v>0</v>
      </c>
      <c r="Q142" s="94">
        <f t="shared" si="12"/>
        <v>0</v>
      </c>
      <c r="R142" s="94">
        <f t="shared" si="12"/>
        <v>0</v>
      </c>
      <c r="S142" s="94">
        <f t="shared" si="12"/>
        <v>0</v>
      </c>
      <c r="T142" s="94">
        <f t="shared" si="12"/>
        <v>0</v>
      </c>
      <c r="U142" s="94">
        <f t="shared" si="12"/>
        <v>0</v>
      </c>
      <c r="V142" s="94">
        <f t="shared" si="12"/>
        <v>0</v>
      </c>
      <c r="W142" s="94">
        <f t="shared" si="12"/>
        <v>0</v>
      </c>
      <c r="X142" s="94">
        <f t="shared" si="12"/>
        <v>0</v>
      </c>
      <c r="Y142" s="94">
        <f t="shared" si="12"/>
        <v>0</v>
      </c>
      <c r="Z142" s="94">
        <f t="shared" si="12"/>
        <v>0</v>
      </c>
      <c r="AA142" s="94">
        <f t="shared" si="12"/>
        <v>0</v>
      </c>
      <c r="AB142" s="95">
        <f t="shared" si="12"/>
        <v>0</v>
      </c>
      <c r="AD142" s="194"/>
    </row>
    <row r="143" spans="4:30" ht="12.75" hidden="1" customHeight="1" outlineLevel="1">
      <c r="D143" s="112" t="str">
        <f t="shared" ca="1" si="8"/>
        <v>[TOC Capex Line 22]</v>
      </c>
      <c r="E143" s="93"/>
      <c r="F143" s="113" t="str">
        <f t="shared" si="10"/>
        <v>£000</v>
      </c>
      <c r="G143" s="94">
        <f t="shared" si="12"/>
        <v>0</v>
      </c>
      <c r="H143" s="94">
        <f t="shared" si="12"/>
        <v>0</v>
      </c>
      <c r="I143" s="94">
        <f t="shared" si="12"/>
        <v>0</v>
      </c>
      <c r="J143" s="94">
        <f t="shared" si="12"/>
        <v>0</v>
      </c>
      <c r="K143" s="94">
        <f t="shared" si="12"/>
        <v>0</v>
      </c>
      <c r="L143" s="94">
        <f t="shared" si="12"/>
        <v>0</v>
      </c>
      <c r="M143" s="94">
        <f t="shared" si="12"/>
        <v>0</v>
      </c>
      <c r="N143" s="94">
        <f t="shared" si="12"/>
        <v>0</v>
      </c>
      <c r="O143" s="94">
        <f t="shared" si="12"/>
        <v>0</v>
      </c>
      <c r="P143" s="94">
        <f t="shared" si="12"/>
        <v>0</v>
      </c>
      <c r="Q143" s="94">
        <f t="shared" si="12"/>
        <v>0</v>
      </c>
      <c r="R143" s="94">
        <f t="shared" si="12"/>
        <v>0</v>
      </c>
      <c r="S143" s="94">
        <f t="shared" si="12"/>
        <v>0</v>
      </c>
      <c r="T143" s="94">
        <f t="shared" si="12"/>
        <v>0</v>
      </c>
      <c r="U143" s="94">
        <f t="shared" si="12"/>
        <v>0</v>
      </c>
      <c r="V143" s="94">
        <f t="shared" si="12"/>
        <v>0</v>
      </c>
      <c r="W143" s="94">
        <f t="shared" si="12"/>
        <v>0</v>
      </c>
      <c r="X143" s="94">
        <f t="shared" si="12"/>
        <v>0</v>
      </c>
      <c r="Y143" s="94">
        <f t="shared" si="12"/>
        <v>0</v>
      </c>
      <c r="Z143" s="94">
        <f t="shared" si="12"/>
        <v>0</v>
      </c>
      <c r="AA143" s="94">
        <f t="shared" si="12"/>
        <v>0</v>
      </c>
      <c r="AB143" s="95">
        <f t="shared" si="12"/>
        <v>0</v>
      </c>
      <c r="AD143" s="194"/>
    </row>
    <row r="144" spans="4:30" ht="12.75" hidden="1" customHeight="1" outlineLevel="1">
      <c r="D144" s="112" t="str">
        <f t="shared" ca="1" si="8"/>
        <v>[TOC Capex Line 23]</v>
      </c>
      <c r="E144" s="93"/>
      <c r="F144" s="113" t="str">
        <f t="shared" si="10"/>
        <v>£000</v>
      </c>
      <c r="G144" s="94">
        <f t="shared" si="12"/>
        <v>0</v>
      </c>
      <c r="H144" s="94">
        <f t="shared" si="12"/>
        <v>0</v>
      </c>
      <c r="I144" s="94">
        <f t="shared" si="12"/>
        <v>0</v>
      </c>
      <c r="J144" s="94">
        <f t="shared" si="12"/>
        <v>0</v>
      </c>
      <c r="K144" s="94">
        <f t="shared" si="12"/>
        <v>0</v>
      </c>
      <c r="L144" s="94">
        <f t="shared" si="12"/>
        <v>0</v>
      </c>
      <c r="M144" s="94">
        <f t="shared" si="12"/>
        <v>0</v>
      </c>
      <c r="N144" s="94">
        <f t="shared" si="12"/>
        <v>0</v>
      </c>
      <c r="O144" s="94">
        <f t="shared" si="12"/>
        <v>0</v>
      </c>
      <c r="P144" s="94">
        <f t="shared" si="12"/>
        <v>0</v>
      </c>
      <c r="Q144" s="94">
        <f t="shared" si="12"/>
        <v>0</v>
      </c>
      <c r="R144" s="94">
        <f t="shared" si="12"/>
        <v>0</v>
      </c>
      <c r="S144" s="94">
        <f t="shared" si="12"/>
        <v>0</v>
      </c>
      <c r="T144" s="94">
        <f t="shared" si="12"/>
        <v>0</v>
      </c>
      <c r="U144" s="94">
        <f t="shared" si="12"/>
        <v>0</v>
      </c>
      <c r="V144" s="94">
        <f t="shared" si="12"/>
        <v>0</v>
      </c>
      <c r="W144" s="94">
        <f t="shared" si="12"/>
        <v>0</v>
      </c>
      <c r="X144" s="94">
        <f t="shared" si="12"/>
        <v>0</v>
      </c>
      <c r="Y144" s="94">
        <f t="shared" si="12"/>
        <v>0</v>
      </c>
      <c r="Z144" s="94">
        <f t="shared" si="12"/>
        <v>0</v>
      </c>
      <c r="AA144" s="94">
        <f t="shared" si="12"/>
        <v>0</v>
      </c>
      <c r="AB144" s="95">
        <f t="shared" si="12"/>
        <v>0</v>
      </c>
      <c r="AD144" s="194"/>
    </row>
    <row r="145" spans="2:30" ht="12.75" hidden="1" customHeight="1" outlineLevel="1">
      <c r="D145" s="112" t="str">
        <f t="shared" ca="1" si="8"/>
        <v>[TOC Capex Line 24]</v>
      </c>
      <c r="E145" s="93"/>
      <c r="F145" s="113" t="str">
        <f t="shared" si="10"/>
        <v>£000</v>
      </c>
      <c r="G145" s="94">
        <f t="shared" si="12"/>
        <v>0</v>
      </c>
      <c r="H145" s="94">
        <f t="shared" si="12"/>
        <v>0</v>
      </c>
      <c r="I145" s="94">
        <f t="shared" si="12"/>
        <v>0</v>
      </c>
      <c r="J145" s="94">
        <f t="shared" si="12"/>
        <v>0</v>
      </c>
      <c r="K145" s="94">
        <f t="shared" si="12"/>
        <v>0</v>
      </c>
      <c r="L145" s="94">
        <f t="shared" si="12"/>
        <v>0</v>
      </c>
      <c r="M145" s="94">
        <f t="shared" si="12"/>
        <v>0</v>
      </c>
      <c r="N145" s="94">
        <f t="shared" si="12"/>
        <v>0</v>
      </c>
      <c r="O145" s="94">
        <f t="shared" si="12"/>
        <v>0</v>
      </c>
      <c r="P145" s="94">
        <f t="shared" si="12"/>
        <v>0</v>
      </c>
      <c r="Q145" s="94">
        <f t="shared" si="12"/>
        <v>0</v>
      </c>
      <c r="R145" s="94">
        <f t="shared" si="12"/>
        <v>0</v>
      </c>
      <c r="S145" s="94">
        <f t="shared" si="12"/>
        <v>0</v>
      </c>
      <c r="T145" s="94">
        <f t="shared" ref="T145:AB145" si="13">SUM(T40,T75,T110)</f>
        <v>0</v>
      </c>
      <c r="U145" s="94">
        <f t="shared" si="13"/>
        <v>0</v>
      </c>
      <c r="V145" s="94">
        <f t="shared" si="13"/>
        <v>0</v>
      </c>
      <c r="W145" s="94">
        <f t="shared" si="13"/>
        <v>0</v>
      </c>
      <c r="X145" s="94">
        <f t="shared" si="13"/>
        <v>0</v>
      </c>
      <c r="Y145" s="94">
        <f t="shared" si="13"/>
        <v>0</v>
      </c>
      <c r="Z145" s="94">
        <f t="shared" si="13"/>
        <v>0</v>
      </c>
      <c r="AA145" s="94">
        <f t="shared" si="13"/>
        <v>0</v>
      </c>
      <c r="AB145" s="95">
        <f t="shared" si="13"/>
        <v>0</v>
      </c>
      <c r="AD145" s="194"/>
    </row>
    <row r="146" spans="2:30" ht="12.75" hidden="1" customHeight="1" outlineLevel="1">
      <c r="D146" s="112" t="str">
        <f t="shared" ca="1" si="8"/>
        <v>[TOC Capex Line 25]</v>
      </c>
      <c r="E146" s="93"/>
      <c r="F146" s="113" t="str">
        <f t="shared" si="10"/>
        <v>£000</v>
      </c>
      <c r="G146" s="94">
        <f t="shared" ref="G146:AB151" si="14">SUM(G41,G76,G111)</f>
        <v>0</v>
      </c>
      <c r="H146" s="94">
        <f t="shared" si="14"/>
        <v>0</v>
      </c>
      <c r="I146" s="94">
        <f t="shared" si="14"/>
        <v>0</v>
      </c>
      <c r="J146" s="94">
        <f t="shared" si="14"/>
        <v>0</v>
      </c>
      <c r="K146" s="94">
        <f t="shared" si="14"/>
        <v>0</v>
      </c>
      <c r="L146" s="94">
        <f t="shared" si="14"/>
        <v>0</v>
      </c>
      <c r="M146" s="94">
        <f t="shared" si="14"/>
        <v>0</v>
      </c>
      <c r="N146" s="94">
        <f t="shared" si="14"/>
        <v>0</v>
      </c>
      <c r="O146" s="94">
        <f t="shared" si="14"/>
        <v>0</v>
      </c>
      <c r="P146" s="94">
        <f t="shared" si="14"/>
        <v>0</v>
      </c>
      <c r="Q146" s="94">
        <f t="shared" si="14"/>
        <v>0</v>
      </c>
      <c r="R146" s="94">
        <f t="shared" si="14"/>
        <v>0</v>
      </c>
      <c r="S146" s="94">
        <f t="shared" si="14"/>
        <v>0</v>
      </c>
      <c r="T146" s="94">
        <f t="shared" si="14"/>
        <v>0</v>
      </c>
      <c r="U146" s="94">
        <f t="shared" si="14"/>
        <v>0</v>
      </c>
      <c r="V146" s="94">
        <f t="shared" si="14"/>
        <v>0</v>
      </c>
      <c r="W146" s="94">
        <f t="shared" si="14"/>
        <v>0</v>
      </c>
      <c r="X146" s="94">
        <f t="shared" si="14"/>
        <v>0</v>
      </c>
      <c r="Y146" s="94">
        <f t="shared" si="14"/>
        <v>0</v>
      </c>
      <c r="Z146" s="94">
        <f t="shared" si="14"/>
        <v>0</v>
      </c>
      <c r="AA146" s="94">
        <f t="shared" si="14"/>
        <v>0</v>
      </c>
      <c r="AB146" s="95">
        <f t="shared" si="14"/>
        <v>0</v>
      </c>
      <c r="AD146" s="194"/>
    </row>
    <row r="147" spans="2:30" ht="12.75" hidden="1" customHeight="1" outlineLevel="1">
      <c r="D147" s="112" t="str">
        <f t="shared" ca="1" si="8"/>
        <v>[TOC Capex Line 26]</v>
      </c>
      <c r="E147" s="93"/>
      <c r="F147" s="113" t="str">
        <f t="shared" si="10"/>
        <v>£000</v>
      </c>
      <c r="G147" s="94">
        <f t="shared" si="14"/>
        <v>0</v>
      </c>
      <c r="H147" s="94">
        <f t="shared" si="14"/>
        <v>0</v>
      </c>
      <c r="I147" s="94">
        <f t="shared" si="14"/>
        <v>0</v>
      </c>
      <c r="J147" s="94">
        <f t="shared" si="14"/>
        <v>0</v>
      </c>
      <c r="K147" s="94">
        <f t="shared" si="14"/>
        <v>0</v>
      </c>
      <c r="L147" s="94">
        <f t="shared" si="14"/>
        <v>0</v>
      </c>
      <c r="M147" s="94">
        <f t="shared" si="14"/>
        <v>0</v>
      </c>
      <c r="N147" s="94">
        <f t="shared" si="14"/>
        <v>0</v>
      </c>
      <c r="O147" s="94">
        <f t="shared" si="14"/>
        <v>0</v>
      </c>
      <c r="P147" s="94">
        <f t="shared" si="14"/>
        <v>0</v>
      </c>
      <c r="Q147" s="94">
        <f t="shared" si="14"/>
        <v>0</v>
      </c>
      <c r="R147" s="94">
        <f t="shared" si="14"/>
        <v>0</v>
      </c>
      <c r="S147" s="94">
        <f t="shared" si="14"/>
        <v>0</v>
      </c>
      <c r="T147" s="94">
        <f t="shared" si="14"/>
        <v>0</v>
      </c>
      <c r="U147" s="94">
        <f t="shared" si="14"/>
        <v>0</v>
      </c>
      <c r="V147" s="94">
        <f t="shared" si="14"/>
        <v>0</v>
      </c>
      <c r="W147" s="94">
        <f t="shared" si="14"/>
        <v>0</v>
      </c>
      <c r="X147" s="94">
        <f t="shared" si="14"/>
        <v>0</v>
      </c>
      <c r="Y147" s="94">
        <f t="shared" si="14"/>
        <v>0</v>
      </c>
      <c r="Z147" s="94">
        <f t="shared" si="14"/>
        <v>0</v>
      </c>
      <c r="AA147" s="94">
        <f t="shared" si="14"/>
        <v>0</v>
      </c>
      <c r="AB147" s="95">
        <f t="shared" si="14"/>
        <v>0</v>
      </c>
      <c r="AD147" s="194"/>
    </row>
    <row r="148" spans="2:30" ht="12.75" hidden="1" customHeight="1" outlineLevel="1">
      <c r="D148" s="112" t="str">
        <f t="shared" ca="1" si="8"/>
        <v>[TOC Capex Line 27]</v>
      </c>
      <c r="E148" s="93"/>
      <c r="F148" s="113" t="str">
        <f t="shared" si="10"/>
        <v>£000</v>
      </c>
      <c r="G148" s="94">
        <f t="shared" si="14"/>
        <v>0</v>
      </c>
      <c r="H148" s="94">
        <f t="shared" si="14"/>
        <v>0</v>
      </c>
      <c r="I148" s="94">
        <f t="shared" si="14"/>
        <v>0</v>
      </c>
      <c r="J148" s="94">
        <f t="shared" si="14"/>
        <v>0</v>
      </c>
      <c r="K148" s="94">
        <f t="shared" si="14"/>
        <v>0</v>
      </c>
      <c r="L148" s="94">
        <f t="shared" si="14"/>
        <v>0</v>
      </c>
      <c r="M148" s="94">
        <f t="shared" si="14"/>
        <v>0</v>
      </c>
      <c r="N148" s="94">
        <f t="shared" si="14"/>
        <v>0</v>
      </c>
      <c r="O148" s="94">
        <f t="shared" si="14"/>
        <v>0</v>
      </c>
      <c r="P148" s="94">
        <f t="shared" si="14"/>
        <v>0</v>
      </c>
      <c r="Q148" s="94">
        <f t="shared" si="14"/>
        <v>0</v>
      </c>
      <c r="R148" s="94">
        <f t="shared" si="14"/>
        <v>0</v>
      </c>
      <c r="S148" s="94">
        <f t="shared" si="14"/>
        <v>0</v>
      </c>
      <c r="T148" s="94">
        <f t="shared" si="14"/>
        <v>0</v>
      </c>
      <c r="U148" s="94">
        <f t="shared" si="14"/>
        <v>0</v>
      </c>
      <c r="V148" s="94">
        <f t="shared" si="14"/>
        <v>0</v>
      </c>
      <c r="W148" s="94">
        <f t="shared" si="14"/>
        <v>0</v>
      </c>
      <c r="X148" s="94">
        <f t="shared" si="14"/>
        <v>0</v>
      </c>
      <c r="Y148" s="94">
        <f t="shared" si="14"/>
        <v>0</v>
      </c>
      <c r="Z148" s="94">
        <f t="shared" si="14"/>
        <v>0</v>
      </c>
      <c r="AA148" s="94">
        <f t="shared" si="14"/>
        <v>0</v>
      </c>
      <c r="AB148" s="95">
        <f t="shared" si="14"/>
        <v>0</v>
      </c>
      <c r="AD148" s="194"/>
    </row>
    <row r="149" spans="2:30" ht="12.75" hidden="1" customHeight="1" outlineLevel="1">
      <c r="D149" s="112" t="str">
        <f t="shared" ca="1" si="8"/>
        <v>[TOC Capex Line 28]</v>
      </c>
      <c r="E149" s="93"/>
      <c r="F149" s="113" t="str">
        <f t="shared" si="10"/>
        <v>£000</v>
      </c>
      <c r="G149" s="94">
        <f t="shared" si="14"/>
        <v>0</v>
      </c>
      <c r="H149" s="94">
        <f t="shared" si="14"/>
        <v>0</v>
      </c>
      <c r="I149" s="94">
        <f t="shared" si="14"/>
        <v>0</v>
      </c>
      <c r="J149" s="94">
        <f t="shared" si="14"/>
        <v>0</v>
      </c>
      <c r="K149" s="94">
        <f t="shared" si="14"/>
        <v>0</v>
      </c>
      <c r="L149" s="94">
        <f t="shared" si="14"/>
        <v>0</v>
      </c>
      <c r="M149" s="94">
        <f t="shared" si="14"/>
        <v>0</v>
      </c>
      <c r="N149" s="94">
        <f t="shared" si="14"/>
        <v>0</v>
      </c>
      <c r="O149" s="94">
        <f t="shared" si="14"/>
        <v>0</v>
      </c>
      <c r="P149" s="94">
        <f t="shared" si="14"/>
        <v>0</v>
      </c>
      <c r="Q149" s="94">
        <f t="shared" si="14"/>
        <v>0</v>
      </c>
      <c r="R149" s="94">
        <f t="shared" si="14"/>
        <v>0</v>
      </c>
      <c r="S149" s="94">
        <f t="shared" si="14"/>
        <v>0</v>
      </c>
      <c r="T149" s="94">
        <f t="shared" si="14"/>
        <v>0</v>
      </c>
      <c r="U149" s="94">
        <f t="shared" si="14"/>
        <v>0</v>
      </c>
      <c r="V149" s="94">
        <f t="shared" si="14"/>
        <v>0</v>
      </c>
      <c r="W149" s="94">
        <f t="shared" si="14"/>
        <v>0</v>
      </c>
      <c r="X149" s="94">
        <f t="shared" si="14"/>
        <v>0</v>
      </c>
      <c r="Y149" s="94">
        <f t="shared" si="14"/>
        <v>0</v>
      </c>
      <c r="Z149" s="94">
        <f t="shared" si="14"/>
        <v>0</v>
      </c>
      <c r="AA149" s="94">
        <f t="shared" si="14"/>
        <v>0</v>
      </c>
      <c r="AB149" s="95">
        <f t="shared" si="14"/>
        <v>0</v>
      </c>
      <c r="AD149" s="194"/>
    </row>
    <row r="150" spans="2:30" ht="12.75" hidden="1" customHeight="1" outlineLevel="1">
      <c r="D150" s="112" t="str">
        <f t="shared" ca="1" si="8"/>
        <v>[TOC Capex Line 29]</v>
      </c>
      <c r="E150" s="93"/>
      <c r="F150" s="113" t="str">
        <f t="shared" si="10"/>
        <v>£000</v>
      </c>
      <c r="G150" s="94">
        <f t="shared" si="14"/>
        <v>0</v>
      </c>
      <c r="H150" s="94">
        <f t="shared" si="14"/>
        <v>0</v>
      </c>
      <c r="I150" s="94">
        <f t="shared" si="14"/>
        <v>0</v>
      </c>
      <c r="J150" s="94">
        <f t="shared" si="14"/>
        <v>0</v>
      </c>
      <c r="K150" s="94">
        <f t="shared" si="14"/>
        <v>0</v>
      </c>
      <c r="L150" s="94">
        <f t="shared" si="14"/>
        <v>0</v>
      </c>
      <c r="M150" s="94">
        <f t="shared" si="14"/>
        <v>0</v>
      </c>
      <c r="N150" s="94">
        <f t="shared" si="14"/>
        <v>0</v>
      </c>
      <c r="O150" s="94">
        <f t="shared" si="14"/>
        <v>0</v>
      </c>
      <c r="P150" s="94">
        <f t="shared" si="14"/>
        <v>0</v>
      </c>
      <c r="Q150" s="94">
        <f t="shared" si="14"/>
        <v>0</v>
      </c>
      <c r="R150" s="94">
        <f t="shared" si="14"/>
        <v>0</v>
      </c>
      <c r="S150" s="94">
        <f t="shared" si="14"/>
        <v>0</v>
      </c>
      <c r="T150" s="94">
        <f t="shared" si="14"/>
        <v>0</v>
      </c>
      <c r="U150" s="94">
        <f t="shared" si="14"/>
        <v>0</v>
      </c>
      <c r="V150" s="94">
        <f t="shared" si="14"/>
        <v>0</v>
      </c>
      <c r="W150" s="94">
        <f t="shared" si="14"/>
        <v>0</v>
      </c>
      <c r="X150" s="94">
        <f t="shared" si="14"/>
        <v>0</v>
      </c>
      <c r="Y150" s="94">
        <f t="shared" si="14"/>
        <v>0</v>
      </c>
      <c r="Z150" s="94">
        <f t="shared" si="14"/>
        <v>0</v>
      </c>
      <c r="AA150" s="94">
        <f t="shared" si="14"/>
        <v>0</v>
      </c>
      <c r="AB150" s="95">
        <f t="shared" si="14"/>
        <v>0</v>
      </c>
      <c r="AD150" s="194"/>
    </row>
    <row r="151" spans="2:30" ht="12.75" hidden="1" customHeight="1" outlineLevel="1">
      <c r="D151" s="123" t="str">
        <f t="shared" ca="1" si="8"/>
        <v>[TOC Capex Line 30]</v>
      </c>
      <c r="E151" s="183"/>
      <c r="F151" s="124" t="str">
        <f t="shared" si="10"/>
        <v>£000</v>
      </c>
      <c r="G151" s="98">
        <f t="shared" si="14"/>
        <v>0</v>
      </c>
      <c r="H151" s="98">
        <f t="shared" si="14"/>
        <v>0</v>
      </c>
      <c r="I151" s="98">
        <f t="shared" si="14"/>
        <v>0</v>
      </c>
      <c r="J151" s="98">
        <f t="shared" si="14"/>
        <v>0</v>
      </c>
      <c r="K151" s="98">
        <f t="shared" si="14"/>
        <v>0</v>
      </c>
      <c r="L151" s="98">
        <f t="shared" si="14"/>
        <v>0</v>
      </c>
      <c r="M151" s="98">
        <f t="shared" si="14"/>
        <v>0</v>
      </c>
      <c r="N151" s="98">
        <f t="shared" si="14"/>
        <v>0</v>
      </c>
      <c r="O151" s="98">
        <f t="shared" si="14"/>
        <v>0</v>
      </c>
      <c r="P151" s="98">
        <f t="shared" si="14"/>
        <v>0</v>
      </c>
      <c r="Q151" s="98">
        <f t="shared" si="14"/>
        <v>0</v>
      </c>
      <c r="R151" s="98">
        <f t="shared" si="14"/>
        <v>0</v>
      </c>
      <c r="S151" s="98">
        <f t="shared" si="14"/>
        <v>0</v>
      </c>
      <c r="T151" s="98">
        <f t="shared" si="14"/>
        <v>0</v>
      </c>
      <c r="U151" s="98">
        <f t="shared" si="14"/>
        <v>0</v>
      </c>
      <c r="V151" s="98">
        <f t="shared" si="14"/>
        <v>0</v>
      </c>
      <c r="W151" s="98">
        <f t="shared" si="14"/>
        <v>0</v>
      </c>
      <c r="X151" s="98">
        <f t="shared" si="14"/>
        <v>0</v>
      </c>
      <c r="Y151" s="98">
        <f t="shared" si="14"/>
        <v>0</v>
      </c>
      <c r="Z151" s="98">
        <f t="shared" si="14"/>
        <v>0</v>
      </c>
      <c r="AA151" s="98">
        <f t="shared" si="14"/>
        <v>0</v>
      </c>
      <c r="AB151" s="99">
        <f t="shared" si="14"/>
        <v>0</v>
      </c>
      <c r="AD151" s="195"/>
    </row>
    <row r="152" spans="2:30" ht="12.75" hidden="1" customHeight="1" outlineLevel="1">
      <c r="G152" s="94"/>
      <c r="H152" s="94"/>
      <c r="I152" s="94"/>
      <c r="J152" s="94"/>
      <c r="K152" s="94"/>
      <c r="L152" s="94"/>
      <c r="M152" s="94"/>
      <c r="N152" s="94"/>
      <c r="O152" s="94"/>
      <c r="P152" s="94"/>
      <c r="Q152" s="94"/>
      <c r="R152" s="94"/>
      <c r="S152" s="94"/>
      <c r="T152" s="94"/>
      <c r="U152" s="94"/>
      <c r="V152" s="94"/>
      <c r="W152" s="94"/>
      <c r="X152" s="94"/>
      <c r="Y152" s="94"/>
      <c r="Z152" s="94"/>
      <c r="AA152" s="94"/>
      <c r="AB152" s="94"/>
    </row>
    <row r="153" spans="2:30" ht="12.75" hidden="1" customHeight="1" outlineLevel="1">
      <c r="D153" s="241" t="str">
        <f>"Total "&amp;B120</f>
        <v>Total Closing Balances</v>
      </c>
      <c r="E153" s="241"/>
      <c r="F153" s="243" t="str">
        <f>F151</f>
        <v>£000</v>
      </c>
      <c r="G153" s="244">
        <f t="shared" ref="G153:AB153" si="15">SUM(G122:G151)</f>
        <v>0</v>
      </c>
      <c r="H153" s="244">
        <f t="shared" si="15"/>
        <v>0</v>
      </c>
      <c r="I153" s="244">
        <f t="shared" si="15"/>
        <v>0</v>
      </c>
      <c r="J153" s="244">
        <f t="shared" si="15"/>
        <v>0</v>
      </c>
      <c r="K153" s="244">
        <f t="shared" si="15"/>
        <v>0</v>
      </c>
      <c r="L153" s="244">
        <f t="shared" si="15"/>
        <v>0</v>
      </c>
      <c r="M153" s="244">
        <f t="shared" si="15"/>
        <v>0</v>
      </c>
      <c r="N153" s="244">
        <f t="shared" si="15"/>
        <v>0</v>
      </c>
      <c r="O153" s="244">
        <f t="shared" si="15"/>
        <v>0</v>
      </c>
      <c r="P153" s="244">
        <f t="shared" si="15"/>
        <v>0</v>
      </c>
      <c r="Q153" s="244">
        <f t="shared" si="15"/>
        <v>0</v>
      </c>
      <c r="R153" s="244">
        <f t="shared" si="15"/>
        <v>0</v>
      </c>
      <c r="S153" s="244">
        <f t="shared" si="15"/>
        <v>0</v>
      </c>
      <c r="T153" s="244">
        <f t="shared" si="15"/>
        <v>0</v>
      </c>
      <c r="U153" s="244">
        <f t="shared" si="15"/>
        <v>0</v>
      </c>
      <c r="V153" s="244">
        <f t="shared" si="15"/>
        <v>0</v>
      </c>
      <c r="W153" s="244">
        <f t="shared" si="15"/>
        <v>0</v>
      </c>
      <c r="X153" s="244">
        <f t="shared" si="15"/>
        <v>0</v>
      </c>
      <c r="Y153" s="244">
        <f t="shared" si="15"/>
        <v>0</v>
      </c>
      <c r="Z153" s="244">
        <f t="shared" si="15"/>
        <v>0</v>
      </c>
      <c r="AA153" s="244">
        <f t="shared" si="15"/>
        <v>0</v>
      </c>
      <c r="AB153" s="245">
        <f t="shared" si="15"/>
        <v>0</v>
      </c>
      <c r="AD153" s="248"/>
    </row>
    <row r="154" spans="2:30" collapsed="1"/>
    <row r="155" spans="2:30" ht="16.5">
      <c r="B155" s="5" t="s">
        <v>657</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7" spans="2:30">
      <c r="B157" s="15" t="s">
        <v>653</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2:30" ht="12.75" hidden="1" customHeight="1" outlineLevel="1"/>
    <row r="159" spans="2:30" ht="12.75" hidden="1" customHeight="1" outlineLevel="1">
      <c r="D159" s="106" t="str">
        <f ca="1">'Line Items'!D565</f>
        <v>[Day 1 Assets Line 1]</v>
      </c>
      <c r="E159" s="89"/>
      <c r="F159" s="107" t="s">
        <v>105</v>
      </c>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97"/>
      <c r="AD159" s="225"/>
    </row>
    <row r="160" spans="2:30" ht="12.75" hidden="1" customHeight="1" outlineLevel="1">
      <c r="D160" s="112" t="str">
        <f ca="1">'Line Items'!D566</f>
        <v>[Day 1 Assets Line 2]</v>
      </c>
      <c r="E160" s="93"/>
      <c r="F160" s="113" t="str">
        <f t="shared" ref="F160:F188" si="16">F159</f>
        <v>£000</v>
      </c>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2"/>
      <c r="AD160" s="226"/>
    </row>
    <row r="161" spans="4:30" ht="12.75" hidden="1" customHeight="1" outlineLevel="1">
      <c r="D161" s="112" t="str">
        <f ca="1">'Line Items'!D567</f>
        <v>[Day 1 Assets Line 3]</v>
      </c>
      <c r="E161" s="93"/>
      <c r="F161" s="113" t="str">
        <f t="shared" si="16"/>
        <v>£000</v>
      </c>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D161" s="226"/>
    </row>
    <row r="162" spans="4:30" ht="12.75" hidden="1" customHeight="1" outlineLevel="1">
      <c r="D162" s="112" t="str">
        <f ca="1">'Line Items'!D568</f>
        <v>[Day 1 Assets Line 4]</v>
      </c>
      <c r="E162" s="93"/>
      <c r="F162" s="113" t="str">
        <f t="shared" si="16"/>
        <v>£000</v>
      </c>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2"/>
      <c r="AD162" s="226"/>
    </row>
    <row r="163" spans="4:30" ht="12.75" hidden="1" customHeight="1" outlineLevel="1">
      <c r="D163" s="112" t="str">
        <f ca="1">'Line Items'!D569</f>
        <v>[Day 1 Assets Line 5]</v>
      </c>
      <c r="E163" s="93"/>
      <c r="F163" s="113" t="str">
        <f t="shared" si="16"/>
        <v>£000</v>
      </c>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2"/>
      <c r="AD163" s="226"/>
    </row>
    <row r="164" spans="4:30" ht="12.75" hidden="1" customHeight="1" outlineLevel="1">
      <c r="D164" s="112" t="str">
        <f ca="1">'Line Items'!D570</f>
        <v>[Day 1 Assets Line 6]</v>
      </c>
      <c r="E164" s="93"/>
      <c r="F164" s="113" t="str">
        <f t="shared" si="16"/>
        <v>£000</v>
      </c>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2"/>
      <c r="AD164" s="226"/>
    </row>
    <row r="165" spans="4:30" ht="12.75" hidden="1" customHeight="1" outlineLevel="1">
      <c r="D165" s="112" t="str">
        <f ca="1">'Line Items'!D571</f>
        <v>[Day 1 Assets Line 7]</v>
      </c>
      <c r="E165" s="93"/>
      <c r="F165" s="113" t="str">
        <f t="shared" si="16"/>
        <v>£000</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2"/>
      <c r="AD165" s="226"/>
    </row>
    <row r="166" spans="4:30" ht="12.75" hidden="1" customHeight="1" outlineLevel="1">
      <c r="D166" s="112" t="str">
        <f ca="1">'Line Items'!D572</f>
        <v>[Day 1 Assets Line 8]</v>
      </c>
      <c r="E166" s="93"/>
      <c r="F166" s="113" t="str">
        <f t="shared" si="16"/>
        <v>£000</v>
      </c>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2"/>
      <c r="AD166" s="226"/>
    </row>
    <row r="167" spans="4:30" ht="12.75" hidden="1" customHeight="1" outlineLevel="1">
      <c r="D167" s="112" t="str">
        <f ca="1">'Line Items'!D573</f>
        <v>[Day 1 Assets Line 9]</v>
      </c>
      <c r="E167" s="93"/>
      <c r="F167" s="113" t="str">
        <f t="shared" si="16"/>
        <v>£000</v>
      </c>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2"/>
      <c r="AD167" s="226"/>
    </row>
    <row r="168" spans="4:30" ht="12.75" hidden="1" customHeight="1" outlineLevel="1">
      <c r="D168" s="112" t="str">
        <f ca="1">'Line Items'!D574</f>
        <v>[Day 1 Assets Line 10]</v>
      </c>
      <c r="E168" s="93"/>
      <c r="F168" s="113" t="str">
        <f t="shared" si="16"/>
        <v>£000</v>
      </c>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2"/>
      <c r="AD168" s="226"/>
    </row>
    <row r="169" spans="4:30" ht="12.75" hidden="1" customHeight="1" outlineLevel="1">
      <c r="D169" s="112" t="str">
        <f ca="1">'Line Items'!D575</f>
        <v>[Day 1 Assets Line 11]</v>
      </c>
      <c r="E169" s="93"/>
      <c r="F169" s="113" t="str">
        <f t="shared" si="16"/>
        <v>£000</v>
      </c>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2"/>
      <c r="AD169" s="226"/>
    </row>
    <row r="170" spans="4:30" ht="12.75" hidden="1" customHeight="1" outlineLevel="1">
      <c r="D170" s="112" t="str">
        <f ca="1">'Line Items'!D576</f>
        <v>[Day 1 Assets Line 12]</v>
      </c>
      <c r="E170" s="93"/>
      <c r="F170" s="113" t="str">
        <f t="shared" si="16"/>
        <v>£000</v>
      </c>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2"/>
      <c r="AD170" s="226"/>
    </row>
    <row r="171" spans="4:30" ht="12.75" hidden="1" customHeight="1" outlineLevel="1">
      <c r="D171" s="112" t="str">
        <f ca="1">'Line Items'!D577</f>
        <v>[Day 1 Assets Line 13]</v>
      </c>
      <c r="E171" s="93"/>
      <c r="F171" s="113" t="str">
        <f t="shared" si="16"/>
        <v>£000</v>
      </c>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2"/>
      <c r="AD171" s="226"/>
    </row>
    <row r="172" spans="4:30" ht="12.75" hidden="1" customHeight="1" outlineLevel="1">
      <c r="D172" s="112" t="str">
        <f ca="1">'Line Items'!D578</f>
        <v>[Day 1 Assets Line 14]</v>
      </c>
      <c r="E172" s="93"/>
      <c r="F172" s="113" t="str">
        <f t="shared" si="16"/>
        <v>£000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2"/>
      <c r="AD172" s="226"/>
    </row>
    <row r="173" spans="4:30" ht="12.75" hidden="1" customHeight="1" outlineLevel="1">
      <c r="D173" s="112" t="str">
        <f ca="1">'Line Items'!D579</f>
        <v>[Day 1 Assets Line 15]</v>
      </c>
      <c r="E173" s="93"/>
      <c r="F173" s="113" t="str">
        <f t="shared" si="16"/>
        <v>£000</v>
      </c>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2"/>
      <c r="AD173" s="226"/>
    </row>
    <row r="174" spans="4:30" ht="12.75" hidden="1" customHeight="1" outlineLevel="1">
      <c r="D174" s="112" t="str">
        <f ca="1">'Line Items'!D580</f>
        <v>[Day 1 Assets Line 16]</v>
      </c>
      <c r="E174" s="93"/>
      <c r="F174" s="113" t="str">
        <f t="shared" si="16"/>
        <v>£000</v>
      </c>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D174" s="226"/>
    </row>
    <row r="175" spans="4:30" ht="12.75" hidden="1" customHeight="1" outlineLevel="1">
      <c r="D175" s="112" t="str">
        <f ca="1">'Line Items'!D581</f>
        <v>[Day 1 Assets Line 17]</v>
      </c>
      <c r="E175" s="93"/>
      <c r="F175" s="113" t="str">
        <f t="shared" si="16"/>
        <v>£000</v>
      </c>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2"/>
      <c r="AD175" s="226"/>
    </row>
    <row r="176" spans="4:30" ht="12.75" hidden="1" customHeight="1" outlineLevel="1">
      <c r="D176" s="112" t="str">
        <f ca="1">'Line Items'!D582</f>
        <v>[Day 1 Assets Line 18]</v>
      </c>
      <c r="E176" s="93"/>
      <c r="F176" s="113" t="str">
        <f t="shared" si="16"/>
        <v>£000</v>
      </c>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2"/>
      <c r="AD176" s="226"/>
    </row>
    <row r="177" spans="2:30" ht="12.75" hidden="1" customHeight="1" outlineLevel="1">
      <c r="D177" s="112" t="str">
        <f ca="1">'Line Items'!D583</f>
        <v>[Day 1 Assets Line 19]</v>
      </c>
      <c r="E177" s="93"/>
      <c r="F177" s="113" t="str">
        <f t="shared" si="16"/>
        <v>£000</v>
      </c>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2"/>
      <c r="AD177" s="226"/>
    </row>
    <row r="178" spans="2:30" ht="12.75" hidden="1" customHeight="1" outlineLevel="1">
      <c r="D178" s="112" t="str">
        <f ca="1">'Line Items'!D584</f>
        <v>[Day 1 Assets Line 20]</v>
      </c>
      <c r="E178" s="93"/>
      <c r="F178" s="113" t="str">
        <f t="shared" si="16"/>
        <v>£000</v>
      </c>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2"/>
      <c r="AD178" s="226"/>
    </row>
    <row r="179" spans="2:30" ht="12.75" hidden="1" customHeight="1" outlineLevel="1">
      <c r="D179" s="112" t="str">
        <f ca="1">'Line Items'!D585</f>
        <v>[Day 1 Assets Line 21]</v>
      </c>
      <c r="E179" s="93"/>
      <c r="F179" s="113" t="str">
        <f t="shared" si="16"/>
        <v>£000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2"/>
      <c r="AD179" s="226"/>
    </row>
    <row r="180" spans="2:30" ht="12.75" hidden="1" customHeight="1" outlineLevel="1">
      <c r="D180" s="112" t="str">
        <f ca="1">'Line Items'!D586</f>
        <v>[Day 1 Assets Line 22]</v>
      </c>
      <c r="E180" s="93"/>
      <c r="F180" s="113" t="str">
        <f t="shared" si="16"/>
        <v>£000</v>
      </c>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2"/>
      <c r="AD180" s="226"/>
    </row>
    <row r="181" spans="2:30" ht="12.75" hidden="1" customHeight="1" outlineLevel="1">
      <c r="D181" s="112" t="str">
        <f ca="1">'Line Items'!D587</f>
        <v>[Day 1 Assets Line 23]</v>
      </c>
      <c r="E181" s="93"/>
      <c r="F181" s="113" t="str">
        <f t="shared" si="16"/>
        <v>£000</v>
      </c>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2"/>
      <c r="AD181" s="226"/>
    </row>
    <row r="182" spans="2:30" ht="12.75" hidden="1" customHeight="1" outlineLevel="1">
      <c r="D182" s="112" t="str">
        <f ca="1">'Line Items'!D588</f>
        <v>[Day 1 Assets Line 24]</v>
      </c>
      <c r="E182" s="93"/>
      <c r="F182" s="113" t="str">
        <f t="shared" si="16"/>
        <v>£000</v>
      </c>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2"/>
      <c r="AD182" s="226"/>
    </row>
    <row r="183" spans="2:30" ht="12.75" hidden="1" customHeight="1" outlineLevel="1">
      <c r="D183" s="112" t="str">
        <f ca="1">'Line Items'!D589</f>
        <v>[Day 1 Assets Line 25]</v>
      </c>
      <c r="E183" s="93"/>
      <c r="F183" s="113" t="str">
        <f t="shared" si="16"/>
        <v>£000</v>
      </c>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2"/>
      <c r="AD183" s="226"/>
    </row>
    <row r="184" spans="2:30" ht="12.75" hidden="1" customHeight="1" outlineLevel="1">
      <c r="D184" s="112" t="str">
        <f ca="1">'Line Items'!D590</f>
        <v>[Day 1 Assets Line 26]</v>
      </c>
      <c r="E184" s="93"/>
      <c r="F184" s="113" t="str">
        <f t="shared" si="16"/>
        <v>£000</v>
      </c>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2"/>
      <c r="AD184" s="226"/>
    </row>
    <row r="185" spans="2:30" ht="12.75" hidden="1" customHeight="1" outlineLevel="1">
      <c r="D185" s="112" t="str">
        <f ca="1">'Line Items'!D591</f>
        <v>[Day 1 Assets Line 27]</v>
      </c>
      <c r="E185" s="93"/>
      <c r="F185" s="113" t="str">
        <f t="shared" si="16"/>
        <v>£000</v>
      </c>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2"/>
      <c r="AD185" s="226"/>
    </row>
    <row r="186" spans="2:30" ht="12.75" hidden="1" customHeight="1" outlineLevel="1">
      <c r="D186" s="112" t="str">
        <f ca="1">'Line Items'!D592</f>
        <v>[Day 1 Assets Line 28]</v>
      </c>
      <c r="E186" s="93"/>
      <c r="F186" s="113" t="str">
        <f t="shared" si="16"/>
        <v>£000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2"/>
      <c r="AD186" s="226"/>
    </row>
    <row r="187" spans="2:30" ht="12.75" hidden="1" customHeight="1" outlineLevel="1">
      <c r="D187" s="112" t="str">
        <f ca="1">'Line Items'!D593</f>
        <v>[Day 1 Assets Line 29]</v>
      </c>
      <c r="E187" s="93"/>
      <c r="F187" s="113" t="str">
        <f t="shared" si="16"/>
        <v>£000</v>
      </c>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D187" s="226"/>
    </row>
    <row r="188" spans="2:30" ht="12.75" hidden="1" customHeight="1" outlineLevel="1">
      <c r="D188" s="123" t="str">
        <f ca="1">'Line Items'!D594</f>
        <v>[Day 1 Assets Line 30]</v>
      </c>
      <c r="E188" s="183"/>
      <c r="F188" s="124" t="str">
        <f t="shared" si="16"/>
        <v>£000</v>
      </c>
      <c r="G188" s="184"/>
      <c r="H188" s="184"/>
      <c r="I188" s="184"/>
      <c r="J188" s="184"/>
      <c r="K188" s="184"/>
      <c r="L188" s="261"/>
      <c r="M188" s="184"/>
      <c r="N188" s="184"/>
      <c r="O188" s="184"/>
      <c r="P188" s="184"/>
      <c r="Q188" s="184"/>
      <c r="R188" s="184"/>
      <c r="S188" s="184"/>
      <c r="T188" s="184"/>
      <c r="U188" s="184"/>
      <c r="V188" s="184"/>
      <c r="W188" s="184"/>
      <c r="X188" s="184"/>
      <c r="Y188" s="184"/>
      <c r="Z188" s="184"/>
      <c r="AA188" s="184"/>
      <c r="AB188" s="185"/>
      <c r="AD188" s="227"/>
    </row>
    <row r="189" spans="2:30" ht="12.75" hidden="1" customHeight="1" outlineLevel="1">
      <c r="G189" s="94"/>
      <c r="H189" s="94"/>
      <c r="I189" s="94"/>
      <c r="J189" s="94"/>
      <c r="K189" s="94"/>
      <c r="L189" s="94"/>
      <c r="M189" s="94"/>
      <c r="N189" s="94"/>
      <c r="O189" s="94"/>
      <c r="P189" s="94"/>
      <c r="Q189" s="94"/>
      <c r="R189" s="94"/>
      <c r="S189" s="94"/>
      <c r="T189" s="94"/>
      <c r="U189" s="94"/>
      <c r="V189" s="94"/>
      <c r="W189" s="94"/>
      <c r="X189" s="94"/>
      <c r="Y189" s="94"/>
      <c r="Z189" s="94"/>
      <c r="AA189" s="94"/>
      <c r="AB189" s="94"/>
    </row>
    <row r="190" spans="2:30" ht="12.75" hidden="1" customHeight="1" outlineLevel="1">
      <c r="D190" s="241" t="str">
        <f>"Total "&amp;B157</f>
        <v>Total Opening Balances</v>
      </c>
      <c r="E190" s="242"/>
      <c r="F190" s="243" t="str">
        <f>F188</f>
        <v>£000</v>
      </c>
      <c r="G190" s="244">
        <f t="shared" ref="G190:J190" si="17">SUM(G159:G188)</f>
        <v>0</v>
      </c>
      <c r="H190" s="244">
        <f t="shared" si="17"/>
        <v>0</v>
      </c>
      <c r="I190" s="244">
        <f t="shared" si="17"/>
        <v>0</v>
      </c>
      <c r="J190" s="244">
        <f t="shared" si="17"/>
        <v>0</v>
      </c>
      <c r="K190" s="244">
        <f>SUM(K159:K188)</f>
        <v>0</v>
      </c>
      <c r="L190" s="244">
        <f t="shared" ref="L190:AB190" si="18">SUM(L159:L188)</f>
        <v>0</v>
      </c>
      <c r="M190" s="244">
        <f t="shared" si="18"/>
        <v>0</v>
      </c>
      <c r="N190" s="244">
        <f t="shared" si="18"/>
        <v>0</v>
      </c>
      <c r="O190" s="244">
        <f t="shared" si="18"/>
        <v>0</v>
      </c>
      <c r="P190" s="244">
        <f t="shared" si="18"/>
        <v>0</v>
      </c>
      <c r="Q190" s="244">
        <f t="shared" si="18"/>
        <v>0</v>
      </c>
      <c r="R190" s="244">
        <f t="shared" si="18"/>
        <v>0</v>
      </c>
      <c r="S190" s="244">
        <f t="shared" si="18"/>
        <v>0</v>
      </c>
      <c r="T190" s="244">
        <f t="shared" si="18"/>
        <v>0</v>
      </c>
      <c r="U190" s="244">
        <f t="shared" si="18"/>
        <v>0</v>
      </c>
      <c r="V190" s="244">
        <f t="shared" si="18"/>
        <v>0</v>
      </c>
      <c r="W190" s="244">
        <f t="shared" si="18"/>
        <v>0</v>
      </c>
      <c r="X190" s="244">
        <f t="shared" si="18"/>
        <v>0</v>
      </c>
      <c r="Y190" s="244">
        <f t="shared" si="18"/>
        <v>0</v>
      </c>
      <c r="Z190" s="244">
        <f t="shared" si="18"/>
        <v>0</v>
      </c>
      <c r="AA190" s="244">
        <f t="shared" si="18"/>
        <v>0</v>
      </c>
      <c r="AB190" s="245">
        <f t="shared" si="18"/>
        <v>0</v>
      </c>
      <c r="AD190" s="248"/>
    </row>
    <row r="191" spans="2:30" collapsed="1">
      <c r="G191" s="94"/>
      <c r="H191" s="94"/>
      <c r="I191" s="94"/>
      <c r="J191" s="94"/>
      <c r="K191" s="94"/>
      <c r="L191" s="94"/>
      <c r="M191" s="94"/>
      <c r="N191" s="94"/>
      <c r="O191" s="94"/>
      <c r="P191" s="94"/>
      <c r="Q191" s="94"/>
      <c r="R191" s="94"/>
      <c r="S191" s="94"/>
      <c r="T191" s="94"/>
      <c r="U191" s="94"/>
      <c r="V191" s="94"/>
      <c r="W191" s="94"/>
      <c r="X191" s="94"/>
      <c r="Y191" s="94"/>
      <c r="Z191" s="94"/>
      <c r="AA191" s="94"/>
      <c r="AB191" s="94"/>
    </row>
    <row r="192" spans="2:30">
      <c r="B192" s="15" t="s">
        <v>654</v>
      </c>
      <c r="C192" s="15"/>
      <c r="D192" s="178"/>
      <c r="E192" s="178"/>
      <c r="F192" s="15"/>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5"/>
      <c r="AD192" s="15"/>
    </row>
    <row r="193" spans="4:30" ht="12.75" hidden="1" customHeight="1" outlineLevel="1">
      <c r="G193" s="94"/>
      <c r="H193" s="94"/>
      <c r="I193" s="94"/>
      <c r="J193" s="94"/>
      <c r="K193" s="94"/>
      <c r="L193" s="94"/>
      <c r="M193" s="94"/>
      <c r="N193" s="94"/>
      <c r="O193" s="94"/>
      <c r="P193" s="94"/>
      <c r="Q193" s="94"/>
      <c r="R193" s="94"/>
      <c r="S193" s="94"/>
      <c r="T193" s="94"/>
      <c r="U193" s="94"/>
      <c r="V193" s="94"/>
      <c r="W193" s="94"/>
      <c r="X193" s="94"/>
      <c r="Y193" s="94"/>
      <c r="Z193" s="94"/>
      <c r="AA193" s="94"/>
      <c r="AB193" s="94"/>
    </row>
    <row r="194" spans="4:30" ht="12.75" hidden="1" customHeight="1" outlineLevel="1">
      <c r="D194" s="106" t="str">
        <f t="shared" ref="D194:D223" ca="1" si="19">D159</f>
        <v>[Day 1 Assets Line 1]</v>
      </c>
      <c r="E194" s="89"/>
      <c r="F194" s="192" t="str">
        <f>F159</f>
        <v>£000</v>
      </c>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97"/>
      <c r="AD194" s="225"/>
    </row>
    <row r="195" spans="4:30" ht="12.75" hidden="1" customHeight="1" outlineLevel="1">
      <c r="D195" s="112" t="str">
        <f t="shared" ca="1" si="19"/>
        <v>[Day 1 Assets Line 2]</v>
      </c>
      <c r="E195" s="93"/>
      <c r="F195" s="113" t="str">
        <f t="shared" ref="F195:F223" si="20">F194</f>
        <v>£000</v>
      </c>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2"/>
      <c r="AD195" s="226"/>
    </row>
    <row r="196" spans="4:30" ht="12.75" hidden="1" customHeight="1" outlineLevel="1">
      <c r="D196" s="112" t="str">
        <f t="shared" ca="1" si="19"/>
        <v>[Day 1 Assets Line 3]</v>
      </c>
      <c r="E196" s="93"/>
      <c r="F196" s="113" t="str">
        <f t="shared" si="20"/>
        <v>£000</v>
      </c>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2"/>
      <c r="AD196" s="226"/>
    </row>
    <row r="197" spans="4:30" ht="12.75" hidden="1" customHeight="1" outlineLevel="1">
      <c r="D197" s="112" t="str">
        <f t="shared" ca="1" si="19"/>
        <v>[Day 1 Assets Line 4]</v>
      </c>
      <c r="E197" s="93"/>
      <c r="F197" s="113" t="str">
        <f t="shared" si="20"/>
        <v>£000</v>
      </c>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2"/>
      <c r="AD197" s="226"/>
    </row>
    <row r="198" spans="4:30" ht="12.75" hidden="1" customHeight="1" outlineLevel="1">
      <c r="D198" s="112" t="str">
        <f t="shared" ca="1" si="19"/>
        <v>[Day 1 Assets Line 5]</v>
      </c>
      <c r="E198" s="93"/>
      <c r="F198" s="113" t="str">
        <f t="shared" si="20"/>
        <v>£000</v>
      </c>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2"/>
      <c r="AD198" s="226"/>
    </row>
    <row r="199" spans="4:30" ht="12.75" hidden="1" customHeight="1" outlineLevel="1">
      <c r="D199" s="112" t="str">
        <f t="shared" ca="1" si="19"/>
        <v>[Day 1 Assets Line 6]</v>
      </c>
      <c r="E199" s="93"/>
      <c r="F199" s="113" t="str">
        <f t="shared" si="20"/>
        <v>£000</v>
      </c>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2"/>
      <c r="AD199" s="226"/>
    </row>
    <row r="200" spans="4:30" ht="12.75" hidden="1" customHeight="1" outlineLevel="1">
      <c r="D200" s="112" t="str">
        <f t="shared" ca="1" si="19"/>
        <v>[Day 1 Assets Line 7]</v>
      </c>
      <c r="E200" s="93"/>
      <c r="F200" s="113" t="str">
        <f t="shared" si="20"/>
        <v>£000</v>
      </c>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D200" s="226"/>
    </row>
    <row r="201" spans="4:30" ht="12.75" hidden="1" customHeight="1" outlineLevel="1">
      <c r="D201" s="112" t="str">
        <f t="shared" ca="1" si="19"/>
        <v>[Day 1 Assets Line 8]</v>
      </c>
      <c r="E201" s="93"/>
      <c r="F201" s="113" t="str">
        <f t="shared" si="20"/>
        <v>£000</v>
      </c>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2"/>
      <c r="AD201" s="226"/>
    </row>
    <row r="202" spans="4:30" ht="12.75" hidden="1" customHeight="1" outlineLevel="1">
      <c r="D202" s="112" t="str">
        <f t="shared" ca="1" si="19"/>
        <v>[Day 1 Assets Line 9]</v>
      </c>
      <c r="E202" s="93"/>
      <c r="F202" s="113" t="str">
        <f t="shared" si="20"/>
        <v>£000</v>
      </c>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2"/>
      <c r="AD202" s="226"/>
    </row>
    <row r="203" spans="4:30" ht="12.75" hidden="1" customHeight="1" outlineLevel="1">
      <c r="D203" s="112" t="str">
        <f t="shared" ca="1" si="19"/>
        <v>[Day 1 Assets Line 10]</v>
      </c>
      <c r="E203" s="93"/>
      <c r="F203" s="113" t="str">
        <f t="shared" si="20"/>
        <v>£000</v>
      </c>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2"/>
      <c r="AD203" s="226"/>
    </row>
    <row r="204" spans="4:30" ht="12.75" hidden="1" customHeight="1" outlineLevel="1">
      <c r="D204" s="112" t="str">
        <f t="shared" ca="1" si="19"/>
        <v>[Day 1 Assets Line 11]</v>
      </c>
      <c r="E204" s="93"/>
      <c r="F204" s="113" t="str">
        <f t="shared" si="20"/>
        <v>£000</v>
      </c>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2"/>
      <c r="AD204" s="226"/>
    </row>
    <row r="205" spans="4:30" ht="12.75" hidden="1" customHeight="1" outlineLevel="1">
      <c r="D205" s="112" t="str">
        <f t="shared" ca="1" si="19"/>
        <v>[Day 1 Assets Line 12]</v>
      </c>
      <c r="E205" s="93"/>
      <c r="F205" s="113" t="str">
        <f t="shared" si="20"/>
        <v>£000</v>
      </c>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2"/>
      <c r="AD205" s="226"/>
    </row>
    <row r="206" spans="4:30" ht="12.75" hidden="1" customHeight="1" outlineLevel="1">
      <c r="D206" s="112" t="str">
        <f t="shared" ca="1" si="19"/>
        <v>[Day 1 Assets Line 13]</v>
      </c>
      <c r="E206" s="93"/>
      <c r="F206" s="113" t="str">
        <f t="shared" si="20"/>
        <v>£000</v>
      </c>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2"/>
      <c r="AD206" s="226"/>
    </row>
    <row r="207" spans="4:30" ht="12.75" hidden="1" customHeight="1" outlineLevel="1">
      <c r="D207" s="112" t="str">
        <f t="shared" ca="1" si="19"/>
        <v>[Day 1 Assets Line 14]</v>
      </c>
      <c r="E207" s="93"/>
      <c r="F207" s="113" t="str">
        <f t="shared" si="20"/>
        <v>£000</v>
      </c>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2"/>
      <c r="AD207" s="226"/>
    </row>
    <row r="208" spans="4:30" ht="12.75" hidden="1" customHeight="1" outlineLevel="1">
      <c r="D208" s="112" t="str">
        <f t="shared" ca="1" si="19"/>
        <v>[Day 1 Assets Line 15]</v>
      </c>
      <c r="E208" s="93"/>
      <c r="F208" s="113" t="str">
        <f t="shared" si="20"/>
        <v>£000</v>
      </c>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2"/>
      <c r="AD208" s="226"/>
    </row>
    <row r="209" spans="4:30" ht="12.75" hidden="1" customHeight="1" outlineLevel="1">
      <c r="D209" s="112" t="str">
        <f t="shared" ca="1" si="19"/>
        <v>[Day 1 Assets Line 16]</v>
      </c>
      <c r="E209" s="93"/>
      <c r="F209" s="113" t="str">
        <f t="shared" si="20"/>
        <v>£000</v>
      </c>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2"/>
      <c r="AD209" s="226"/>
    </row>
    <row r="210" spans="4:30" ht="12.75" hidden="1" customHeight="1" outlineLevel="1">
      <c r="D210" s="112" t="str">
        <f t="shared" ca="1" si="19"/>
        <v>[Day 1 Assets Line 17]</v>
      </c>
      <c r="E210" s="93"/>
      <c r="F210" s="113" t="str">
        <f t="shared" si="20"/>
        <v>£000</v>
      </c>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2"/>
      <c r="AD210" s="226"/>
    </row>
    <row r="211" spans="4:30" ht="12.75" hidden="1" customHeight="1" outlineLevel="1">
      <c r="D211" s="112" t="str">
        <f t="shared" ca="1" si="19"/>
        <v>[Day 1 Assets Line 18]</v>
      </c>
      <c r="E211" s="93"/>
      <c r="F211" s="113" t="str">
        <f t="shared" si="20"/>
        <v>£000</v>
      </c>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2"/>
      <c r="AD211" s="226"/>
    </row>
    <row r="212" spans="4:30" ht="12.75" hidden="1" customHeight="1" outlineLevel="1">
      <c r="D212" s="112" t="str">
        <f t="shared" ca="1" si="19"/>
        <v>[Day 1 Assets Line 19]</v>
      </c>
      <c r="E212" s="93"/>
      <c r="F212" s="113" t="str">
        <f t="shared" si="20"/>
        <v>£000</v>
      </c>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2"/>
      <c r="AD212" s="226"/>
    </row>
    <row r="213" spans="4:30" ht="12.75" hidden="1" customHeight="1" outlineLevel="1">
      <c r="D213" s="112" t="str">
        <f t="shared" ca="1" si="19"/>
        <v>[Day 1 Assets Line 20]</v>
      </c>
      <c r="E213" s="93"/>
      <c r="F213" s="113" t="str">
        <f t="shared" si="20"/>
        <v>£000</v>
      </c>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2"/>
      <c r="AD213" s="226"/>
    </row>
    <row r="214" spans="4:30" ht="12.75" hidden="1" customHeight="1" outlineLevel="1">
      <c r="D214" s="112" t="str">
        <f t="shared" ca="1" si="19"/>
        <v>[Day 1 Assets Line 21]</v>
      </c>
      <c r="E214" s="93"/>
      <c r="F214" s="113" t="str">
        <f t="shared" si="20"/>
        <v>£000</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D214" s="226"/>
    </row>
    <row r="215" spans="4:30" ht="12.75" hidden="1" customHeight="1" outlineLevel="1">
      <c r="D215" s="112" t="str">
        <f t="shared" ca="1" si="19"/>
        <v>[Day 1 Assets Line 22]</v>
      </c>
      <c r="E215" s="93"/>
      <c r="F215" s="113" t="str">
        <f t="shared" si="20"/>
        <v>£000</v>
      </c>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2"/>
      <c r="AD215" s="226"/>
    </row>
    <row r="216" spans="4:30" ht="12.75" hidden="1" customHeight="1" outlineLevel="1">
      <c r="D216" s="112" t="str">
        <f t="shared" ca="1" si="19"/>
        <v>[Day 1 Assets Line 23]</v>
      </c>
      <c r="E216" s="93"/>
      <c r="F216" s="113" t="str">
        <f t="shared" si="20"/>
        <v>£000</v>
      </c>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2"/>
      <c r="AD216" s="226"/>
    </row>
    <row r="217" spans="4:30" ht="12.75" hidden="1" customHeight="1" outlineLevel="1">
      <c r="D217" s="112" t="str">
        <f t="shared" ca="1" si="19"/>
        <v>[Day 1 Assets Line 24]</v>
      </c>
      <c r="E217" s="93"/>
      <c r="F217" s="113" t="str">
        <f t="shared" si="20"/>
        <v>£000</v>
      </c>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2"/>
      <c r="AD217" s="226"/>
    </row>
    <row r="218" spans="4:30" ht="12.75" hidden="1" customHeight="1" outlineLevel="1">
      <c r="D218" s="112" t="str">
        <f t="shared" ca="1" si="19"/>
        <v>[Day 1 Assets Line 25]</v>
      </c>
      <c r="E218" s="93"/>
      <c r="F218" s="113" t="str">
        <f t="shared" si="20"/>
        <v>£000</v>
      </c>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2"/>
      <c r="AD218" s="226"/>
    </row>
    <row r="219" spans="4:30" ht="12.75" hidden="1" customHeight="1" outlineLevel="1">
      <c r="D219" s="112" t="str">
        <f t="shared" ca="1" si="19"/>
        <v>[Day 1 Assets Line 26]</v>
      </c>
      <c r="E219" s="93"/>
      <c r="F219" s="113" t="str">
        <f t="shared" si="20"/>
        <v>£000</v>
      </c>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2"/>
      <c r="AD219" s="226"/>
    </row>
    <row r="220" spans="4:30" ht="12.75" hidden="1" customHeight="1" outlineLevel="1">
      <c r="D220" s="112" t="str">
        <f t="shared" ca="1" si="19"/>
        <v>[Day 1 Assets Line 27]</v>
      </c>
      <c r="E220" s="93"/>
      <c r="F220" s="113" t="str">
        <f t="shared" si="20"/>
        <v>£000</v>
      </c>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2"/>
      <c r="AD220" s="226"/>
    </row>
    <row r="221" spans="4:30" ht="12.75" hidden="1" customHeight="1" outlineLevel="1">
      <c r="D221" s="112" t="str">
        <f t="shared" ca="1" si="19"/>
        <v>[Day 1 Assets Line 28]</v>
      </c>
      <c r="E221" s="93"/>
      <c r="F221" s="113" t="str">
        <f t="shared" si="20"/>
        <v>£000</v>
      </c>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2"/>
      <c r="AD221" s="226"/>
    </row>
    <row r="222" spans="4:30" ht="12.75" hidden="1" customHeight="1" outlineLevel="1">
      <c r="D222" s="112" t="str">
        <f t="shared" ca="1" si="19"/>
        <v>[Day 1 Assets Line 29]</v>
      </c>
      <c r="E222" s="93"/>
      <c r="F222" s="113" t="str">
        <f t="shared" si="20"/>
        <v>£000</v>
      </c>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2"/>
      <c r="AD222" s="226"/>
    </row>
    <row r="223" spans="4:30" ht="12.75" hidden="1" customHeight="1" outlineLevel="1">
      <c r="D223" s="123" t="str">
        <f t="shared" ca="1" si="19"/>
        <v>[Day 1 Assets Line 30]</v>
      </c>
      <c r="E223" s="183"/>
      <c r="F223" s="124" t="str">
        <f t="shared" si="20"/>
        <v>£000</v>
      </c>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5"/>
      <c r="AD223" s="227"/>
    </row>
    <row r="224" spans="4:30" ht="12.75" hidden="1" customHeight="1" outlineLevel="1">
      <c r="G224" s="94"/>
      <c r="H224" s="94"/>
      <c r="I224" s="94"/>
      <c r="J224" s="94"/>
      <c r="K224" s="94"/>
      <c r="L224" s="94"/>
      <c r="M224" s="94"/>
      <c r="N224" s="94"/>
      <c r="O224" s="94"/>
      <c r="P224" s="94"/>
      <c r="Q224" s="94"/>
      <c r="R224" s="94"/>
      <c r="S224" s="94"/>
      <c r="T224" s="94"/>
      <c r="U224" s="94"/>
      <c r="V224" s="94"/>
      <c r="W224" s="94"/>
      <c r="X224" s="94"/>
      <c r="Y224" s="94"/>
      <c r="Z224" s="94"/>
      <c r="AA224" s="94"/>
      <c r="AB224" s="94"/>
    </row>
    <row r="225" spans="2:30" ht="12.75" hidden="1" customHeight="1" outlineLevel="1">
      <c r="D225" s="241" t="str">
        <f>"Total "&amp;B192</f>
        <v>Total Additions</v>
      </c>
      <c r="E225" s="242"/>
      <c r="F225" s="243" t="str">
        <f>F223</f>
        <v>£000</v>
      </c>
      <c r="G225" s="244">
        <f>SUM(G194:G223)</f>
        <v>0</v>
      </c>
      <c r="H225" s="244">
        <f>SUM(H194:H223)</f>
        <v>0</v>
      </c>
      <c r="I225" s="244">
        <f t="shared" ref="I225" si="21">SUM(I194:I223)</f>
        <v>0</v>
      </c>
      <c r="J225" s="244">
        <f>SUM(J194:J223)</f>
        <v>0</v>
      </c>
      <c r="K225" s="244">
        <f t="shared" ref="K225:AB225" si="22">SUM(K194:K223)</f>
        <v>0</v>
      </c>
      <c r="L225" s="244">
        <f t="shared" si="22"/>
        <v>0</v>
      </c>
      <c r="M225" s="244">
        <f t="shared" si="22"/>
        <v>0</v>
      </c>
      <c r="N225" s="244">
        <f t="shared" si="22"/>
        <v>0</v>
      </c>
      <c r="O225" s="244">
        <f t="shared" si="22"/>
        <v>0</v>
      </c>
      <c r="P225" s="244">
        <f t="shared" si="22"/>
        <v>0</v>
      </c>
      <c r="Q225" s="244">
        <f t="shared" si="22"/>
        <v>0</v>
      </c>
      <c r="R225" s="244">
        <f t="shared" si="22"/>
        <v>0</v>
      </c>
      <c r="S225" s="244">
        <f t="shared" si="22"/>
        <v>0</v>
      </c>
      <c r="T225" s="244">
        <f t="shared" si="22"/>
        <v>0</v>
      </c>
      <c r="U225" s="244">
        <f t="shared" si="22"/>
        <v>0</v>
      </c>
      <c r="V225" s="244">
        <f t="shared" si="22"/>
        <v>0</v>
      </c>
      <c r="W225" s="244">
        <f t="shared" si="22"/>
        <v>0</v>
      </c>
      <c r="X225" s="244">
        <f t="shared" si="22"/>
        <v>0</v>
      </c>
      <c r="Y225" s="244">
        <f t="shared" si="22"/>
        <v>0</v>
      </c>
      <c r="Z225" s="244">
        <f t="shared" si="22"/>
        <v>0</v>
      </c>
      <c r="AA225" s="244">
        <f t="shared" si="22"/>
        <v>0</v>
      </c>
      <c r="AB225" s="245">
        <f t="shared" si="22"/>
        <v>0</v>
      </c>
      <c r="AD225" s="248"/>
    </row>
    <row r="226" spans="2:30" collapsed="1">
      <c r="G226" s="94"/>
      <c r="H226" s="94"/>
      <c r="I226" s="94"/>
      <c r="J226" s="94"/>
      <c r="K226" s="94"/>
      <c r="L226" s="94"/>
      <c r="M226" s="94"/>
      <c r="N226" s="94"/>
      <c r="O226" s="94"/>
      <c r="P226" s="94"/>
      <c r="Q226" s="94"/>
      <c r="R226" s="94"/>
      <c r="S226" s="94"/>
      <c r="T226" s="94"/>
      <c r="U226" s="94"/>
      <c r="V226" s="94"/>
      <c r="W226" s="94"/>
      <c r="X226" s="94"/>
      <c r="Y226" s="94"/>
      <c r="Z226" s="94"/>
      <c r="AA226" s="94"/>
      <c r="AB226" s="94"/>
    </row>
    <row r="227" spans="2:30">
      <c r="B227" s="15" t="s">
        <v>893</v>
      </c>
      <c r="C227" s="15"/>
      <c r="D227" s="178"/>
      <c r="E227" s="178"/>
      <c r="F227" s="15"/>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5"/>
      <c r="AD227" s="15"/>
    </row>
    <row r="228" spans="2:30" ht="12.75" hidden="1" customHeight="1" outlineLevel="1">
      <c r="G228" s="94"/>
      <c r="H228" s="94"/>
      <c r="I228" s="94"/>
      <c r="J228" s="94"/>
      <c r="K228" s="94"/>
      <c r="L228" s="94"/>
      <c r="M228" s="94"/>
      <c r="N228" s="94"/>
      <c r="O228" s="94"/>
      <c r="P228" s="94"/>
      <c r="Q228" s="94"/>
      <c r="R228" s="94"/>
      <c r="S228" s="94"/>
      <c r="T228" s="94"/>
      <c r="U228" s="94"/>
      <c r="V228" s="94"/>
      <c r="W228" s="94"/>
      <c r="X228" s="94"/>
      <c r="Y228" s="94"/>
      <c r="Z228" s="94"/>
      <c r="AA228" s="94"/>
      <c r="AB228" s="94"/>
    </row>
    <row r="229" spans="2:30" ht="12.75" hidden="1" customHeight="1" outlineLevel="1">
      <c r="D229" s="106" t="str">
        <f t="shared" ref="D229:D258" ca="1" si="23">D194</f>
        <v>[Day 1 Assets Line 1]</v>
      </c>
      <c r="E229" s="89"/>
      <c r="F229" s="192" t="str">
        <f>F194</f>
        <v>£000</v>
      </c>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97"/>
      <c r="AD229" s="225"/>
    </row>
    <row r="230" spans="2:30" ht="12.75" hidden="1" customHeight="1" outlineLevel="1">
      <c r="D230" s="112" t="str">
        <f t="shared" ca="1" si="23"/>
        <v>[Day 1 Assets Line 2]</v>
      </c>
      <c r="E230" s="93"/>
      <c r="F230" s="113" t="str">
        <f t="shared" ref="F230:F258" si="24">F229</f>
        <v>£000</v>
      </c>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2"/>
      <c r="AD230" s="226"/>
    </row>
    <row r="231" spans="2:30" ht="12.75" hidden="1" customHeight="1" outlineLevel="1">
      <c r="D231" s="112" t="str">
        <f t="shared" ca="1" si="23"/>
        <v>[Day 1 Assets Line 3]</v>
      </c>
      <c r="E231" s="93"/>
      <c r="F231" s="113" t="str">
        <f t="shared" si="24"/>
        <v>£000</v>
      </c>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2"/>
      <c r="AD231" s="226"/>
    </row>
    <row r="232" spans="2:30" ht="12.75" hidden="1" customHeight="1" outlineLevel="1">
      <c r="D232" s="112" t="str">
        <f t="shared" ca="1" si="23"/>
        <v>[Day 1 Assets Line 4]</v>
      </c>
      <c r="E232" s="93"/>
      <c r="F232" s="113" t="str">
        <f t="shared" si="24"/>
        <v>£000</v>
      </c>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2"/>
      <c r="AD232" s="226"/>
    </row>
    <row r="233" spans="2:30" ht="12.75" hidden="1" customHeight="1" outlineLevel="1">
      <c r="D233" s="112" t="str">
        <f t="shared" ca="1" si="23"/>
        <v>[Day 1 Assets Line 5]</v>
      </c>
      <c r="E233" s="93"/>
      <c r="F233" s="113" t="str">
        <f t="shared" si="24"/>
        <v>£000</v>
      </c>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2"/>
      <c r="AD233" s="226"/>
    </row>
    <row r="234" spans="2:30" ht="12.75" hidden="1" customHeight="1" outlineLevel="1">
      <c r="D234" s="112" t="str">
        <f t="shared" ca="1" si="23"/>
        <v>[Day 1 Assets Line 6]</v>
      </c>
      <c r="E234" s="93"/>
      <c r="F234" s="113" t="str">
        <f t="shared" si="24"/>
        <v>£000</v>
      </c>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2"/>
      <c r="AD234" s="226"/>
    </row>
    <row r="235" spans="2:30" ht="12.75" hidden="1" customHeight="1" outlineLevel="1">
      <c r="D235" s="112" t="str">
        <f t="shared" ca="1" si="23"/>
        <v>[Day 1 Assets Line 7]</v>
      </c>
      <c r="E235" s="93"/>
      <c r="F235" s="113" t="str">
        <f t="shared" si="24"/>
        <v>£000</v>
      </c>
      <c r="G235" s="181"/>
      <c r="H235" s="181"/>
      <c r="I235" s="181"/>
      <c r="J235" s="181"/>
      <c r="K235" s="181"/>
      <c r="L235" s="181"/>
      <c r="M235" s="181"/>
      <c r="N235" s="181"/>
      <c r="O235" s="181"/>
      <c r="P235" s="181"/>
      <c r="Q235" s="181"/>
      <c r="R235" s="181"/>
      <c r="S235" s="181"/>
      <c r="T235" s="181"/>
      <c r="U235" s="181"/>
      <c r="V235" s="181"/>
      <c r="W235" s="181"/>
      <c r="X235" s="181"/>
      <c r="Y235" s="181"/>
      <c r="Z235" s="181"/>
      <c r="AA235" s="181"/>
      <c r="AB235" s="182"/>
      <c r="AD235" s="226"/>
    </row>
    <row r="236" spans="2:30" ht="12.75" hidden="1" customHeight="1" outlineLevel="1">
      <c r="D236" s="112" t="str">
        <f t="shared" ca="1" si="23"/>
        <v>[Day 1 Assets Line 8]</v>
      </c>
      <c r="E236" s="93"/>
      <c r="F236" s="113" t="str">
        <f t="shared" si="24"/>
        <v>£000</v>
      </c>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2"/>
      <c r="AD236" s="226"/>
    </row>
    <row r="237" spans="2:30" ht="12.75" hidden="1" customHeight="1" outlineLevel="1">
      <c r="D237" s="112" t="str">
        <f t="shared" ca="1" si="23"/>
        <v>[Day 1 Assets Line 9]</v>
      </c>
      <c r="E237" s="93"/>
      <c r="F237" s="113" t="str">
        <f t="shared" si="24"/>
        <v>£000</v>
      </c>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2"/>
      <c r="AD237" s="226"/>
    </row>
    <row r="238" spans="2:30" ht="12.75" hidden="1" customHeight="1" outlineLevel="1">
      <c r="D238" s="112" t="str">
        <f t="shared" ca="1" si="23"/>
        <v>[Day 1 Assets Line 10]</v>
      </c>
      <c r="E238" s="93"/>
      <c r="F238" s="113" t="str">
        <f t="shared" si="24"/>
        <v>£000</v>
      </c>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2"/>
      <c r="AD238" s="226"/>
    </row>
    <row r="239" spans="2:30" ht="12.75" hidden="1" customHeight="1" outlineLevel="1">
      <c r="D239" s="112" t="str">
        <f t="shared" ca="1" si="23"/>
        <v>[Day 1 Assets Line 11]</v>
      </c>
      <c r="E239" s="93"/>
      <c r="F239" s="113" t="str">
        <f t="shared" si="24"/>
        <v>£000</v>
      </c>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2"/>
      <c r="AD239" s="226"/>
    </row>
    <row r="240" spans="2:30" ht="12.75" hidden="1" customHeight="1" outlineLevel="1">
      <c r="D240" s="112" t="str">
        <f t="shared" ca="1" si="23"/>
        <v>[Day 1 Assets Line 12]</v>
      </c>
      <c r="E240" s="93"/>
      <c r="F240" s="113" t="str">
        <f t="shared" si="24"/>
        <v>£000</v>
      </c>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D240" s="226"/>
    </row>
    <row r="241" spans="4:30" ht="12.75" hidden="1" customHeight="1" outlineLevel="1">
      <c r="D241" s="112" t="str">
        <f t="shared" ca="1" si="23"/>
        <v>[Day 1 Assets Line 13]</v>
      </c>
      <c r="E241" s="93"/>
      <c r="F241" s="113" t="str">
        <f t="shared" si="24"/>
        <v>£000</v>
      </c>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2"/>
      <c r="AD241" s="226"/>
    </row>
    <row r="242" spans="4:30" ht="12.75" hidden="1" customHeight="1" outlineLevel="1">
      <c r="D242" s="112" t="str">
        <f t="shared" ca="1" si="23"/>
        <v>[Day 1 Assets Line 14]</v>
      </c>
      <c r="E242" s="93"/>
      <c r="F242" s="113" t="str">
        <f t="shared" si="24"/>
        <v>£000</v>
      </c>
      <c r="G242" s="181"/>
      <c r="H242" s="181"/>
      <c r="I242" s="181"/>
      <c r="J242" s="181"/>
      <c r="K242" s="181"/>
      <c r="L242" s="181"/>
      <c r="M242" s="181"/>
      <c r="N242" s="181"/>
      <c r="O242" s="181"/>
      <c r="P242" s="181"/>
      <c r="Q242" s="181"/>
      <c r="R242" s="181"/>
      <c r="S242" s="181"/>
      <c r="T242" s="181"/>
      <c r="U242" s="181"/>
      <c r="V242" s="181"/>
      <c r="W242" s="181"/>
      <c r="X242" s="181"/>
      <c r="Y242" s="181"/>
      <c r="Z242" s="181"/>
      <c r="AA242" s="181"/>
      <c r="AB242" s="182"/>
      <c r="AD242" s="226"/>
    </row>
    <row r="243" spans="4:30" ht="12.75" hidden="1" customHeight="1" outlineLevel="1">
      <c r="D243" s="112" t="str">
        <f t="shared" ca="1" si="23"/>
        <v>[Day 1 Assets Line 15]</v>
      </c>
      <c r="E243" s="93"/>
      <c r="F243" s="113" t="str">
        <f t="shared" si="24"/>
        <v>£000</v>
      </c>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2"/>
      <c r="AD243" s="226"/>
    </row>
    <row r="244" spans="4:30" ht="12.75" hidden="1" customHeight="1" outlineLevel="1">
      <c r="D244" s="112" t="str">
        <f t="shared" ca="1" si="23"/>
        <v>[Day 1 Assets Line 16]</v>
      </c>
      <c r="E244" s="93"/>
      <c r="F244" s="113" t="str">
        <f t="shared" si="24"/>
        <v>£000</v>
      </c>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2"/>
      <c r="AD244" s="226"/>
    </row>
    <row r="245" spans="4:30" ht="12.75" hidden="1" customHeight="1" outlineLevel="1">
      <c r="D245" s="112" t="str">
        <f t="shared" ca="1" si="23"/>
        <v>[Day 1 Assets Line 17]</v>
      </c>
      <c r="E245" s="93"/>
      <c r="F245" s="113" t="str">
        <f t="shared" si="24"/>
        <v>£000</v>
      </c>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2"/>
      <c r="AD245" s="226"/>
    </row>
    <row r="246" spans="4:30" ht="12.75" hidden="1" customHeight="1" outlineLevel="1">
      <c r="D246" s="112" t="str">
        <f t="shared" ca="1" si="23"/>
        <v>[Day 1 Assets Line 18]</v>
      </c>
      <c r="E246" s="93"/>
      <c r="F246" s="113" t="str">
        <f t="shared" si="24"/>
        <v>£000</v>
      </c>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2"/>
      <c r="AD246" s="226"/>
    </row>
    <row r="247" spans="4:30" ht="12.75" hidden="1" customHeight="1" outlineLevel="1">
      <c r="D247" s="112" t="str">
        <f t="shared" ca="1" si="23"/>
        <v>[Day 1 Assets Line 19]</v>
      </c>
      <c r="E247" s="93"/>
      <c r="F247" s="113" t="str">
        <f t="shared" si="24"/>
        <v>£000</v>
      </c>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2"/>
      <c r="AD247" s="226"/>
    </row>
    <row r="248" spans="4:30" ht="12.75" hidden="1" customHeight="1" outlineLevel="1">
      <c r="D248" s="112" t="str">
        <f t="shared" ca="1" si="23"/>
        <v>[Day 1 Assets Line 20]</v>
      </c>
      <c r="E248" s="93"/>
      <c r="F248" s="113" t="str">
        <f t="shared" si="24"/>
        <v>£000</v>
      </c>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2"/>
      <c r="AD248" s="226"/>
    </row>
    <row r="249" spans="4:30" ht="12.75" hidden="1" customHeight="1" outlineLevel="1">
      <c r="D249" s="112" t="str">
        <f t="shared" ca="1" si="23"/>
        <v>[Day 1 Assets Line 21]</v>
      </c>
      <c r="E249" s="93"/>
      <c r="F249" s="113" t="str">
        <f t="shared" si="24"/>
        <v>£000</v>
      </c>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2"/>
      <c r="AD249" s="226"/>
    </row>
    <row r="250" spans="4:30" ht="12.75" hidden="1" customHeight="1" outlineLevel="1">
      <c r="D250" s="112" t="str">
        <f t="shared" ca="1" si="23"/>
        <v>[Day 1 Assets Line 22]</v>
      </c>
      <c r="E250" s="93"/>
      <c r="F250" s="113" t="str">
        <f t="shared" si="24"/>
        <v>£000</v>
      </c>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2"/>
      <c r="AD250" s="226"/>
    </row>
    <row r="251" spans="4:30" ht="12.75" hidden="1" customHeight="1" outlineLevel="1">
      <c r="D251" s="112" t="str">
        <f t="shared" ca="1" si="23"/>
        <v>[Day 1 Assets Line 23]</v>
      </c>
      <c r="E251" s="93"/>
      <c r="F251" s="113" t="str">
        <f t="shared" si="24"/>
        <v>£000</v>
      </c>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2"/>
      <c r="AD251" s="226"/>
    </row>
    <row r="252" spans="4:30" ht="12.75" hidden="1" customHeight="1" outlineLevel="1">
      <c r="D252" s="112" t="str">
        <f t="shared" ca="1" si="23"/>
        <v>[Day 1 Assets Line 24]</v>
      </c>
      <c r="E252" s="93"/>
      <c r="F252" s="113" t="str">
        <f t="shared" si="24"/>
        <v>£000</v>
      </c>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2"/>
      <c r="AD252" s="226"/>
    </row>
    <row r="253" spans="4:30" ht="12.75" hidden="1" customHeight="1" outlineLevel="1">
      <c r="D253" s="112" t="str">
        <f t="shared" ca="1" si="23"/>
        <v>[Day 1 Assets Line 25]</v>
      </c>
      <c r="E253" s="93"/>
      <c r="F253" s="113" t="str">
        <f t="shared" si="24"/>
        <v>£000</v>
      </c>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D253" s="226"/>
    </row>
    <row r="254" spans="4:30" ht="12.75" hidden="1" customHeight="1" outlineLevel="1">
      <c r="D254" s="112" t="str">
        <f t="shared" ca="1" si="23"/>
        <v>[Day 1 Assets Line 26]</v>
      </c>
      <c r="E254" s="93"/>
      <c r="F254" s="113" t="str">
        <f t="shared" si="24"/>
        <v>£000</v>
      </c>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2"/>
      <c r="AD254" s="226"/>
    </row>
    <row r="255" spans="4:30" ht="12.75" hidden="1" customHeight="1" outlineLevel="1">
      <c r="D255" s="112" t="str">
        <f t="shared" ca="1" si="23"/>
        <v>[Day 1 Assets Line 27]</v>
      </c>
      <c r="E255" s="93"/>
      <c r="F255" s="113" t="str">
        <f t="shared" si="24"/>
        <v>£000</v>
      </c>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2"/>
      <c r="AD255" s="226"/>
    </row>
    <row r="256" spans="4:30" ht="12.75" hidden="1" customHeight="1" outlineLevel="1">
      <c r="D256" s="112" t="str">
        <f t="shared" ca="1" si="23"/>
        <v>[Day 1 Assets Line 28]</v>
      </c>
      <c r="E256" s="93"/>
      <c r="F256" s="113" t="str">
        <f t="shared" si="24"/>
        <v>£000</v>
      </c>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2"/>
      <c r="AD256" s="226"/>
    </row>
    <row r="257" spans="2:30" ht="12.75" hidden="1" customHeight="1" outlineLevel="1">
      <c r="D257" s="112" t="str">
        <f t="shared" ca="1" si="23"/>
        <v>[Day 1 Assets Line 29]</v>
      </c>
      <c r="E257" s="93"/>
      <c r="F257" s="113" t="str">
        <f t="shared" si="24"/>
        <v>£000</v>
      </c>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2"/>
      <c r="AD257" s="226"/>
    </row>
    <row r="258" spans="2:30" ht="12.75" hidden="1" customHeight="1" outlineLevel="1">
      <c r="D258" s="123" t="str">
        <f t="shared" ca="1" si="23"/>
        <v>[Day 1 Assets Line 30]</v>
      </c>
      <c r="E258" s="183"/>
      <c r="F258" s="124" t="str">
        <f t="shared" si="24"/>
        <v>£000</v>
      </c>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5"/>
      <c r="AD258" s="227"/>
    </row>
    <row r="259" spans="2:30" ht="12.75" hidden="1" customHeight="1" outlineLevel="1">
      <c r="G259" s="94"/>
      <c r="H259" s="94"/>
      <c r="I259" s="94"/>
      <c r="J259" s="94"/>
      <c r="K259" s="94"/>
      <c r="L259" s="94"/>
      <c r="M259" s="94"/>
      <c r="N259" s="94"/>
      <c r="O259" s="94"/>
      <c r="P259" s="94"/>
      <c r="Q259" s="94"/>
      <c r="R259" s="94"/>
      <c r="S259" s="94"/>
      <c r="T259" s="94"/>
      <c r="U259" s="94"/>
      <c r="V259" s="94"/>
      <c r="W259" s="94"/>
      <c r="X259" s="94"/>
      <c r="Y259" s="94"/>
      <c r="Z259" s="94"/>
      <c r="AA259" s="94"/>
      <c r="AB259" s="94"/>
    </row>
    <row r="260" spans="2:30" ht="12.75" hidden="1" customHeight="1" outlineLevel="1">
      <c r="D260" s="241" t="str">
        <f>"Total "&amp;B227</f>
        <v>Total Depreciation (negative)</v>
      </c>
      <c r="E260" s="242"/>
      <c r="F260" s="243" t="str">
        <f>F258</f>
        <v>£000</v>
      </c>
      <c r="G260" s="244">
        <f t="shared" ref="G260:AB260" si="25">SUM(G229:G258)</f>
        <v>0</v>
      </c>
      <c r="H260" s="244">
        <f t="shared" si="25"/>
        <v>0</v>
      </c>
      <c r="I260" s="244">
        <f t="shared" si="25"/>
        <v>0</v>
      </c>
      <c r="J260" s="244">
        <f t="shared" si="25"/>
        <v>0</v>
      </c>
      <c r="K260" s="244">
        <f t="shared" si="25"/>
        <v>0</v>
      </c>
      <c r="L260" s="244">
        <f t="shared" si="25"/>
        <v>0</v>
      </c>
      <c r="M260" s="244">
        <f t="shared" si="25"/>
        <v>0</v>
      </c>
      <c r="N260" s="244">
        <f t="shared" si="25"/>
        <v>0</v>
      </c>
      <c r="O260" s="244">
        <f t="shared" si="25"/>
        <v>0</v>
      </c>
      <c r="P260" s="244">
        <f t="shared" si="25"/>
        <v>0</v>
      </c>
      <c r="Q260" s="244">
        <f t="shared" si="25"/>
        <v>0</v>
      </c>
      <c r="R260" s="244">
        <f t="shared" si="25"/>
        <v>0</v>
      </c>
      <c r="S260" s="244">
        <f t="shared" si="25"/>
        <v>0</v>
      </c>
      <c r="T260" s="244">
        <f t="shared" si="25"/>
        <v>0</v>
      </c>
      <c r="U260" s="244">
        <f t="shared" si="25"/>
        <v>0</v>
      </c>
      <c r="V260" s="244">
        <f t="shared" si="25"/>
        <v>0</v>
      </c>
      <c r="W260" s="244">
        <f t="shared" si="25"/>
        <v>0</v>
      </c>
      <c r="X260" s="244">
        <f t="shared" si="25"/>
        <v>0</v>
      </c>
      <c r="Y260" s="244">
        <f t="shared" si="25"/>
        <v>0</v>
      </c>
      <c r="Z260" s="244">
        <f t="shared" si="25"/>
        <v>0</v>
      </c>
      <c r="AA260" s="244">
        <f t="shared" si="25"/>
        <v>0</v>
      </c>
      <c r="AB260" s="245">
        <f t="shared" si="25"/>
        <v>0</v>
      </c>
      <c r="AD260" s="248"/>
    </row>
    <row r="261" spans="2:30" collapsed="1">
      <c r="G261" s="94"/>
      <c r="H261" s="94"/>
      <c r="I261" s="94"/>
      <c r="J261" s="94"/>
      <c r="K261" s="94"/>
      <c r="L261" s="94"/>
      <c r="M261" s="94"/>
      <c r="N261" s="94"/>
      <c r="O261" s="94"/>
      <c r="P261" s="94"/>
      <c r="Q261" s="94"/>
      <c r="R261" s="94"/>
      <c r="S261" s="94"/>
      <c r="T261" s="94"/>
      <c r="U261" s="94"/>
      <c r="V261" s="94"/>
      <c r="W261" s="94"/>
      <c r="X261" s="94"/>
      <c r="Y261" s="94"/>
      <c r="Z261" s="94"/>
      <c r="AA261" s="94"/>
      <c r="AB261" s="94"/>
    </row>
    <row r="262" spans="2:30">
      <c r="B262" s="15" t="s">
        <v>656</v>
      </c>
      <c r="C262" s="15"/>
      <c r="D262" s="178"/>
      <c r="E262" s="178"/>
      <c r="F262" s="15"/>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5"/>
      <c r="AD262" s="15"/>
    </row>
    <row r="263" spans="2:30" ht="12.75" hidden="1" customHeight="1" outlineLevel="1">
      <c r="G263" s="94"/>
      <c r="H263" s="94"/>
      <c r="I263" s="94"/>
      <c r="J263" s="94"/>
      <c r="K263" s="94"/>
      <c r="L263" s="94"/>
      <c r="M263" s="94"/>
      <c r="N263" s="94"/>
      <c r="O263" s="94"/>
      <c r="P263" s="94"/>
      <c r="Q263" s="94"/>
      <c r="R263" s="94"/>
      <c r="S263" s="94"/>
      <c r="T263" s="94"/>
      <c r="U263" s="94"/>
      <c r="V263" s="94"/>
      <c r="W263" s="94"/>
      <c r="X263" s="94"/>
      <c r="Y263" s="94"/>
      <c r="Z263" s="94"/>
      <c r="AA263" s="94"/>
      <c r="AB263" s="94"/>
    </row>
    <row r="264" spans="2:30" ht="12.75" hidden="1" customHeight="1" outlineLevel="1">
      <c r="D264" s="106" t="str">
        <f t="shared" ref="D264:D293" ca="1" si="26">D229</f>
        <v>[Day 1 Assets Line 1]</v>
      </c>
      <c r="E264" s="89"/>
      <c r="F264" s="192" t="str">
        <f>F229</f>
        <v>£000</v>
      </c>
      <c r="G264" s="90">
        <f t="shared" ref="G264:AB275" si="27">SUM(G159,G194,G229)</f>
        <v>0</v>
      </c>
      <c r="H264" s="90">
        <f t="shared" si="27"/>
        <v>0</v>
      </c>
      <c r="I264" s="90">
        <f t="shared" si="27"/>
        <v>0</v>
      </c>
      <c r="J264" s="90">
        <f t="shared" si="27"/>
        <v>0</v>
      </c>
      <c r="K264" s="90">
        <f t="shared" si="27"/>
        <v>0</v>
      </c>
      <c r="L264" s="90">
        <f t="shared" si="27"/>
        <v>0</v>
      </c>
      <c r="M264" s="90">
        <f t="shared" si="27"/>
        <v>0</v>
      </c>
      <c r="N264" s="90">
        <f t="shared" si="27"/>
        <v>0</v>
      </c>
      <c r="O264" s="90">
        <f t="shared" si="27"/>
        <v>0</v>
      </c>
      <c r="P264" s="90">
        <f t="shared" si="27"/>
        <v>0</v>
      </c>
      <c r="Q264" s="90">
        <f t="shared" si="27"/>
        <v>0</v>
      </c>
      <c r="R264" s="90">
        <f t="shared" si="27"/>
        <v>0</v>
      </c>
      <c r="S264" s="90">
        <f t="shared" si="27"/>
        <v>0</v>
      </c>
      <c r="T264" s="90">
        <f t="shared" si="27"/>
        <v>0</v>
      </c>
      <c r="U264" s="90">
        <f t="shared" si="27"/>
        <v>0</v>
      </c>
      <c r="V264" s="90">
        <f t="shared" si="27"/>
        <v>0</v>
      </c>
      <c r="W264" s="90">
        <f t="shared" si="27"/>
        <v>0</v>
      </c>
      <c r="X264" s="90">
        <f t="shared" si="27"/>
        <v>0</v>
      </c>
      <c r="Y264" s="90">
        <f t="shared" si="27"/>
        <v>0</v>
      </c>
      <c r="Z264" s="90">
        <f t="shared" si="27"/>
        <v>0</v>
      </c>
      <c r="AA264" s="90">
        <f t="shared" si="27"/>
        <v>0</v>
      </c>
      <c r="AB264" s="91">
        <f t="shared" si="27"/>
        <v>0</v>
      </c>
      <c r="AD264" s="193"/>
    </row>
    <row r="265" spans="2:30" ht="12.75" hidden="1" customHeight="1" outlineLevel="1">
      <c r="D265" s="112" t="str">
        <f t="shared" ca="1" si="26"/>
        <v>[Day 1 Assets Line 2]</v>
      </c>
      <c r="E265" s="93"/>
      <c r="F265" s="113" t="str">
        <f t="shared" ref="F265:F293" si="28">F264</f>
        <v>£000</v>
      </c>
      <c r="G265" s="94">
        <f t="shared" si="27"/>
        <v>0</v>
      </c>
      <c r="H265" s="94">
        <f t="shared" si="27"/>
        <v>0</v>
      </c>
      <c r="I265" s="94">
        <f t="shared" si="27"/>
        <v>0</v>
      </c>
      <c r="J265" s="94">
        <f t="shared" si="27"/>
        <v>0</v>
      </c>
      <c r="K265" s="94">
        <f t="shared" si="27"/>
        <v>0</v>
      </c>
      <c r="L265" s="94">
        <f t="shared" si="27"/>
        <v>0</v>
      </c>
      <c r="M265" s="94">
        <f t="shared" si="27"/>
        <v>0</v>
      </c>
      <c r="N265" s="94">
        <f t="shared" si="27"/>
        <v>0</v>
      </c>
      <c r="O265" s="94">
        <f t="shared" si="27"/>
        <v>0</v>
      </c>
      <c r="P265" s="94">
        <f t="shared" si="27"/>
        <v>0</v>
      </c>
      <c r="Q265" s="94">
        <f t="shared" si="27"/>
        <v>0</v>
      </c>
      <c r="R265" s="94">
        <f t="shared" si="27"/>
        <v>0</v>
      </c>
      <c r="S265" s="94">
        <f t="shared" si="27"/>
        <v>0</v>
      </c>
      <c r="T265" s="94">
        <f t="shared" si="27"/>
        <v>0</v>
      </c>
      <c r="U265" s="94">
        <f t="shared" si="27"/>
        <v>0</v>
      </c>
      <c r="V265" s="94">
        <f t="shared" si="27"/>
        <v>0</v>
      </c>
      <c r="W265" s="94">
        <f t="shared" si="27"/>
        <v>0</v>
      </c>
      <c r="X265" s="94">
        <f t="shared" si="27"/>
        <v>0</v>
      </c>
      <c r="Y265" s="94">
        <f t="shared" si="27"/>
        <v>0</v>
      </c>
      <c r="Z265" s="94">
        <f t="shared" si="27"/>
        <v>0</v>
      </c>
      <c r="AA265" s="94">
        <f t="shared" si="27"/>
        <v>0</v>
      </c>
      <c r="AB265" s="95">
        <f t="shared" si="27"/>
        <v>0</v>
      </c>
      <c r="AD265" s="194"/>
    </row>
    <row r="266" spans="2:30" ht="12.75" hidden="1" customHeight="1" outlineLevel="1">
      <c r="D266" s="112" t="str">
        <f t="shared" ca="1" si="26"/>
        <v>[Day 1 Assets Line 3]</v>
      </c>
      <c r="E266" s="93"/>
      <c r="F266" s="113" t="str">
        <f t="shared" si="28"/>
        <v>£000</v>
      </c>
      <c r="G266" s="94">
        <f t="shared" si="27"/>
        <v>0</v>
      </c>
      <c r="H266" s="94">
        <f t="shared" si="27"/>
        <v>0</v>
      </c>
      <c r="I266" s="94">
        <f t="shared" si="27"/>
        <v>0</v>
      </c>
      <c r="J266" s="94">
        <f t="shared" si="27"/>
        <v>0</v>
      </c>
      <c r="K266" s="94">
        <f t="shared" si="27"/>
        <v>0</v>
      </c>
      <c r="L266" s="94">
        <f t="shared" si="27"/>
        <v>0</v>
      </c>
      <c r="M266" s="94">
        <f t="shared" si="27"/>
        <v>0</v>
      </c>
      <c r="N266" s="94">
        <f t="shared" si="27"/>
        <v>0</v>
      </c>
      <c r="O266" s="94">
        <f t="shared" si="27"/>
        <v>0</v>
      </c>
      <c r="P266" s="94">
        <f t="shared" si="27"/>
        <v>0</v>
      </c>
      <c r="Q266" s="94">
        <f t="shared" si="27"/>
        <v>0</v>
      </c>
      <c r="R266" s="94">
        <f t="shared" si="27"/>
        <v>0</v>
      </c>
      <c r="S266" s="94">
        <f t="shared" si="27"/>
        <v>0</v>
      </c>
      <c r="T266" s="94">
        <f t="shared" si="27"/>
        <v>0</v>
      </c>
      <c r="U266" s="94">
        <f t="shared" si="27"/>
        <v>0</v>
      </c>
      <c r="V266" s="94">
        <f t="shared" si="27"/>
        <v>0</v>
      </c>
      <c r="W266" s="94">
        <f t="shared" si="27"/>
        <v>0</v>
      </c>
      <c r="X266" s="94">
        <f t="shared" si="27"/>
        <v>0</v>
      </c>
      <c r="Y266" s="94">
        <f t="shared" si="27"/>
        <v>0</v>
      </c>
      <c r="Z266" s="94">
        <f t="shared" si="27"/>
        <v>0</v>
      </c>
      <c r="AA266" s="94">
        <f t="shared" si="27"/>
        <v>0</v>
      </c>
      <c r="AB266" s="95">
        <f t="shared" si="27"/>
        <v>0</v>
      </c>
      <c r="AD266" s="194"/>
    </row>
    <row r="267" spans="2:30" ht="12.75" hidden="1" customHeight="1" outlineLevel="1">
      <c r="D267" s="112" t="str">
        <f t="shared" ca="1" si="26"/>
        <v>[Day 1 Assets Line 4]</v>
      </c>
      <c r="E267" s="93"/>
      <c r="F267" s="113" t="str">
        <f t="shared" si="28"/>
        <v>£000</v>
      </c>
      <c r="G267" s="94">
        <f t="shared" si="27"/>
        <v>0</v>
      </c>
      <c r="H267" s="94">
        <f t="shared" si="27"/>
        <v>0</v>
      </c>
      <c r="I267" s="94">
        <f t="shared" si="27"/>
        <v>0</v>
      </c>
      <c r="J267" s="94">
        <f t="shared" si="27"/>
        <v>0</v>
      </c>
      <c r="K267" s="94">
        <f t="shared" si="27"/>
        <v>0</v>
      </c>
      <c r="L267" s="94">
        <f t="shared" si="27"/>
        <v>0</v>
      </c>
      <c r="M267" s="94">
        <f t="shared" si="27"/>
        <v>0</v>
      </c>
      <c r="N267" s="94">
        <f t="shared" si="27"/>
        <v>0</v>
      </c>
      <c r="O267" s="94">
        <f t="shared" si="27"/>
        <v>0</v>
      </c>
      <c r="P267" s="94">
        <f t="shared" si="27"/>
        <v>0</v>
      </c>
      <c r="Q267" s="94">
        <f t="shared" si="27"/>
        <v>0</v>
      </c>
      <c r="R267" s="94">
        <f t="shared" si="27"/>
        <v>0</v>
      </c>
      <c r="S267" s="94">
        <f t="shared" si="27"/>
        <v>0</v>
      </c>
      <c r="T267" s="94">
        <f t="shared" si="27"/>
        <v>0</v>
      </c>
      <c r="U267" s="94">
        <f t="shared" si="27"/>
        <v>0</v>
      </c>
      <c r="V267" s="94">
        <f t="shared" si="27"/>
        <v>0</v>
      </c>
      <c r="W267" s="94">
        <f t="shared" si="27"/>
        <v>0</v>
      </c>
      <c r="X267" s="94">
        <f t="shared" si="27"/>
        <v>0</v>
      </c>
      <c r="Y267" s="94">
        <f t="shared" si="27"/>
        <v>0</v>
      </c>
      <c r="Z267" s="94">
        <f t="shared" si="27"/>
        <v>0</v>
      </c>
      <c r="AA267" s="94">
        <f t="shared" si="27"/>
        <v>0</v>
      </c>
      <c r="AB267" s="95">
        <f t="shared" si="27"/>
        <v>0</v>
      </c>
      <c r="AD267" s="194"/>
    </row>
    <row r="268" spans="2:30" ht="12.75" hidden="1" customHeight="1" outlineLevel="1">
      <c r="D268" s="112" t="str">
        <f t="shared" ca="1" si="26"/>
        <v>[Day 1 Assets Line 5]</v>
      </c>
      <c r="E268" s="93"/>
      <c r="F268" s="113" t="str">
        <f t="shared" si="28"/>
        <v>£000</v>
      </c>
      <c r="G268" s="94">
        <f t="shared" si="27"/>
        <v>0</v>
      </c>
      <c r="H268" s="94">
        <f t="shared" si="27"/>
        <v>0</v>
      </c>
      <c r="I268" s="94">
        <f t="shared" si="27"/>
        <v>0</v>
      </c>
      <c r="J268" s="94">
        <f t="shared" si="27"/>
        <v>0</v>
      </c>
      <c r="K268" s="94">
        <f t="shared" si="27"/>
        <v>0</v>
      </c>
      <c r="L268" s="94">
        <f t="shared" si="27"/>
        <v>0</v>
      </c>
      <c r="M268" s="94">
        <f t="shared" si="27"/>
        <v>0</v>
      </c>
      <c r="N268" s="94">
        <f t="shared" si="27"/>
        <v>0</v>
      </c>
      <c r="O268" s="94">
        <f t="shared" si="27"/>
        <v>0</v>
      </c>
      <c r="P268" s="94">
        <f t="shared" si="27"/>
        <v>0</v>
      </c>
      <c r="Q268" s="94">
        <f t="shared" si="27"/>
        <v>0</v>
      </c>
      <c r="R268" s="94">
        <f t="shared" si="27"/>
        <v>0</v>
      </c>
      <c r="S268" s="94">
        <f t="shared" si="27"/>
        <v>0</v>
      </c>
      <c r="T268" s="94">
        <f t="shared" si="27"/>
        <v>0</v>
      </c>
      <c r="U268" s="94">
        <f t="shared" si="27"/>
        <v>0</v>
      </c>
      <c r="V268" s="94">
        <f t="shared" si="27"/>
        <v>0</v>
      </c>
      <c r="W268" s="94">
        <f t="shared" si="27"/>
        <v>0</v>
      </c>
      <c r="X268" s="94">
        <f t="shared" si="27"/>
        <v>0</v>
      </c>
      <c r="Y268" s="94">
        <f t="shared" si="27"/>
        <v>0</v>
      </c>
      <c r="Z268" s="94">
        <f t="shared" si="27"/>
        <v>0</v>
      </c>
      <c r="AA268" s="94">
        <f t="shared" si="27"/>
        <v>0</v>
      </c>
      <c r="AB268" s="95">
        <f t="shared" si="27"/>
        <v>0</v>
      </c>
      <c r="AD268" s="194"/>
    </row>
    <row r="269" spans="2:30" ht="12.75" hidden="1" customHeight="1" outlineLevel="1">
      <c r="D269" s="112" t="str">
        <f t="shared" ca="1" si="26"/>
        <v>[Day 1 Assets Line 6]</v>
      </c>
      <c r="E269" s="93"/>
      <c r="F269" s="113" t="str">
        <f t="shared" si="28"/>
        <v>£000</v>
      </c>
      <c r="G269" s="94">
        <f t="shared" si="27"/>
        <v>0</v>
      </c>
      <c r="H269" s="94">
        <f t="shared" si="27"/>
        <v>0</v>
      </c>
      <c r="I269" s="94">
        <f t="shared" si="27"/>
        <v>0</v>
      </c>
      <c r="J269" s="94">
        <f t="shared" si="27"/>
        <v>0</v>
      </c>
      <c r="K269" s="94">
        <f t="shared" si="27"/>
        <v>0</v>
      </c>
      <c r="L269" s="94">
        <f t="shared" si="27"/>
        <v>0</v>
      </c>
      <c r="M269" s="94">
        <f t="shared" si="27"/>
        <v>0</v>
      </c>
      <c r="N269" s="94">
        <f t="shared" si="27"/>
        <v>0</v>
      </c>
      <c r="O269" s="94">
        <f t="shared" si="27"/>
        <v>0</v>
      </c>
      <c r="P269" s="94">
        <f t="shared" si="27"/>
        <v>0</v>
      </c>
      <c r="Q269" s="94">
        <f t="shared" si="27"/>
        <v>0</v>
      </c>
      <c r="R269" s="94">
        <f t="shared" si="27"/>
        <v>0</v>
      </c>
      <c r="S269" s="94">
        <f t="shared" si="27"/>
        <v>0</v>
      </c>
      <c r="T269" s="94">
        <f t="shared" si="27"/>
        <v>0</v>
      </c>
      <c r="U269" s="94">
        <f t="shared" si="27"/>
        <v>0</v>
      </c>
      <c r="V269" s="94">
        <f t="shared" si="27"/>
        <v>0</v>
      </c>
      <c r="W269" s="94">
        <f t="shared" si="27"/>
        <v>0</v>
      </c>
      <c r="X269" s="94">
        <f t="shared" si="27"/>
        <v>0</v>
      </c>
      <c r="Y269" s="94">
        <f t="shared" si="27"/>
        <v>0</v>
      </c>
      <c r="Z269" s="94">
        <f t="shared" si="27"/>
        <v>0</v>
      </c>
      <c r="AA269" s="94">
        <f t="shared" si="27"/>
        <v>0</v>
      </c>
      <c r="AB269" s="95">
        <f t="shared" si="27"/>
        <v>0</v>
      </c>
      <c r="AD269" s="194"/>
    </row>
    <row r="270" spans="2:30" ht="12.75" hidden="1" customHeight="1" outlineLevel="1">
      <c r="D270" s="112" t="str">
        <f t="shared" ca="1" si="26"/>
        <v>[Day 1 Assets Line 7]</v>
      </c>
      <c r="E270" s="93"/>
      <c r="F270" s="113" t="str">
        <f t="shared" si="28"/>
        <v>£000</v>
      </c>
      <c r="G270" s="94">
        <f t="shared" si="27"/>
        <v>0</v>
      </c>
      <c r="H270" s="94">
        <f t="shared" si="27"/>
        <v>0</v>
      </c>
      <c r="I270" s="94">
        <f t="shared" si="27"/>
        <v>0</v>
      </c>
      <c r="J270" s="94">
        <f t="shared" si="27"/>
        <v>0</v>
      </c>
      <c r="K270" s="94">
        <f t="shared" si="27"/>
        <v>0</v>
      </c>
      <c r="L270" s="94">
        <f t="shared" si="27"/>
        <v>0</v>
      </c>
      <c r="M270" s="94">
        <f t="shared" si="27"/>
        <v>0</v>
      </c>
      <c r="N270" s="94">
        <f t="shared" si="27"/>
        <v>0</v>
      </c>
      <c r="O270" s="94">
        <f t="shared" si="27"/>
        <v>0</v>
      </c>
      <c r="P270" s="94">
        <f t="shared" si="27"/>
        <v>0</v>
      </c>
      <c r="Q270" s="94">
        <f t="shared" si="27"/>
        <v>0</v>
      </c>
      <c r="R270" s="94">
        <f t="shared" si="27"/>
        <v>0</v>
      </c>
      <c r="S270" s="94">
        <f t="shared" si="27"/>
        <v>0</v>
      </c>
      <c r="T270" s="94">
        <f t="shared" si="27"/>
        <v>0</v>
      </c>
      <c r="U270" s="94">
        <f t="shared" si="27"/>
        <v>0</v>
      </c>
      <c r="V270" s="94">
        <f t="shared" si="27"/>
        <v>0</v>
      </c>
      <c r="W270" s="94">
        <f t="shared" si="27"/>
        <v>0</v>
      </c>
      <c r="X270" s="94">
        <f t="shared" si="27"/>
        <v>0</v>
      </c>
      <c r="Y270" s="94">
        <f t="shared" si="27"/>
        <v>0</v>
      </c>
      <c r="Z270" s="94">
        <f t="shared" si="27"/>
        <v>0</v>
      </c>
      <c r="AA270" s="94">
        <f t="shared" si="27"/>
        <v>0</v>
      </c>
      <c r="AB270" s="95">
        <f t="shared" si="27"/>
        <v>0</v>
      </c>
      <c r="AD270" s="194"/>
    </row>
    <row r="271" spans="2:30" ht="12.75" hidden="1" customHeight="1" outlineLevel="1">
      <c r="D271" s="112" t="str">
        <f t="shared" ca="1" si="26"/>
        <v>[Day 1 Assets Line 8]</v>
      </c>
      <c r="E271" s="93"/>
      <c r="F271" s="113" t="str">
        <f t="shared" si="28"/>
        <v>£000</v>
      </c>
      <c r="G271" s="94">
        <f t="shared" si="27"/>
        <v>0</v>
      </c>
      <c r="H271" s="94">
        <f t="shared" si="27"/>
        <v>0</v>
      </c>
      <c r="I271" s="94">
        <f t="shared" si="27"/>
        <v>0</v>
      </c>
      <c r="J271" s="94">
        <f t="shared" si="27"/>
        <v>0</v>
      </c>
      <c r="K271" s="94">
        <f t="shared" si="27"/>
        <v>0</v>
      </c>
      <c r="L271" s="94">
        <f t="shared" si="27"/>
        <v>0</v>
      </c>
      <c r="M271" s="94">
        <f t="shared" si="27"/>
        <v>0</v>
      </c>
      <c r="N271" s="94">
        <f t="shared" si="27"/>
        <v>0</v>
      </c>
      <c r="O271" s="94">
        <f t="shared" si="27"/>
        <v>0</v>
      </c>
      <c r="P271" s="94">
        <f t="shared" si="27"/>
        <v>0</v>
      </c>
      <c r="Q271" s="94">
        <f t="shared" si="27"/>
        <v>0</v>
      </c>
      <c r="R271" s="94">
        <f t="shared" si="27"/>
        <v>0</v>
      </c>
      <c r="S271" s="94">
        <f t="shared" si="27"/>
        <v>0</v>
      </c>
      <c r="T271" s="94">
        <f t="shared" si="27"/>
        <v>0</v>
      </c>
      <c r="U271" s="94">
        <f t="shared" si="27"/>
        <v>0</v>
      </c>
      <c r="V271" s="94">
        <f t="shared" si="27"/>
        <v>0</v>
      </c>
      <c r="W271" s="94">
        <f t="shared" si="27"/>
        <v>0</v>
      </c>
      <c r="X271" s="94">
        <f t="shared" si="27"/>
        <v>0</v>
      </c>
      <c r="Y271" s="94">
        <f t="shared" si="27"/>
        <v>0</v>
      </c>
      <c r="Z271" s="94">
        <f t="shared" si="27"/>
        <v>0</v>
      </c>
      <c r="AA271" s="94">
        <f t="shared" si="27"/>
        <v>0</v>
      </c>
      <c r="AB271" s="95">
        <f t="shared" si="27"/>
        <v>0</v>
      </c>
      <c r="AD271" s="194"/>
    </row>
    <row r="272" spans="2:30" ht="12.75" hidden="1" customHeight="1" outlineLevel="1">
      <c r="D272" s="112" t="str">
        <f t="shared" ca="1" si="26"/>
        <v>[Day 1 Assets Line 9]</v>
      </c>
      <c r="E272" s="93"/>
      <c r="F272" s="113" t="str">
        <f t="shared" si="28"/>
        <v>£000</v>
      </c>
      <c r="G272" s="94">
        <f t="shared" si="27"/>
        <v>0</v>
      </c>
      <c r="H272" s="94">
        <f t="shared" si="27"/>
        <v>0</v>
      </c>
      <c r="I272" s="94">
        <f t="shared" si="27"/>
        <v>0</v>
      </c>
      <c r="J272" s="94">
        <f t="shared" si="27"/>
        <v>0</v>
      </c>
      <c r="K272" s="94">
        <f t="shared" si="27"/>
        <v>0</v>
      </c>
      <c r="L272" s="94">
        <f t="shared" si="27"/>
        <v>0</v>
      </c>
      <c r="M272" s="94">
        <f t="shared" si="27"/>
        <v>0</v>
      </c>
      <c r="N272" s="94">
        <f t="shared" si="27"/>
        <v>0</v>
      </c>
      <c r="O272" s="94">
        <f t="shared" si="27"/>
        <v>0</v>
      </c>
      <c r="P272" s="94">
        <f t="shared" si="27"/>
        <v>0</v>
      </c>
      <c r="Q272" s="94">
        <f t="shared" si="27"/>
        <v>0</v>
      </c>
      <c r="R272" s="94">
        <f t="shared" si="27"/>
        <v>0</v>
      </c>
      <c r="S272" s="94">
        <f t="shared" si="27"/>
        <v>0</v>
      </c>
      <c r="T272" s="94">
        <f t="shared" si="27"/>
        <v>0</v>
      </c>
      <c r="U272" s="94">
        <f t="shared" si="27"/>
        <v>0</v>
      </c>
      <c r="V272" s="94">
        <f t="shared" si="27"/>
        <v>0</v>
      </c>
      <c r="W272" s="94">
        <f t="shared" si="27"/>
        <v>0</v>
      </c>
      <c r="X272" s="94">
        <f t="shared" si="27"/>
        <v>0</v>
      </c>
      <c r="Y272" s="94">
        <f t="shared" si="27"/>
        <v>0</v>
      </c>
      <c r="Z272" s="94">
        <f t="shared" si="27"/>
        <v>0</v>
      </c>
      <c r="AA272" s="94">
        <f t="shared" si="27"/>
        <v>0</v>
      </c>
      <c r="AB272" s="95">
        <f t="shared" si="27"/>
        <v>0</v>
      </c>
      <c r="AD272" s="194"/>
    </row>
    <row r="273" spans="4:30" ht="12.75" hidden="1" customHeight="1" outlineLevel="1">
      <c r="D273" s="112" t="str">
        <f t="shared" ca="1" si="26"/>
        <v>[Day 1 Assets Line 10]</v>
      </c>
      <c r="E273" s="93"/>
      <c r="F273" s="113" t="str">
        <f t="shared" si="28"/>
        <v>£000</v>
      </c>
      <c r="G273" s="94">
        <f t="shared" si="27"/>
        <v>0</v>
      </c>
      <c r="H273" s="94">
        <f t="shared" si="27"/>
        <v>0</v>
      </c>
      <c r="I273" s="94">
        <f t="shared" si="27"/>
        <v>0</v>
      </c>
      <c r="J273" s="94">
        <f t="shared" si="27"/>
        <v>0</v>
      </c>
      <c r="K273" s="94">
        <f t="shared" si="27"/>
        <v>0</v>
      </c>
      <c r="L273" s="94">
        <f t="shared" si="27"/>
        <v>0</v>
      </c>
      <c r="M273" s="94">
        <f t="shared" si="27"/>
        <v>0</v>
      </c>
      <c r="N273" s="94">
        <f t="shared" si="27"/>
        <v>0</v>
      </c>
      <c r="O273" s="94">
        <f t="shared" si="27"/>
        <v>0</v>
      </c>
      <c r="P273" s="94">
        <f t="shared" si="27"/>
        <v>0</v>
      </c>
      <c r="Q273" s="94">
        <f t="shared" si="27"/>
        <v>0</v>
      </c>
      <c r="R273" s="94">
        <f t="shared" si="27"/>
        <v>0</v>
      </c>
      <c r="S273" s="94">
        <f t="shared" si="27"/>
        <v>0</v>
      </c>
      <c r="T273" s="94">
        <f t="shared" si="27"/>
        <v>0</v>
      </c>
      <c r="U273" s="94">
        <f t="shared" si="27"/>
        <v>0</v>
      </c>
      <c r="V273" s="94">
        <f t="shared" si="27"/>
        <v>0</v>
      </c>
      <c r="W273" s="94">
        <f t="shared" si="27"/>
        <v>0</v>
      </c>
      <c r="X273" s="94">
        <f t="shared" si="27"/>
        <v>0</v>
      </c>
      <c r="Y273" s="94">
        <f t="shared" si="27"/>
        <v>0</v>
      </c>
      <c r="Z273" s="94">
        <f t="shared" si="27"/>
        <v>0</v>
      </c>
      <c r="AA273" s="94">
        <f t="shared" si="27"/>
        <v>0</v>
      </c>
      <c r="AB273" s="95">
        <f t="shared" si="27"/>
        <v>0</v>
      </c>
      <c r="AD273" s="194"/>
    </row>
    <row r="274" spans="4:30" ht="12.75" hidden="1" customHeight="1" outlineLevel="1">
      <c r="D274" s="112" t="str">
        <f t="shared" ca="1" si="26"/>
        <v>[Day 1 Assets Line 11]</v>
      </c>
      <c r="E274" s="93"/>
      <c r="F274" s="113" t="str">
        <f t="shared" si="28"/>
        <v>£000</v>
      </c>
      <c r="G274" s="94">
        <f t="shared" si="27"/>
        <v>0</v>
      </c>
      <c r="H274" s="94">
        <f t="shared" si="27"/>
        <v>0</v>
      </c>
      <c r="I274" s="94">
        <f t="shared" si="27"/>
        <v>0</v>
      </c>
      <c r="J274" s="94">
        <f t="shared" si="27"/>
        <v>0</v>
      </c>
      <c r="K274" s="94">
        <f t="shared" si="27"/>
        <v>0</v>
      </c>
      <c r="L274" s="94">
        <f t="shared" si="27"/>
        <v>0</v>
      </c>
      <c r="M274" s="94">
        <f t="shared" si="27"/>
        <v>0</v>
      </c>
      <c r="N274" s="94">
        <f t="shared" si="27"/>
        <v>0</v>
      </c>
      <c r="O274" s="94">
        <f t="shared" si="27"/>
        <v>0</v>
      </c>
      <c r="P274" s="94">
        <f t="shared" si="27"/>
        <v>0</v>
      </c>
      <c r="Q274" s="94">
        <f t="shared" si="27"/>
        <v>0</v>
      </c>
      <c r="R274" s="94">
        <f t="shared" si="27"/>
        <v>0</v>
      </c>
      <c r="S274" s="94">
        <f t="shared" si="27"/>
        <v>0</v>
      </c>
      <c r="T274" s="94">
        <f t="shared" si="27"/>
        <v>0</v>
      </c>
      <c r="U274" s="94">
        <f t="shared" si="27"/>
        <v>0</v>
      </c>
      <c r="V274" s="94">
        <f t="shared" si="27"/>
        <v>0</v>
      </c>
      <c r="W274" s="94">
        <f t="shared" si="27"/>
        <v>0</v>
      </c>
      <c r="X274" s="94">
        <f t="shared" si="27"/>
        <v>0</v>
      </c>
      <c r="Y274" s="94">
        <f t="shared" si="27"/>
        <v>0</v>
      </c>
      <c r="Z274" s="94">
        <f t="shared" si="27"/>
        <v>0</v>
      </c>
      <c r="AA274" s="94">
        <f t="shared" si="27"/>
        <v>0</v>
      </c>
      <c r="AB274" s="95">
        <f t="shared" si="27"/>
        <v>0</v>
      </c>
      <c r="AD274" s="194"/>
    </row>
    <row r="275" spans="4:30" ht="12.75" hidden="1" customHeight="1" outlineLevel="1">
      <c r="D275" s="112" t="str">
        <f t="shared" ca="1" si="26"/>
        <v>[Day 1 Assets Line 12]</v>
      </c>
      <c r="E275" s="93"/>
      <c r="F275" s="113" t="str">
        <f t="shared" si="28"/>
        <v>£000</v>
      </c>
      <c r="G275" s="94">
        <f t="shared" si="27"/>
        <v>0</v>
      </c>
      <c r="H275" s="94">
        <f t="shared" si="27"/>
        <v>0</v>
      </c>
      <c r="I275" s="94">
        <f t="shared" si="27"/>
        <v>0</v>
      </c>
      <c r="J275" s="94">
        <f t="shared" si="27"/>
        <v>0</v>
      </c>
      <c r="K275" s="94">
        <f t="shared" si="27"/>
        <v>0</v>
      </c>
      <c r="L275" s="94">
        <f t="shared" si="27"/>
        <v>0</v>
      </c>
      <c r="M275" s="94">
        <f t="shared" si="27"/>
        <v>0</v>
      </c>
      <c r="N275" s="94">
        <f t="shared" si="27"/>
        <v>0</v>
      </c>
      <c r="O275" s="94">
        <f t="shared" si="27"/>
        <v>0</v>
      </c>
      <c r="P275" s="94">
        <f t="shared" si="27"/>
        <v>0</v>
      </c>
      <c r="Q275" s="94">
        <f t="shared" si="27"/>
        <v>0</v>
      </c>
      <c r="R275" s="94">
        <f t="shared" si="27"/>
        <v>0</v>
      </c>
      <c r="S275" s="94">
        <f t="shared" si="27"/>
        <v>0</v>
      </c>
      <c r="T275" s="94">
        <f t="shared" ref="T275:AB275" si="29">SUM(T170,T205,T240)</f>
        <v>0</v>
      </c>
      <c r="U275" s="94">
        <f t="shared" si="29"/>
        <v>0</v>
      </c>
      <c r="V275" s="94">
        <f t="shared" si="29"/>
        <v>0</v>
      </c>
      <c r="W275" s="94">
        <f t="shared" si="29"/>
        <v>0</v>
      </c>
      <c r="X275" s="94">
        <f t="shared" si="29"/>
        <v>0</v>
      </c>
      <c r="Y275" s="94">
        <f t="shared" si="29"/>
        <v>0</v>
      </c>
      <c r="Z275" s="94">
        <f t="shared" si="29"/>
        <v>0</v>
      </c>
      <c r="AA275" s="94">
        <f t="shared" si="29"/>
        <v>0</v>
      </c>
      <c r="AB275" s="95">
        <f t="shared" si="29"/>
        <v>0</v>
      </c>
      <c r="AD275" s="194"/>
    </row>
    <row r="276" spans="4:30" ht="12.75" hidden="1" customHeight="1" outlineLevel="1">
      <c r="D276" s="112" t="str">
        <f t="shared" ca="1" si="26"/>
        <v>[Day 1 Assets Line 13]</v>
      </c>
      <c r="E276" s="93"/>
      <c r="F276" s="113" t="str">
        <f t="shared" si="28"/>
        <v>£000</v>
      </c>
      <c r="G276" s="94">
        <f t="shared" ref="G276:AB287" si="30">SUM(G171,G206,G241)</f>
        <v>0</v>
      </c>
      <c r="H276" s="94">
        <f t="shared" si="30"/>
        <v>0</v>
      </c>
      <c r="I276" s="94">
        <f t="shared" si="30"/>
        <v>0</v>
      </c>
      <c r="J276" s="94">
        <f t="shared" si="30"/>
        <v>0</v>
      </c>
      <c r="K276" s="94">
        <f t="shared" si="30"/>
        <v>0</v>
      </c>
      <c r="L276" s="94">
        <f t="shared" si="30"/>
        <v>0</v>
      </c>
      <c r="M276" s="94">
        <f t="shared" si="30"/>
        <v>0</v>
      </c>
      <c r="N276" s="94">
        <f t="shared" si="30"/>
        <v>0</v>
      </c>
      <c r="O276" s="94">
        <f t="shared" si="30"/>
        <v>0</v>
      </c>
      <c r="P276" s="94">
        <f t="shared" si="30"/>
        <v>0</v>
      </c>
      <c r="Q276" s="94">
        <f t="shared" si="30"/>
        <v>0</v>
      </c>
      <c r="R276" s="94">
        <f t="shared" si="30"/>
        <v>0</v>
      </c>
      <c r="S276" s="94">
        <f t="shared" si="30"/>
        <v>0</v>
      </c>
      <c r="T276" s="94">
        <f t="shared" si="30"/>
        <v>0</v>
      </c>
      <c r="U276" s="94">
        <f t="shared" si="30"/>
        <v>0</v>
      </c>
      <c r="V276" s="94">
        <f t="shared" si="30"/>
        <v>0</v>
      </c>
      <c r="W276" s="94">
        <f t="shared" si="30"/>
        <v>0</v>
      </c>
      <c r="X276" s="94">
        <f t="shared" si="30"/>
        <v>0</v>
      </c>
      <c r="Y276" s="94">
        <f t="shared" si="30"/>
        <v>0</v>
      </c>
      <c r="Z276" s="94">
        <f t="shared" si="30"/>
        <v>0</v>
      </c>
      <c r="AA276" s="94">
        <f t="shared" si="30"/>
        <v>0</v>
      </c>
      <c r="AB276" s="95">
        <f t="shared" si="30"/>
        <v>0</v>
      </c>
      <c r="AD276" s="194"/>
    </row>
    <row r="277" spans="4:30" ht="12.75" hidden="1" customHeight="1" outlineLevel="1">
      <c r="D277" s="112" t="str">
        <f t="shared" ca="1" si="26"/>
        <v>[Day 1 Assets Line 14]</v>
      </c>
      <c r="E277" s="93"/>
      <c r="F277" s="113" t="str">
        <f t="shared" si="28"/>
        <v>£000</v>
      </c>
      <c r="G277" s="94">
        <f t="shared" si="30"/>
        <v>0</v>
      </c>
      <c r="H277" s="94">
        <f t="shared" si="30"/>
        <v>0</v>
      </c>
      <c r="I277" s="94">
        <f t="shared" si="30"/>
        <v>0</v>
      </c>
      <c r="J277" s="94">
        <f t="shared" si="30"/>
        <v>0</v>
      </c>
      <c r="K277" s="94">
        <f t="shared" si="30"/>
        <v>0</v>
      </c>
      <c r="L277" s="94">
        <f t="shared" si="30"/>
        <v>0</v>
      </c>
      <c r="M277" s="94">
        <f t="shared" si="30"/>
        <v>0</v>
      </c>
      <c r="N277" s="94">
        <f t="shared" si="30"/>
        <v>0</v>
      </c>
      <c r="O277" s="94">
        <f t="shared" si="30"/>
        <v>0</v>
      </c>
      <c r="P277" s="94">
        <f t="shared" si="30"/>
        <v>0</v>
      </c>
      <c r="Q277" s="94">
        <f t="shared" si="30"/>
        <v>0</v>
      </c>
      <c r="R277" s="94">
        <f t="shared" si="30"/>
        <v>0</v>
      </c>
      <c r="S277" s="94">
        <f t="shared" si="30"/>
        <v>0</v>
      </c>
      <c r="T277" s="94">
        <f t="shared" si="30"/>
        <v>0</v>
      </c>
      <c r="U277" s="94">
        <f t="shared" si="30"/>
        <v>0</v>
      </c>
      <c r="V277" s="94">
        <f t="shared" si="30"/>
        <v>0</v>
      </c>
      <c r="W277" s="94">
        <f t="shared" si="30"/>
        <v>0</v>
      </c>
      <c r="X277" s="94">
        <f t="shared" si="30"/>
        <v>0</v>
      </c>
      <c r="Y277" s="94">
        <f t="shared" si="30"/>
        <v>0</v>
      </c>
      <c r="Z277" s="94">
        <f t="shared" si="30"/>
        <v>0</v>
      </c>
      <c r="AA277" s="94">
        <f t="shared" si="30"/>
        <v>0</v>
      </c>
      <c r="AB277" s="95">
        <f t="shared" si="30"/>
        <v>0</v>
      </c>
      <c r="AD277" s="194"/>
    </row>
    <row r="278" spans="4:30" ht="12.75" hidden="1" customHeight="1" outlineLevel="1">
      <c r="D278" s="112" t="str">
        <f t="shared" ca="1" si="26"/>
        <v>[Day 1 Assets Line 15]</v>
      </c>
      <c r="E278" s="93"/>
      <c r="F278" s="113" t="str">
        <f t="shared" si="28"/>
        <v>£000</v>
      </c>
      <c r="G278" s="94">
        <f t="shared" si="30"/>
        <v>0</v>
      </c>
      <c r="H278" s="94">
        <f t="shared" si="30"/>
        <v>0</v>
      </c>
      <c r="I278" s="94">
        <f t="shared" si="30"/>
        <v>0</v>
      </c>
      <c r="J278" s="94">
        <f t="shared" si="30"/>
        <v>0</v>
      </c>
      <c r="K278" s="94">
        <f t="shared" si="30"/>
        <v>0</v>
      </c>
      <c r="L278" s="94">
        <f t="shared" si="30"/>
        <v>0</v>
      </c>
      <c r="M278" s="94">
        <f t="shared" si="30"/>
        <v>0</v>
      </c>
      <c r="N278" s="94">
        <f t="shared" si="30"/>
        <v>0</v>
      </c>
      <c r="O278" s="94">
        <f t="shared" si="30"/>
        <v>0</v>
      </c>
      <c r="P278" s="94">
        <f t="shared" si="30"/>
        <v>0</v>
      </c>
      <c r="Q278" s="94">
        <f t="shared" si="30"/>
        <v>0</v>
      </c>
      <c r="R278" s="94">
        <f t="shared" si="30"/>
        <v>0</v>
      </c>
      <c r="S278" s="94">
        <f t="shared" si="30"/>
        <v>0</v>
      </c>
      <c r="T278" s="94">
        <f t="shared" si="30"/>
        <v>0</v>
      </c>
      <c r="U278" s="94">
        <f t="shared" si="30"/>
        <v>0</v>
      </c>
      <c r="V278" s="94">
        <f t="shared" si="30"/>
        <v>0</v>
      </c>
      <c r="W278" s="94">
        <f t="shared" si="30"/>
        <v>0</v>
      </c>
      <c r="X278" s="94">
        <f t="shared" si="30"/>
        <v>0</v>
      </c>
      <c r="Y278" s="94">
        <f t="shared" si="30"/>
        <v>0</v>
      </c>
      <c r="Z278" s="94">
        <f t="shared" si="30"/>
        <v>0</v>
      </c>
      <c r="AA278" s="94">
        <f t="shared" si="30"/>
        <v>0</v>
      </c>
      <c r="AB278" s="95">
        <f t="shared" si="30"/>
        <v>0</v>
      </c>
      <c r="AD278" s="194"/>
    </row>
    <row r="279" spans="4:30" ht="12.75" hidden="1" customHeight="1" outlineLevel="1">
      <c r="D279" s="112" t="str">
        <f t="shared" ca="1" si="26"/>
        <v>[Day 1 Assets Line 16]</v>
      </c>
      <c r="E279" s="93"/>
      <c r="F279" s="113" t="str">
        <f t="shared" si="28"/>
        <v>£000</v>
      </c>
      <c r="G279" s="94">
        <f t="shared" si="30"/>
        <v>0</v>
      </c>
      <c r="H279" s="94">
        <f t="shared" si="30"/>
        <v>0</v>
      </c>
      <c r="I279" s="94">
        <f t="shared" si="30"/>
        <v>0</v>
      </c>
      <c r="J279" s="94">
        <f t="shared" si="30"/>
        <v>0</v>
      </c>
      <c r="K279" s="94">
        <f t="shared" si="30"/>
        <v>0</v>
      </c>
      <c r="L279" s="94">
        <f t="shared" si="30"/>
        <v>0</v>
      </c>
      <c r="M279" s="94">
        <f t="shared" si="30"/>
        <v>0</v>
      </c>
      <c r="N279" s="94">
        <f t="shared" si="30"/>
        <v>0</v>
      </c>
      <c r="O279" s="94">
        <f t="shared" si="30"/>
        <v>0</v>
      </c>
      <c r="P279" s="94">
        <f t="shared" si="30"/>
        <v>0</v>
      </c>
      <c r="Q279" s="94">
        <f t="shared" si="30"/>
        <v>0</v>
      </c>
      <c r="R279" s="94">
        <f t="shared" si="30"/>
        <v>0</v>
      </c>
      <c r="S279" s="94">
        <f t="shared" si="30"/>
        <v>0</v>
      </c>
      <c r="T279" s="94">
        <f t="shared" si="30"/>
        <v>0</v>
      </c>
      <c r="U279" s="94">
        <f t="shared" si="30"/>
        <v>0</v>
      </c>
      <c r="V279" s="94">
        <f t="shared" si="30"/>
        <v>0</v>
      </c>
      <c r="W279" s="94">
        <f t="shared" si="30"/>
        <v>0</v>
      </c>
      <c r="X279" s="94">
        <f t="shared" si="30"/>
        <v>0</v>
      </c>
      <c r="Y279" s="94">
        <f t="shared" si="30"/>
        <v>0</v>
      </c>
      <c r="Z279" s="94">
        <f t="shared" si="30"/>
        <v>0</v>
      </c>
      <c r="AA279" s="94">
        <f t="shared" si="30"/>
        <v>0</v>
      </c>
      <c r="AB279" s="95">
        <f t="shared" si="30"/>
        <v>0</v>
      </c>
      <c r="AD279" s="194"/>
    </row>
    <row r="280" spans="4:30" ht="12.75" hidden="1" customHeight="1" outlineLevel="1">
      <c r="D280" s="112" t="str">
        <f t="shared" ca="1" si="26"/>
        <v>[Day 1 Assets Line 17]</v>
      </c>
      <c r="E280" s="93"/>
      <c r="F280" s="113" t="str">
        <f t="shared" si="28"/>
        <v>£000</v>
      </c>
      <c r="G280" s="94">
        <f t="shared" si="30"/>
        <v>0</v>
      </c>
      <c r="H280" s="94">
        <f t="shared" si="30"/>
        <v>0</v>
      </c>
      <c r="I280" s="94">
        <f t="shared" si="30"/>
        <v>0</v>
      </c>
      <c r="J280" s="94">
        <f t="shared" si="30"/>
        <v>0</v>
      </c>
      <c r="K280" s="94">
        <f t="shared" si="30"/>
        <v>0</v>
      </c>
      <c r="L280" s="94">
        <f t="shared" si="30"/>
        <v>0</v>
      </c>
      <c r="M280" s="94">
        <f t="shared" si="30"/>
        <v>0</v>
      </c>
      <c r="N280" s="94">
        <f t="shared" si="30"/>
        <v>0</v>
      </c>
      <c r="O280" s="94">
        <f t="shared" si="30"/>
        <v>0</v>
      </c>
      <c r="P280" s="94">
        <f t="shared" si="30"/>
        <v>0</v>
      </c>
      <c r="Q280" s="94">
        <f t="shared" si="30"/>
        <v>0</v>
      </c>
      <c r="R280" s="94">
        <f t="shared" si="30"/>
        <v>0</v>
      </c>
      <c r="S280" s="94">
        <f t="shared" si="30"/>
        <v>0</v>
      </c>
      <c r="T280" s="94">
        <f t="shared" si="30"/>
        <v>0</v>
      </c>
      <c r="U280" s="94">
        <f t="shared" si="30"/>
        <v>0</v>
      </c>
      <c r="V280" s="94">
        <f t="shared" si="30"/>
        <v>0</v>
      </c>
      <c r="W280" s="94">
        <f t="shared" si="30"/>
        <v>0</v>
      </c>
      <c r="X280" s="94">
        <f t="shared" si="30"/>
        <v>0</v>
      </c>
      <c r="Y280" s="94">
        <f t="shared" si="30"/>
        <v>0</v>
      </c>
      <c r="Z280" s="94">
        <f t="shared" si="30"/>
        <v>0</v>
      </c>
      <c r="AA280" s="94">
        <f t="shared" si="30"/>
        <v>0</v>
      </c>
      <c r="AB280" s="95">
        <f t="shared" si="30"/>
        <v>0</v>
      </c>
      <c r="AD280" s="194"/>
    </row>
    <row r="281" spans="4:30" ht="12.75" hidden="1" customHeight="1" outlineLevel="1">
      <c r="D281" s="112" t="str">
        <f t="shared" ca="1" si="26"/>
        <v>[Day 1 Assets Line 18]</v>
      </c>
      <c r="E281" s="93"/>
      <c r="F281" s="113" t="str">
        <f t="shared" si="28"/>
        <v>£000</v>
      </c>
      <c r="G281" s="94">
        <f t="shared" si="30"/>
        <v>0</v>
      </c>
      <c r="H281" s="94">
        <f t="shared" si="30"/>
        <v>0</v>
      </c>
      <c r="I281" s="94">
        <f t="shared" si="30"/>
        <v>0</v>
      </c>
      <c r="J281" s="94">
        <f t="shared" si="30"/>
        <v>0</v>
      </c>
      <c r="K281" s="94">
        <f t="shared" si="30"/>
        <v>0</v>
      </c>
      <c r="L281" s="94">
        <f t="shared" si="30"/>
        <v>0</v>
      </c>
      <c r="M281" s="94">
        <f t="shared" si="30"/>
        <v>0</v>
      </c>
      <c r="N281" s="94">
        <f t="shared" si="30"/>
        <v>0</v>
      </c>
      <c r="O281" s="94">
        <f t="shared" si="30"/>
        <v>0</v>
      </c>
      <c r="P281" s="94">
        <f t="shared" si="30"/>
        <v>0</v>
      </c>
      <c r="Q281" s="94">
        <f t="shared" si="30"/>
        <v>0</v>
      </c>
      <c r="R281" s="94">
        <f t="shared" si="30"/>
        <v>0</v>
      </c>
      <c r="S281" s="94">
        <f t="shared" si="30"/>
        <v>0</v>
      </c>
      <c r="T281" s="94">
        <f t="shared" si="30"/>
        <v>0</v>
      </c>
      <c r="U281" s="94">
        <f t="shared" si="30"/>
        <v>0</v>
      </c>
      <c r="V281" s="94">
        <f t="shared" si="30"/>
        <v>0</v>
      </c>
      <c r="W281" s="94">
        <f t="shared" si="30"/>
        <v>0</v>
      </c>
      <c r="X281" s="94">
        <f t="shared" si="30"/>
        <v>0</v>
      </c>
      <c r="Y281" s="94">
        <f t="shared" si="30"/>
        <v>0</v>
      </c>
      <c r="Z281" s="94">
        <f t="shared" si="30"/>
        <v>0</v>
      </c>
      <c r="AA281" s="94">
        <f t="shared" si="30"/>
        <v>0</v>
      </c>
      <c r="AB281" s="95">
        <f t="shared" si="30"/>
        <v>0</v>
      </c>
      <c r="AD281" s="194"/>
    </row>
    <row r="282" spans="4:30" ht="12.75" hidden="1" customHeight="1" outlineLevel="1">
      <c r="D282" s="112" t="str">
        <f t="shared" ca="1" si="26"/>
        <v>[Day 1 Assets Line 19]</v>
      </c>
      <c r="E282" s="93"/>
      <c r="F282" s="113" t="str">
        <f t="shared" si="28"/>
        <v>£000</v>
      </c>
      <c r="G282" s="94">
        <f t="shared" si="30"/>
        <v>0</v>
      </c>
      <c r="H282" s="94">
        <f t="shared" si="30"/>
        <v>0</v>
      </c>
      <c r="I282" s="94">
        <f t="shared" si="30"/>
        <v>0</v>
      </c>
      <c r="J282" s="94">
        <f t="shared" si="30"/>
        <v>0</v>
      </c>
      <c r="K282" s="94">
        <f t="shared" si="30"/>
        <v>0</v>
      </c>
      <c r="L282" s="94">
        <f t="shared" si="30"/>
        <v>0</v>
      </c>
      <c r="M282" s="94">
        <f t="shared" si="30"/>
        <v>0</v>
      </c>
      <c r="N282" s="94">
        <f t="shared" si="30"/>
        <v>0</v>
      </c>
      <c r="O282" s="94">
        <f t="shared" si="30"/>
        <v>0</v>
      </c>
      <c r="P282" s="94">
        <f t="shared" si="30"/>
        <v>0</v>
      </c>
      <c r="Q282" s="94">
        <f t="shared" si="30"/>
        <v>0</v>
      </c>
      <c r="R282" s="94">
        <f t="shared" si="30"/>
        <v>0</v>
      </c>
      <c r="S282" s="94">
        <f t="shared" si="30"/>
        <v>0</v>
      </c>
      <c r="T282" s="94">
        <f t="shared" si="30"/>
        <v>0</v>
      </c>
      <c r="U282" s="94">
        <f t="shared" si="30"/>
        <v>0</v>
      </c>
      <c r="V282" s="94">
        <f t="shared" si="30"/>
        <v>0</v>
      </c>
      <c r="W282" s="94">
        <f t="shared" si="30"/>
        <v>0</v>
      </c>
      <c r="X282" s="94">
        <f t="shared" si="30"/>
        <v>0</v>
      </c>
      <c r="Y282" s="94">
        <f t="shared" si="30"/>
        <v>0</v>
      </c>
      <c r="Z282" s="94">
        <f t="shared" si="30"/>
        <v>0</v>
      </c>
      <c r="AA282" s="94">
        <f t="shared" si="30"/>
        <v>0</v>
      </c>
      <c r="AB282" s="95">
        <f t="shared" si="30"/>
        <v>0</v>
      </c>
      <c r="AD282" s="194"/>
    </row>
    <row r="283" spans="4:30" ht="12.75" hidden="1" customHeight="1" outlineLevel="1">
      <c r="D283" s="112" t="str">
        <f t="shared" ca="1" si="26"/>
        <v>[Day 1 Assets Line 20]</v>
      </c>
      <c r="E283" s="93"/>
      <c r="F283" s="113" t="str">
        <f t="shared" si="28"/>
        <v>£000</v>
      </c>
      <c r="G283" s="94">
        <f t="shared" si="30"/>
        <v>0</v>
      </c>
      <c r="H283" s="94">
        <f t="shared" si="30"/>
        <v>0</v>
      </c>
      <c r="I283" s="94">
        <f t="shared" si="30"/>
        <v>0</v>
      </c>
      <c r="J283" s="94">
        <f t="shared" si="30"/>
        <v>0</v>
      </c>
      <c r="K283" s="94">
        <f t="shared" si="30"/>
        <v>0</v>
      </c>
      <c r="L283" s="94">
        <f t="shared" si="30"/>
        <v>0</v>
      </c>
      <c r="M283" s="94">
        <f t="shared" si="30"/>
        <v>0</v>
      </c>
      <c r="N283" s="94">
        <f t="shared" si="30"/>
        <v>0</v>
      </c>
      <c r="O283" s="94">
        <f t="shared" si="30"/>
        <v>0</v>
      </c>
      <c r="P283" s="94">
        <f t="shared" si="30"/>
        <v>0</v>
      </c>
      <c r="Q283" s="94">
        <f t="shared" si="30"/>
        <v>0</v>
      </c>
      <c r="R283" s="94">
        <f t="shared" si="30"/>
        <v>0</v>
      </c>
      <c r="S283" s="94">
        <f t="shared" si="30"/>
        <v>0</v>
      </c>
      <c r="T283" s="94">
        <f t="shared" si="30"/>
        <v>0</v>
      </c>
      <c r="U283" s="94">
        <f t="shared" si="30"/>
        <v>0</v>
      </c>
      <c r="V283" s="94">
        <f t="shared" si="30"/>
        <v>0</v>
      </c>
      <c r="W283" s="94">
        <f t="shared" si="30"/>
        <v>0</v>
      </c>
      <c r="X283" s="94">
        <f t="shared" si="30"/>
        <v>0</v>
      </c>
      <c r="Y283" s="94">
        <f t="shared" si="30"/>
        <v>0</v>
      </c>
      <c r="Z283" s="94">
        <f t="shared" si="30"/>
        <v>0</v>
      </c>
      <c r="AA283" s="94">
        <f t="shared" si="30"/>
        <v>0</v>
      </c>
      <c r="AB283" s="95">
        <f t="shared" si="30"/>
        <v>0</v>
      </c>
      <c r="AD283" s="194"/>
    </row>
    <row r="284" spans="4:30" ht="12.75" hidden="1" customHeight="1" outlineLevel="1">
      <c r="D284" s="112" t="str">
        <f t="shared" ca="1" si="26"/>
        <v>[Day 1 Assets Line 21]</v>
      </c>
      <c r="E284" s="93"/>
      <c r="F284" s="113" t="str">
        <f t="shared" si="28"/>
        <v>£000</v>
      </c>
      <c r="G284" s="94">
        <f t="shared" si="30"/>
        <v>0</v>
      </c>
      <c r="H284" s="94">
        <f t="shared" si="30"/>
        <v>0</v>
      </c>
      <c r="I284" s="94">
        <f t="shared" si="30"/>
        <v>0</v>
      </c>
      <c r="J284" s="94">
        <f t="shared" si="30"/>
        <v>0</v>
      </c>
      <c r="K284" s="94">
        <f t="shared" si="30"/>
        <v>0</v>
      </c>
      <c r="L284" s="94">
        <f t="shared" si="30"/>
        <v>0</v>
      </c>
      <c r="M284" s="94">
        <f t="shared" si="30"/>
        <v>0</v>
      </c>
      <c r="N284" s="94">
        <f t="shared" si="30"/>
        <v>0</v>
      </c>
      <c r="O284" s="94">
        <f t="shared" si="30"/>
        <v>0</v>
      </c>
      <c r="P284" s="94">
        <f t="shared" si="30"/>
        <v>0</v>
      </c>
      <c r="Q284" s="94">
        <f t="shared" si="30"/>
        <v>0</v>
      </c>
      <c r="R284" s="94">
        <f t="shared" si="30"/>
        <v>0</v>
      </c>
      <c r="S284" s="94">
        <f t="shared" si="30"/>
        <v>0</v>
      </c>
      <c r="T284" s="94">
        <f t="shared" si="30"/>
        <v>0</v>
      </c>
      <c r="U284" s="94">
        <f t="shared" si="30"/>
        <v>0</v>
      </c>
      <c r="V284" s="94">
        <f t="shared" si="30"/>
        <v>0</v>
      </c>
      <c r="W284" s="94">
        <f t="shared" si="30"/>
        <v>0</v>
      </c>
      <c r="X284" s="94">
        <f t="shared" si="30"/>
        <v>0</v>
      </c>
      <c r="Y284" s="94">
        <f t="shared" si="30"/>
        <v>0</v>
      </c>
      <c r="Z284" s="94">
        <f t="shared" si="30"/>
        <v>0</v>
      </c>
      <c r="AA284" s="94">
        <f t="shared" si="30"/>
        <v>0</v>
      </c>
      <c r="AB284" s="95">
        <f t="shared" si="30"/>
        <v>0</v>
      </c>
      <c r="AD284" s="194"/>
    </row>
    <row r="285" spans="4:30" ht="12.75" hidden="1" customHeight="1" outlineLevel="1">
      <c r="D285" s="112" t="str">
        <f t="shared" ca="1" si="26"/>
        <v>[Day 1 Assets Line 22]</v>
      </c>
      <c r="E285" s="93"/>
      <c r="F285" s="113" t="str">
        <f t="shared" si="28"/>
        <v>£000</v>
      </c>
      <c r="G285" s="94">
        <f t="shared" si="30"/>
        <v>0</v>
      </c>
      <c r="H285" s="94">
        <f t="shared" si="30"/>
        <v>0</v>
      </c>
      <c r="I285" s="94">
        <f t="shared" si="30"/>
        <v>0</v>
      </c>
      <c r="J285" s="94">
        <f t="shared" si="30"/>
        <v>0</v>
      </c>
      <c r="K285" s="94">
        <f t="shared" si="30"/>
        <v>0</v>
      </c>
      <c r="L285" s="94">
        <f t="shared" si="30"/>
        <v>0</v>
      </c>
      <c r="M285" s="94">
        <f t="shared" si="30"/>
        <v>0</v>
      </c>
      <c r="N285" s="94">
        <f t="shared" si="30"/>
        <v>0</v>
      </c>
      <c r="O285" s="94">
        <f t="shared" si="30"/>
        <v>0</v>
      </c>
      <c r="P285" s="94">
        <f t="shared" si="30"/>
        <v>0</v>
      </c>
      <c r="Q285" s="94">
        <f t="shared" si="30"/>
        <v>0</v>
      </c>
      <c r="R285" s="94">
        <f t="shared" si="30"/>
        <v>0</v>
      </c>
      <c r="S285" s="94">
        <f t="shared" si="30"/>
        <v>0</v>
      </c>
      <c r="T285" s="94">
        <f t="shared" si="30"/>
        <v>0</v>
      </c>
      <c r="U285" s="94">
        <f t="shared" si="30"/>
        <v>0</v>
      </c>
      <c r="V285" s="94">
        <f t="shared" si="30"/>
        <v>0</v>
      </c>
      <c r="W285" s="94">
        <f t="shared" si="30"/>
        <v>0</v>
      </c>
      <c r="X285" s="94">
        <f t="shared" si="30"/>
        <v>0</v>
      </c>
      <c r="Y285" s="94">
        <f t="shared" si="30"/>
        <v>0</v>
      </c>
      <c r="Z285" s="94">
        <f t="shared" si="30"/>
        <v>0</v>
      </c>
      <c r="AA285" s="94">
        <f t="shared" si="30"/>
        <v>0</v>
      </c>
      <c r="AB285" s="95">
        <f t="shared" si="30"/>
        <v>0</v>
      </c>
      <c r="AD285" s="194"/>
    </row>
    <row r="286" spans="4:30" ht="12.75" hidden="1" customHeight="1" outlineLevel="1">
      <c r="D286" s="112" t="str">
        <f t="shared" ca="1" si="26"/>
        <v>[Day 1 Assets Line 23]</v>
      </c>
      <c r="E286" s="93"/>
      <c r="F286" s="113" t="str">
        <f t="shared" si="28"/>
        <v>£000</v>
      </c>
      <c r="G286" s="94">
        <f t="shared" si="30"/>
        <v>0</v>
      </c>
      <c r="H286" s="94">
        <f t="shared" si="30"/>
        <v>0</v>
      </c>
      <c r="I286" s="94">
        <f t="shared" si="30"/>
        <v>0</v>
      </c>
      <c r="J286" s="94">
        <f t="shared" si="30"/>
        <v>0</v>
      </c>
      <c r="K286" s="94">
        <f t="shared" si="30"/>
        <v>0</v>
      </c>
      <c r="L286" s="94">
        <f t="shared" si="30"/>
        <v>0</v>
      </c>
      <c r="M286" s="94">
        <f t="shared" si="30"/>
        <v>0</v>
      </c>
      <c r="N286" s="94">
        <f t="shared" si="30"/>
        <v>0</v>
      </c>
      <c r="O286" s="94">
        <f t="shared" si="30"/>
        <v>0</v>
      </c>
      <c r="P286" s="94">
        <f t="shared" si="30"/>
        <v>0</v>
      </c>
      <c r="Q286" s="94">
        <f t="shared" si="30"/>
        <v>0</v>
      </c>
      <c r="R286" s="94">
        <f t="shared" si="30"/>
        <v>0</v>
      </c>
      <c r="S286" s="94">
        <f t="shared" si="30"/>
        <v>0</v>
      </c>
      <c r="T286" s="94">
        <f t="shared" si="30"/>
        <v>0</v>
      </c>
      <c r="U286" s="94">
        <f t="shared" si="30"/>
        <v>0</v>
      </c>
      <c r="V286" s="94">
        <f t="shared" si="30"/>
        <v>0</v>
      </c>
      <c r="W286" s="94">
        <f t="shared" si="30"/>
        <v>0</v>
      </c>
      <c r="X286" s="94">
        <f t="shared" si="30"/>
        <v>0</v>
      </c>
      <c r="Y286" s="94">
        <f t="shared" si="30"/>
        <v>0</v>
      </c>
      <c r="Z286" s="94">
        <f t="shared" si="30"/>
        <v>0</v>
      </c>
      <c r="AA286" s="94">
        <f t="shared" si="30"/>
        <v>0</v>
      </c>
      <c r="AB286" s="95">
        <f t="shared" si="30"/>
        <v>0</v>
      </c>
      <c r="AD286" s="194"/>
    </row>
    <row r="287" spans="4:30" ht="12.75" hidden="1" customHeight="1" outlineLevel="1">
      <c r="D287" s="112" t="str">
        <f t="shared" ca="1" si="26"/>
        <v>[Day 1 Assets Line 24]</v>
      </c>
      <c r="E287" s="93"/>
      <c r="F287" s="113" t="str">
        <f t="shared" si="28"/>
        <v>£000</v>
      </c>
      <c r="G287" s="94">
        <f t="shared" si="30"/>
        <v>0</v>
      </c>
      <c r="H287" s="94">
        <f t="shared" si="30"/>
        <v>0</v>
      </c>
      <c r="I287" s="94">
        <f t="shared" si="30"/>
        <v>0</v>
      </c>
      <c r="J287" s="94">
        <f t="shared" si="30"/>
        <v>0</v>
      </c>
      <c r="K287" s="94">
        <f t="shared" si="30"/>
        <v>0</v>
      </c>
      <c r="L287" s="94">
        <f t="shared" si="30"/>
        <v>0</v>
      </c>
      <c r="M287" s="94">
        <f t="shared" si="30"/>
        <v>0</v>
      </c>
      <c r="N287" s="94">
        <f t="shared" si="30"/>
        <v>0</v>
      </c>
      <c r="O287" s="94">
        <f t="shared" si="30"/>
        <v>0</v>
      </c>
      <c r="P287" s="94">
        <f t="shared" si="30"/>
        <v>0</v>
      </c>
      <c r="Q287" s="94">
        <f t="shared" si="30"/>
        <v>0</v>
      </c>
      <c r="R287" s="94">
        <f t="shared" si="30"/>
        <v>0</v>
      </c>
      <c r="S287" s="94">
        <f t="shared" si="30"/>
        <v>0</v>
      </c>
      <c r="T287" s="94">
        <f t="shared" ref="T287:AB287" si="31">SUM(T182,T217,T252)</f>
        <v>0</v>
      </c>
      <c r="U287" s="94">
        <f t="shared" si="31"/>
        <v>0</v>
      </c>
      <c r="V287" s="94">
        <f t="shared" si="31"/>
        <v>0</v>
      </c>
      <c r="W287" s="94">
        <f t="shared" si="31"/>
        <v>0</v>
      </c>
      <c r="X287" s="94">
        <f t="shared" si="31"/>
        <v>0</v>
      </c>
      <c r="Y287" s="94">
        <f t="shared" si="31"/>
        <v>0</v>
      </c>
      <c r="Z287" s="94">
        <f t="shared" si="31"/>
        <v>0</v>
      </c>
      <c r="AA287" s="94">
        <f t="shared" si="31"/>
        <v>0</v>
      </c>
      <c r="AB287" s="95">
        <f t="shared" si="31"/>
        <v>0</v>
      </c>
      <c r="AD287" s="194"/>
    </row>
    <row r="288" spans="4:30" ht="12.75" hidden="1" customHeight="1" outlineLevel="1">
      <c r="D288" s="112" t="str">
        <f t="shared" ca="1" si="26"/>
        <v>[Day 1 Assets Line 25]</v>
      </c>
      <c r="E288" s="93"/>
      <c r="F288" s="113" t="str">
        <f t="shared" si="28"/>
        <v>£000</v>
      </c>
      <c r="G288" s="94">
        <f t="shared" ref="G288:AB293" si="32">SUM(G183,G218,G253)</f>
        <v>0</v>
      </c>
      <c r="H288" s="94">
        <f t="shared" si="32"/>
        <v>0</v>
      </c>
      <c r="I288" s="94">
        <f t="shared" si="32"/>
        <v>0</v>
      </c>
      <c r="J288" s="94">
        <f t="shared" si="32"/>
        <v>0</v>
      </c>
      <c r="K288" s="94">
        <f t="shared" si="32"/>
        <v>0</v>
      </c>
      <c r="L288" s="94">
        <f t="shared" si="32"/>
        <v>0</v>
      </c>
      <c r="M288" s="94">
        <f t="shared" si="32"/>
        <v>0</v>
      </c>
      <c r="N288" s="94">
        <f t="shared" si="32"/>
        <v>0</v>
      </c>
      <c r="O288" s="94">
        <f t="shared" si="32"/>
        <v>0</v>
      </c>
      <c r="P288" s="94">
        <f t="shared" si="32"/>
        <v>0</v>
      </c>
      <c r="Q288" s="94">
        <f t="shared" si="32"/>
        <v>0</v>
      </c>
      <c r="R288" s="94">
        <f t="shared" si="32"/>
        <v>0</v>
      </c>
      <c r="S288" s="94">
        <f t="shared" si="32"/>
        <v>0</v>
      </c>
      <c r="T288" s="94">
        <f t="shared" si="32"/>
        <v>0</v>
      </c>
      <c r="U288" s="94">
        <f t="shared" si="32"/>
        <v>0</v>
      </c>
      <c r="V288" s="94">
        <f t="shared" si="32"/>
        <v>0</v>
      </c>
      <c r="W288" s="94">
        <f t="shared" si="32"/>
        <v>0</v>
      </c>
      <c r="X288" s="94">
        <f t="shared" si="32"/>
        <v>0</v>
      </c>
      <c r="Y288" s="94">
        <f t="shared" si="32"/>
        <v>0</v>
      </c>
      <c r="Z288" s="94">
        <f t="shared" si="32"/>
        <v>0</v>
      </c>
      <c r="AA288" s="94">
        <f t="shared" si="32"/>
        <v>0</v>
      </c>
      <c r="AB288" s="95">
        <f t="shared" si="32"/>
        <v>0</v>
      </c>
      <c r="AD288" s="194"/>
    </row>
    <row r="289" spans="2:30" ht="12.75" hidden="1" customHeight="1" outlineLevel="1">
      <c r="D289" s="112" t="str">
        <f t="shared" ca="1" si="26"/>
        <v>[Day 1 Assets Line 26]</v>
      </c>
      <c r="E289" s="93"/>
      <c r="F289" s="113" t="str">
        <f t="shared" si="28"/>
        <v>£000</v>
      </c>
      <c r="G289" s="94">
        <f t="shared" si="32"/>
        <v>0</v>
      </c>
      <c r="H289" s="94">
        <f t="shared" si="32"/>
        <v>0</v>
      </c>
      <c r="I289" s="94">
        <f t="shared" si="32"/>
        <v>0</v>
      </c>
      <c r="J289" s="94">
        <f t="shared" si="32"/>
        <v>0</v>
      </c>
      <c r="K289" s="94">
        <f t="shared" si="32"/>
        <v>0</v>
      </c>
      <c r="L289" s="94">
        <f t="shared" si="32"/>
        <v>0</v>
      </c>
      <c r="M289" s="94">
        <f t="shared" si="32"/>
        <v>0</v>
      </c>
      <c r="N289" s="94">
        <f t="shared" si="32"/>
        <v>0</v>
      </c>
      <c r="O289" s="94">
        <f t="shared" si="32"/>
        <v>0</v>
      </c>
      <c r="P289" s="94">
        <f t="shared" si="32"/>
        <v>0</v>
      </c>
      <c r="Q289" s="94">
        <f t="shared" si="32"/>
        <v>0</v>
      </c>
      <c r="R289" s="94">
        <f t="shared" si="32"/>
        <v>0</v>
      </c>
      <c r="S289" s="94">
        <f t="shared" si="32"/>
        <v>0</v>
      </c>
      <c r="T289" s="94">
        <f t="shared" si="32"/>
        <v>0</v>
      </c>
      <c r="U289" s="94">
        <f t="shared" si="32"/>
        <v>0</v>
      </c>
      <c r="V289" s="94">
        <f t="shared" si="32"/>
        <v>0</v>
      </c>
      <c r="W289" s="94">
        <f t="shared" si="32"/>
        <v>0</v>
      </c>
      <c r="X289" s="94">
        <f t="shared" si="32"/>
        <v>0</v>
      </c>
      <c r="Y289" s="94">
        <f t="shared" si="32"/>
        <v>0</v>
      </c>
      <c r="Z289" s="94">
        <f t="shared" si="32"/>
        <v>0</v>
      </c>
      <c r="AA289" s="94">
        <f t="shared" si="32"/>
        <v>0</v>
      </c>
      <c r="AB289" s="95">
        <f t="shared" si="32"/>
        <v>0</v>
      </c>
      <c r="AD289" s="194"/>
    </row>
    <row r="290" spans="2:30" ht="12.75" hidden="1" customHeight="1" outlineLevel="1">
      <c r="D290" s="112" t="str">
        <f t="shared" ca="1" si="26"/>
        <v>[Day 1 Assets Line 27]</v>
      </c>
      <c r="E290" s="93"/>
      <c r="F290" s="113" t="str">
        <f t="shared" si="28"/>
        <v>£000</v>
      </c>
      <c r="G290" s="94">
        <f t="shared" si="32"/>
        <v>0</v>
      </c>
      <c r="H290" s="94">
        <f t="shared" si="32"/>
        <v>0</v>
      </c>
      <c r="I290" s="94">
        <f t="shared" si="32"/>
        <v>0</v>
      </c>
      <c r="J290" s="94">
        <f t="shared" si="32"/>
        <v>0</v>
      </c>
      <c r="K290" s="94">
        <f t="shared" si="32"/>
        <v>0</v>
      </c>
      <c r="L290" s="94">
        <f t="shared" si="32"/>
        <v>0</v>
      </c>
      <c r="M290" s="94">
        <f t="shared" si="32"/>
        <v>0</v>
      </c>
      <c r="N290" s="94">
        <f t="shared" si="32"/>
        <v>0</v>
      </c>
      <c r="O290" s="94">
        <f t="shared" si="32"/>
        <v>0</v>
      </c>
      <c r="P290" s="94">
        <f t="shared" si="32"/>
        <v>0</v>
      </c>
      <c r="Q290" s="94">
        <f t="shared" si="32"/>
        <v>0</v>
      </c>
      <c r="R290" s="94">
        <f t="shared" si="32"/>
        <v>0</v>
      </c>
      <c r="S290" s="94">
        <f t="shared" si="32"/>
        <v>0</v>
      </c>
      <c r="T290" s="94">
        <f t="shared" si="32"/>
        <v>0</v>
      </c>
      <c r="U290" s="94">
        <f t="shared" si="32"/>
        <v>0</v>
      </c>
      <c r="V290" s="94">
        <f t="shared" si="32"/>
        <v>0</v>
      </c>
      <c r="W290" s="94">
        <f t="shared" si="32"/>
        <v>0</v>
      </c>
      <c r="X290" s="94">
        <f t="shared" si="32"/>
        <v>0</v>
      </c>
      <c r="Y290" s="94">
        <f t="shared" si="32"/>
        <v>0</v>
      </c>
      <c r="Z290" s="94">
        <f t="shared" si="32"/>
        <v>0</v>
      </c>
      <c r="AA290" s="94">
        <f t="shared" si="32"/>
        <v>0</v>
      </c>
      <c r="AB290" s="95">
        <f t="shared" si="32"/>
        <v>0</v>
      </c>
      <c r="AD290" s="194"/>
    </row>
    <row r="291" spans="2:30" ht="12.75" hidden="1" customHeight="1" outlineLevel="1">
      <c r="D291" s="112" t="str">
        <f t="shared" ca="1" si="26"/>
        <v>[Day 1 Assets Line 28]</v>
      </c>
      <c r="E291" s="93"/>
      <c r="F291" s="113" t="str">
        <f t="shared" si="28"/>
        <v>£000</v>
      </c>
      <c r="G291" s="94">
        <f t="shared" si="32"/>
        <v>0</v>
      </c>
      <c r="H291" s="94">
        <f t="shared" si="32"/>
        <v>0</v>
      </c>
      <c r="I291" s="94">
        <f t="shared" si="32"/>
        <v>0</v>
      </c>
      <c r="J291" s="94">
        <f t="shared" si="32"/>
        <v>0</v>
      </c>
      <c r="K291" s="94">
        <f t="shared" si="32"/>
        <v>0</v>
      </c>
      <c r="L291" s="94">
        <f t="shared" si="32"/>
        <v>0</v>
      </c>
      <c r="M291" s="94">
        <f t="shared" si="32"/>
        <v>0</v>
      </c>
      <c r="N291" s="94">
        <f t="shared" si="32"/>
        <v>0</v>
      </c>
      <c r="O291" s="94">
        <f t="shared" si="32"/>
        <v>0</v>
      </c>
      <c r="P291" s="94">
        <f t="shared" si="32"/>
        <v>0</v>
      </c>
      <c r="Q291" s="94">
        <f t="shared" si="32"/>
        <v>0</v>
      </c>
      <c r="R291" s="94">
        <f t="shared" si="32"/>
        <v>0</v>
      </c>
      <c r="S291" s="94">
        <f t="shared" si="32"/>
        <v>0</v>
      </c>
      <c r="T291" s="94">
        <f t="shared" si="32"/>
        <v>0</v>
      </c>
      <c r="U291" s="94">
        <f t="shared" si="32"/>
        <v>0</v>
      </c>
      <c r="V291" s="94">
        <f t="shared" si="32"/>
        <v>0</v>
      </c>
      <c r="W291" s="94">
        <f t="shared" si="32"/>
        <v>0</v>
      </c>
      <c r="X291" s="94">
        <f t="shared" si="32"/>
        <v>0</v>
      </c>
      <c r="Y291" s="94">
        <f t="shared" si="32"/>
        <v>0</v>
      </c>
      <c r="Z291" s="94">
        <f t="shared" si="32"/>
        <v>0</v>
      </c>
      <c r="AA291" s="94">
        <f t="shared" si="32"/>
        <v>0</v>
      </c>
      <c r="AB291" s="95">
        <f t="shared" si="32"/>
        <v>0</v>
      </c>
      <c r="AD291" s="194"/>
    </row>
    <row r="292" spans="2:30" ht="12.75" hidden="1" customHeight="1" outlineLevel="1">
      <c r="D292" s="112" t="str">
        <f t="shared" ca="1" si="26"/>
        <v>[Day 1 Assets Line 29]</v>
      </c>
      <c r="E292" s="93"/>
      <c r="F292" s="113" t="str">
        <f t="shared" si="28"/>
        <v>£000</v>
      </c>
      <c r="G292" s="94">
        <f t="shared" si="32"/>
        <v>0</v>
      </c>
      <c r="H292" s="94">
        <f t="shared" si="32"/>
        <v>0</v>
      </c>
      <c r="I292" s="94">
        <f t="shared" si="32"/>
        <v>0</v>
      </c>
      <c r="J292" s="94">
        <f t="shared" si="32"/>
        <v>0</v>
      </c>
      <c r="K292" s="94">
        <f t="shared" si="32"/>
        <v>0</v>
      </c>
      <c r="L292" s="94">
        <f t="shared" si="32"/>
        <v>0</v>
      </c>
      <c r="M292" s="94">
        <f t="shared" si="32"/>
        <v>0</v>
      </c>
      <c r="N292" s="94">
        <f t="shared" si="32"/>
        <v>0</v>
      </c>
      <c r="O292" s="94">
        <f t="shared" si="32"/>
        <v>0</v>
      </c>
      <c r="P292" s="94">
        <f t="shared" si="32"/>
        <v>0</v>
      </c>
      <c r="Q292" s="94">
        <f t="shared" si="32"/>
        <v>0</v>
      </c>
      <c r="R292" s="94">
        <f t="shared" si="32"/>
        <v>0</v>
      </c>
      <c r="S292" s="94">
        <f t="shared" si="32"/>
        <v>0</v>
      </c>
      <c r="T292" s="94">
        <f t="shared" si="32"/>
        <v>0</v>
      </c>
      <c r="U292" s="94">
        <f t="shared" si="32"/>
        <v>0</v>
      </c>
      <c r="V292" s="94">
        <f t="shared" si="32"/>
        <v>0</v>
      </c>
      <c r="W292" s="94">
        <f t="shared" si="32"/>
        <v>0</v>
      </c>
      <c r="X292" s="94">
        <f t="shared" si="32"/>
        <v>0</v>
      </c>
      <c r="Y292" s="94">
        <f t="shared" si="32"/>
        <v>0</v>
      </c>
      <c r="Z292" s="94">
        <f t="shared" si="32"/>
        <v>0</v>
      </c>
      <c r="AA292" s="94">
        <f t="shared" si="32"/>
        <v>0</v>
      </c>
      <c r="AB292" s="95">
        <f t="shared" si="32"/>
        <v>0</v>
      </c>
      <c r="AD292" s="194"/>
    </row>
    <row r="293" spans="2:30" ht="12.75" hidden="1" customHeight="1" outlineLevel="1">
      <c r="D293" s="123" t="str">
        <f t="shared" ca="1" si="26"/>
        <v>[Day 1 Assets Line 30]</v>
      </c>
      <c r="E293" s="183"/>
      <c r="F293" s="124" t="str">
        <f t="shared" si="28"/>
        <v>£000</v>
      </c>
      <c r="G293" s="98">
        <f t="shared" si="32"/>
        <v>0</v>
      </c>
      <c r="H293" s="98">
        <f t="shared" si="32"/>
        <v>0</v>
      </c>
      <c r="I293" s="98">
        <f t="shared" si="32"/>
        <v>0</v>
      </c>
      <c r="J293" s="98">
        <f t="shared" si="32"/>
        <v>0</v>
      </c>
      <c r="K293" s="98">
        <f t="shared" si="32"/>
        <v>0</v>
      </c>
      <c r="L293" s="98">
        <f t="shared" si="32"/>
        <v>0</v>
      </c>
      <c r="M293" s="98">
        <f t="shared" si="32"/>
        <v>0</v>
      </c>
      <c r="N293" s="98">
        <f t="shared" si="32"/>
        <v>0</v>
      </c>
      <c r="O293" s="98">
        <f t="shared" si="32"/>
        <v>0</v>
      </c>
      <c r="P293" s="98">
        <f t="shared" si="32"/>
        <v>0</v>
      </c>
      <c r="Q293" s="98">
        <f t="shared" si="32"/>
        <v>0</v>
      </c>
      <c r="R293" s="98">
        <f t="shared" si="32"/>
        <v>0</v>
      </c>
      <c r="S293" s="98">
        <f t="shared" si="32"/>
        <v>0</v>
      </c>
      <c r="T293" s="98">
        <f t="shared" si="32"/>
        <v>0</v>
      </c>
      <c r="U293" s="98">
        <f t="shared" si="32"/>
        <v>0</v>
      </c>
      <c r="V293" s="98">
        <f t="shared" si="32"/>
        <v>0</v>
      </c>
      <c r="W293" s="98">
        <f t="shared" si="32"/>
        <v>0</v>
      </c>
      <c r="X293" s="98">
        <f t="shared" si="32"/>
        <v>0</v>
      </c>
      <c r="Y293" s="98">
        <f t="shared" si="32"/>
        <v>0</v>
      </c>
      <c r="Z293" s="98">
        <f t="shared" si="32"/>
        <v>0</v>
      </c>
      <c r="AA293" s="98">
        <f t="shared" si="32"/>
        <v>0</v>
      </c>
      <c r="AB293" s="99">
        <f t="shared" si="32"/>
        <v>0</v>
      </c>
      <c r="AD293" s="195"/>
    </row>
    <row r="294" spans="2:30" ht="12.75" hidden="1" customHeight="1" outlineLevel="1">
      <c r="G294" s="94"/>
      <c r="H294" s="94"/>
      <c r="I294" s="94"/>
      <c r="J294" s="94"/>
      <c r="K294" s="94"/>
      <c r="L294" s="94"/>
      <c r="M294" s="94"/>
      <c r="N294" s="94"/>
      <c r="O294" s="94"/>
      <c r="P294" s="94"/>
      <c r="Q294" s="94"/>
      <c r="R294" s="94"/>
      <c r="S294" s="94"/>
      <c r="T294" s="94"/>
      <c r="U294" s="94"/>
      <c r="V294" s="94"/>
      <c r="W294" s="94"/>
      <c r="X294" s="94"/>
      <c r="Y294" s="94"/>
      <c r="Z294" s="94"/>
      <c r="AA294" s="94"/>
      <c r="AB294" s="94"/>
    </row>
    <row r="295" spans="2:30" ht="12.75" hidden="1" customHeight="1" outlineLevel="1">
      <c r="D295" s="241" t="str">
        <f>"Total "&amp;B262</f>
        <v>Total Closing Balances</v>
      </c>
      <c r="E295" s="241"/>
      <c r="F295" s="243" t="str">
        <f>F293</f>
        <v>£000</v>
      </c>
      <c r="G295" s="244">
        <f t="shared" ref="G295:AB295" si="33">SUM(G264:G293)</f>
        <v>0</v>
      </c>
      <c r="H295" s="244">
        <f t="shared" si="33"/>
        <v>0</v>
      </c>
      <c r="I295" s="244">
        <f t="shared" si="33"/>
        <v>0</v>
      </c>
      <c r="J295" s="244">
        <f t="shared" si="33"/>
        <v>0</v>
      </c>
      <c r="K295" s="244">
        <f t="shared" si="33"/>
        <v>0</v>
      </c>
      <c r="L295" s="244">
        <f t="shared" si="33"/>
        <v>0</v>
      </c>
      <c r="M295" s="244">
        <f t="shared" si="33"/>
        <v>0</v>
      </c>
      <c r="N295" s="244">
        <f t="shared" si="33"/>
        <v>0</v>
      </c>
      <c r="O295" s="244">
        <f t="shared" si="33"/>
        <v>0</v>
      </c>
      <c r="P295" s="244">
        <f t="shared" si="33"/>
        <v>0</v>
      </c>
      <c r="Q295" s="244">
        <f t="shared" si="33"/>
        <v>0</v>
      </c>
      <c r="R295" s="244">
        <f t="shared" si="33"/>
        <v>0</v>
      </c>
      <c r="S295" s="244">
        <f t="shared" si="33"/>
        <v>0</v>
      </c>
      <c r="T295" s="244">
        <f t="shared" si="33"/>
        <v>0</v>
      </c>
      <c r="U295" s="244">
        <f t="shared" si="33"/>
        <v>0</v>
      </c>
      <c r="V295" s="244">
        <f t="shared" si="33"/>
        <v>0</v>
      </c>
      <c r="W295" s="244">
        <f t="shared" si="33"/>
        <v>0</v>
      </c>
      <c r="X295" s="244">
        <f t="shared" si="33"/>
        <v>0</v>
      </c>
      <c r="Y295" s="244">
        <f t="shared" si="33"/>
        <v>0</v>
      </c>
      <c r="Z295" s="244">
        <f t="shared" si="33"/>
        <v>0</v>
      </c>
      <c r="AA295" s="244">
        <f t="shared" si="33"/>
        <v>0</v>
      </c>
      <c r="AB295" s="245">
        <f t="shared" si="33"/>
        <v>0</v>
      </c>
      <c r="AD295" s="248"/>
    </row>
    <row r="296" spans="2:30" collapsed="1"/>
    <row r="297" spans="2:30" ht="16.5">
      <c r="B297" s="5" t="s">
        <v>917</v>
      </c>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9" spans="2:30">
      <c r="B299" s="15" t="s">
        <v>917</v>
      </c>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row>
    <row r="300" spans="2:30" ht="12.75" hidden="1" customHeight="1" outlineLevel="1"/>
    <row r="301" spans="2:30" ht="12.75" hidden="1" customHeight="1" outlineLevel="1">
      <c r="D301" s="559" t="s">
        <v>918</v>
      </c>
      <c r="E301" s="560"/>
      <c r="F301" s="536" t="s">
        <v>105</v>
      </c>
      <c r="G301" s="561">
        <f>SUM(G48,G190)</f>
        <v>0</v>
      </c>
      <c r="H301" s="561">
        <f t="shared" ref="H301:AB301" si="34">SUM(H48,H190)</f>
        <v>0</v>
      </c>
      <c r="I301" s="561">
        <f t="shared" si="34"/>
        <v>0</v>
      </c>
      <c r="J301" s="561">
        <f t="shared" si="34"/>
        <v>0</v>
      </c>
      <c r="K301" s="561">
        <f t="shared" si="34"/>
        <v>0</v>
      </c>
      <c r="L301" s="561">
        <f t="shared" si="34"/>
        <v>0</v>
      </c>
      <c r="M301" s="561">
        <f t="shared" si="34"/>
        <v>0</v>
      </c>
      <c r="N301" s="561">
        <f t="shared" si="34"/>
        <v>0</v>
      </c>
      <c r="O301" s="561">
        <f t="shared" si="34"/>
        <v>0</v>
      </c>
      <c r="P301" s="561">
        <f t="shared" si="34"/>
        <v>0</v>
      </c>
      <c r="Q301" s="561">
        <f t="shared" si="34"/>
        <v>0</v>
      </c>
      <c r="R301" s="561">
        <f t="shared" si="34"/>
        <v>0</v>
      </c>
      <c r="S301" s="561">
        <f t="shared" si="34"/>
        <v>0</v>
      </c>
      <c r="T301" s="561">
        <f t="shared" si="34"/>
        <v>0</v>
      </c>
      <c r="U301" s="561">
        <f t="shared" si="34"/>
        <v>0</v>
      </c>
      <c r="V301" s="561">
        <f t="shared" si="34"/>
        <v>0</v>
      </c>
      <c r="W301" s="561">
        <f t="shared" si="34"/>
        <v>0</v>
      </c>
      <c r="X301" s="561">
        <f t="shared" si="34"/>
        <v>0</v>
      </c>
      <c r="Y301" s="561">
        <f t="shared" si="34"/>
        <v>0</v>
      </c>
      <c r="Z301" s="561">
        <f t="shared" si="34"/>
        <v>0</v>
      </c>
      <c r="AA301" s="561">
        <f t="shared" si="34"/>
        <v>0</v>
      </c>
      <c r="AB301" s="562">
        <f t="shared" si="34"/>
        <v>0</v>
      </c>
      <c r="AD301" s="563"/>
    </row>
    <row r="302" spans="2:30" ht="12.75" hidden="1" customHeight="1" outlineLevel="1">
      <c r="D302" s="112" t="s">
        <v>919</v>
      </c>
      <c r="E302" s="93"/>
      <c r="F302" s="113" t="str">
        <f t="shared" ref="F302:F304" si="35">F301</f>
        <v>£000</v>
      </c>
      <c r="G302" s="94">
        <f>SUM(G83,G225)</f>
        <v>0</v>
      </c>
      <c r="H302" s="94">
        <f t="shared" ref="H302:AB302" si="36">SUM(H83,H225)</f>
        <v>0</v>
      </c>
      <c r="I302" s="94">
        <f t="shared" si="36"/>
        <v>0</v>
      </c>
      <c r="J302" s="94">
        <f t="shared" si="36"/>
        <v>0</v>
      </c>
      <c r="K302" s="94">
        <f t="shared" si="36"/>
        <v>0</v>
      </c>
      <c r="L302" s="94">
        <f t="shared" si="36"/>
        <v>0</v>
      </c>
      <c r="M302" s="94">
        <f t="shared" si="36"/>
        <v>0</v>
      </c>
      <c r="N302" s="94">
        <f t="shared" si="36"/>
        <v>0</v>
      </c>
      <c r="O302" s="94">
        <f t="shared" si="36"/>
        <v>0</v>
      </c>
      <c r="P302" s="94">
        <f t="shared" si="36"/>
        <v>0</v>
      </c>
      <c r="Q302" s="94">
        <f t="shared" si="36"/>
        <v>0</v>
      </c>
      <c r="R302" s="94">
        <f t="shared" si="36"/>
        <v>0</v>
      </c>
      <c r="S302" s="94">
        <f t="shared" si="36"/>
        <v>0</v>
      </c>
      <c r="T302" s="94">
        <f t="shared" si="36"/>
        <v>0</v>
      </c>
      <c r="U302" s="94">
        <f t="shared" si="36"/>
        <v>0</v>
      </c>
      <c r="V302" s="94">
        <f t="shared" si="36"/>
        <v>0</v>
      </c>
      <c r="W302" s="94">
        <f t="shared" si="36"/>
        <v>0</v>
      </c>
      <c r="X302" s="94">
        <f t="shared" si="36"/>
        <v>0</v>
      </c>
      <c r="Y302" s="94">
        <f t="shared" si="36"/>
        <v>0</v>
      </c>
      <c r="Z302" s="94">
        <f t="shared" si="36"/>
        <v>0</v>
      </c>
      <c r="AA302" s="94">
        <f t="shared" si="36"/>
        <v>0</v>
      </c>
      <c r="AB302" s="95">
        <f t="shared" si="36"/>
        <v>0</v>
      </c>
      <c r="AD302" s="194"/>
    </row>
    <row r="303" spans="2:30" ht="12.75" hidden="1" customHeight="1" outlineLevel="1">
      <c r="D303" s="112" t="s">
        <v>920</v>
      </c>
      <c r="E303" s="93"/>
      <c r="F303" s="113" t="str">
        <f t="shared" si="35"/>
        <v>£000</v>
      </c>
      <c r="G303" s="94">
        <f>SUM(G118,G260)</f>
        <v>0</v>
      </c>
      <c r="H303" s="94">
        <f t="shared" ref="H303:AB303" si="37">SUM(H118,H260)</f>
        <v>0</v>
      </c>
      <c r="I303" s="94">
        <f t="shared" si="37"/>
        <v>0</v>
      </c>
      <c r="J303" s="94">
        <f t="shared" si="37"/>
        <v>0</v>
      </c>
      <c r="K303" s="94">
        <f t="shared" si="37"/>
        <v>0</v>
      </c>
      <c r="L303" s="94">
        <f t="shared" si="37"/>
        <v>0</v>
      </c>
      <c r="M303" s="94">
        <f t="shared" si="37"/>
        <v>0</v>
      </c>
      <c r="N303" s="94">
        <f t="shared" si="37"/>
        <v>0</v>
      </c>
      <c r="O303" s="94">
        <f t="shared" si="37"/>
        <v>0</v>
      </c>
      <c r="P303" s="94">
        <f t="shared" si="37"/>
        <v>0</v>
      </c>
      <c r="Q303" s="94">
        <f t="shared" si="37"/>
        <v>0</v>
      </c>
      <c r="R303" s="94">
        <f t="shared" si="37"/>
        <v>0</v>
      </c>
      <c r="S303" s="94">
        <f t="shared" si="37"/>
        <v>0</v>
      </c>
      <c r="T303" s="94">
        <f t="shared" si="37"/>
        <v>0</v>
      </c>
      <c r="U303" s="94">
        <f t="shared" si="37"/>
        <v>0</v>
      </c>
      <c r="V303" s="94">
        <f t="shared" si="37"/>
        <v>0</v>
      </c>
      <c r="W303" s="94">
        <f t="shared" si="37"/>
        <v>0</v>
      </c>
      <c r="X303" s="94">
        <f t="shared" si="37"/>
        <v>0</v>
      </c>
      <c r="Y303" s="94">
        <f t="shared" si="37"/>
        <v>0</v>
      </c>
      <c r="Z303" s="94">
        <f t="shared" si="37"/>
        <v>0</v>
      </c>
      <c r="AA303" s="94">
        <f t="shared" si="37"/>
        <v>0</v>
      </c>
      <c r="AB303" s="95">
        <f t="shared" si="37"/>
        <v>0</v>
      </c>
      <c r="AD303" s="194"/>
    </row>
    <row r="304" spans="2:30" ht="12.75" hidden="1" customHeight="1" outlineLevel="1">
      <c r="D304" s="241" t="s">
        <v>921</v>
      </c>
      <c r="E304" s="242"/>
      <c r="F304" s="243" t="str">
        <f t="shared" si="35"/>
        <v>£000</v>
      </c>
      <c r="G304" s="244">
        <f>SUM(G153,G295)</f>
        <v>0</v>
      </c>
      <c r="H304" s="244">
        <f t="shared" ref="H304:AB304" si="38">SUM(H153,H295)</f>
        <v>0</v>
      </c>
      <c r="I304" s="244">
        <f t="shared" si="38"/>
        <v>0</v>
      </c>
      <c r="J304" s="244">
        <f t="shared" si="38"/>
        <v>0</v>
      </c>
      <c r="K304" s="244">
        <f t="shared" si="38"/>
        <v>0</v>
      </c>
      <c r="L304" s="244">
        <f t="shared" si="38"/>
        <v>0</v>
      </c>
      <c r="M304" s="244">
        <f t="shared" si="38"/>
        <v>0</v>
      </c>
      <c r="N304" s="244">
        <f t="shared" si="38"/>
        <v>0</v>
      </c>
      <c r="O304" s="244">
        <f t="shared" si="38"/>
        <v>0</v>
      </c>
      <c r="P304" s="244">
        <f t="shared" si="38"/>
        <v>0</v>
      </c>
      <c r="Q304" s="244">
        <f t="shared" si="38"/>
        <v>0</v>
      </c>
      <c r="R304" s="244">
        <f t="shared" si="38"/>
        <v>0</v>
      </c>
      <c r="S304" s="244">
        <f t="shared" si="38"/>
        <v>0</v>
      </c>
      <c r="T304" s="244">
        <f t="shared" si="38"/>
        <v>0</v>
      </c>
      <c r="U304" s="244">
        <f t="shared" si="38"/>
        <v>0</v>
      </c>
      <c r="V304" s="244">
        <f t="shared" si="38"/>
        <v>0</v>
      </c>
      <c r="W304" s="244">
        <f t="shared" si="38"/>
        <v>0</v>
      </c>
      <c r="X304" s="244">
        <f t="shared" si="38"/>
        <v>0</v>
      </c>
      <c r="Y304" s="244">
        <f t="shared" si="38"/>
        <v>0</v>
      </c>
      <c r="Z304" s="244">
        <f t="shared" si="38"/>
        <v>0</v>
      </c>
      <c r="AA304" s="244">
        <f t="shared" si="38"/>
        <v>0</v>
      </c>
      <c r="AB304" s="245">
        <f t="shared" si="38"/>
        <v>0</v>
      </c>
      <c r="AD304" s="248"/>
    </row>
    <row r="305" spans="2:30" ht="12.75" hidden="1" customHeight="1" outlineLevel="1">
      <c r="G305" s="94"/>
      <c r="H305" s="94"/>
      <c r="I305" s="94"/>
      <c r="J305" s="94"/>
      <c r="K305" s="94"/>
      <c r="L305" s="94"/>
      <c r="M305" s="94"/>
      <c r="N305" s="94"/>
      <c r="O305" s="94"/>
      <c r="P305" s="94"/>
      <c r="Q305" s="94"/>
      <c r="R305" s="94"/>
      <c r="S305" s="94"/>
      <c r="T305" s="94"/>
      <c r="U305" s="94"/>
      <c r="V305" s="94"/>
      <c r="W305" s="94"/>
      <c r="X305" s="94"/>
      <c r="Y305" s="94"/>
      <c r="Z305" s="94"/>
      <c r="AA305" s="94"/>
      <c r="AB305" s="94"/>
    </row>
    <row r="306" spans="2:30" collapsed="1"/>
    <row r="307" spans="2:30" ht="16.5">
      <c r="B307" s="5" t="s">
        <v>21</v>
      </c>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49" fitToHeight="99" orientation="landscape" r:id="rId1"/>
  <rowBreaks count="2" manualBreakCount="2">
    <brk id="119" max="16383" man="1"/>
    <brk id="2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8080"/>
    <pageSetUpPr fitToPage="1"/>
  </sheetPr>
  <dimension ref="A1:P32"/>
  <sheetViews>
    <sheetView showGridLines="0" zoomScale="85" zoomScaleNormal="85" zoomScaleSheetLayoutView="85" workbookViewId="0"/>
  </sheetViews>
  <sheetFormatPr defaultColWidth="9" defaultRowHeight="12.75"/>
  <cols>
    <col min="1" max="1" width="2.85546875" style="3" customWidth="1"/>
    <col min="2" max="2" width="7.5703125" style="3" customWidth="1"/>
    <col min="3" max="3" width="7.7109375" style="3" customWidth="1"/>
    <col min="4" max="4" width="49.85546875" style="3" customWidth="1"/>
    <col min="5" max="16384" width="9" style="3"/>
  </cols>
  <sheetData>
    <row r="1" spans="1:16">
      <c r="A1" s="48"/>
    </row>
    <row r="2" spans="1:16">
      <c r="B2" s="2"/>
      <c r="C2" s="2"/>
      <c r="D2" s="2"/>
      <c r="E2" s="2"/>
      <c r="F2" s="2"/>
      <c r="G2" s="2"/>
      <c r="H2" s="2"/>
      <c r="I2" s="2"/>
      <c r="J2" s="2"/>
      <c r="K2" s="2"/>
      <c r="L2" s="2"/>
      <c r="M2" s="2"/>
      <c r="N2" s="2"/>
      <c r="O2" s="2"/>
      <c r="P2" s="2"/>
    </row>
    <row r="3" spans="1:16">
      <c r="B3" s="2"/>
      <c r="C3" s="2"/>
      <c r="D3" s="2"/>
      <c r="E3" s="2"/>
      <c r="F3" s="2"/>
      <c r="G3" s="2"/>
      <c r="H3" s="2"/>
      <c r="I3" s="2"/>
      <c r="J3" s="2"/>
      <c r="K3" s="2"/>
      <c r="L3" s="2"/>
      <c r="M3" s="2"/>
      <c r="N3" s="2"/>
      <c r="O3" s="2"/>
      <c r="P3" s="2"/>
    </row>
    <row r="4" spans="1:16">
      <c r="B4" s="2"/>
      <c r="C4" s="2"/>
      <c r="D4" s="2"/>
      <c r="E4" s="2"/>
      <c r="F4" s="2"/>
      <c r="G4" s="2"/>
      <c r="H4" s="2"/>
      <c r="I4" s="2"/>
      <c r="J4" s="2"/>
      <c r="K4" s="2"/>
      <c r="L4" s="2"/>
      <c r="M4" s="2"/>
      <c r="N4" s="2"/>
      <c r="O4" s="2"/>
      <c r="P4" s="2"/>
    </row>
    <row r="5" spans="1:16">
      <c r="B5" s="2"/>
      <c r="C5" s="2"/>
      <c r="D5" s="2"/>
      <c r="E5" s="2"/>
      <c r="F5" s="2"/>
      <c r="G5" s="2"/>
      <c r="H5" s="2"/>
      <c r="I5" s="2"/>
      <c r="J5" s="2"/>
      <c r="K5" s="2"/>
      <c r="L5" s="2"/>
      <c r="M5" s="2"/>
      <c r="N5" s="2"/>
      <c r="O5" s="2"/>
      <c r="P5" s="2"/>
    </row>
    <row r="6" spans="1:16">
      <c r="B6" s="2"/>
      <c r="C6" s="2"/>
      <c r="D6" s="2"/>
      <c r="E6" s="2"/>
      <c r="F6" s="2"/>
      <c r="G6" s="2"/>
      <c r="H6" s="2"/>
      <c r="I6" s="2"/>
      <c r="J6" s="2"/>
      <c r="K6" s="2"/>
      <c r="L6" s="2"/>
      <c r="M6" s="2"/>
      <c r="N6" s="2"/>
      <c r="O6" s="2"/>
      <c r="P6" s="2"/>
    </row>
    <row r="7" spans="1:16">
      <c r="B7" s="2"/>
      <c r="C7" s="2"/>
      <c r="D7" s="2"/>
      <c r="E7" s="2"/>
      <c r="F7" s="2"/>
      <c r="G7" s="2"/>
      <c r="H7" s="2"/>
      <c r="I7" s="2"/>
      <c r="J7" s="2"/>
      <c r="K7" s="2"/>
      <c r="L7" s="2"/>
      <c r="M7" s="2"/>
      <c r="N7" s="2"/>
      <c r="O7" s="2"/>
      <c r="P7" s="2"/>
    </row>
    <row r="8" spans="1:16">
      <c r="B8" s="2"/>
      <c r="C8" s="2"/>
      <c r="D8" s="2"/>
      <c r="E8" s="2"/>
      <c r="F8" s="2"/>
      <c r="G8" s="2"/>
      <c r="H8" s="2"/>
      <c r="I8" s="2"/>
      <c r="J8" s="2"/>
      <c r="K8" s="2"/>
      <c r="L8" s="2"/>
      <c r="M8" s="2"/>
      <c r="N8" s="2"/>
      <c r="O8" s="2"/>
      <c r="P8" s="2"/>
    </row>
    <row r="9" spans="1:16">
      <c r="B9" s="2"/>
      <c r="C9" s="2"/>
      <c r="D9" s="2"/>
      <c r="E9" s="2"/>
      <c r="F9" s="2"/>
      <c r="G9" s="2"/>
      <c r="H9" s="2"/>
      <c r="I9" s="2"/>
      <c r="J9" s="2"/>
      <c r="K9" s="2"/>
      <c r="L9" s="2"/>
      <c r="M9" s="2"/>
      <c r="N9" s="2"/>
      <c r="O9" s="2"/>
      <c r="P9" s="2"/>
    </row>
    <row r="10" spans="1:16">
      <c r="B10" s="2"/>
      <c r="C10" s="2"/>
      <c r="D10" s="2"/>
      <c r="E10" s="2"/>
      <c r="F10" s="2"/>
      <c r="G10" s="2"/>
      <c r="H10" s="2"/>
      <c r="I10" s="2"/>
      <c r="J10" s="2"/>
      <c r="K10" s="2"/>
      <c r="L10" s="2"/>
      <c r="M10" s="2"/>
      <c r="N10" s="2"/>
      <c r="O10" s="2"/>
      <c r="P10" s="2"/>
    </row>
    <row r="11" spans="1:16" ht="60">
      <c r="B11" s="49"/>
      <c r="C11" s="49" t="str">
        <f ca="1">MID(CELL("filename",A1),FIND("]",CELL("filename",A1))+1,99)</f>
        <v>Financial Statements</v>
      </c>
      <c r="D11" s="49"/>
      <c r="E11" s="49"/>
      <c r="F11" s="49"/>
      <c r="G11" s="49"/>
      <c r="H11" s="49"/>
      <c r="I11" s="49"/>
      <c r="J11" s="49"/>
      <c r="K11" s="49"/>
      <c r="L11" s="49"/>
      <c r="M11" s="49"/>
      <c r="N11" s="49"/>
      <c r="O11" s="49"/>
      <c r="P11" s="49"/>
    </row>
    <row r="12" spans="1:16">
      <c r="B12" s="2"/>
      <c r="C12" s="2"/>
      <c r="D12" s="2"/>
      <c r="E12" s="2"/>
      <c r="F12" s="2"/>
      <c r="G12" s="2"/>
      <c r="H12" s="2"/>
      <c r="I12" s="2"/>
      <c r="J12" s="2"/>
      <c r="K12" s="2"/>
      <c r="L12" s="2"/>
      <c r="M12" s="2"/>
      <c r="N12" s="2"/>
      <c r="O12" s="2"/>
      <c r="P12" s="2"/>
    </row>
    <row r="13" spans="1:16">
      <c r="B13" s="2"/>
      <c r="C13" s="2"/>
      <c r="D13" s="2"/>
      <c r="E13" s="2"/>
      <c r="F13" s="2"/>
      <c r="G13" s="2"/>
      <c r="H13" s="2"/>
      <c r="I13" s="2"/>
      <c r="J13" s="2"/>
      <c r="K13" s="2"/>
      <c r="L13" s="2"/>
      <c r="M13" s="2"/>
      <c r="N13" s="2"/>
      <c r="O13" s="2"/>
      <c r="P13" s="2"/>
    </row>
    <row r="14" spans="1:16">
      <c r="B14" s="2"/>
      <c r="C14" s="2"/>
      <c r="D14" s="2"/>
      <c r="E14" s="2"/>
      <c r="F14" s="2"/>
      <c r="G14" s="2"/>
      <c r="H14" s="2"/>
      <c r="I14" s="2"/>
      <c r="J14" s="2"/>
      <c r="K14" s="2"/>
      <c r="L14" s="2"/>
      <c r="M14" s="2"/>
      <c r="N14" s="2"/>
      <c r="O14" s="2"/>
      <c r="P14" s="2"/>
    </row>
    <row r="15" spans="1:16">
      <c r="B15" s="2"/>
      <c r="C15" s="2"/>
      <c r="D15" s="2"/>
      <c r="E15" s="2"/>
      <c r="F15" s="2"/>
      <c r="G15" s="2"/>
      <c r="H15" s="2"/>
      <c r="I15" s="2"/>
      <c r="J15" s="2"/>
      <c r="K15" s="2"/>
      <c r="L15" s="2"/>
      <c r="M15" s="2"/>
      <c r="N15" s="2"/>
      <c r="O15" s="2"/>
      <c r="P15" s="2"/>
    </row>
    <row r="16" spans="1:16">
      <c r="B16" s="2"/>
      <c r="C16" s="2"/>
      <c r="D16" s="2"/>
      <c r="E16" s="2"/>
      <c r="F16" s="2"/>
      <c r="G16" s="2"/>
      <c r="H16" s="2"/>
      <c r="I16" s="2"/>
      <c r="J16" s="2"/>
      <c r="K16" s="2"/>
      <c r="L16" s="2"/>
      <c r="M16" s="2"/>
      <c r="N16" s="2"/>
      <c r="O16" s="2"/>
      <c r="P16" s="2"/>
    </row>
    <row r="17" spans="2:16">
      <c r="B17" s="2"/>
      <c r="C17" s="2"/>
      <c r="D17" s="2"/>
      <c r="E17" s="2"/>
      <c r="F17" s="2"/>
      <c r="G17" s="2"/>
      <c r="H17" s="2"/>
      <c r="I17" s="2"/>
      <c r="J17" s="2"/>
      <c r="K17" s="2"/>
      <c r="L17" s="2"/>
      <c r="M17" s="2"/>
      <c r="N17" s="2"/>
      <c r="O17" s="2"/>
      <c r="P17" s="2"/>
    </row>
    <row r="18" spans="2:16">
      <c r="B18" s="2"/>
      <c r="C18" s="2"/>
      <c r="D18" s="2"/>
      <c r="E18" s="2"/>
      <c r="F18" s="2"/>
      <c r="G18" s="2"/>
      <c r="H18" s="2"/>
      <c r="I18" s="2"/>
      <c r="J18" s="2"/>
      <c r="K18" s="2"/>
      <c r="L18" s="2"/>
      <c r="M18" s="2"/>
      <c r="N18" s="2"/>
      <c r="O18" s="2"/>
      <c r="P18" s="2"/>
    </row>
    <row r="19" spans="2:16">
      <c r="B19" s="2"/>
      <c r="C19" s="2"/>
      <c r="D19" s="2"/>
      <c r="E19" s="2"/>
      <c r="F19" s="2"/>
      <c r="G19" s="2"/>
      <c r="H19" s="2"/>
      <c r="I19" s="2"/>
      <c r="J19" s="2"/>
      <c r="K19" s="2"/>
      <c r="L19" s="2"/>
      <c r="M19" s="2"/>
      <c r="N19" s="2"/>
      <c r="O19" s="2"/>
      <c r="P19" s="2"/>
    </row>
    <row r="20" spans="2:16">
      <c r="B20" s="2"/>
      <c r="C20" s="2"/>
      <c r="D20" s="2"/>
      <c r="E20" s="2"/>
      <c r="F20" s="2"/>
      <c r="G20" s="2"/>
      <c r="H20" s="2"/>
      <c r="I20" s="2"/>
      <c r="J20" s="2"/>
      <c r="K20" s="2"/>
      <c r="L20" s="2"/>
      <c r="M20" s="2"/>
      <c r="N20" s="2"/>
      <c r="O20" s="2"/>
      <c r="P20" s="2"/>
    </row>
    <row r="21" spans="2:16">
      <c r="B21" s="2"/>
      <c r="C21" s="2"/>
      <c r="D21" s="2"/>
      <c r="E21" s="2"/>
      <c r="F21" s="2"/>
      <c r="G21" s="2"/>
      <c r="H21" s="2"/>
      <c r="I21" s="2"/>
      <c r="J21" s="2"/>
      <c r="K21" s="2"/>
      <c r="L21" s="2"/>
      <c r="M21" s="2"/>
      <c r="N21" s="2"/>
      <c r="O21" s="2"/>
      <c r="P21" s="2"/>
    </row>
    <row r="22" spans="2:16">
      <c r="B22" s="2"/>
      <c r="C22" s="2"/>
      <c r="D22" s="2"/>
      <c r="E22" s="2"/>
      <c r="F22" s="2"/>
      <c r="G22" s="2"/>
      <c r="H22" s="2"/>
      <c r="I22" s="2"/>
      <c r="J22" s="2"/>
      <c r="K22" s="2"/>
      <c r="L22" s="2"/>
      <c r="M22" s="2"/>
      <c r="N22" s="2"/>
      <c r="O22" s="2"/>
      <c r="P22" s="2"/>
    </row>
    <row r="23" spans="2:16">
      <c r="B23" s="2"/>
      <c r="C23" s="2"/>
      <c r="D23" s="2"/>
      <c r="E23" s="2"/>
      <c r="F23" s="2"/>
      <c r="G23" s="2"/>
      <c r="H23" s="2"/>
      <c r="I23" s="2"/>
      <c r="J23" s="2"/>
      <c r="K23" s="2"/>
      <c r="L23" s="2"/>
      <c r="M23" s="2"/>
      <c r="N23" s="2"/>
      <c r="O23" s="2"/>
      <c r="P23" s="2"/>
    </row>
    <row r="24" spans="2:16">
      <c r="B24" s="2"/>
      <c r="C24" s="2"/>
      <c r="D24" s="2"/>
      <c r="E24" s="2"/>
      <c r="F24" s="2"/>
      <c r="G24" s="2"/>
      <c r="H24" s="2"/>
      <c r="I24" s="2"/>
      <c r="J24" s="2"/>
      <c r="K24" s="2"/>
      <c r="L24" s="2"/>
      <c r="M24" s="2"/>
      <c r="N24" s="2"/>
      <c r="O24" s="2"/>
      <c r="P24" s="2"/>
    </row>
    <row r="25" spans="2:16">
      <c r="B25" s="2"/>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c r="B27" s="2"/>
      <c r="C27" s="2"/>
      <c r="D27" s="2"/>
      <c r="E27" s="2"/>
      <c r="F27" s="2"/>
      <c r="G27" s="2"/>
      <c r="H27" s="2"/>
      <c r="I27" s="2"/>
      <c r="J27" s="2"/>
      <c r="K27" s="2"/>
      <c r="L27" s="2"/>
      <c r="M27" s="2"/>
      <c r="N27" s="2"/>
      <c r="O27" s="2"/>
      <c r="P27" s="2"/>
    </row>
    <row r="28" spans="2:16">
      <c r="B28" s="2"/>
      <c r="C28" s="2"/>
      <c r="D28" s="2"/>
      <c r="E28" s="2"/>
      <c r="F28" s="2"/>
      <c r="G28" s="2"/>
      <c r="H28" s="2"/>
      <c r="I28" s="2"/>
      <c r="J28" s="2"/>
      <c r="K28" s="2"/>
      <c r="L28" s="2"/>
      <c r="M28" s="2"/>
      <c r="N28" s="2"/>
      <c r="O28" s="2"/>
      <c r="P28" s="2"/>
    </row>
    <row r="29" spans="2:16">
      <c r="B29" s="2"/>
      <c r="C29" s="2"/>
      <c r="D29" s="2"/>
      <c r="E29" s="2"/>
      <c r="F29" s="2"/>
      <c r="G29" s="2"/>
      <c r="H29" s="2"/>
      <c r="I29" s="2"/>
      <c r="J29" s="2"/>
      <c r="K29" s="2"/>
      <c r="L29" s="2"/>
      <c r="M29" s="2"/>
      <c r="N29" s="2"/>
      <c r="O29" s="2"/>
      <c r="P29" s="2"/>
    </row>
    <row r="30" spans="2:16">
      <c r="B30" s="2"/>
      <c r="C30" s="2"/>
      <c r="D30" s="2"/>
      <c r="E30" s="2"/>
      <c r="F30" s="2"/>
      <c r="G30" s="2"/>
      <c r="H30" s="2"/>
      <c r="I30" s="2"/>
      <c r="J30" s="2"/>
      <c r="K30" s="2"/>
      <c r="L30" s="2"/>
      <c r="M30" s="2"/>
      <c r="N30" s="2"/>
      <c r="O30" s="2"/>
      <c r="P30" s="2"/>
    </row>
    <row r="31" spans="2:16">
      <c r="B31" s="2"/>
      <c r="C31" s="2"/>
      <c r="D31" s="2"/>
      <c r="E31" s="2"/>
      <c r="F31" s="2"/>
      <c r="G31" s="2"/>
      <c r="H31" s="2"/>
      <c r="I31" s="2"/>
      <c r="J31" s="2"/>
      <c r="K31" s="2"/>
      <c r="L31" s="2"/>
      <c r="M31" s="2"/>
      <c r="N31" s="2"/>
      <c r="O31" s="2"/>
      <c r="P31" s="2"/>
    </row>
    <row r="32" spans="2:16">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AC395"/>
  <sheetViews>
    <sheetView showGridLines="0" zoomScale="85" zoomScaleNormal="85" zoomScaleSheetLayoutView="85" workbookViewId="0">
      <pane xSplit="6" ySplit="14" topLeftCell="G394" activePane="bottomRight" state="frozen"/>
      <selection activeCell="G27" sqref="G27"/>
      <selection pane="topRight" activeCell="G27" sqref="G27"/>
      <selection pane="bottomLeft" activeCell="G27" sqref="G27"/>
      <selection pane="bottomRight" activeCell="G394" sqref="G394"/>
    </sheetView>
  </sheetViews>
  <sheetFormatPr defaultColWidth="9" defaultRowHeight="12.75" outlineLevelRow="1" outlineLevelCol="1"/>
  <cols>
    <col min="1" max="1" width="2.85546875" style="3" customWidth="1"/>
    <col min="2" max="2" width="6.5703125" style="3" customWidth="1"/>
    <col min="3" max="3" width="14.85546875" style="3" customWidth="1"/>
    <col min="4" max="4" width="12.7109375" style="3" customWidth="1"/>
    <col min="5" max="5" width="29.7109375" style="3" customWidth="1"/>
    <col min="6" max="21" width="11.42578125" style="3" customWidth="1"/>
    <col min="22" max="28" width="11.42578125" style="3" hidden="1" customWidth="1" outlineLevel="1"/>
    <col min="29" max="29" width="9" style="3" collapsed="1"/>
    <col min="30" max="16384" width="9" style="3"/>
  </cols>
  <sheetData>
    <row r="2" spans="2:28">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row>
    <row r="3" spans="2:28">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row>
    <row r="4" spans="2:28">
      <c r="B4" s="1" t="str">
        <f ca="1">'Template Cover'!B4</f>
        <v>Sheet:</v>
      </c>
      <c r="C4" s="2"/>
      <c r="D4" s="2"/>
      <c r="E4" s="2"/>
      <c r="F4" s="2"/>
      <c r="G4" s="2" t="str">
        <f ca="1">MID(CELL("filename",$A$1),FIND("]",CELL("filename",$A$1))+1,99)</f>
        <v>P&amp;L1</v>
      </c>
      <c r="H4" s="2"/>
      <c r="I4" s="2"/>
      <c r="J4" s="2"/>
      <c r="K4" s="2"/>
      <c r="L4" s="2"/>
      <c r="M4" s="2"/>
      <c r="N4" s="2"/>
      <c r="O4" s="2"/>
      <c r="P4" s="2"/>
      <c r="Q4" s="2"/>
      <c r="R4" s="2"/>
      <c r="S4" s="2"/>
      <c r="T4" s="2"/>
      <c r="U4" s="2"/>
      <c r="V4" s="2"/>
      <c r="W4" s="2"/>
      <c r="X4" s="2"/>
      <c r="Y4" s="2"/>
      <c r="Z4" s="2"/>
      <c r="AA4" s="2"/>
      <c r="AB4" s="2"/>
    </row>
    <row r="5" spans="2:28">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row>
    <row r="6" spans="2:28">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row>
    <row r="7" spans="2:28">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row>
    <row r="9" spans="2:28" ht="15">
      <c r="D9" s="595" t="str">
        <f ca="1">RN_Switch</f>
        <v>Nominal</v>
      </c>
      <c r="E9" s="61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8" ht="25.5">
      <c r="D10" s="599" t="str">
        <f ca="1">Option_Switch</f>
        <v>Base Model</v>
      </c>
      <c r="E10" s="615"/>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8">
      <c r="B11" s="271" t="s">
        <v>658</v>
      </c>
      <c r="C11" s="271" t="s">
        <v>659</v>
      </c>
      <c r="D11" s="601" t="s">
        <v>660</v>
      </c>
      <c r="E11" s="61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8" ht="16.5">
      <c r="B13" s="5" t="s">
        <v>660</v>
      </c>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2:28" hidden="1" outlineLevel="1"/>
    <row r="15" spans="2:28" hidden="1" outlineLevel="1">
      <c r="B15" s="271" t="str">
        <f ca="1">'Line Items'!D$600</f>
        <v>Passenger Fares Revenue</v>
      </c>
      <c r="C15" s="271" t="str">
        <f ca="1">'Line Items'!D610</f>
        <v xml:space="preserve">Passenger Fares Revenue: ED01 - Tyne, Tees &amp; Wear </v>
      </c>
      <c r="D15" s="106" t="str">
        <f ca="1">'Line Items'!D14</f>
        <v xml:space="preserve">ED01 - Tyne, Tees &amp; Wear </v>
      </c>
      <c r="E15" s="89"/>
      <c r="F15" s="192" t="str">
        <f>'Pax Revenue'!F154</f>
        <v>£000</v>
      </c>
      <c r="G15" s="90">
        <f>'Pax Revenue'!G154</f>
        <v>0</v>
      </c>
      <c r="H15" s="90">
        <f>'Pax Revenue'!H154</f>
        <v>0</v>
      </c>
      <c r="I15" s="90">
        <f>'Pax Revenue'!I154</f>
        <v>0</v>
      </c>
      <c r="J15" s="90">
        <f>'Pax Revenue'!J154</f>
        <v>0</v>
      </c>
      <c r="K15" s="90">
        <f>'Pax Revenue'!K154</f>
        <v>0</v>
      </c>
      <c r="L15" s="90">
        <f>'Pax Revenue'!L154</f>
        <v>0</v>
      </c>
      <c r="M15" s="90">
        <f>'Pax Revenue'!M154</f>
        <v>0</v>
      </c>
      <c r="N15" s="90">
        <f>'Pax Revenue'!N154</f>
        <v>0</v>
      </c>
      <c r="O15" s="90">
        <f>'Pax Revenue'!O154</f>
        <v>0</v>
      </c>
      <c r="P15" s="90">
        <f>'Pax Revenue'!P154</f>
        <v>0</v>
      </c>
      <c r="Q15" s="90">
        <f>'Pax Revenue'!Q154</f>
        <v>0</v>
      </c>
      <c r="R15" s="90">
        <f>'Pax Revenue'!R154</f>
        <v>0</v>
      </c>
      <c r="S15" s="90">
        <f>'Pax Revenue'!S154</f>
        <v>0</v>
      </c>
      <c r="T15" s="90">
        <f>'Pax Revenue'!T154</f>
        <v>0</v>
      </c>
      <c r="U15" s="90">
        <f>'Pax Revenue'!U154</f>
        <v>0</v>
      </c>
      <c r="V15" s="90">
        <f>'Pax Revenue'!V154</f>
        <v>0</v>
      </c>
      <c r="W15" s="90">
        <f>'Pax Revenue'!W154</f>
        <v>0</v>
      </c>
      <c r="X15" s="90">
        <f>'Pax Revenue'!X154</f>
        <v>0</v>
      </c>
      <c r="Y15" s="90">
        <f>'Pax Revenue'!Y154</f>
        <v>0</v>
      </c>
      <c r="Z15" s="90">
        <f>'Pax Revenue'!Z154</f>
        <v>0</v>
      </c>
      <c r="AA15" s="90">
        <f>'Pax Revenue'!AA154</f>
        <v>0</v>
      </c>
      <c r="AB15" s="91">
        <f>'Pax Revenue'!AB154</f>
        <v>0</v>
      </c>
    </row>
    <row r="16" spans="2:28" hidden="1" outlineLevel="1">
      <c r="B16" s="271" t="str">
        <f ca="1">'Line Items'!D$600</f>
        <v>Passenger Fares Revenue</v>
      </c>
      <c r="C16" s="271" t="str">
        <f ca="1">'Line Items'!D611</f>
        <v>Passenger Fares Revenue: ED02 - Lancashire &amp; Cumbria</v>
      </c>
      <c r="D16" s="112" t="str">
        <f ca="1">'Line Items'!D15</f>
        <v>ED02 - Lancashire &amp; Cumbria</v>
      </c>
      <c r="E16" s="93"/>
      <c r="F16" s="113" t="str">
        <f>'Pax Revenue'!F155</f>
        <v>£000</v>
      </c>
      <c r="G16" s="94">
        <f>'Pax Revenue'!G155</f>
        <v>0</v>
      </c>
      <c r="H16" s="94">
        <f>'Pax Revenue'!H155</f>
        <v>0</v>
      </c>
      <c r="I16" s="94">
        <f>'Pax Revenue'!I155</f>
        <v>0</v>
      </c>
      <c r="J16" s="94">
        <f>'Pax Revenue'!J155</f>
        <v>0</v>
      </c>
      <c r="K16" s="94">
        <f>'Pax Revenue'!K155</f>
        <v>0</v>
      </c>
      <c r="L16" s="94">
        <f>'Pax Revenue'!L155</f>
        <v>0</v>
      </c>
      <c r="M16" s="94">
        <f>'Pax Revenue'!M155</f>
        <v>0</v>
      </c>
      <c r="N16" s="94">
        <f>'Pax Revenue'!N155</f>
        <v>0</v>
      </c>
      <c r="O16" s="94">
        <f>'Pax Revenue'!O155</f>
        <v>0</v>
      </c>
      <c r="P16" s="94">
        <f>'Pax Revenue'!P155</f>
        <v>0</v>
      </c>
      <c r="Q16" s="94">
        <f>'Pax Revenue'!Q155</f>
        <v>0</v>
      </c>
      <c r="R16" s="94">
        <f>'Pax Revenue'!R155</f>
        <v>0</v>
      </c>
      <c r="S16" s="94">
        <f>'Pax Revenue'!S155</f>
        <v>0</v>
      </c>
      <c r="T16" s="94">
        <f>'Pax Revenue'!T155</f>
        <v>0</v>
      </c>
      <c r="U16" s="94">
        <f>'Pax Revenue'!U155</f>
        <v>0</v>
      </c>
      <c r="V16" s="94">
        <f>'Pax Revenue'!V155</f>
        <v>0</v>
      </c>
      <c r="W16" s="94">
        <f>'Pax Revenue'!W155</f>
        <v>0</v>
      </c>
      <c r="X16" s="94">
        <f>'Pax Revenue'!X155</f>
        <v>0</v>
      </c>
      <c r="Y16" s="94">
        <f>'Pax Revenue'!Y155</f>
        <v>0</v>
      </c>
      <c r="Z16" s="94">
        <f>'Pax Revenue'!Z155</f>
        <v>0</v>
      </c>
      <c r="AA16" s="94">
        <f>'Pax Revenue'!AA155</f>
        <v>0</v>
      </c>
      <c r="AB16" s="95">
        <f>'Pax Revenue'!AB155</f>
        <v>0</v>
      </c>
    </row>
    <row r="17" spans="2:28" hidden="1" outlineLevel="1">
      <c r="B17" s="271" t="str">
        <f ca="1">'Line Items'!D$600</f>
        <v>Passenger Fares Revenue</v>
      </c>
      <c r="C17" s="271" t="str">
        <f ca="1">'Line Items'!D612</f>
        <v xml:space="preserve">Passenger Fares Revenue: ED04 - West &amp; North Yorkshire Inter-Urban </v>
      </c>
      <c r="D17" s="112" t="str">
        <f ca="1">'Line Items'!D16</f>
        <v xml:space="preserve">ED04 - West &amp; North Yorkshire Inter-Urban </v>
      </c>
      <c r="E17" s="93"/>
      <c r="F17" s="113" t="str">
        <f>'Pax Revenue'!F156</f>
        <v>£000</v>
      </c>
      <c r="G17" s="94">
        <f>'Pax Revenue'!G156</f>
        <v>0</v>
      </c>
      <c r="H17" s="94">
        <f>'Pax Revenue'!H156</f>
        <v>0</v>
      </c>
      <c r="I17" s="94">
        <f>'Pax Revenue'!I156</f>
        <v>0</v>
      </c>
      <c r="J17" s="94">
        <f>'Pax Revenue'!J156</f>
        <v>0</v>
      </c>
      <c r="K17" s="94">
        <f>'Pax Revenue'!K156</f>
        <v>0</v>
      </c>
      <c r="L17" s="94">
        <f>'Pax Revenue'!L156</f>
        <v>0</v>
      </c>
      <c r="M17" s="94">
        <f>'Pax Revenue'!M156</f>
        <v>0</v>
      </c>
      <c r="N17" s="94">
        <f>'Pax Revenue'!N156</f>
        <v>0</v>
      </c>
      <c r="O17" s="94">
        <f>'Pax Revenue'!O156</f>
        <v>0</v>
      </c>
      <c r="P17" s="94">
        <f>'Pax Revenue'!P156</f>
        <v>0</v>
      </c>
      <c r="Q17" s="94">
        <f>'Pax Revenue'!Q156</f>
        <v>0</v>
      </c>
      <c r="R17" s="94">
        <f>'Pax Revenue'!R156</f>
        <v>0</v>
      </c>
      <c r="S17" s="94">
        <f>'Pax Revenue'!S156</f>
        <v>0</v>
      </c>
      <c r="T17" s="94">
        <f>'Pax Revenue'!T156</f>
        <v>0</v>
      </c>
      <c r="U17" s="94">
        <f>'Pax Revenue'!U156</f>
        <v>0</v>
      </c>
      <c r="V17" s="94">
        <f>'Pax Revenue'!V156</f>
        <v>0</v>
      </c>
      <c r="W17" s="94">
        <f>'Pax Revenue'!W156</f>
        <v>0</v>
      </c>
      <c r="X17" s="94">
        <f>'Pax Revenue'!X156</f>
        <v>0</v>
      </c>
      <c r="Y17" s="94">
        <f>'Pax Revenue'!Y156</f>
        <v>0</v>
      </c>
      <c r="Z17" s="94">
        <f>'Pax Revenue'!Z156</f>
        <v>0</v>
      </c>
      <c r="AA17" s="94">
        <f>'Pax Revenue'!AA156</f>
        <v>0</v>
      </c>
      <c r="AB17" s="95">
        <f>'Pax Revenue'!AB156</f>
        <v>0</v>
      </c>
    </row>
    <row r="18" spans="2:28" hidden="1" outlineLevel="1">
      <c r="B18" s="271" t="str">
        <f ca="1">'Line Items'!D$600</f>
        <v>Passenger Fares Revenue</v>
      </c>
      <c r="C18" s="271" t="str">
        <f ca="1">'Line Items'!D613</f>
        <v xml:space="preserve">Passenger Fares Revenue: ED05 - West &amp; North Yorkshire Local </v>
      </c>
      <c r="D18" s="112" t="str">
        <f ca="1">'Line Items'!D17</f>
        <v xml:space="preserve">ED05 - West &amp; North Yorkshire Local </v>
      </c>
      <c r="E18" s="93"/>
      <c r="F18" s="113" t="str">
        <f>'Pax Revenue'!F157</f>
        <v>£000</v>
      </c>
      <c r="G18" s="94">
        <f>'Pax Revenue'!G157</f>
        <v>0</v>
      </c>
      <c r="H18" s="94">
        <f>'Pax Revenue'!H157</f>
        <v>0</v>
      </c>
      <c r="I18" s="94">
        <f>'Pax Revenue'!I157</f>
        <v>0</v>
      </c>
      <c r="J18" s="94">
        <f>'Pax Revenue'!J157</f>
        <v>0</v>
      </c>
      <c r="K18" s="94">
        <f>'Pax Revenue'!K157</f>
        <v>0</v>
      </c>
      <c r="L18" s="94">
        <f>'Pax Revenue'!L157</f>
        <v>0</v>
      </c>
      <c r="M18" s="94">
        <f>'Pax Revenue'!M157</f>
        <v>0</v>
      </c>
      <c r="N18" s="94">
        <f>'Pax Revenue'!N157</f>
        <v>0</v>
      </c>
      <c r="O18" s="94">
        <f>'Pax Revenue'!O157</f>
        <v>0</v>
      </c>
      <c r="P18" s="94">
        <f>'Pax Revenue'!P157</f>
        <v>0</v>
      </c>
      <c r="Q18" s="94">
        <f>'Pax Revenue'!Q157</f>
        <v>0</v>
      </c>
      <c r="R18" s="94">
        <f>'Pax Revenue'!R157</f>
        <v>0</v>
      </c>
      <c r="S18" s="94">
        <f>'Pax Revenue'!S157</f>
        <v>0</v>
      </c>
      <c r="T18" s="94">
        <f>'Pax Revenue'!T157</f>
        <v>0</v>
      </c>
      <c r="U18" s="94">
        <f>'Pax Revenue'!U157</f>
        <v>0</v>
      </c>
      <c r="V18" s="94">
        <f>'Pax Revenue'!V157</f>
        <v>0</v>
      </c>
      <c r="W18" s="94">
        <f>'Pax Revenue'!W157</f>
        <v>0</v>
      </c>
      <c r="X18" s="94">
        <f>'Pax Revenue'!X157</f>
        <v>0</v>
      </c>
      <c r="Y18" s="94">
        <f>'Pax Revenue'!Y157</f>
        <v>0</v>
      </c>
      <c r="Z18" s="94">
        <f>'Pax Revenue'!Z157</f>
        <v>0</v>
      </c>
      <c r="AA18" s="94">
        <f>'Pax Revenue'!AA157</f>
        <v>0</v>
      </c>
      <c r="AB18" s="95">
        <f>'Pax Revenue'!AB157</f>
        <v>0</v>
      </c>
    </row>
    <row r="19" spans="2:28" hidden="1" outlineLevel="1">
      <c r="B19" s="271" t="str">
        <f ca="1">'Line Items'!D$600</f>
        <v>Passenger Fares Revenue</v>
      </c>
      <c r="C19" s="271" t="str">
        <f ca="1">'Line Items'!D614</f>
        <v>Passenger Fares Revenue: ED06 - South &amp; East Yorkshire Inter-Urban</v>
      </c>
      <c r="D19" s="112" t="str">
        <f ca="1">'Line Items'!D18</f>
        <v>ED06 - South &amp; East Yorkshire Inter-Urban</v>
      </c>
      <c r="E19" s="93"/>
      <c r="F19" s="113" t="str">
        <f>'Pax Revenue'!F158</f>
        <v>£000</v>
      </c>
      <c r="G19" s="94">
        <f>'Pax Revenue'!G158</f>
        <v>0</v>
      </c>
      <c r="H19" s="94">
        <f>'Pax Revenue'!H158</f>
        <v>0</v>
      </c>
      <c r="I19" s="94">
        <f>'Pax Revenue'!I158</f>
        <v>0</v>
      </c>
      <c r="J19" s="94">
        <f>'Pax Revenue'!J158</f>
        <v>0</v>
      </c>
      <c r="K19" s="94">
        <f>'Pax Revenue'!K158</f>
        <v>0</v>
      </c>
      <c r="L19" s="94">
        <f>'Pax Revenue'!L158</f>
        <v>0</v>
      </c>
      <c r="M19" s="94">
        <f>'Pax Revenue'!M158</f>
        <v>0</v>
      </c>
      <c r="N19" s="94">
        <f>'Pax Revenue'!N158</f>
        <v>0</v>
      </c>
      <c r="O19" s="94">
        <f>'Pax Revenue'!O158</f>
        <v>0</v>
      </c>
      <c r="P19" s="94">
        <f>'Pax Revenue'!P158</f>
        <v>0</v>
      </c>
      <c r="Q19" s="94">
        <f>'Pax Revenue'!Q158</f>
        <v>0</v>
      </c>
      <c r="R19" s="94">
        <f>'Pax Revenue'!R158</f>
        <v>0</v>
      </c>
      <c r="S19" s="94">
        <f>'Pax Revenue'!S158</f>
        <v>0</v>
      </c>
      <c r="T19" s="94">
        <f>'Pax Revenue'!T158</f>
        <v>0</v>
      </c>
      <c r="U19" s="94">
        <f>'Pax Revenue'!U158</f>
        <v>0</v>
      </c>
      <c r="V19" s="94">
        <f>'Pax Revenue'!V158</f>
        <v>0</v>
      </c>
      <c r="W19" s="94">
        <f>'Pax Revenue'!W158</f>
        <v>0</v>
      </c>
      <c r="X19" s="94">
        <f>'Pax Revenue'!X158</f>
        <v>0</v>
      </c>
      <c r="Y19" s="94">
        <f>'Pax Revenue'!Y158</f>
        <v>0</v>
      </c>
      <c r="Z19" s="94">
        <f>'Pax Revenue'!Z158</f>
        <v>0</v>
      </c>
      <c r="AA19" s="94">
        <f>'Pax Revenue'!AA158</f>
        <v>0</v>
      </c>
      <c r="AB19" s="95">
        <f>'Pax Revenue'!AB158</f>
        <v>0</v>
      </c>
    </row>
    <row r="20" spans="2:28" hidden="1" outlineLevel="1">
      <c r="B20" s="271" t="str">
        <f ca="1">'Line Items'!D$600</f>
        <v>Passenger Fares Revenue</v>
      </c>
      <c r="C20" s="271" t="str">
        <f ca="1">'Line Items'!D615</f>
        <v>Passenger Fares Revenue: ED07 - South &amp; East Yorkshire Local</v>
      </c>
      <c r="D20" s="112" t="str">
        <f ca="1">'Line Items'!D19</f>
        <v>ED07 - South &amp; East Yorkshire Local</v>
      </c>
      <c r="E20" s="93"/>
      <c r="F20" s="113" t="str">
        <f>'Pax Revenue'!F159</f>
        <v>£000</v>
      </c>
      <c r="G20" s="94">
        <f>'Pax Revenue'!G159</f>
        <v>0</v>
      </c>
      <c r="H20" s="94">
        <f>'Pax Revenue'!H159</f>
        <v>0</v>
      </c>
      <c r="I20" s="94">
        <f>'Pax Revenue'!I159</f>
        <v>0</v>
      </c>
      <c r="J20" s="94">
        <f>'Pax Revenue'!J159</f>
        <v>0</v>
      </c>
      <c r="K20" s="94">
        <f>'Pax Revenue'!K159</f>
        <v>0</v>
      </c>
      <c r="L20" s="94">
        <f>'Pax Revenue'!L159</f>
        <v>0</v>
      </c>
      <c r="M20" s="94">
        <f>'Pax Revenue'!M159</f>
        <v>0</v>
      </c>
      <c r="N20" s="94">
        <f>'Pax Revenue'!N159</f>
        <v>0</v>
      </c>
      <c r="O20" s="94">
        <f>'Pax Revenue'!O159</f>
        <v>0</v>
      </c>
      <c r="P20" s="94">
        <f>'Pax Revenue'!P159</f>
        <v>0</v>
      </c>
      <c r="Q20" s="94">
        <f>'Pax Revenue'!Q159</f>
        <v>0</v>
      </c>
      <c r="R20" s="94">
        <f>'Pax Revenue'!R159</f>
        <v>0</v>
      </c>
      <c r="S20" s="94">
        <f>'Pax Revenue'!S159</f>
        <v>0</v>
      </c>
      <c r="T20" s="94">
        <f>'Pax Revenue'!T159</f>
        <v>0</v>
      </c>
      <c r="U20" s="94">
        <f>'Pax Revenue'!U159</f>
        <v>0</v>
      </c>
      <c r="V20" s="94">
        <f>'Pax Revenue'!V159</f>
        <v>0</v>
      </c>
      <c r="W20" s="94">
        <f>'Pax Revenue'!W159</f>
        <v>0</v>
      </c>
      <c r="X20" s="94">
        <f>'Pax Revenue'!X159</f>
        <v>0</v>
      </c>
      <c r="Y20" s="94">
        <f>'Pax Revenue'!Y159</f>
        <v>0</v>
      </c>
      <c r="Z20" s="94">
        <f>'Pax Revenue'!Z159</f>
        <v>0</v>
      </c>
      <c r="AA20" s="94">
        <f>'Pax Revenue'!AA159</f>
        <v>0</v>
      </c>
      <c r="AB20" s="95">
        <f>'Pax Revenue'!AB159</f>
        <v>0</v>
      </c>
    </row>
    <row r="21" spans="2:28" hidden="1" outlineLevel="1">
      <c r="B21" s="271" t="str">
        <f ca="1">'Line Items'!D$600</f>
        <v>Passenger Fares Revenue</v>
      </c>
      <c r="C21" s="271" t="str">
        <f ca="1">'Line Items'!D616</f>
        <v>Passenger Fares Revenue: ED08 - North Manchester</v>
      </c>
      <c r="D21" s="112" t="str">
        <f ca="1">'Line Items'!D20</f>
        <v>ED08 - North Manchester</v>
      </c>
      <c r="E21" s="93"/>
      <c r="F21" s="113" t="str">
        <f>'Pax Revenue'!F160</f>
        <v>£000</v>
      </c>
      <c r="G21" s="94">
        <f>'Pax Revenue'!G160</f>
        <v>0</v>
      </c>
      <c r="H21" s="94">
        <f>'Pax Revenue'!H160</f>
        <v>0</v>
      </c>
      <c r="I21" s="94">
        <f>'Pax Revenue'!I160</f>
        <v>0</v>
      </c>
      <c r="J21" s="94">
        <f>'Pax Revenue'!J160</f>
        <v>0</v>
      </c>
      <c r="K21" s="94">
        <f>'Pax Revenue'!K160</f>
        <v>0</v>
      </c>
      <c r="L21" s="94">
        <f>'Pax Revenue'!L160</f>
        <v>0</v>
      </c>
      <c r="M21" s="94">
        <f>'Pax Revenue'!M160</f>
        <v>0</v>
      </c>
      <c r="N21" s="94">
        <f>'Pax Revenue'!N160</f>
        <v>0</v>
      </c>
      <c r="O21" s="94">
        <f>'Pax Revenue'!O160</f>
        <v>0</v>
      </c>
      <c r="P21" s="94">
        <f>'Pax Revenue'!P160</f>
        <v>0</v>
      </c>
      <c r="Q21" s="94">
        <f>'Pax Revenue'!Q160</f>
        <v>0</v>
      </c>
      <c r="R21" s="94">
        <f>'Pax Revenue'!R160</f>
        <v>0</v>
      </c>
      <c r="S21" s="94">
        <f>'Pax Revenue'!S160</f>
        <v>0</v>
      </c>
      <c r="T21" s="94">
        <f>'Pax Revenue'!T160</f>
        <v>0</v>
      </c>
      <c r="U21" s="94">
        <f>'Pax Revenue'!U160</f>
        <v>0</v>
      </c>
      <c r="V21" s="94">
        <f>'Pax Revenue'!V160</f>
        <v>0</v>
      </c>
      <c r="W21" s="94">
        <f>'Pax Revenue'!W160</f>
        <v>0</v>
      </c>
      <c r="X21" s="94">
        <f>'Pax Revenue'!X160</f>
        <v>0</v>
      </c>
      <c r="Y21" s="94">
        <f>'Pax Revenue'!Y160</f>
        <v>0</v>
      </c>
      <c r="Z21" s="94">
        <f>'Pax Revenue'!Z160</f>
        <v>0</v>
      </c>
      <c r="AA21" s="94">
        <f>'Pax Revenue'!AA160</f>
        <v>0</v>
      </c>
      <c r="AB21" s="95">
        <f>'Pax Revenue'!AB160</f>
        <v>0</v>
      </c>
    </row>
    <row r="22" spans="2:28" hidden="1" outlineLevel="1">
      <c r="B22" s="271" t="str">
        <f ca="1">'Line Items'!D$600</f>
        <v>Passenger Fares Revenue</v>
      </c>
      <c r="C22" s="271" t="str">
        <f ca="1">'Line Items'!D617</f>
        <v xml:space="preserve">Passenger Fares Revenue: ED09 - Merseyrail City Lines </v>
      </c>
      <c r="D22" s="112" t="str">
        <f ca="1">'Line Items'!D21</f>
        <v xml:space="preserve">ED09 - Merseyrail City Lines </v>
      </c>
      <c r="E22" s="93"/>
      <c r="F22" s="113" t="str">
        <f>'Pax Revenue'!F161</f>
        <v>£000</v>
      </c>
      <c r="G22" s="94">
        <f>'Pax Revenue'!G161</f>
        <v>0</v>
      </c>
      <c r="H22" s="94">
        <f>'Pax Revenue'!H161</f>
        <v>0</v>
      </c>
      <c r="I22" s="94">
        <f>'Pax Revenue'!I161</f>
        <v>0</v>
      </c>
      <c r="J22" s="94">
        <f>'Pax Revenue'!J161</f>
        <v>0</v>
      </c>
      <c r="K22" s="94">
        <f>'Pax Revenue'!K161</f>
        <v>0</v>
      </c>
      <c r="L22" s="94">
        <f>'Pax Revenue'!L161</f>
        <v>0</v>
      </c>
      <c r="M22" s="94">
        <f>'Pax Revenue'!M161</f>
        <v>0</v>
      </c>
      <c r="N22" s="94">
        <f>'Pax Revenue'!N161</f>
        <v>0</v>
      </c>
      <c r="O22" s="94">
        <f>'Pax Revenue'!O161</f>
        <v>0</v>
      </c>
      <c r="P22" s="94">
        <f>'Pax Revenue'!P161</f>
        <v>0</v>
      </c>
      <c r="Q22" s="94">
        <f>'Pax Revenue'!Q161</f>
        <v>0</v>
      </c>
      <c r="R22" s="94">
        <f>'Pax Revenue'!R161</f>
        <v>0</v>
      </c>
      <c r="S22" s="94">
        <f>'Pax Revenue'!S161</f>
        <v>0</v>
      </c>
      <c r="T22" s="94">
        <f>'Pax Revenue'!T161</f>
        <v>0</v>
      </c>
      <c r="U22" s="94">
        <f>'Pax Revenue'!U161</f>
        <v>0</v>
      </c>
      <c r="V22" s="94">
        <f>'Pax Revenue'!V161</f>
        <v>0</v>
      </c>
      <c r="W22" s="94">
        <f>'Pax Revenue'!W161</f>
        <v>0</v>
      </c>
      <c r="X22" s="94">
        <f>'Pax Revenue'!X161</f>
        <v>0</v>
      </c>
      <c r="Y22" s="94">
        <f>'Pax Revenue'!Y161</f>
        <v>0</v>
      </c>
      <c r="Z22" s="94">
        <f>'Pax Revenue'!Z161</f>
        <v>0</v>
      </c>
      <c r="AA22" s="94">
        <f>'Pax Revenue'!AA161</f>
        <v>0</v>
      </c>
      <c r="AB22" s="95">
        <f>'Pax Revenue'!AB161</f>
        <v>0</v>
      </c>
    </row>
    <row r="23" spans="2:28" hidden="1" outlineLevel="1">
      <c r="B23" s="271" t="str">
        <f ca="1">'Line Items'!D$600</f>
        <v>Passenger Fares Revenue</v>
      </c>
      <c r="C23" s="271" t="str">
        <f ca="1">'Line Items'!D618</f>
        <v xml:space="preserve">Passenger Fares Revenue: ED10 - South Manchester </v>
      </c>
      <c r="D23" s="112" t="str">
        <f ca="1">'Line Items'!D22</f>
        <v xml:space="preserve">ED10 - South Manchester </v>
      </c>
      <c r="E23" s="93"/>
      <c r="F23" s="113" t="str">
        <f>'Pax Revenue'!F162</f>
        <v>£000</v>
      </c>
      <c r="G23" s="94">
        <f>'Pax Revenue'!G162</f>
        <v>0</v>
      </c>
      <c r="H23" s="94">
        <f>'Pax Revenue'!H162</f>
        <v>0</v>
      </c>
      <c r="I23" s="94">
        <f>'Pax Revenue'!I162</f>
        <v>0</v>
      </c>
      <c r="J23" s="94">
        <f>'Pax Revenue'!J162</f>
        <v>0</v>
      </c>
      <c r="K23" s="94">
        <f>'Pax Revenue'!K162</f>
        <v>0</v>
      </c>
      <c r="L23" s="94">
        <f>'Pax Revenue'!L162</f>
        <v>0</v>
      </c>
      <c r="M23" s="94">
        <f>'Pax Revenue'!M162</f>
        <v>0</v>
      </c>
      <c r="N23" s="94">
        <f>'Pax Revenue'!N162</f>
        <v>0</v>
      </c>
      <c r="O23" s="94">
        <f>'Pax Revenue'!O162</f>
        <v>0</v>
      </c>
      <c r="P23" s="94">
        <f>'Pax Revenue'!P162</f>
        <v>0</v>
      </c>
      <c r="Q23" s="94">
        <f>'Pax Revenue'!Q162</f>
        <v>0</v>
      </c>
      <c r="R23" s="94">
        <f>'Pax Revenue'!R162</f>
        <v>0</v>
      </c>
      <c r="S23" s="94">
        <f>'Pax Revenue'!S162</f>
        <v>0</v>
      </c>
      <c r="T23" s="94">
        <f>'Pax Revenue'!T162</f>
        <v>0</v>
      </c>
      <c r="U23" s="94">
        <f>'Pax Revenue'!U162</f>
        <v>0</v>
      </c>
      <c r="V23" s="94">
        <f>'Pax Revenue'!V162</f>
        <v>0</v>
      </c>
      <c r="W23" s="94">
        <f>'Pax Revenue'!W162</f>
        <v>0</v>
      </c>
      <c r="X23" s="94">
        <f>'Pax Revenue'!X162</f>
        <v>0</v>
      </c>
      <c r="Y23" s="94">
        <f>'Pax Revenue'!Y162</f>
        <v>0</v>
      </c>
      <c r="Z23" s="94">
        <f>'Pax Revenue'!Z162</f>
        <v>0</v>
      </c>
      <c r="AA23" s="94">
        <f>'Pax Revenue'!AA162</f>
        <v>0</v>
      </c>
      <c r="AB23" s="95">
        <f>'Pax Revenue'!AB162</f>
        <v>0</v>
      </c>
    </row>
    <row r="24" spans="2:28" hidden="1" outlineLevel="1">
      <c r="B24" s="271" t="str">
        <f ca="1">'Line Items'!D$600</f>
        <v>Passenger Fares Revenue</v>
      </c>
      <c r="C24" s="271" t="str">
        <f ca="1">'Line Items'!D619</f>
        <v>Passenger Fares Revenue: ED11 - Former EA03 - North West</v>
      </c>
      <c r="D24" s="112" t="str">
        <f ca="1">'Line Items'!D23</f>
        <v>ED11 - Former EA03 - North West</v>
      </c>
      <c r="E24" s="93"/>
      <c r="F24" s="113" t="str">
        <f>'Pax Revenue'!F163</f>
        <v>£000</v>
      </c>
      <c r="G24" s="94">
        <f>'Pax Revenue'!G163</f>
        <v>0</v>
      </c>
      <c r="H24" s="94">
        <f>'Pax Revenue'!H163</f>
        <v>0</v>
      </c>
      <c r="I24" s="94">
        <f>'Pax Revenue'!I163</f>
        <v>0</v>
      </c>
      <c r="J24" s="94">
        <f>'Pax Revenue'!J163</f>
        <v>0</v>
      </c>
      <c r="K24" s="94">
        <f>'Pax Revenue'!K163</f>
        <v>0</v>
      </c>
      <c r="L24" s="94">
        <f>'Pax Revenue'!L163</f>
        <v>0</v>
      </c>
      <c r="M24" s="94">
        <f>'Pax Revenue'!M163</f>
        <v>0</v>
      </c>
      <c r="N24" s="94">
        <f>'Pax Revenue'!N163</f>
        <v>0</v>
      </c>
      <c r="O24" s="94">
        <f>'Pax Revenue'!O163</f>
        <v>0</v>
      </c>
      <c r="P24" s="94">
        <f>'Pax Revenue'!P163</f>
        <v>0</v>
      </c>
      <c r="Q24" s="94">
        <f>'Pax Revenue'!Q163</f>
        <v>0</v>
      </c>
      <c r="R24" s="94">
        <f>'Pax Revenue'!R163</f>
        <v>0</v>
      </c>
      <c r="S24" s="94">
        <f>'Pax Revenue'!S163</f>
        <v>0</v>
      </c>
      <c r="T24" s="94">
        <f>'Pax Revenue'!T163</f>
        <v>0</v>
      </c>
      <c r="U24" s="94">
        <f>'Pax Revenue'!U163</f>
        <v>0</v>
      </c>
      <c r="V24" s="94">
        <f>'Pax Revenue'!V163</f>
        <v>0</v>
      </c>
      <c r="W24" s="94">
        <f>'Pax Revenue'!W163</f>
        <v>0</v>
      </c>
      <c r="X24" s="94">
        <f>'Pax Revenue'!X163</f>
        <v>0</v>
      </c>
      <c r="Y24" s="94">
        <f>'Pax Revenue'!Y163</f>
        <v>0</v>
      </c>
      <c r="Z24" s="94">
        <f>'Pax Revenue'!Z163</f>
        <v>0</v>
      </c>
      <c r="AA24" s="94">
        <f>'Pax Revenue'!AA163</f>
        <v>0</v>
      </c>
      <c r="AB24" s="95">
        <f>'Pax Revenue'!AB163</f>
        <v>0</v>
      </c>
    </row>
    <row r="25" spans="2:28" hidden="1" outlineLevel="1">
      <c r="B25" s="271" t="str">
        <f ca="1">'Line Items'!D$600</f>
        <v>Passenger Fares Revenue</v>
      </c>
      <c r="C25" s="271" t="str">
        <f ca="1">'Line Items'!D620</f>
        <v>Passenger Fares Revenue: ED12 - Former EA06 - Manchester Airport - Blackpool</v>
      </c>
      <c r="D25" s="112" t="str">
        <f ca="1">'Line Items'!D24</f>
        <v>ED12 - Former EA06 - Manchester Airport - Blackpool</v>
      </c>
      <c r="E25" s="93"/>
      <c r="F25" s="113" t="str">
        <f>'Pax Revenue'!F164</f>
        <v>£000</v>
      </c>
      <c r="G25" s="94">
        <f>'Pax Revenue'!G164</f>
        <v>0</v>
      </c>
      <c r="H25" s="94">
        <f>'Pax Revenue'!H164</f>
        <v>0</v>
      </c>
      <c r="I25" s="94">
        <f>'Pax Revenue'!I164</f>
        <v>0</v>
      </c>
      <c r="J25" s="94">
        <f>'Pax Revenue'!J164</f>
        <v>0</v>
      </c>
      <c r="K25" s="94">
        <f>'Pax Revenue'!K164</f>
        <v>0</v>
      </c>
      <c r="L25" s="94">
        <f>'Pax Revenue'!L164</f>
        <v>0</v>
      </c>
      <c r="M25" s="94">
        <f>'Pax Revenue'!M164</f>
        <v>0</v>
      </c>
      <c r="N25" s="94">
        <f>'Pax Revenue'!N164</f>
        <v>0</v>
      </c>
      <c r="O25" s="94">
        <f>'Pax Revenue'!O164</f>
        <v>0</v>
      </c>
      <c r="P25" s="94">
        <f>'Pax Revenue'!P164</f>
        <v>0</v>
      </c>
      <c r="Q25" s="94">
        <f>'Pax Revenue'!Q164</f>
        <v>0</v>
      </c>
      <c r="R25" s="94">
        <f>'Pax Revenue'!R164</f>
        <v>0</v>
      </c>
      <c r="S25" s="94">
        <f>'Pax Revenue'!S164</f>
        <v>0</v>
      </c>
      <c r="T25" s="94">
        <f>'Pax Revenue'!T164</f>
        <v>0</v>
      </c>
      <c r="U25" s="94">
        <f>'Pax Revenue'!U164</f>
        <v>0</v>
      </c>
      <c r="V25" s="94">
        <f>'Pax Revenue'!V164</f>
        <v>0</v>
      </c>
      <c r="W25" s="94">
        <f>'Pax Revenue'!W164</f>
        <v>0</v>
      </c>
      <c r="X25" s="94">
        <f>'Pax Revenue'!X164</f>
        <v>0</v>
      </c>
      <c r="Y25" s="94">
        <f>'Pax Revenue'!Y164</f>
        <v>0</v>
      </c>
      <c r="Z25" s="94">
        <f>'Pax Revenue'!Z164</f>
        <v>0</v>
      </c>
      <c r="AA25" s="94">
        <f>'Pax Revenue'!AA164</f>
        <v>0</v>
      </c>
      <c r="AB25" s="95">
        <f>'Pax Revenue'!AB164</f>
        <v>0</v>
      </c>
    </row>
    <row r="26" spans="2:28" hidden="1" outlineLevel="1">
      <c r="B26" s="271" t="str">
        <f ca="1">'Line Items'!D$600</f>
        <v>Passenger Fares Revenue</v>
      </c>
      <c r="C26" s="271" t="str">
        <f ca="1">'Line Items'!D621</f>
        <v>Passenger Fares Revenue: [Passenger Revenue Service Groups Line 12]</v>
      </c>
      <c r="D26" s="112" t="str">
        <f ca="1">'Line Items'!D25</f>
        <v>[Passenger Revenue Service Groups Line 12]</v>
      </c>
      <c r="E26" s="93"/>
      <c r="F26" s="113" t="str">
        <f>'Pax Revenue'!F165</f>
        <v>£000</v>
      </c>
      <c r="G26" s="94">
        <f>'Pax Revenue'!G165</f>
        <v>0</v>
      </c>
      <c r="H26" s="94">
        <f>'Pax Revenue'!H165</f>
        <v>0</v>
      </c>
      <c r="I26" s="94">
        <f>'Pax Revenue'!I165</f>
        <v>0</v>
      </c>
      <c r="J26" s="94">
        <f>'Pax Revenue'!J165</f>
        <v>0</v>
      </c>
      <c r="K26" s="94">
        <f>'Pax Revenue'!K165</f>
        <v>0</v>
      </c>
      <c r="L26" s="94">
        <f>'Pax Revenue'!L165</f>
        <v>0</v>
      </c>
      <c r="M26" s="94">
        <f>'Pax Revenue'!M165</f>
        <v>0</v>
      </c>
      <c r="N26" s="94">
        <f>'Pax Revenue'!N165</f>
        <v>0</v>
      </c>
      <c r="O26" s="94">
        <f>'Pax Revenue'!O165</f>
        <v>0</v>
      </c>
      <c r="P26" s="94">
        <f>'Pax Revenue'!P165</f>
        <v>0</v>
      </c>
      <c r="Q26" s="94">
        <f>'Pax Revenue'!Q165</f>
        <v>0</v>
      </c>
      <c r="R26" s="94">
        <f>'Pax Revenue'!R165</f>
        <v>0</v>
      </c>
      <c r="S26" s="94">
        <f>'Pax Revenue'!S165</f>
        <v>0</v>
      </c>
      <c r="T26" s="94">
        <f>'Pax Revenue'!T165</f>
        <v>0</v>
      </c>
      <c r="U26" s="94">
        <f>'Pax Revenue'!U165</f>
        <v>0</v>
      </c>
      <c r="V26" s="94">
        <f>'Pax Revenue'!V165</f>
        <v>0</v>
      </c>
      <c r="W26" s="94">
        <f>'Pax Revenue'!W165</f>
        <v>0</v>
      </c>
      <c r="X26" s="94">
        <f>'Pax Revenue'!X165</f>
        <v>0</v>
      </c>
      <c r="Y26" s="94">
        <f>'Pax Revenue'!Y165</f>
        <v>0</v>
      </c>
      <c r="Z26" s="94">
        <f>'Pax Revenue'!Z165</f>
        <v>0</v>
      </c>
      <c r="AA26" s="94">
        <f>'Pax Revenue'!AA165</f>
        <v>0</v>
      </c>
      <c r="AB26" s="95">
        <f>'Pax Revenue'!AB165</f>
        <v>0</v>
      </c>
    </row>
    <row r="27" spans="2:28" hidden="1" outlineLevel="1">
      <c r="B27" s="271" t="str">
        <f ca="1">'Line Items'!D$600</f>
        <v>Passenger Fares Revenue</v>
      </c>
      <c r="C27" s="271" t="str">
        <f ca="1">'Line Items'!D622</f>
        <v>Passenger Fares Revenue: Other Fares Revenue</v>
      </c>
      <c r="D27" s="123" t="str">
        <f ca="1">'Pax Revenue'!D192</f>
        <v>Other Fares Revenue</v>
      </c>
      <c r="E27" s="183"/>
      <c r="F27" s="124" t="str">
        <f>'Pax Revenue'!F192</f>
        <v>£000</v>
      </c>
      <c r="G27" s="98">
        <f>'Pax Revenue'!G192</f>
        <v>0</v>
      </c>
      <c r="H27" s="98">
        <f>'Pax Revenue'!H192</f>
        <v>0</v>
      </c>
      <c r="I27" s="98">
        <f>'Pax Revenue'!I192</f>
        <v>0</v>
      </c>
      <c r="J27" s="98">
        <f>'Pax Revenue'!J192</f>
        <v>0</v>
      </c>
      <c r="K27" s="98">
        <f>'Pax Revenue'!K192</f>
        <v>0</v>
      </c>
      <c r="L27" s="98">
        <f>'Pax Revenue'!L192</f>
        <v>0</v>
      </c>
      <c r="M27" s="98">
        <f>'Pax Revenue'!M192</f>
        <v>0</v>
      </c>
      <c r="N27" s="98">
        <f>'Pax Revenue'!N192</f>
        <v>0</v>
      </c>
      <c r="O27" s="98">
        <f>'Pax Revenue'!O192</f>
        <v>0</v>
      </c>
      <c r="P27" s="98">
        <f>'Pax Revenue'!P192</f>
        <v>0</v>
      </c>
      <c r="Q27" s="98">
        <f>'Pax Revenue'!Q192</f>
        <v>0</v>
      </c>
      <c r="R27" s="98">
        <f>'Pax Revenue'!R192</f>
        <v>0</v>
      </c>
      <c r="S27" s="98">
        <f>'Pax Revenue'!S192</f>
        <v>0</v>
      </c>
      <c r="T27" s="98">
        <f>'Pax Revenue'!T192</f>
        <v>0</v>
      </c>
      <c r="U27" s="98">
        <f>'Pax Revenue'!U192</f>
        <v>0</v>
      </c>
      <c r="V27" s="98">
        <f>'Pax Revenue'!V192</f>
        <v>0</v>
      </c>
      <c r="W27" s="98">
        <f>'Pax Revenue'!W192</f>
        <v>0</v>
      </c>
      <c r="X27" s="98">
        <f>'Pax Revenue'!X192</f>
        <v>0</v>
      </c>
      <c r="Y27" s="98">
        <f>'Pax Revenue'!Y192</f>
        <v>0</v>
      </c>
      <c r="Z27" s="98">
        <f>'Pax Revenue'!Z192</f>
        <v>0</v>
      </c>
      <c r="AA27" s="98">
        <f>'Pax Revenue'!AA192</f>
        <v>0</v>
      </c>
      <c r="AB27" s="99">
        <f>'Pax Revenue'!AB192</f>
        <v>0</v>
      </c>
    </row>
    <row r="28" spans="2:28" hidden="1" outlineLevel="1">
      <c r="B28" s="271" t="str">
        <f ca="1">'Line Items'!D$601</f>
        <v>Other Revenue</v>
      </c>
      <c r="C28" s="271" t="str">
        <f ca="1">'Line Items'!D$623</f>
        <v>Other Revenue: Other Revenue from Core Business</v>
      </c>
      <c r="D28" s="112" t="str">
        <f ca="1">'Other Revenue'!D17</f>
        <v>Others (Core Business): Passenger Charter Rebate</v>
      </c>
      <c r="E28" s="93"/>
      <c r="F28" s="113" t="str">
        <f>'Other Revenue'!F17</f>
        <v>£000</v>
      </c>
      <c r="G28" s="94">
        <f>'Other Revenue'!G17</f>
        <v>0</v>
      </c>
      <c r="H28" s="94">
        <f>'Other Revenue'!H17</f>
        <v>0</v>
      </c>
      <c r="I28" s="94">
        <f>'Other Revenue'!I17</f>
        <v>0</v>
      </c>
      <c r="J28" s="94">
        <f>'Other Revenue'!J17</f>
        <v>0</v>
      </c>
      <c r="K28" s="94">
        <f>'Other Revenue'!K17</f>
        <v>0</v>
      </c>
      <c r="L28" s="94">
        <f>'Other Revenue'!L17</f>
        <v>0</v>
      </c>
      <c r="M28" s="94">
        <f>'Other Revenue'!M17</f>
        <v>0</v>
      </c>
      <c r="N28" s="94">
        <f>'Other Revenue'!N17</f>
        <v>0</v>
      </c>
      <c r="O28" s="94">
        <f>'Other Revenue'!O17</f>
        <v>0</v>
      </c>
      <c r="P28" s="94">
        <f>'Other Revenue'!P17</f>
        <v>0</v>
      </c>
      <c r="Q28" s="94">
        <f>'Other Revenue'!Q17</f>
        <v>0</v>
      </c>
      <c r="R28" s="94">
        <f>'Other Revenue'!R17</f>
        <v>0</v>
      </c>
      <c r="S28" s="94">
        <f>'Other Revenue'!S17</f>
        <v>0</v>
      </c>
      <c r="T28" s="94">
        <f>'Other Revenue'!T17</f>
        <v>0</v>
      </c>
      <c r="U28" s="94">
        <f>'Other Revenue'!U17</f>
        <v>0</v>
      </c>
      <c r="V28" s="94">
        <f>'Other Revenue'!V17</f>
        <v>0</v>
      </c>
      <c r="W28" s="94">
        <f>'Other Revenue'!W17</f>
        <v>0</v>
      </c>
      <c r="X28" s="94">
        <f>'Other Revenue'!X17</f>
        <v>0</v>
      </c>
      <c r="Y28" s="94">
        <f>'Other Revenue'!Y17</f>
        <v>0</v>
      </c>
      <c r="Z28" s="94">
        <f>'Other Revenue'!Z17</f>
        <v>0</v>
      </c>
      <c r="AA28" s="94">
        <f>'Other Revenue'!AA17</f>
        <v>0</v>
      </c>
      <c r="AB28" s="95">
        <f>'Other Revenue'!AB17</f>
        <v>0</v>
      </c>
    </row>
    <row r="29" spans="2:28" hidden="1" outlineLevel="1">
      <c r="B29" s="271" t="str">
        <f ca="1">'Line Items'!D$601</f>
        <v>Other Revenue</v>
      </c>
      <c r="C29" s="271" t="str">
        <f ca="1">'Line Items'!D$623</f>
        <v>Other Revenue: Other Revenue from Core Business</v>
      </c>
      <c r="D29" s="112" t="str">
        <f ca="1">'Other Revenue'!D18</f>
        <v>Others (Core Business): Car Parking</v>
      </c>
      <c r="E29" s="93"/>
      <c r="F29" s="113" t="str">
        <f>'Other Revenue'!F18</f>
        <v>£000</v>
      </c>
      <c r="G29" s="94">
        <f>'Other Revenue'!G18</f>
        <v>0</v>
      </c>
      <c r="H29" s="94">
        <f>'Other Revenue'!H18</f>
        <v>0</v>
      </c>
      <c r="I29" s="94">
        <f>'Other Revenue'!I18</f>
        <v>0</v>
      </c>
      <c r="J29" s="94">
        <f>'Other Revenue'!J18</f>
        <v>0</v>
      </c>
      <c r="K29" s="94">
        <f>'Other Revenue'!K18</f>
        <v>0</v>
      </c>
      <c r="L29" s="94">
        <f>'Other Revenue'!L18</f>
        <v>0</v>
      </c>
      <c r="M29" s="94">
        <f>'Other Revenue'!M18</f>
        <v>0</v>
      </c>
      <c r="N29" s="94">
        <f>'Other Revenue'!N18</f>
        <v>0</v>
      </c>
      <c r="O29" s="94">
        <f>'Other Revenue'!O18</f>
        <v>0</v>
      </c>
      <c r="P29" s="94">
        <f>'Other Revenue'!P18</f>
        <v>0</v>
      </c>
      <c r="Q29" s="94">
        <f>'Other Revenue'!Q18</f>
        <v>0</v>
      </c>
      <c r="R29" s="94">
        <f>'Other Revenue'!R18</f>
        <v>0</v>
      </c>
      <c r="S29" s="94">
        <f>'Other Revenue'!S18</f>
        <v>0</v>
      </c>
      <c r="T29" s="94">
        <f>'Other Revenue'!T18</f>
        <v>0</v>
      </c>
      <c r="U29" s="94">
        <f>'Other Revenue'!U18</f>
        <v>0</v>
      </c>
      <c r="V29" s="94">
        <f>'Other Revenue'!V18</f>
        <v>0</v>
      </c>
      <c r="W29" s="94">
        <f>'Other Revenue'!W18</f>
        <v>0</v>
      </c>
      <c r="X29" s="94">
        <f>'Other Revenue'!X18</f>
        <v>0</v>
      </c>
      <c r="Y29" s="94">
        <f>'Other Revenue'!Y18</f>
        <v>0</v>
      </c>
      <c r="Z29" s="94">
        <f>'Other Revenue'!Z18</f>
        <v>0</v>
      </c>
      <c r="AA29" s="94">
        <f>'Other Revenue'!AA18</f>
        <v>0</v>
      </c>
      <c r="AB29" s="95">
        <f>'Other Revenue'!AB18</f>
        <v>0</v>
      </c>
    </row>
    <row r="30" spans="2:28" hidden="1" outlineLevel="1">
      <c r="B30" s="271" t="str">
        <f ca="1">'Line Items'!D$601</f>
        <v>Other Revenue</v>
      </c>
      <c r="C30" s="271" t="str">
        <f ca="1">'Line Items'!D$623</f>
        <v>Other Revenue: Other Revenue from Core Business</v>
      </c>
      <c r="D30" s="112" t="str">
        <f ca="1">'Other Revenue'!D19</f>
        <v>Others (Core Business): Other income</v>
      </c>
      <c r="E30" s="93"/>
      <c r="F30" s="113" t="str">
        <f>'Other Revenue'!F19</f>
        <v>£000</v>
      </c>
      <c r="G30" s="94">
        <f>'Other Revenue'!G19</f>
        <v>0</v>
      </c>
      <c r="H30" s="94">
        <f>'Other Revenue'!H19</f>
        <v>0</v>
      </c>
      <c r="I30" s="94">
        <f>'Other Revenue'!I19</f>
        <v>0</v>
      </c>
      <c r="J30" s="94">
        <f>'Other Revenue'!J19</f>
        <v>0</v>
      </c>
      <c r="K30" s="94">
        <f>'Other Revenue'!K19</f>
        <v>0</v>
      </c>
      <c r="L30" s="94">
        <f>'Other Revenue'!L19</f>
        <v>0</v>
      </c>
      <c r="M30" s="94">
        <f>'Other Revenue'!M19</f>
        <v>0</v>
      </c>
      <c r="N30" s="94">
        <f>'Other Revenue'!N19</f>
        <v>0</v>
      </c>
      <c r="O30" s="94">
        <f>'Other Revenue'!O19</f>
        <v>0</v>
      </c>
      <c r="P30" s="94">
        <f>'Other Revenue'!P19</f>
        <v>0</v>
      </c>
      <c r="Q30" s="94">
        <f>'Other Revenue'!Q19</f>
        <v>0</v>
      </c>
      <c r="R30" s="94">
        <f>'Other Revenue'!R19</f>
        <v>0</v>
      </c>
      <c r="S30" s="94">
        <f>'Other Revenue'!S19</f>
        <v>0</v>
      </c>
      <c r="T30" s="94">
        <f>'Other Revenue'!T19</f>
        <v>0</v>
      </c>
      <c r="U30" s="94">
        <f>'Other Revenue'!U19</f>
        <v>0</v>
      </c>
      <c r="V30" s="94">
        <f>'Other Revenue'!V19</f>
        <v>0</v>
      </c>
      <c r="W30" s="94">
        <f>'Other Revenue'!W19</f>
        <v>0</v>
      </c>
      <c r="X30" s="94">
        <f>'Other Revenue'!X19</f>
        <v>0</v>
      </c>
      <c r="Y30" s="94">
        <f>'Other Revenue'!Y19</f>
        <v>0</v>
      </c>
      <c r="Z30" s="94">
        <f>'Other Revenue'!Z19</f>
        <v>0</v>
      </c>
      <c r="AA30" s="94">
        <f>'Other Revenue'!AA19</f>
        <v>0</v>
      </c>
      <c r="AB30" s="95">
        <f>'Other Revenue'!AB19</f>
        <v>0</v>
      </c>
    </row>
    <row r="31" spans="2:28" hidden="1" outlineLevel="1">
      <c r="B31" s="271" t="str">
        <f ca="1">'Line Items'!D$601</f>
        <v>Other Revenue</v>
      </c>
      <c r="C31" s="271" t="str">
        <f ca="1">'Line Items'!D$623</f>
        <v>Other Revenue: Other Revenue from Core Business</v>
      </c>
      <c r="D31" s="112" t="str">
        <f ca="1">'Other Revenue'!D20</f>
        <v>Others (Core Business): Catering</v>
      </c>
      <c r="E31" s="93"/>
      <c r="F31" s="113" t="str">
        <f>'Other Revenue'!F20</f>
        <v>£000</v>
      </c>
      <c r="G31" s="94">
        <f>'Other Revenue'!G20</f>
        <v>0</v>
      </c>
      <c r="H31" s="94">
        <f>'Other Revenue'!H20</f>
        <v>0</v>
      </c>
      <c r="I31" s="94">
        <f>'Other Revenue'!I20</f>
        <v>0</v>
      </c>
      <c r="J31" s="94">
        <f>'Other Revenue'!J20</f>
        <v>0</v>
      </c>
      <c r="K31" s="94">
        <f>'Other Revenue'!K20</f>
        <v>0</v>
      </c>
      <c r="L31" s="94">
        <f>'Other Revenue'!L20</f>
        <v>0</v>
      </c>
      <c r="M31" s="94">
        <f>'Other Revenue'!M20</f>
        <v>0</v>
      </c>
      <c r="N31" s="94">
        <f>'Other Revenue'!N20</f>
        <v>0</v>
      </c>
      <c r="O31" s="94">
        <f>'Other Revenue'!O20</f>
        <v>0</v>
      </c>
      <c r="P31" s="94">
        <f>'Other Revenue'!P20</f>
        <v>0</v>
      </c>
      <c r="Q31" s="94">
        <f>'Other Revenue'!Q20</f>
        <v>0</v>
      </c>
      <c r="R31" s="94">
        <f>'Other Revenue'!R20</f>
        <v>0</v>
      </c>
      <c r="S31" s="94">
        <f>'Other Revenue'!S20</f>
        <v>0</v>
      </c>
      <c r="T31" s="94">
        <f>'Other Revenue'!T20</f>
        <v>0</v>
      </c>
      <c r="U31" s="94">
        <f>'Other Revenue'!U20</f>
        <v>0</v>
      </c>
      <c r="V31" s="94">
        <f>'Other Revenue'!V20</f>
        <v>0</v>
      </c>
      <c r="W31" s="94">
        <f>'Other Revenue'!W20</f>
        <v>0</v>
      </c>
      <c r="X31" s="94">
        <f>'Other Revenue'!X20</f>
        <v>0</v>
      </c>
      <c r="Y31" s="94">
        <f>'Other Revenue'!Y20</f>
        <v>0</v>
      </c>
      <c r="Z31" s="94">
        <f>'Other Revenue'!Z20</f>
        <v>0</v>
      </c>
      <c r="AA31" s="94">
        <f>'Other Revenue'!AA20</f>
        <v>0</v>
      </c>
      <c r="AB31" s="95">
        <f>'Other Revenue'!AB20</f>
        <v>0</v>
      </c>
    </row>
    <row r="32" spans="2:28" hidden="1" outlineLevel="1">
      <c r="B32" s="271" t="str">
        <f ca="1">'Line Items'!D$601</f>
        <v>Other Revenue</v>
      </c>
      <c r="C32" s="271" t="str">
        <f ca="1">'Line Items'!D$623</f>
        <v>Other Revenue: Other Revenue from Core Business</v>
      </c>
      <c r="D32" s="112" t="str">
        <f ca="1">'Other Revenue'!D21</f>
        <v>Others (Core Business): Commission Receivable</v>
      </c>
      <c r="E32" s="93"/>
      <c r="F32" s="113" t="str">
        <f>'Other Revenue'!F21</f>
        <v>£000</v>
      </c>
      <c r="G32" s="94">
        <f>'Other Revenue'!G21</f>
        <v>0</v>
      </c>
      <c r="H32" s="94">
        <f>'Other Revenue'!H21</f>
        <v>0</v>
      </c>
      <c r="I32" s="94">
        <f>'Other Revenue'!I21</f>
        <v>0</v>
      </c>
      <c r="J32" s="94">
        <f>'Other Revenue'!J21</f>
        <v>0</v>
      </c>
      <c r="K32" s="94">
        <f>'Other Revenue'!K21</f>
        <v>0</v>
      </c>
      <c r="L32" s="94">
        <f>'Other Revenue'!L21</f>
        <v>0</v>
      </c>
      <c r="M32" s="94">
        <f>'Other Revenue'!M21</f>
        <v>0</v>
      </c>
      <c r="N32" s="94">
        <f>'Other Revenue'!N21</f>
        <v>0</v>
      </c>
      <c r="O32" s="94">
        <f>'Other Revenue'!O21</f>
        <v>0</v>
      </c>
      <c r="P32" s="94">
        <f>'Other Revenue'!P21</f>
        <v>0</v>
      </c>
      <c r="Q32" s="94">
        <f>'Other Revenue'!Q21</f>
        <v>0</v>
      </c>
      <c r="R32" s="94">
        <f>'Other Revenue'!R21</f>
        <v>0</v>
      </c>
      <c r="S32" s="94">
        <f>'Other Revenue'!S21</f>
        <v>0</v>
      </c>
      <c r="T32" s="94">
        <f>'Other Revenue'!T21</f>
        <v>0</v>
      </c>
      <c r="U32" s="94">
        <f>'Other Revenue'!U21</f>
        <v>0</v>
      </c>
      <c r="V32" s="94">
        <f>'Other Revenue'!V21</f>
        <v>0</v>
      </c>
      <c r="W32" s="94">
        <f>'Other Revenue'!W21</f>
        <v>0</v>
      </c>
      <c r="X32" s="94">
        <f>'Other Revenue'!X21</f>
        <v>0</v>
      </c>
      <c r="Y32" s="94">
        <f>'Other Revenue'!Y21</f>
        <v>0</v>
      </c>
      <c r="Z32" s="94">
        <f>'Other Revenue'!Z21</f>
        <v>0</v>
      </c>
      <c r="AA32" s="94">
        <f>'Other Revenue'!AA21</f>
        <v>0</v>
      </c>
      <c r="AB32" s="95">
        <f>'Other Revenue'!AB21</f>
        <v>0</v>
      </c>
    </row>
    <row r="33" spans="2:28" hidden="1" outlineLevel="1">
      <c r="B33" s="271" t="str">
        <f ca="1">'Line Items'!D$601</f>
        <v>Other Revenue</v>
      </c>
      <c r="C33" s="271" t="str">
        <f ca="1">'Line Items'!D$623</f>
        <v>Other Revenue: Other Revenue from Core Business</v>
      </c>
      <c r="D33" s="112" t="str">
        <f ca="1">'Other Revenue'!D22</f>
        <v>Others (Core Business): Letting income</v>
      </c>
      <c r="E33" s="93"/>
      <c r="F33" s="113" t="str">
        <f>'Other Revenue'!F22</f>
        <v>£000</v>
      </c>
      <c r="G33" s="94">
        <f>'Other Revenue'!G22</f>
        <v>0</v>
      </c>
      <c r="H33" s="94">
        <f>'Other Revenue'!H22</f>
        <v>0</v>
      </c>
      <c r="I33" s="94">
        <f>'Other Revenue'!I22</f>
        <v>0</v>
      </c>
      <c r="J33" s="94">
        <f>'Other Revenue'!J22</f>
        <v>0</v>
      </c>
      <c r="K33" s="94">
        <f>'Other Revenue'!K22</f>
        <v>0</v>
      </c>
      <c r="L33" s="94">
        <f>'Other Revenue'!L22</f>
        <v>0</v>
      </c>
      <c r="M33" s="94">
        <f>'Other Revenue'!M22</f>
        <v>0</v>
      </c>
      <c r="N33" s="94">
        <f>'Other Revenue'!N22</f>
        <v>0</v>
      </c>
      <c r="O33" s="94">
        <f>'Other Revenue'!O22</f>
        <v>0</v>
      </c>
      <c r="P33" s="94">
        <f>'Other Revenue'!P22</f>
        <v>0</v>
      </c>
      <c r="Q33" s="94">
        <f>'Other Revenue'!Q22</f>
        <v>0</v>
      </c>
      <c r="R33" s="94">
        <f>'Other Revenue'!R22</f>
        <v>0</v>
      </c>
      <c r="S33" s="94">
        <f>'Other Revenue'!S22</f>
        <v>0</v>
      </c>
      <c r="T33" s="94">
        <f>'Other Revenue'!T22</f>
        <v>0</v>
      </c>
      <c r="U33" s="94">
        <f>'Other Revenue'!U22</f>
        <v>0</v>
      </c>
      <c r="V33" s="94">
        <f>'Other Revenue'!V22</f>
        <v>0</v>
      </c>
      <c r="W33" s="94">
        <f>'Other Revenue'!W22</f>
        <v>0</v>
      </c>
      <c r="X33" s="94">
        <f>'Other Revenue'!X22</f>
        <v>0</v>
      </c>
      <c r="Y33" s="94">
        <f>'Other Revenue'!Y22</f>
        <v>0</v>
      </c>
      <c r="Z33" s="94">
        <f>'Other Revenue'!Z22</f>
        <v>0</v>
      </c>
      <c r="AA33" s="94">
        <f>'Other Revenue'!AA22</f>
        <v>0</v>
      </c>
      <c r="AB33" s="95">
        <f>'Other Revenue'!AB22</f>
        <v>0</v>
      </c>
    </row>
    <row r="34" spans="2:28" hidden="1" outlineLevel="1">
      <c r="B34" s="271" t="str">
        <f ca="1">'Line Items'!D$601</f>
        <v>Other Revenue</v>
      </c>
      <c r="C34" s="271" t="str">
        <f ca="1">'Line Items'!D$623</f>
        <v>Other Revenue: Other Revenue from Core Business</v>
      </c>
      <c r="D34" s="112" t="str">
        <f ca="1">'Other Revenue'!D23</f>
        <v>Others (Core Business): Advertising income</v>
      </c>
      <c r="E34" s="93"/>
      <c r="F34" s="113" t="str">
        <f>'Other Revenue'!F23</f>
        <v>£000</v>
      </c>
      <c r="G34" s="94">
        <f>'Other Revenue'!G23</f>
        <v>0</v>
      </c>
      <c r="H34" s="94">
        <f>'Other Revenue'!H23</f>
        <v>0</v>
      </c>
      <c r="I34" s="94">
        <f>'Other Revenue'!I23</f>
        <v>0</v>
      </c>
      <c r="J34" s="94">
        <f>'Other Revenue'!J23</f>
        <v>0</v>
      </c>
      <c r="K34" s="94">
        <f>'Other Revenue'!K23</f>
        <v>0</v>
      </c>
      <c r="L34" s="94">
        <f>'Other Revenue'!L23</f>
        <v>0</v>
      </c>
      <c r="M34" s="94">
        <f>'Other Revenue'!M23</f>
        <v>0</v>
      </c>
      <c r="N34" s="94">
        <f>'Other Revenue'!N23</f>
        <v>0</v>
      </c>
      <c r="O34" s="94">
        <f>'Other Revenue'!O23</f>
        <v>0</v>
      </c>
      <c r="P34" s="94">
        <f>'Other Revenue'!P23</f>
        <v>0</v>
      </c>
      <c r="Q34" s="94">
        <f>'Other Revenue'!Q23</f>
        <v>0</v>
      </c>
      <c r="R34" s="94">
        <f>'Other Revenue'!R23</f>
        <v>0</v>
      </c>
      <c r="S34" s="94">
        <f>'Other Revenue'!S23</f>
        <v>0</v>
      </c>
      <c r="T34" s="94">
        <f>'Other Revenue'!T23</f>
        <v>0</v>
      </c>
      <c r="U34" s="94">
        <f>'Other Revenue'!U23</f>
        <v>0</v>
      </c>
      <c r="V34" s="94">
        <f>'Other Revenue'!V23</f>
        <v>0</v>
      </c>
      <c r="W34" s="94">
        <f>'Other Revenue'!W23</f>
        <v>0</v>
      </c>
      <c r="X34" s="94">
        <f>'Other Revenue'!X23</f>
        <v>0</v>
      </c>
      <c r="Y34" s="94">
        <f>'Other Revenue'!Y23</f>
        <v>0</v>
      </c>
      <c r="Z34" s="94">
        <f>'Other Revenue'!Z23</f>
        <v>0</v>
      </c>
      <c r="AA34" s="94">
        <f>'Other Revenue'!AA23</f>
        <v>0</v>
      </c>
      <c r="AB34" s="95">
        <f>'Other Revenue'!AB23</f>
        <v>0</v>
      </c>
    </row>
    <row r="35" spans="2:28" hidden="1" outlineLevel="1">
      <c r="B35" s="271" t="str">
        <f ca="1">'Line Items'!D$601</f>
        <v>Other Revenue</v>
      </c>
      <c r="C35" s="271" t="str">
        <f ca="1">'Line Items'!D$623</f>
        <v>Other Revenue: Other Revenue from Core Business</v>
      </c>
      <c r="D35" s="112" t="str">
        <f ca="1">'Other Revenue'!D24</f>
        <v>[Other Revenue from Core Business Line 8]</v>
      </c>
      <c r="E35" s="93"/>
      <c r="F35" s="113" t="str">
        <f>'Other Revenue'!F24</f>
        <v>£000</v>
      </c>
      <c r="G35" s="94">
        <f>'Other Revenue'!G24</f>
        <v>0</v>
      </c>
      <c r="H35" s="94">
        <f>'Other Revenue'!H24</f>
        <v>0</v>
      </c>
      <c r="I35" s="94">
        <f>'Other Revenue'!I24</f>
        <v>0</v>
      </c>
      <c r="J35" s="94">
        <f>'Other Revenue'!J24</f>
        <v>0</v>
      </c>
      <c r="K35" s="94">
        <f>'Other Revenue'!K24</f>
        <v>0</v>
      </c>
      <c r="L35" s="94">
        <f>'Other Revenue'!L24</f>
        <v>0</v>
      </c>
      <c r="M35" s="94">
        <f>'Other Revenue'!M24</f>
        <v>0</v>
      </c>
      <c r="N35" s="94">
        <f>'Other Revenue'!N24</f>
        <v>0</v>
      </c>
      <c r="O35" s="94">
        <f>'Other Revenue'!O24</f>
        <v>0</v>
      </c>
      <c r="P35" s="94">
        <f>'Other Revenue'!P24</f>
        <v>0</v>
      </c>
      <c r="Q35" s="94">
        <f>'Other Revenue'!Q24</f>
        <v>0</v>
      </c>
      <c r="R35" s="94">
        <f>'Other Revenue'!R24</f>
        <v>0</v>
      </c>
      <c r="S35" s="94">
        <f>'Other Revenue'!S24</f>
        <v>0</v>
      </c>
      <c r="T35" s="94">
        <f>'Other Revenue'!T24</f>
        <v>0</v>
      </c>
      <c r="U35" s="94">
        <f>'Other Revenue'!U24</f>
        <v>0</v>
      </c>
      <c r="V35" s="94">
        <f>'Other Revenue'!V24</f>
        <v>0</v>
      </c>
      <c r="W35" s="94">
        <f>'Other Revenue'!W24</f>
        <v>0</v>
      </c>
      <c r="X35" s="94">
        <f>'Other Revenue'!X24</f>
        <v>0</v>
      </c>
      <c r="Y35" s="94">
        <f>'Other Revenue'!Y24</f>
        <v>0</v>
      </c>
      <c r="Z35" s="94">
        <f>'Other Revenue'!Z24</f>
        <v>0</v>
      </c>
      <c r="AA35" s="94">
        <f>'Other Revenue'!AA24</f>
        <v>0</v>
      </c>
      <c r="AB35" s="95">
        <f>'Other Revenue'!AB24</f>
        <v>0</v>
      </c>
    </row>
    <row r="36" spans="2:28" hidden="1" outlineLevel="1">
      <c r="B36" s="271" t="str">
        <f ca="1">'Line Items'!D$601</f>
        <v>Other Revenue</v>
      </c>
      <c r="C36" s="271" t="str">
        <f ca="1">'Line Items'!D$623</f>
        <v>Other Revenue: Other Revenue from Core Business</v>
      </c>
      <c r="D36" s="112" t="str">
        <f ca="1">'Other Revenue'!D25</f>
        <v>[Other Revenue from Core Business Line 9]</v>
      </c>
      <c r="E36" s="93"/>
      <c r="F36" s="113" t="str">
        <f>'Other Revenue'!F25</f>
        <v>£000</v>
      </c>
      <c r="G36" s="94">
        <f>'Other Revenue'!G25</f>
        <v>0</v>
      </c>
      <c r="H36" s="94">
        <f>'Other Revenue'!H25</f>
        <v>0</v>
      </c>
      <c r="I36" s="94">
        <f>'Other Revenue'!I25</f>
        <v>0</v>
      </c>
      <c r="J36" s="94">
        <f>'Other Revenue'!J25</f>
        <v>0</v>
      </c>
      <c r="K36" s="94">
        <f>'Other Revenue'!K25</f>
        <v>0</v>
      </c>
      <c r="L36" s="94">
        <f>'Other Revenue'!L25</f>
        <v>0</v>
      </c>
      <c r="M36" s="94">
        <f>'Other Revenue'!M25</f>
        <v>0</v>
      </c>
      <c r="N36" s="94">
        <f>'Other Revenue'!N25</f>
        <v>0</v>
      </c>
      <c r="O36" s="94">
        <f>'Other Revenue'!O25</f>
        <v>0</v>
      </c>
      <c r="P36" s="94">
        <f>'Other Revenue'!P25</f>
        <v>0</v>
      </c>
      <c r="Q36" s="94">
        <f>'Other Revenue'!Q25</f>
        <v>0</v>
      </c>
      <c r="R36" s="94">
        <f>'Other Revenue'!R25</f>
        <v>0</v>
      </c>
      <c r="S36" s="94">
        <f>'Other Revenue'!S25</f>
        <v>0</v>
      </c>
      <c r="T36" s="94">
        <f>'Other Revenue'!T25</f>
        <v>0</v>
      </c>
      <c r="U36" s="94">
        <f>'Other Revenue'!U25</f>
        <v>0</v>
      </c>
      <c r="V36" s="94">
        <f>'Other Revenue'!V25</f>
        <v>0</v>
      </c>
      <c r="W36" s="94">
        <f>'Other Revenue'!W25</f>
        <v>0</v>
      </c>
      <c r="X36" s="94">
        <f>'Other Revenue'!X25</f>
        <v>0</v>
      </c>
      <c r="Y36" s="94">
        <f>'Other Revenue'!Y25</f>
        <v>0</v>
      </c>
      <c r="Z36" s="94">
        <f>'Other Revenue'!Z25</f>
        <v>0</v>
      </c>
      <c r="AA36" s="94">
        <f>'Other Revenue'!AA25</f>
        <v>0</v>
      </c>
      <c r="AB36" s="95">
        <f>'Other Revenue'!AB25</f>
        <v>0</v>
      </c>
    </row>
    <row r="37" spans="2:28" hidden="1" outlineLevel="1">
      <c r="B37" s="271" t="str">
        <f ca="1">'Line Items'!D$601</f>
        <v>Other Revenue</v>
      </c>
      <c r="C37" s="271" t="str">
        <f ca="1">'Line Items'!D$623</f>
        <v>Other Revenue: Other Revenue from Core Business</v>
      </c>
      <c r="D37" s="112" t="str">
        <f ca="1">'Other Revenue'!D26</f>
        <v>[Other Revenue from Core Business Line 10]</v>
      </c>
      <c r="E37" s="93"/>
      <c r="F37" s="113" t="str">
        <f>'Other Revenue'!F26</f>
        <v>£000</v>
      </c>
      <c r="G37" s="94">
        <f>'Other Revenue'!G26</f>
        <v>0</v>
      </c>
      <c r="H37" s="94">
        <f>'Other Revenue'!H26</f>
        <v>0</v>
      </c>
      <c r="I37" s="94">
        <f>'Other Revenue'!I26</f>
        <v>0</v>
      </c>
      <c r="J37" s="94">
        <f>'Other Revenue'!J26</f>
        <v>0</v>
      </c>
      <c r="K37" s="94">
        <f>'Other Revenue'!K26</f>
        <v>0</v>
      </c>
      <c r="L37" s="94">
        <f>'Other Revenue'!L26</f>
        <v>0</v>
      </c>
      <c r="M37" s="94">
        <f>'Other Revenue'!M26</f>
        <v>0</v>
      </c>
      <c r="N37" s="94">
        <f>'Other Revenue'!N26</f>
        <v>0</v>
      </c>
      <c r="O37" s="94">
        <f>'Other Revenue'!O26</f>
        <v>0</v>
      </c>
      <c r="P37" s="94">
        <f>'Other Revenue'!P26</f>
        <v>0</v>
      </c>
      <c r="Q37" s="94">
        <f>'Other Revenue'!Q26</f>
        <v>0</v>
      </c>
      <c r="R37" s="94">
        <f>'Other Revenue'!R26</f>
        <v>0</v>
      </c>
      <c r="S37" s="94">
        <f>'Other Revenue'!S26</f>
        <v>0</v>
      </c>
      <c r="T37" s="94">
        <f>'Other Revenue'!T26</f>
        <v>0</v>
      </c>
      <c r="U37" s="94">
        <f>'Other Revenue'!U26</f>
        <v>0</v>
      </c>
      <c r="V37" s="94">
        <f>'Other Revenue'!V26</f>
        <v>0</v>
      </c>
      <c r="W37" s="94">
        <f>'Other Revenue'!W26</f>
        <v>0</v>
      </c>
      <c r="X37" s="94">
        <f>'Other Revenue'!X26</f>
        <v>0</v>
      </c>
      <c r="Y37" s="94">
        <f>'Other Revenue'!Y26</f>
        <v>0</v>
      </c>
      <c r="Z37" s="94">
        <f>'Other Revenue'!Z26</f>
        <v>0</v>
      </c>
      <c r="AA37" s="94">
        <f>'Other Revenue'!AA26</f>
        <v>0</v>
      </c>
      <c r="AB37" s="95">
        <f>'Other Revenue'!AB26</f>
        <v>0</v>
      </c>
    </row>
    <row r="38" spans="2:28" hidden="1" outlineLevel="1">
      <c r="B38" s="271" t="str">
        <f ca="1">'Line Items'!D$601</f>
        <v>Other Revenue</v>
      </c>
      <c r="C38" s="271" t="str">
        <f ca="1">'Line Items'!D$623</f>
        <v>Other Revenue: Other Revenue from Core Business</v>
      </c>
      <c r="D38" s="112" t="str">
        <f ca="1">'Other Revenue'!D27</f>
        <v>[Other Revenue from Core Business Line 11]</v>
      </c>
      <c r="E38" s="93"/>
      <c r="F38" s="113" t="str">
        <f>'Other Revenue'!F27</f>
        <v>£000</v>
      </c>
      <c r="G38" s="94">
        <f>'Other Revenue'!G27</f>
        <v>0</v>
      </c>
      <c r="H38" s="94">
        <f>'Other Revenue'!H27</f>
        <v>0</v>
      </c>
      <c r="I38" s="94">
        <f>'Other Revenue'!I27</f>
        <v>0</v>
      </c>
      <c r="J38" s="94">
        <f>'Other Revenue'!J27</f>
        <v>0</v>
      </c>
      <c r="K38" s="94">
        <f>'Other Revenue'!K27</f>
        <v>0</v>
      </c>
      <c r="L38" s="94">
        <f>'Other Revenue'!L27</f>
        <v>0</v>
      </c>
      <c r="M38" s="94">
        <f>'Other Revenue'!M27</f>
        <v>0</v>
      </c>
      <c r="N38" s="94">
        <f>'Other Revenue'!N27</f>
        <v>0</v>
      </c>
      <c r="O38" s="94">
        <f>'Other Revenue'!O27</f>
        <v>0</v>
      </c>
      <c r="P38" s="94">
        <f>'Other Revenue'!P27</f>
        <v>0</v>
      </c>
      <c r="Q38" s="94">
        <f>'Other Revenue'!Q27</f>
        <v>0</v>
      </c>
      <c r="R38" s="94">
        <f>'Other Revenue'!R27</f>
        <v>0</v>
      </c>
      <c r="S38" s="94">
        <f>'Other Revenue'!S27</f>
        <v>0</v>
      </c>
      <c r="T38" s="94">
        <f>'Other Revenue'!T27</f>
        <v>0</v>
      </c>
      <c r="U38" s="94">
        <f>'Other Revenue'!U27</f>
        <v>0</v>
      </c>
      <c r="V38" s="94">
        <f>'Other Revenue'!V27</f>
        <v>0</v>
      </c>
      <c r="W38" s="94">
        <f>'Other Revenue'!W27</f>
        <v>0</v>
      </c>
      <c r="X38" s="94">
        <f>'Other Revenue'!X27</f>
        <v>0</v>
      </c>
      <c r="Y38" s="94">
        <f>'Other Revenue'!Y27</f>
        <v>0</v>
      </c>
      <c r="Z38" s="94">
        <f>'Other Revenue'!Z27</f>
        <v>0</v>
      </c>
      <c r="AA38" s="94">
        <f>'Other Revenue'!AA27</f>
        <v>0</v>
      </c>
      <c r="AB38" s="95">
        <f>'Other Revenue'!AB27</f>
        <v>0</v>
      </c>
    </row>
    <row r="39" spans="2:28" hidden="1" outlineLevel="1">
      <c r="B39" s="271" t="str">
        <f ca="1">'Line Items'!D$601</f>
        <v>Other Revenue</v>
      </c>
      <c r="C39" s="271" t="str">
        <f ca="1">'Line Items'!D$623</f>
        <v>Other Revenue: Other Revenue from Core Business</v>
      </c>
      <c r="D39" s="112" t="str">
        <f ca="1">'Other Revenue'!D28</f>
        <v>[Other Revenue from Core Business Line 12]</v>
      </c>
      <c r="E39" s="93"/>
      <c r="F39" s="113" t="str">
        <f>'Other Revenue'!F28</f>
        <v>£000</v>
      </c>
      <c r="G39" s="94">
        <f>'Other Revenue'!G28</f>
        <v>0</v>
      </c>
      <c r="H39" s="94">
        <f>'Other Revenue'!H28</f>
        <v>0</v>
      </c>
      <c r="I39" s="94">
        <f>'Other Revenue'!I28</f>
        <v>0</v>
      </c>
      <c r="J39" s="94">
        <f>'Other Revenue'!J28</f>
        <v>0</v>
      </c>
      <c r="K39" s="94">
        <f>'Other Revenue'!K28</f>
        <v>0</v>
      </c>
      <c r="L39" s="94">
        <f>'Other Revenue'!L28</f>
        <v>0</v>
      </c>
      <c r="M39" s="94">
        <f>'Other Revenue'!M28</f>
        <v>0</v>
      </c>
      <c r="N39" s="94">
        <f>'Other Revenue'!N28</f>
        <v>0</v>
      </c>
      <c r="O39" s="94">
        <f>'Other Revenue'!O28</f>
        <v>0</v>
      </c>
      <c r="P39" s="94">
        <f>'Other Revenue'!P28</f>
        <v>0</v>
      </c>
      <c r="Q39" s="94">
        <f>'Other Revenue'!Q28</f>
        <v>0</v>
      </c>
      <c r="R39" s="94">
        <f>'Other Revenue'!R28</f>
        <v>0</v>
      </c>
      <c r="S39" s="94">
        <f>'Other Revenue'!S28</f>
        <v>0</v>
      </c>
      <c r="T39" s="94">
        <f>'Other Revenue'!T28</f>
        <v>0</v>
      </c>
      <c r="U39" s="94">
        <f>'Other Revenue'!U28</f>
        <v>0</v>
      </c>
      <c r="V39" s="94">
        <f>'Other Revenue'!V28</f>
        <v>0</v>
      </c>
      <c r="W39" s="94">
        <f>'Other Revenue'!W28</f>
        <v>0</v>
      </c>
      <c r="X39" s="94">
        <f>'Other Revenue'!X28</f>
        <v>0</v>
      </c>
      <c r="Y39" s="94">
        <f>'Other Revenue'!Y28</f>
        <v>0</v>
      </c>
      <c r="Z39" s="94">
        <f>'Other Revenue'!Z28</f>
        <v>0</v>
      </c>
      <c r="AA39" s="94">
        <f>'Other Revenue'!AA28</f>
        <v>0</v>
      </c>
      <c r="AB39" s="95">
        <f>'Other Revenue'!AB28</f>
        <v>0</v>
      </c>
    </row>
    <row r="40" spans="2:28" hidden="1" outlineLevel="1">
      <c r="B40" s="271" t="str">
        <f ca="1">'Line Items'!D$601</f>
        <v>Other Revenue</v>
      </c>
      <c r="C40" s="271" t="str">
        <f ca="1">'Line Items'!D$623</f>
        <v>Other Revenue: Other Revenue from Core Business</v>
      </c>
      <c r="D40" s="112" t="str">
        <f ca="1">'Other Revenue'!D29</f>
        <v>[Other Revenue from Core Business Line 13]</v>
      </c>
      <c r="E40" s="93"/>
      <c r="F40" s="113" t="str">
        <f>'Other Revenue'!F29</f>
        <v>£000</v>
      </c>
      <c r="G40" s="94">
        <f>'Other Revenue'!G29</f>
        <v>0</v>
      </c>
      <c r="H40" s="94">
        <f>'Other Revenue'!H29</f>
        <v>0</v>
      </c>
      <c r="I40" s="94">
        <f>'Other Revenue'!I29</f>
        <v>0</v>
      </c>
      <c r="J40" s="94">
        <f>'Other Revenue'!J29</f>
        <v>0</v>
      </c>
      <c r="K40" s="94">
        <f>'Other Revenue'!K29</f>
        <v>0</v>
      </c>
      <c r="L40" s="94">
        <f>'Other Revenue'!L29</f>
        <v>0</v>
      </c>
      <c r="M40" s="94">
        <f>'Other Revenue'!M29</f>
        <v>0</v>
      </c>
      <c r="N40" s="94">
        <f>'Other Revenue'!N29</f>
        <v>0</v>
      </c>
      <c r="O40" s="94">
        <f>'Other Revenue'!O29</f>
        <v>0</v>
      </c>
      <c r="P40" s="94">
        <f>'Other Revenue'!P29</f>
        <v>0</v>
      </c>
      <c r="Q40" s="94">
        <f>'Other Revenue'!Q29</f>
        <v>0</v>
      </c>
      <c r="R40" s="94">
        <f>'Other Revenue'!R29</f>
        <v>0</v>
      </c>
      <c r="S40" s="94">
        <f>'Other Revenue'!S29</f>
        <v>0</v>
      </c>
      <c r="T40" s="94">
        <f>'Other Revenue'!T29</f>
        <v>0</v>
      </c>
      <c r="U40" s="94">
        <f>'Other Revenue'!U29</f>
        <v>0</v>
      </c>
      <c r="V40" s="94">
        <f>'Other Revenue'!V29</f>
        <v>0</v>
      </c>
      <c r="W40" s="94">
        <f>'Other Revenue'!W29</f>
        <v>0</v>
      </c>
      <c r="X40" s="94">
        <f>'Other Revenue'!X29</f>
        <v>0</v>
      </c>
      <c r="Y40" s="94">
        <f>'Other Revenue'!Y29</f>
        <v>0</v>
      </c>
      <c r="Z40" s="94">
        <f>'Other Revenue'!Z29</f>
        <v>0</v>
      </c>
      <c r="AA40" s="94">
        <f>'Other Revenue'!AA29</f>
        <v>0</v>
      </c>
      <c r="AB40" s="95">
        <f>'Other Revenue'!AB29</f>
        <v>0</v>
      </c>
    </row>
    <row r="41" spans="2:28" hidden="1" outlineLevel="1">
      <c r="B41" s="271" t="str">
        <f ca="1">'Line Items'!D$601</f>
        <v>Other Revenue</v>
      </c>
      <c r="C41" s="271" t="str">
        <f ca="1">'Line Items'!D$623</f>
        <v>Other Revenue: Other Revenue from Core Business</v>
      </c>
      <c r="D41" s="112" t="str">
        <f ca="1">'Other Revenue'!D30</f>
        <v>[Other Revenue from Core Business Line 14]</v>
      </c>
      <c r="E41" s="93"/>
      <c r="F41" s="113" t="str">
        <f>'Other Revenue'!F30</f>
        <v>£000</v>
      </c>
      <c r="G41" s="94">
        <f>'Other Revenue'!G30</f>
        <v>0</v>
      </c>
      <c r="H41" s="94">
        <f>'Other Revenue'!H30</f>
        <v>0</v>
      </c>
      <c r="I41" s="94">
        <f>'Other Revenue'!I30</f>
        <v>0</v>
      </c>
      <c r="J41" s="94">
        <f>'Other Revenue'!J30</f>
        <v>0</v>
      </c>
      <c r="K41" s="94">
        <f>'Other Revenue'!K30</f>
        <v>0</v>
      </c>
      <c r="L41" s="94">
        <f>'Other Revenue'!L30</f>
        <v>0</v>
      </c>
      <c r="M41" s="94">
        <f>'Other Revenue'!M30</f>
        <v>0</v>
      </c>
      <c r="N41" s="94">
        <f>'Other Revenue'!N30</f>
        <v>0</v>
      </c>
      <c r="O41" s="94">
        <f>'Other Revenue'!O30</f>
        <v>0</v>
      </c>
      <c r="P41" s="94">
        <f>'Other Revenue'!P30</f>
        <v>0</v>
      </c>
      <c r="Q41" s="94">
        <f>'Other Revenue'!Q30</f>
        <v>0</v>
      </c>
      <c r="R41" s="94">
        <f>'Other Revenue'!R30</f>
        <v>0</v>
      </c>
      <c r="S41" s="94">
        <f>'Other Revenue'!S30</f>
        <v>0</v>
      </c>
      <c r="T41" s="94">
        <f>'Other Revenue'!T30</f>
        <v>0</v>
      </c>
      <c r="U41" s="94">
        <f>'Other Revenue'!U30</f>
        <v>0</v>
      </c>
      <c r="V41" s="94">
        <f>'Other Revenue'!V30</f>
        <v>0</v>
      </c>
      <c r="W41" s="94">
        <f>'Other Revenue'!W30</f>
        <v>0</v>
      </c>
      <c r="X41" s="94">
        <f>'Other Revenue'!X30</f>
        <v>0</v>
      </c>
      <c r="Y41" s="94">
        <f>'Other Revenue'!Y30</f>
        <v>0</v>
      </c>
      <c r="Z41" s="94">
        <f>'Other Revenue'!Z30</f>
        <v>0</v>
      </c>
      <c r="AA41" s="94">
        <f>'Other Revenue'!AA30</f>
        <v>0</v>
      </c>
      <c r="AB41" s="95">
        <f>'Other Revenue'!AB30</f>
        <v>0</v>
      </c>
    </row>
    <row r="42" spans="2:28" hidden="1" outlineLevel="1">
      <c r="B42" s="271" t="str">
        <f ca="1">'Line Items'!D$601</f>
        <v>Other Revenue</v>
      </c>
      <c r="C42" s="271" t="str">
        <f ca="1">'Line Items'!D$623</f>
        <v>Other Revenue: Other Revenue from Core Business</v>
      </c>
      <c r="D42" s="112" t="str">
        <f ca="1">'Other Revenue'!D31</f>
        <v>[Other Revenue from Core Business Line 15]</v>
      </c>
      <c r="E42" s="93"/>
      <c r="F42" s="113" t="str">
        <f>'Other Revenue'!F31</f>
        <v>£000</v>
      </c>
      <c r="G42" s="94">
        <f>'Other Revenue'!G31</f>
        <v>0</v>
      </c>
      <c r="H42" s="94">
        <f>'Other Revenue'!H31</f>
        <v>0</v>
      </c>
      <c r="I42" s="94">
        <f>'Other Revenue'!I31</f>
        <v>0</v>
      </c>
      <c r="J42" s="94">
        <f>'Other Revenue'!J31</f>
        <v>0</v>
      </c>
      <c r="K42" s="94">
        <f>'Other Revenue'!K31</f>
        <v>0</v>
      </c>
      <c r="L42" s="94">
        <f>'Other Revenue'!L31</f>
        <v>0</v>
      </c>
      <c r="M42" s="94">
        <f>'Other Revenue'!M31</f>
        <v>0</v>
      </c>
      <c r="N42" s="94">
        <f>'Other Revenue'!N31</f>
        <v>0</v>
      </c>
      <c r="O42" s="94">
        <f>'Other Revenue'!O31</f>
        <v>0</v>
      </c>
      <c r="P42" s="94">
        <f>'Other Revenue'!P31</f>
        <v>0</v>
      </c>
      <c r="Q42" s="94">
        <f>'Other Revenue'!Q31</f>
        <v>0</v>
      </c>
      <c r="R42" s="94">
        <f>'Other Revenue'!R31</f>
        <v>0</v>
      </c>
      <c r="S42" s="94">
        <f>'Other Revenue'!S31</f>
        <v>0</v>
      </c>
      <c r="T42" s="94">
        <f>'Other Revenue'!T31</f>
        <v>0</v>
      </c>
      <c r="U42" s="94">
        <f>'Other Revenue'!U31</f>
        <v>0</v>
      </c>
      <c r="V42" s="94">
        <f>'Other Revenue'!V31</f>
        <v>0</v>
      </c>
      <c r="W42" s="94">
        <f>'Other Revenue'!W31</f>
        <v>0</v>
      </c>
      <c r="X42" s="94">
        <f>'Other Revenue'!X31</f>
        <v>0</v>
      </c>
      <c r="Y42" s="94">
        <f>'Other Revenue'!Y31</f>
        <v>0</v>
      </c>
      <c r="Z42" s="94">
        <f>'Other Revenue'!Z31</f>
        <v>0</v>
      </c>
      <c r="AA42" s="94">
        <f>'Other Revenue'!AA31</f>
        <v>0</v>
      </c>
      <c r="AB42" s="95">
        <f>'Other Revenue'!AB31</f>
        <v>0</v>
      </c>
    </row>
    <row r="43" spans="2:28" hidden="1" outlineLevel="1">
      <c r="B43" s="271" t="str">
        <f ca="1">'Line Items'!D$601</f>
        <v>Other Revenue</v>
      </c>
      <c r="C43" s="271" t="str">
        <f ca="1">'Line Items'!D$623</f>
        <v>Other Revenue: Other Revenue from Core Business</v>
      </c>
      <c r="D43" s="112" t="str">
        <f ca="1">'Other Revenue'!D32</f>
        <v>[Other Revenue from Core Business Line 16]</v>
      </c>
      <c r="E43" s="93"/>
      <c r="F43" s="113" t="str">
        <f>'Other Revenue'!F32</f>
        <v>£000</v>
      </c>
      <c r="G43" s="94">
        <f>'Other Revenue'!G32</f>
        <v>0</v>
      </c>
      <c r="H43" s="94">
        <f>'Other Revenue'!H32</f>
        <v>0</v>
      </c>
      <c r="I43" s="94">
        <f>'Other Revenue'!I32</f>
        <v>0</v>
      </c>
      <c r="J43" s="94">
        <f>'Other Revenue'!J32</f>
        <v>0</v>
      </c>
      <c r="K43" s="94">
        <f>'Other Revenue'!K32</f>
        <v>0</v>
      </c>
      <c r="L43" s="94">
        <f>'Other Revenue'!L32</f>
        <v>0</v>
      </c>
      <c r="M43" s="94">
        <f>'Other Revenue'!M32</f>
        <v>0</v>
      </c>
      <c r="N43" s="94">
        <f>'Other Revenue'!N32</f>
        <v>0</v>
      </c>
      <c r="O43" s="94">
        <f>'Other Revenue'!O32</f>
        <v>0</v>
      </c>
      <c r="P43" s="94">
        <f>'Other Revenue'!P32</f>
        <v>0</v>
      </c>
      <c r="Q43" s="94">
        <f>'Other Revenue'!Q32</f>
        <v>0</v>
      </c>
      <c r="R43" s="94">
        <f>'Other Revenue'!R32</f>
        <v>0</v>
      </c>
      <c r="S43" s="94">
        <f>'Other Revenue'!S32</f>
        <v>0</v>
      </c>
      <c r="T43" s="94">
        <f>'Other Revenue'!T32</f>
        <v>0</v>
      </c>
      <c r="U43" s="94">
        <f>'Other Revenue'!U32</f>
        <v>0</v>
      </c>
      <c r="V43" s="94">
        <f>'Other Revenue'!V32</f>
        <v>0</v>
      </c>
      <c r="W43" s="94">
        <f>'Other Revenue'!W32</f>
        <v>0</v>
      </c>
      <c r="X43" s="94">
        <f>'Other Revenue'!X32</f>
        <v>0</v>
      </c>
      <c r="Y43" s="94">
        <f>'Other Revenue'!Y32</f>
        <v>0</v>
      </c>
      <c r="Z43" s="94">
        <f>'Other Revenue'!Z32</f>
        <v>0</v>
      </c>
      <c r="AA43" s="94">
        <f>'Other Revenue'!AA32</f>
        <v>0</v>
      </c>
      <c r="AB43" s="95">
        <f>'Other Revenue'!AB32</f>
        <v>0</v>
      </c>
    </row>
    <row r="44" spans="2:28" hidden="1" outlineLevel="1">
      <c r="B44" s="271" t="str">
        <f ca="1">'Line Items'!D$601</f>
        <v>Other Revenue</v>
      </c>
      <c r="C44" s="271" t="str">
        <f ca="1">'Line Items'!D$623</f>
        <v>Other Revenue: Other Revenue from Core Business</v>
      </c>
      <c r="D44" s="112" t="str">
        <f ca="1">'Other Revenue'!D33</f>
        <v>[Other Revenue from Core Business Line 17]</v>
      </c>
      <c r="E44" s="93"/>
      <c r="F44" s="113" t="str">
        <f>'Other Revenue'!F33</f>
        <v>£000</v>
      </c>
      <c r="G44" s="94">
        <f>'Other Revenue'!G33</f>
        <v>0</v>
      </c>
      <c r="H44" s="94">
        <f>'Other Revenue'!H33</f>
        <v>0</v>
      </c>
      <c r="I44" s="94">
        <f>'Other Revenue'!I33</f>
        <v>0</v>
      </c>
      <c r="J44" s="94">
        <f>'Other Revenue'!J33</f>
        <v>0</v>
      </c>
      <c r="K44" s="94">
        <f>'Other Revenue'!K33</f>
        <v>0</v>
      </c>
      <c r="L44" s="94">
        <f>'Other Revenue'!L33</f>
        <v>0</v>
      </c>
      <c r="M44" s="94">
        <f>'Other Revenue'!M33</f>
        <v>0</v>
      </c>
      <c r="N44" s="94">
        <f>'Other Revenue'!N33</f>
        <v>0</v>
      </c>
      <c r="O44" s="94">
        <f>'Other Revenue'!O33</f>
        <v>0</v>
      </c>
      <c r="P44" s="94">
        <f>'Other Revenue'!P33</f>
        <v>0</v>
      </c>
      <c r="Q44" s="94">
        <f>'Other Revenue'!Q33</f>
        <v>0</v>
      </c>
      <c r="R44" s="94">
        <f>'Other Revenue'!R33</f>
        <v>0</v>
      </c>
      <c r="S44" s="94">
        <f>'Other Revenue'!S33</f>
        <v>0</v>
      </c>
      <c r="T44" s="94">
        <f>'Other Revenue'!T33</f>
        <v>0</v>
      </c>
      <c r="U44" s="94">
        <f>'Other Revenue'!U33</f>
        <v>0</v>
      </c>
      <c r="V44" s="94">
        <f>'Other Revenue'!V33</f>
        <v>0</v>
      </c>
      <c r="W44" s="94">
        <f>'Other Revenue'!W33</f>
        <v>0</v>
      </c>
      <c r="X44" s="94">
        <f>'Other Revenue'!X33</f>
        <v>0</v>
      </c>
      <c r="Y44" s="94">
        <f>'Other Revenue'!Y33</f>
        <v>0</v>
      </c>
      <c r="Z44" s="94">
        <f>'Other Revenue'!Z33</f>
        <v>0</v>
      </c>
      <c r="AA44" s="94">
        <f>'Other Revenue'!AA33</f>
        <v>0</v>
      </c>
      <c r="AB44" s="95">
        <f>'Other Revenue'!AB33</f>
        <v>0</v>
      </c>
    </row>
    <row r="45" spans="2:28" hidden="1" outlineLevel="1">
      <c r="B45" s="271" t="str">
        <f ca="1">'Line Items'!D$601</f>
        <v>Other Revenue</v>
      </c>
      <c r="C45" s="271" t="str">
        <f ca="1">'Line Items'!D$623</f>
        <v>Other Revenue: Other Revenue from Core Business</v>
      </c>
      <c r="D45" s="112" t="str">
        <f ca="1">'Other Revenue'!D34</f>
        <v>[Other Revenue from Core Business Line 18]</v>
      </c>
      <c r="E45" s="93"/>
      <c r="F45" s="113" t="str">
        <f>'Other Revenue'!F34</f>
        <v>£000</v>
      </c>
      <c r="G45" s="94">
        <f>'Other Revenue'!G34</f>
        <v>0</v>
      </c>
      <c r="H45" s="94">
        <f>'Other Revenue'!H34</f>
        <v>0</v>
      </c>
      <c r="I45" s="94">
        <f>'Other Revenue'!I34</f>
        <v>0</v>
      </c>
      <c r="J45" s="94">
        <f>'Other Revenue'!J34</f>
        <v>0</v>
      </c>
      <c r="K45" s="94">
        <f>'Other Revenue'!K34</f>
        <v>0</v>
      </c>
      <c r="L45" s="94">
        <f>'Other Revenue'!L34</f>
        <v>0</v>
      </c>
      <c r="M45" s="94">
        <f>'Other Revenue'!M34</f>
        <v>0</v>
      </c>
      <c r="N45" s="94">
        <f>'Other Revenue'!N34</f>
        <v>0</v>
      </c>
      <c r="O45" s="94">
        <f>'Other Revenue'!O34</f>
        <v>0</v>
      </c>
      <c r="P45" s="94">
        <f>'Other Revenue'!P34</f>
        <v>0</v>
      </c>
      <c r="Q45" s="94">
        <f>'Other Revenue'!Q34</f>
        <v>0</v>
      </c>
      <c r="R45" s="94">
        <f>'Other Revenue'!R34</f>
        <v>0</v>
      </c>
      <c r="S45" s="94">
        <f>'Other Revenue'!S34</f>
        <v>0</v>
      </c>
      <c r="T45" s="94">
        <f>'Other Revenue'!T34</f>
        <v>0</v>
      </c>
      <c r="U45" s="94">
        <f>'Other Revenue'!U34</f>
        <v>0</v>
      </c>
      <c r="V45" s="94">
        <f>'Other Revenue'!V34</f>
        <v>0</v>
      </c>
      <c r="W45" s="94">
        <f>'Other Revenue'!W34</f>
        <v>0</v>
      </c>
      <c r="X45" s="94">
        <f>'Other Revenue'!X34</f>
        <v>0</v>
      </c>
      <c r="Y45" s="94">
        <f>'Other Revenue'!Y34</f>
        <v>0</v>
      </c>
      <c r="Z45" s="94">
        <f>'Other Revenue'!Z34</f>
        <v>0</v>
      </c>
      <c r="AA45" s="94">
        <f>'Other Revenue'!AA34</f>
        <v>0</v>
      </c>
      <c r="AB45" s="95">
        <f>'Other Revenue'!AB34</f>
        <v>0</v>
      </c>
    </row>
    <row r="46" spans="2:28" hidden="1" outlineLevel="1">
      <c r="B46" s="271" t="str">
        <f ca="1">'Line Items'!D$601</f>
        <v>Other Revenue</v>
      </c>
      <c r="C46" s="271" t="str">
        <f ca="1">'Line Items'!D$623</f>
        <v>Other Revenue: Other Revenue from Core Business</v>
      </c>
      <c r="D46" s="112" t="str">
        <f ca="1">'Other Revenue'!D35</f>
        <v>[Other Revenue from Core Business Line 19]</v>
      </c>
      <c r="E46" s="93"/>
      <c r="F46" s="113" t="str">
        <f>'Other Revenue'!F35</f>
        <v>£000</v>
      </c>
      <c r="G46" s="94">
        <f>'Other Revenue'!G35</f>
        <v>0</v>
      </c>
      <c r="H46" s="94">
        <f>'Other Revenue'!H35</f>
        <v>0</v>
      </c>
      <c r="I46" s="94">
        <f>'Other Revenue'!I35</f>
        <v>0</v>
      </c>
      <c r="J46" s="94">
        <f>'Other Revenue'!J35</f>
        <v>0</v>
      </c>
      <c r="K46" s="94">
        <f>'Other Revenue'!K35</f>
        <v>0</v>
      </c>
      <c r="L46" s="94">
        <f>'Other Revenue'!L35</f>
        <v>0</v>
      </c>
      <c r="M46" s="94">
        <f>'Other Revenue'!M35</f>
        <v>0</v>
      </c>
      <c r="N46" s="94">
        <f>'Other Revenue'!N35</f>
        <v>0</v>
      </c>
      <c r="O46" s="94">
        <f>'Other Revenue'!O35</f>
        <v>0</v>
      </c>
      <c r="P46" s="94">
        <f>'Other Revenue'!P35</f>
        <v>0</v>
      </c>
      <c r="Q46" s="94">
        <f>'Other Revenue'!Q35</f>
        <v>0</v>
      </c>
      <c r="R46" s="94">
        <f>'Other Revenue'!R35</f>
        <v>0</v>
      </c>
      <c r="S46" s="94">
        <f>'Other Revenue'!S35</f>
        <v>0</v>
      </c>
      <c r="T46" s="94">
        <f>'Other Revenue'!T35</f>
        <v>0</v>
      </c>
      <c r="U46" s="94">
        <f>'Other Revenue'!U35</f>
        <v>0</v>
      </c>
      <c r="V46" s="94">
        <f>'Other Revenue'!V35</f>
        <v>0</v>
      </c>
      <c r="W46" s="94">
        <f>'Other Revenue'!W35</f>
        <v>0</v>
      </c>
      <c r="X46" s="94">
        <f>'Other Revenue'!X35</f>
        <v>0</v>
      </c>
      <c r="Y46" s="94">
        <f>'Other Revenue'!Y35</f>
        <v>0</v>
      </c>
      <c r="Z46" s="94">
        <f>'Other Revenue'!Z35</f>
        <v>0</v>
      </c>
      <c r="AA46" s="94">
        <f>'Other Revenue'!AA35</f>
        <v>0</v>
      </c>
      <c r="AB46" s="95">
        <f>'Other Revenue'!AB35</f>
        <v>0</v>
      </c>
    </row>
    <row r="47" spans="2:28" hidden="1" outlineLevel="1">
      <c r="B47" s="271" t="str">
        <f ca="1">'Line Items'!D$601</f>
        <v>Other Revenue</v>
      </c>
      <c r="C47" s="271" t="str">
        <f ca="1">'Line Items'!D$623</f>
        <v>Other Revenue: Other Revenue from Core Business</v>
      </c>
      <c r="D47" s="272" t="str">
        <f ca="1">'Other Revenue'!D36</f>
        <v>[Other Revenue from Core Business Line 20]</v>
      </c>
      <c r="E47" s="273"/>
      <c r="F47" s="274" t="str">
        <f>'Other Revenue'!F36</f>
        <v>£000</v>
      </c>
      <c r="G47" s="275">
        <f>'Other Revenue'!G36</f>
        <v>0</v>
      </c>
      <c r="H47" s="275">
        <f>'Other Revenue'!H36</f>
        <v>0</v>
      </c>
      <c r="I47" s="275">
        <f>'Other Revenue'!I36</f>
        <v>0</v>
      </c>
      <c r="J47" s="275">
        <f>'Other Revenue'!J36</f>
        <v>0</v>
      </c>
      <c r="K47" s="275">
        <f>'Other Revenue'!K36</f>
        <v>0</v>
      </c>
      <c r="L47" s="275">
        <f>'Other Revenue'!L36</f>
        <v>0</v>
      </c>
      <c r="M47" s="275">
        <f>'Other Revenue'!M36</f>
        <v>0</v>
      </c>
      <c r="N47" s="275">
        <f>'Other Revenue'!N36</f>
        <v>0</v>
      </c>
      <c r="O47" s="275">
        <f>'Other Revenue'!O36</f>
        <v>0</v>
      </c>
      <c r="P47" s="275">
        <f>'Other Revenue'!P36</f>
        <v>0</v>
      </c>
      <c r="Q47" s="275">
        <f>'Other Revenue'!Q36</f>
        <v>0</v>
      </c>
      <c r="R47" s="275">
        <f>'Other Revenue'!R36</f>
        <v>0</v>
      </c>
      <c r="S47" s="275">
        <f>'Other Revenue'!S36</f>
        <v>0</v>
      </c>
      <c r="T47" s="275">
        <f>'Other Revenue'!T36</f>
        <v>0</v>
      </c>
      <c r="U47" s="275">
        <f>'Other Revenue'!U36</f>
        <v>0</v>
      </c>
      <c r="V47" s="275">
        <f>'Other Revenue'!V36</f>
        <v>0</v>
      </c>
      <c r="W47" s="275">
        <f>'Other Revenue'!W36</f>
        <v>0</v>
      </c>
      <c r="X47" s="275">
        <f>'Other Revenue'!X36</f>
        <v>0</v>
      </c>
      <c r="Y47" s="275">
        <f>'Other Revenue'!Y36</f>
        <v>0</v>
      </c>
      <c r="Z47" s="275">
        <f>'Other Revenue'!Z36</f>
        <v>0</v>
      </c>
      <c r="AA47" s="275">
        <f>'Other Revenue'!AA36</f>
        <v>0</v>
      </c>
      <c r="AB47" s="276">
        <f>'Other Revenue'!AB36</f>
        <v>0</v>
      </c>
    </row>
    <row r="48" spans="2:28" hidden="1" outlineLevel="1">
      <c r="B48" s="271" t="str">
        <f ca="1">'Line Items'!D$601</f>
        <v>Other Revenue</v>
      </c>
      <c r="C48" s="271" t="str">
        <f ca="1">'Line Items'!D$624</f>
        <v>Other Revenue: Revenue from Costs Offcharged</v>
      </c>
      <c r="D48" s="112" t="str">
        <f ca="1">'Other Revenue'!D42</f>
        <v>Others (Cost Offcharged): Station access - Long term charges</v>
      </c>
      <c r="E48" s="93"/>
      <c r="F48" s="113" t="str">
        <f>'Other Revenue'!F42</f>
        <v>£000</v>
      </c>
      <c r="G48" s="94">
        <f>'Other Revenue'!G42</f>
        <v>0</v>
      </c>
      <c r="H48" s="94">
        <f>'Other Revenue'!H42</f>
        <v>0</v>
      </c>
      <c r="I48" s="94">
        <f>'Other Revenue'!I42</f>
        <v>0</v>
      </c>
      <c r="J48" s="94">
        <f>'Other Revenue'!J42</f>
        <v>0</v>
      </c>
      <c r="K48" s="94">
        <f>'Other Revenue'!K42</f>
        <v>0</v>
      </c>
      <c r="L48" s="94">
        <f>'Other Revenue'!L42</f>
        <v>0</v>
      </c>
      <c r="M48" s="94">
        <f>'Other Revenue'!M42</f>
        <v>0</v>
      </c>
      <c r="N48" s="94">
        <f>'Other Revenue'!N42</f>
        <v>0</v>
      </c>
      <c r="O48" s="94">
        <f>'Other Revenue'!O42</f>
        <v>0</v>
      </c>
      <c r="P48" s="94">
        <f>'Other Revenue'!P42</f>
        <v>0</v>
      </c>
      <c r="Q48" s="94">
        <f>'Other Revenue'!Q42</f>
        <v>0</v>
      </c>
      <c r="R48" s="94">
        <f>'Other Revenue'!R42</f>
        <v>0</v>
      </c>
      <c r="S48" s="94">
        <f>'Other Revenue'!S42</f>
        <v>0</v>
      </c>
      <c r="T48" s="94">
        <f>'Other Revenue'!T42</f>
        <v>0</v>
      </c>
      <c r="U48" s="94">
        <f>'Other Revenue'!U42</f>
        <v>0</v>
      </c>
      <c r="V48" s="94">
        <f>'Other Revenue'!V42</f>
        <v>0</v>
      </c>
      <c r="W48" s="94">
        <f>'Other Revenue'!W42</f>
        <v>0</v>
      </c>
      <c r="X48" s="94">
        <f>'Other Revenue'!X42</f>
        <v>0</v>
      </c>
      <c r="Y48" s="94">
        <f>'Other Revenue'!Y42</f>
        <v>0</v>
      </c>
      <c r="Z48" s="94">
        <f>'Other Revenue'!Z42</f>
        <v>0</v>
      </c>
      <c r="AA48" s="94">
        <f>'Other Revenue'!AA42</f>
        <v>0</v>
      </c>
      <c r="AB48" s="95">
        <f>'Other Revenue'!AB42</f>
        <v>0</v>
      </c>
    </row>
    <row r="49" spans="2:28" hidden="1" outlineLevel="1">
      <c r="B49" s="271" t="str">
        <f ca="1">'Line Items'!D$601</f>
        <v>Other Revenue</v>
      </c>
      <c r="C49" s="271" t="str">
        <f ca="1">'Line Items'!D$624</f>
        <v>Other Revenue: Revenue from Costs Offcharged</v>
      </c>
      <c r="D49" s="112" t="str">
        <f ca="1">'Other Revenue'!D43</f>
        <v>Others (Cost Offcharged): Station access - Qualifying expenditure</v>
      </c>
      <c r="E49" s="93"/>
      <c r="F49" s="113" t="str">
        <f>'Other Revenue'!F43</f>
        <v>£000</v>
      </c>
      <c r="G49" s="94">
        <f>'Other Revenue'!G43</f>
        <v>0</v>
      </c>
      <c r="H49" s="94">
        <f>'Other Revenue'!H43</f>
        <v>0</v>
      </c>
      <c r="I49" s="94">
        <f>'Other Revenue'!I43</f>
        <v>0</v>
      </c>
      <c r="J49" s="94">
        <f>'Other Revenue'!J43</f>
        <v>0</v>
      </c>
      <c r="K49" s="94">
        <f>'Other Revenue'!K43</f>
        <v>0</v>
      </c>
      <c r="L49" s="94">
        <f>'Other Revenue'!L43</f>
        <v>0</v>
      </c>
      <c r="M49" s="94">
        <f>'Other Revenue'!M43</f>
        <v>0</v>
      </c>
      <c r="N49" s="94">
        <f>'Other Revenue'!N43</f>
        <v>0</v>
      </c>
      <c r="O49" s="94">
        <f>'Other Revenue'!O43</f>
        <v>0</v>
      </c>
      <c r="P49" s="94">
        <f>'Other Revenue'!P43</f>
        <v>0</v>
      </c>
      <c r="Q49" s="94">
        <f>'Other Revenue'!Q43</f>
        <v>0</v>
      </c>
      <c r="R49" s="94">
        <f>'Other Revenue'!R43</f>
        <v>0</v>
      </c>
      <c r="S49" s="94">
        <f>'Other Revenue'!S43</f>
        <v>0</v>
      </c>
      <c r="T49" s="94">
        <f>'Other Revenue'!T43</f>
        <v>0</v>
      </c>
      <c r="U49" s="94">
        <f>'Other Revenue'!U43</f>
        <v>0</v>
      </c>
      <c r="V49" s="94">
        <f>'Other Revenue'!V43</f>
        <v>0</v>
      </c>
      <c r="W49" s="94">
        <f>'Other Revenue'!W43</f>
        <v>0</v>
      </c>
      <c r="X49" s="94">
        <f>'Other Revenue'!X43</f>
        <v>0</v>
      </c>
      <c r="Y49" s="94">
        <f>'Other Revenue'!Y43</f>
        <v>0</v>
      </c>
      <c r="Z49" s="94">
        <f>'Other Revenue'!Z43</f>
        <v>0</v>
      </c>
      <c r="AA49" s="94">
        <f>'Other Revenue'!AA43</f>
        <v>0</v>
      </c>
      <c r="AB49" s="95">
        <f>'Other Revenue'!AB43</f>
        <v>0</v>
      </c>
    </row>
    <row r="50" spans="2:28" hidden="1" outlineLevel="1">
      <c r="B50" s="271" t="str">
        <f ca="1">'Line Items'!D$601</f>
        <v>Other Revenue</v>
      </c>
      <c r="C50" s="271" t="str">
        <f ca="1">'Line Items'!D$624</f>
        <v>Other Revenue: Revenue from Costs Offcharged</v>
      </c>
      <c r="D50" s="112" t="str">
        <f ca="1">'Other Revenue'!D44</f>
        <v>Others (Cost Offcharged): Station Services</v>
      </c>
      <c r="E50" s="93"/>
      <c r="F50" s="113" t="str">
        <f>'Other Revenue'!F44</f>
        <v>£000</v>
      </c>
      <c r="G50" s="94">
        <f>'Other Revenue'!G44</f>
        <v>0</v>
      </c>
      <c r="H50" s="94">
        <f>'Other Revenue'!H44</f>
        <v>0</v>
      </c>
      <c r="I50" s="94">
        <f>'Other Revenue'!I44</f>
        <v>0</v>
      </c>
      <c r="J50" s="94">
        <f>'Other Revenue'!J44</f>
        <v>0</v>
      </c>
      <c r="K50" s="94">
        <f>'Other Revenue'!K44</f>
        <v>0</v>
      </c>
      <c r="L50" s="94">
        <f>'Other Revenue'!L44</f>
        <v>0</v>
      </c>
      <c r="M50" s="94">
        <f>'Other Revenue'!M44</f>
        <v>0</v>
      </c>
      <c r="N50" s="94">
        <f>'Other Revenue'!N44</f>
        <v>0</v>
      </c>
      <c r="O50" s="94">
        <f>'Other Revenue'!O44</f>
        <v>0</v>
      </c>
      <c r="P50" s="94">
        <f>'Other Revenue'!P44</f>
        <v>0</v>
      </c>
      <c r="Q50" s="94">
        <f>'Other Revenue'!Q44</f>
        <v>0</v>
      </c>
      <c r="R50" s="94">
        <f>'Other Revenue'!R44</f>
        <v>0</v>
      </c>
      <c r="S50" s="94">
        <f>'Other Revenue'!S44</f>
        <v>0</v>
      </c>
      <c r="T50" s="94">
        <f>'Other Revenue'!T44</f>
        <v>0</v>
      </c>
      <c r="U50" s="94">
        <f>'Other Revenue'!U44</f>
        <v>0</v>
      </c>
      <c r="V50" s="94">
        <f>'Other Revenue'!V44</f>
        <v>0</v>
      </c>
      <c r="W50" s="94">
        <f>'Other Revenue'!W44</f>
        <v>0</v>
      </c>
      <c r="X50" s="94">
        <f>'Other Revenue'!X44</f>
        <v>0</v>
      </c>
      <c r="Y50" s="94">
        <f>'Other Revenue'!Y44</f>
        <v>0</v>
      </c>
      <c r="Z50" s="94">
        <f>'Other Revenue'!Z44</f>
        <v>0</v>
      </c>
      <c r="AA50" s="94">
        <f>'Other Revenue'!AA44</f>
        <v>0</v>
      </c>
      <c r="AB50" s="95">
        <f>'Other Revenue'!AB44</f>
        <v>0</v>
      </c>
    </row>
    <row r="51" spans="2:28" hidden="1" outlineLevel="1">
      <c r="B51" s="271" t="str">
        <f ca="1">'Line Items'!D$601</f>
        <v>Other Revenue</v>
      </c>
      <c r="C51" s="271" t="str">
        <f ca="1">'Line Items'!D$624</f>
        <v>Other Revenue: Revenue from Costs Offcharged</v>
      </c>
      <c r="D51" s="112" t="str">
        <f ca="1">'Other Revenue'!D45</f>
        <v>Others (Cost Offcharged): Stabling and cleaning</v>
      </c>
      <c r="E51" s="93"/>
      <c r="F51" s="113" t="str">
        <f>'Other Revenue'!F45</f>
        <v>£000</v>
      </c>
      <c r="G51" s="94">
        <f>'Other Revenue'!G45</f>
        <v>0</v>
      </c>
      <c r="H51" s="94">
        <f>'Other Revenue'!H45</f>
        <v>0</v>
      </c>
      <c r="I51" s="94">
        <f>'Other Revenue'!I45</f>
        <v>0</v>
      </c>
      <c r="J51" s="94">
        <f>'Other Revenue'!J45</f>
        <v>0</v>
      </c>
      <c r="K51" s="94">
        <f>'Other Revenue'!K45</f>
        <v>0</v>
      </c>
      <c r="L51" s="94">
        <f>'Other Revenue'!L45</f>
        <v>0</v>
      </c>
      <c r="M51" s="94">
        <f>'Other Revenue'!M45</f>
        <v>0</v>
      </c>
      <c r="N51" s="94">
        <f>'Other Revenue'!N45</f>
        <v>0</v>
      </c>
      <c r="O51" s="94">
        <f>'Other Revenue'!O45</f>
        <v>0</v>
      </c>
      <c r="P51" s="94">
        <f>'Other Revenue'!P45</f>
        <v>0</v>
      </c>
      <c r="Q51" s="94">
        <f>'Other Revenue'!Q45</f>
        <v>0</v>
      </c>
      <c r="R51" s="94">
        <f>'Other Revenue'!R45</f>
        <v>0</v>
      </c>
      <c r="S51" s="94">
        <f>'Other Revenue'!S45</f>
        <v>0</v>
      </c>
      <c r="T51" s="94">
        <f>'Other Revenue'!T45</f>
        <v>0</v>
      </c>
      <c r="U51" s="94">
        <f>'Other Revenue'!U45</f>
        <v>0</v>
      </c>
      <c r="V51" s="94">
        <f>'Other Revenue'!V45</f>
        <v>0</v>
      </c>
      <c r="W51" s="94">
        <f>'Other Revenue'!W45</f>
        <v>0</v>
      </c>
      <c r="X51" s="94">
        <f>'Other Revenue'!X45</f>
        <v>0</v>
      </c>
      <c r="Y51" s="94">
        <f>'Other Revenue'!Y45</f>
        <v>0</v>
      </c>
      <c r="Z51" s="94">
        <f>'Other Revenue'!Z45</f>
        <v>0</v>
      </c>
      <c r="AA51" s="94">
        <f>'Other Revenue'!AA45</f>
        <v>0</v>
      </c>
      <c r="AB51" s="95">
        <f>'Other Revenue'!AB45</f>
        <v>0</v>
      </c>
    </row>
    <row r="52" spans="2:28" hidden="1" outlineLevel="1">
      <c r="B52" s="271" t="str">
        <f ca="1">'Line Items'!D$601</f>
        <v>Other Revenue</v>
      </c>
      <c r="C52" s="271" t="str">
        <f ca="1">'Line Items'!D$624</f>
        <v>Other Revenue: Revenue from Costs Offcharged</v>
      </c>
      <c r="D52" s="112" t="str">
        <f ca="1">'Other Revenue'!D46</f>
        <v>Others (Cost Offcharged): Light maintenance</v>
      </c>
      <c r="E52" s="93"/>
      <c r="F52" s="113" t="str">
        <f>'Other Revenue'!F46</f>
        <v>£000</v>
      </c>
      <c r="G52" s="94">
        <f>'Other Revenue'!G46</f>
        <v>0</v>
      </c>
      <c r="H52" s="94">
        <f>'Other Revenue'!H46</f>
        <v>0</v>
      </c>
      <c r="I52" s="94">
        <f>'Other Revenue'!I46</f>
        <v>0</v>
      </c>
      <c r="J52" s="94">
        <f>'Other Revenue'!J46</f>
        <v>0</v>
      </c>
      <c r="K52" s="94">
        <f>'Other Revenue'!K46</f>
        <v>0</v>
      </c>
      <c r="L52" s="94">
        <f>'Other Revenue'!L46</f>
        <v>0</v>
      </c>
      <c r="M52" s="94">
        <f>'Other Revenue'!M46</f>
        <v>0</v>
      </c>
      <c r="N52" s="94">
        <f>'Other Revenue'!N46</f>
        <v>0</v>
      </c>
      <c r="O52" s="94">
        <f>'Other Revenue'!O46</f>
        <v>0</v>
      </c>
      <c r="P52" s="94">
        <f>'Other Revenue'!P46</f>
        <v>0</v>
      </c>
      <c r="Q52" s="94">
        <f>'Other Revenue'!Q46</f>
        <v>0</v>
      </c>
      <c r="R52" s="94">
        <f>'Other Revenue'!R46</f>
        <v>0</v>
      </c>
      <c r="S52" s="94">
        <f>'Other Revenue'!S46</f>
        <v>0</v>
      </c>
      <c r="T52" s="94">
        <f>'Other Revenue'!T46</f>
        <v>0</v>
      </c>
      <c r="U52" s="94">
        <f>'Other Revenue'!U46</f>
        <v>0</v>
      </c>
      <c r="V52" s="94">
        <f>'Other Revenue'!V46</f>
        <v>0</v>
      </c>
      <c r="W52" s="94">
        <f>'Other Revenue'!W46</f>
        <v>0</v>
      </c>
      <c r="X52" s="94">
        <f>'Other Revenue'!X46</f>
        <v>0</v>
      </c>
      <c r="Y52" s="94">
        <f>'Other Revenue'!Y46</f>
        <v>0</v>
      </c>
      <c r="Z52" s="94">
        <f>'Other Revenue'!Z46</f>
        <v>0</v>
      </c>
      <c r="AA52" s="94">
        <f>'Other Revenue'!AA46</f>
        <v>0</v>
      </c>
      <c r="AB52" s="95">
        <f>'Other Revenue'!AB46</f>
        <v>0</v>
      </c>
    </row>
    <row r="53" spans="2:28" hidden="1" outlineLevel="1">
      <c r="B53" s="271" t="str">
        <f ca="1">'Line Items'!D$601</f>
        <v>Other Revenue</v>
      </c>
      <c r="C53" s="271" t="str">
        <f ca="1">'Line Items'!D$624</f>
        <v>Other Revenue: Revenue from Costs Offcharged</v>
      </c>
      <c r="D53" s="112" t="str">
        <f ca="1">'Other Revenue'!D47</f>
        <v>Others (Cost Offcharged): Heavy maintenance</v>
      </c>
      <c r="E53" s="93"/>
      <c r="F53" s="113" t="str">
        <f>'Other Revenue'!F47</f>
        <v>£000</v>
      </c>
      <c r="G53" s="94">
        <f>'Other Revenue'!G47</f>
        <v>0</v>
      </c>
      <c r="H53" s="94">
        <f>'Other Revenue'!H47</f>
        <v>0</v>
      </c>
      <c r="I53" s="94">
        <f>'Other Revenue'!I47</f>
        <v>0</v>
      </c>
      <c r="J53" s="94">
        <f>'Other Revenue'!J47</f>
        <v>0</v>
      </c>
      <c r="K53" s="94">
        <f>'Other Revenue'!K47</f>
        <v>0</v>
      </c>
      <c r="L53" s="94">
        <f>'Other Revenue'!L47</f>
        <v>0</v>
      </c>
      <c r="M53" s="94">
        <f>'Other Revenue'!M47</f>
        <v>0</v>
      </c>
      <c r="N53" s="94">
        <f>'Other Revenue'!N47</f>
        <v>0</v>
      </c>
      <c r="O53" s="94">
        <f>'Other Revenue'!O47</f>
        <v>0</v>
      </c>
      <c r="P53" s="94">
        <f>'Other Revenue'!P47</f>
        <v>0</v>
      </c>
      <c r="Q53" s="94">
        <f>'Other Revenue'!Q47</f>
        <v>0</v>
      </c>
      <c r="R53" s="94">
        <f>'Other Revenue'!R47</f>
        <v>0</v>
      </c>
      <c r="S53" s="94">
        <f>'Other Revenue'!S47</f>
        <v>0</v>
      </c>
      <c r="T53" s="94">
        <f>'Other Revenue'!T47</f>
        <v>0</v>
      </c>
      <c r="U53" s="94">
        <f>'Other Revenue'!U47</f>
        <v>0</v>
      </c>
      <c r="V53" s="94">
        <f>'Other Revenue'!V47</f>
        <v>0</v>
      </c>
      <c r="W53" s="94">
        <f>'Other Revenue'!W47</f>
        <v>0</v>
      </c>
      <c r="X53" s="94">
        <f>'Other Revenue'!X47</f>
        <v>0</v>
      </c>
      <c r="Y53" s="94">
        <f>'Other Revenue'!Y47</f>
        <v>0</v>
      </c>
      <c r="Z53" s="94">
        <f>'Other Revenue'!Z47</f>
        <v>0</v>
      </c>
      <c r="AA53" s="94">
        <f>'Other Revenue'!AA47</f>
        <v>0</v>
      </c>
      <c r="AB53" s="95">
        <f>'Other Revenue'!AB47</f>
        <v>0</v>
      </c>
    </row>
    <row r="54" spans="2:28" hidden="1" outlineLevel="1">
      <c r="B54" s="271" t="str">
        <f ca="1">'Line Items'!D$601</f>
        <v>Other Revenue</v>
      </c>
      <c r="C54" s="271" t="str">
        <f ca="1">'Line Items'!D$624</f>
        <v>Other Revenue: Revenue from Costs Offcharged</v>
      </c>
      <c r="D54" s="112" t="str">
        <f ca="1">'Other Revenue'!D48</f>
        <v>Others (Cost Offcharged): Fuel</v>
      </c>
      <c r="E54" s="93"/>
      <c r="F54" s="113" t="str">
        <f>'Other Revenue'!F48</f>
        <v>£000</v>
      </c>
      <c r="G54" s="94">
        <f>'Other Revenue'!G48</f>
        <v>0</v>
      </c>
      <c r="H54" s="94">
        <f>'Other Revenue'!H48</f>
        <v>0</v>
      </c>
      <c r="I54" s="94">
        <f>'Other Revenue'!I48</f>
        <v>0</v>
      </c>
      <c r="J54" s="94">
        <f>'Other Revenue'!J48</f>
        <v>0</v>
      </c>
      <c r="K54" s="94">
        <f>'Other Revenue'!K48</f>
        <v>0</v>
      </c>
      <c r="L54" s="94">
        <f>'Other Revenue'!L48</f>
        <v>0</v>
      </c>
      <c r="M54" s="94">
        <f>'Other Revenue'!M48</f>
        <v>0</v>
      </c>
      <c r="N54" s="94">
        <f>'Other Revenue'!N48</f>
        <v>0</v>
      </c>
      <c r="O54" s="94">
        <f>'Other Revenue'!O48</f>
        <v>0</v>
      </c>
      <c r="P54" s="94">
        <f>'Other Revenue'!P48</f>
        <v>0</v>
      </c>
      <c r="Q54" s="94">
        <f>'Other Revenue'!Q48</f>
        <v>0</v>
      </c>
      <c r="R54" s="94">
        <f>'Other Revenue'!R48</f>
        <v>0</v>
      </c>
      <c r="S54" s="94">
        <f>'Other Revenue'!S48</f>
        <v>0</v>
      </c>
      <c r="T54" s="94">
        <f>'Other Revenue'!T48</f>
        <v>0</v>
      </c>
      <c r="U54" s="94">
        <f>'Other Revenue'!U48</f>
        <v>0</v>
      </c>
      <c r="V54" s="94">
        <f>'Other Revenue'!V48</f>
        <v>0</v>
      </c>
      <c r="W54" s="94">
        <f>'Other Revenue'!W48</f>
        <v>0</v>
      </c>
      <c r="X54" s="94">
        <f>'Other Revenue'!X48</f>
        <v>0</v>
      </c>
      <c r="Y54" s="94">
        <f>'Other Revenue'!Y48</f>
        <v>0</v>
      </c>
      <c r="Z54" s="94">
        <f>'Other Revenue'!Z48</f>
        <v>0</v>
      </c>
      <c r="AA54" s="94">
        <f>'Other Revenue'!AA48</f>
        <v>0</v>
      </c>
      <c r="AB54" s="95">
        <f>'Other Revenue'!AB48</f>
        <v>0</v>
      </c>
    </row>
    <row r="55" spans="2:28" hidden="1" outlineLevel="1">
      <c r="B55" s="271" t="str">
        <f ca="1">'Line Items'!D$601</f>
        <v>Other Revenue</v>
      </c>
      <c r="C55" s="271" t="str">
        <f ca="1">'Line Items'!D$624</f>
        <v>Other Revenue: Revenue from Costs Offcharged</v>
      </c>
      <c r="D55" s="112" t="str">
        <f ca="1">'Other Revenue'!D49</f>
        <v>Others (Cost Offcharged): Train Crew Hire</v>
      </c>
      <c r="E55" s="93"/>
      <c r="F55" s="113" t="str">
        <f>'Other Revenue'!F49</f>
        <v>£000</v>
      </c>
      <c r="G55" s="94">
        <f>'Other Revenue'!G49</f>
        <v>0</v>
      </c>
      <c r="H55" s="94">
        <f>'Other Revenue'!H49</f>
        <v>0</v>
      </c>
      <c r="I55" s="94">
        <f>'Other Revenue'!I49</f>
        <v>0</v>
      </c>
      <c r="J55" s="94">
        <f>'Other Revenue'!J49</f>
        <v>0</v>
      </c>
      <c r="K55" s="94">
        <f>'Other Revenue'!K49</f>
        <v>0</v>
      </c>
      <c r="L55" s="94">
        <f>'Other Revenue'!L49</f>
        <v>0</v>
      </c>
      <c r="M55" s="94">
        <f>'Other Revenue'!M49</f>
        <v>0</v>
      </c>
      <c r="N55" s="94">
        <f>'Other Revenue'!N49</f>
        <v>0</v>
      </c>
      <c r="O55" s="94">
        <f>'Other Revenue'!O49</f>
        <v>0</v>
      </c>
      <c r="P55" s="94">
        <f>'Other Revenue'!P49</f>
        <v>0</v>
      </c>
      <c r="Q55" s="94">
        <f>'Other Revenue'!Q49</f>
        <v>0</v>
      </c>
      <c r="R55" s="94">
        <f>'Other Revenue'!R49</f>
        <v>0</v>
      </c>
      <c r="S55" s="94">
        <f>'Other Revenue'!S49</f>
        <v>0</v>
      </c>
      <c r="T55" s="94">
        <f>'Other Revenue'!T49</f>
        <v>0</v>
      </c>
      <c r="U55" s="94">
        <f>'Other Revenue'!U49</f>
        <v>0</v>
      </c>
      <c r="V55" s="94">
        <f>'Other Revenue'!V49</f>
        <v>0</v>
      </c>
      <c r="W55" s="94">
        <f>'Other Revenue'!W49</f>
        <v>0</v>
      </c>
      <c r="X55" s="94">
        <f>'Other Revenue'!X49</f>
        <v>0</v>
      </c>
      <c r="Y55" s="94">
        <f>'Other Revenue'!Y49</f>
        <v>0</v>
      </c>
      <c r="Z55" s="94">
        <f>'Other Revenue'!Z49</f>
        <v>0</v>
      </c>
      <c r="AA55" s="94">
        <f>'Other Revenue'!AA49</f>
        <v>0</v>
      </c>
      <c r="AB55" s="95">
        <f>'Other Revenue'!AB49</f>
        <v>0</v>
      </c>
    </row>
    <row r="56" spans="2:28" hidden="1" outlineLevel="1">
      <c r="B56" s="271" t="str">
        <f ca="1">'Line Items'!D$601</f>
        <v>Other Revenue</v>
      </c>
      <c r="C56" s="271" t="str">
        <f ca="1">'Line Items'!D$624</f>
        <v>Other Revenue: Revenue from Costs Offcharged</v>
      </c>
      <c r="D56" s="112" t="str">
        <f ca="1">'Other Revenue'!D50</f>
        <v>Others (Cost Offcharged): Unit Hire</v>
      </c>
      <c r="E56" s="93"/>
      <c r="F56" s="113" t="str">
        <f>'Other Revenue'!F50</f>
        <v>£000</v>
      </c>
      <c r="G56" s="94">
        <f>'Other Revenue'!G50</f>
        <v>0</v>
      </c>
      <c r="H56" s="94">
        <f>'Other Revenue'!H50</f>
        <v>0</v>
      </c>
      <c r="I56" s="94">
        <f>'Other Revenue'!I50</f>
        <v>0</v>
      </c>
      <c r="J56" s="94">
        <f>'Other Revenue'!J50</f>
        <v>0</v>
      </c>
      <c r="K56" s="94">
        <f>'Other Revenue'!K50</f>
        <v>0</v>
      </c>
      <c r="L56" s="94">
        <f>'Other Revenue'!L50</f>
        <v>0</v>
      </c>
      <c r="M56" s="94">
        <f>'Other Revenue'!M50</f>
        <v>0</v>
      </c>
      <c r="N56" s="94">
        <f>'Other Revenue'!N50</f>
        <v>0</v>
      </c>
      <c r="O56" s="94">
        <f>'Other Revenue'!O50</f>
        <v>0</v>
      </c>
      <c r="P56" s="94">
        <f>'Other Revenue'!P50</f>
        <v>0</v>
      </c>
      <c r="Q56" s="94">
        <f>'Other Revenue'!Q50</f>
        <v>0</v>
      </c>
      <c r="R56" s="94">
        <f>'Other Revenue'!R50</f>
        <v>0</v>
      </c>
      <c r="S56" s="94">
        <f>'Other Revenue'!S50</f>
        <v>0</v>
      </c>
      <c r="T56" s="94">
        <f>'Other Revenue'!T50</f>
        <v>0</v>
      </c>
      <c r="U56" s="94">
        <f>'Other Revenue'!U50</f>
        <v>0</v>
      </c>
      <c r="V56" s="94">
        <f>'Other Revenue'!V50</f>
        <v>0</v>
      </c>
      <c r="W56" s="94">
        <f>'Other Revenue'!W50</f>
        <v>0</v>
      </c>
      <c r="X56" s="94">
        <f>'Other Revenue'!X50</f>
        <v>0</v>
      </c>
      <c r="Y56" s="94">
        <f>'Other Revenue'!Y50</f>
        <v>0</v>
      </c>
      <c r="Z56" s="94">
        <f>'Other Revenue'!Z50</f>
        <v>0</v>
      </c>
      <c r="AA56" s="94">
        <f>'Other Revenue'!AA50</f>
        <v>0</v>
      </c>
      <c r="AB56" s="95">
        <f>'Other Revenue'!AB50</f>
        <v>0</v>
      </c>
    </row>
    <row r="57" spans="2:28" hidden="1" outlineLevel="1">
      <c r="B57" s="271" t="str">
        <f ca="1">'Line Items'!D$601</f>
        <v>Other Revenue</v>
      </c>
      <c r="C57" s="271" t="str">
        <f ca="1">'Line Items'!D$624</f>
        <v>Other Revenue: Revenue from Costs Offcharged</v>
      </c>
      <c r="D57" s="112" t="str">
        <f ca="1">'Other Revenue'!D51</f>
        <v>Others (Cost Offcharged): Other income</v>
      </c>
      <c r="E57" s="93"/>
      <c r="F57" s="113" t="str">
        <f>'Other Revenue'!F51</f>
        <v>£000</v>
      </c>
      <c r="G57" s="94">
        <f>'Other Revenue'!G51</f>
        <v>0</v>
      </c>
      <c r="H57" s="94">
        <f>'Other Revenue'!H51</f>
        <v>0</v>
      </c>
      <c r="I57" s="94">
        <f>'Other Revenue'!I51</f>
        <v>0</v>
      </c>
      <c r="J57" s="94">
        <f>'Other Revenue'!J51</f>
        <v>0</v>
      </c>
      <c r="K57" s="94">
        <f>'Other Revenue'!K51</f>
        <v>0</v>
      </c>
      <c r="L57" s="94">
        <f>'Other Revenue'!L51</f>
        <v>0</v>
      </c>
      <c r="M57" s="94">
        <f>'Other Revenue'!M51</f>
        <v>0</v>
      </c>
      <c r="N57" s="94">
        <f>'Other Revenue'!N51</f>
        <v>0</v>
      </c>
      <c r="O57" s="94">
        <f>'Other Revenue'!O51</f>
        <v>0</v>
      </c>
      <c r="P57" s="94">
        <f>'Other Revenue'!P51</f>
        <v>0</v>
      </c>
      <c r="Q57" s="94">
        <f>'Other Revenue'!Q51</f>
        <v>0</v>
      </c>
      <c r="R57" s="94">
        <f>'Other Revenue'!R51</f>
        <v>0</v>
      </c>
      <c r="S57" s="94">
        <f>'Other Revenue'!S51</f>
        <v>0</v>
      </c>
      <c r="T57" s="94">
        <f>'Other Revenue'!T51</f>
        <v>0</v>
      </c>
      <c r="U57" s="94">
        <f>'Other Revenue'!U51</f>
        <v>0</v>
      </c>
      <c r="V57" s="94">
        <f>'Other Revenue'!V51</f>
        <v>0</v>
      </c>
      <c r="W57" s="94">
        <f>'Other Revenue'!W51</f>
        <v>0</v>
      </c>
      <c r="X57" s="94">
        <f>'Other Revenue'!X51</f>
        <v>0</v>
      </c>
      <c r="Y57" s="94">
        <f>'Other Revenue'!Y51</f>
        <v>0</v>
      </c>
      <c r="Z57" s="94">
        <f>'Other Revenue'!Z51</f>
        <v>0</v>
      </c>
      <c r="AA57" s="94">
        <f>'Other Revenue'!AA51</f>
        <v>0</v>
      </c>
      <c r="AB57" s="95">
        <f>'Other Revenue'!AB51</f>
        <v>0</v>
      </c>
    </row>
    <row r="58" spans="2:28" hidden="1" outlineLevel="1">
      <c r="B58" s="271" t="str">
        <f ca="1">'Line Items'!D$601</f>
        <v>Other Revenue</v>
      </c>
      <c r="C58" s="271" t="str">
        <f ca="1">'Line Items'!D$624</f>
        <v>Other Revenue: Revenue from Costs Offcharged</v>
      </c>
      <c r="D58" s="112" t="str">
        <f ca="1">'Other Revenue'!D52</f>
        <v>[Revenue from Costs Offcharged Line 11]</v>
      </c>
      <c r="E58" s="93"/>
      <c r="F58" s="113" t="str">
        <f>'Other Revenue'!F52</f>
        <v>£000</v>
      </c>
      <c r="G58" s="94">
        <f>'Other Revenue'!G52</f>
        <v>0</v>
      </c>
      <c r="H58" s="94">
        <f>'Other Revenue'!H52</f>
        <v>0</v>
      </c>
      <c r="I58" s="94">
        <f>'Other Revenue'!I52</f>
        <v>0</v>
      </c>
      <c r="J58" s="94">
        <f>'Other Revenue'!J52</f>
        <v>0</v>
      </c>
      <c r="K58" s="94">
        <f>'Other Revenue'!K52</f>
        <v>0</v>
      </c>
      <c r="L58" s="94">
        <f>'Other Revenue'!L52</f>
        <v>0</v>
      </c>
      <c r="M58" s="94">
        <f>'Other Revenue'!M52</f>
        <v>0</v>
      </c>
      <c r="N58" s="94">
        <f>'Other Revenue'!N52</f>
        <v>0</v>
      </c>
      <c r="O58" s="94">
        <f>'Other Revenue'!O52</f>
        <v>0</v>
      </c>
      <c r="P58" s="94">
        <f>'Other Revenue'!P52</f>
        <v>0</v>
      </c>
      <c r="Q58" s="94">
        <f>'Other Revenue'!Q52</f>
        <v>0</v>
      </c>
      <c r="R58" s="94">
        <f>'Other Revenue'!R52</f>
        <v>0</v>
      </c>
      <c r="S58" s="94">
        <f>'Other Revenue'!S52</f>
        <v>0</v>
      </c>
      <c r="T58" s="94">
        <f>'Other Revenue'!T52</f>
        <v>0</v>
      </c>
      <c r="U58" s="94">
        <f>'Other Revenue'!U52</f>
        <v>0</v>
      </c>
      <c r="V58" s="94">
        <f>'Other Revenue'!V52</f>
        <v>0</v>
      </c>
      <c r="W58" s="94">
        <f>'Other Revenue'!W52</f>
        <v>0</v>
      </c>
      <c r="X58" s="94">
        <f>'Other Revenue'!X52</f>
        <v>0</v>
      </c>
      <c r="Y58" s="94">
        <f>'Other Revenue'!Y52</f>
        <v>0</v>
      </c>
      <c r="Z58" s="94">
        <f>'Other Revenue'!Z52</f>
        <v>0</v>
      </c>
      <c r="AA58" s="94">
        <f>'Other Revenue'!AA52</f>
        <v>0</v>
      </c>
      <c r="AB58" s="95">
        <f>'Other Revenue'!AB52</f>
        <v>0</v>
      </c>
    </row>
    <row r="59" spans="2:28" hidden="1" outlineLevel="1">
      <c r="B59" s="271" t="str">
        <f ca="1">'Line Items'!D$601</f>
        <v>Other Revenue</v>
      </c>
      <c r="C59" s="271" t="str">
        <f ca="1">'Line Items'!D$624</f>
        <v>Other Revenue: Revenue from Costs Offcharged</v>
      </c>
      <c r="D59" s="112" t="str">
        <f ca="1">'Other Revenue'!D53</f>
        <v>[Revenue from Costs Offcharged Line 12]</v>
      </c>
      <c r="E59" s="93"/>
      <c r="F59" s="113" t="str">
        <f>'Other Revenue'!F53</f>
        <v>£000</v>
      </c>
      <c r="G59" s="94">
        <f>'Other Revenue'!G53</f>
        <v>0</v>
      </c>
      <c r="H59" s="94">
        <f>'Other Revenue'!H53</f>
        <v>0</v>
      </c>
      <c r="I59" s="94">
        <f>'Other Revenue'!I53</f>
        <v>0</v>
      </c>
      <c r="J59" s="94">
        <f>'Other Revenue'!J53</f>
        <v>0</v>
      </c>
      <c r="K59" s="94">
        <f>'Other Revenue'!K53</f>
        <v>0</v>
      </c>
      <c r="L59" s="94">
        <f>'Other Revenue'!L53</f>
        <v>0</v>
      </c>
      <c r="M59" s="94">
        <f>'Other Revenue'!M53</f>
        <v>0</v>
      </c>
      <c r="N59" s="94">
        <f>'Other Revenue'!N53</f>
        <v>0</v>
      </c>
      <c r="O59" s="94">
        <f>'Other Revenue'!O53</f>
        <v>0</v>
      </c>
      <c r="P59" s="94">
        <f>'Other Revenue'!P53</f>
        <v>0</v>
      </c>
      <c r="Q59" s="94">
        <f>'Other Revenue'!Q53</f>
        <v>0</v>
      </c>
      <c r="R59" s="94">
        <f>'Other Revenue'!R53</f>
        <v>0</v>
      </c>
      <c r="S59" s="94">
        <f>'Other Revenue'!S53</f>
        <v>0</v>
      </c>
      <c r="T59" s="94">
        <f>'Other Revenue'!T53</f>
        <v>0</v>
      </c>
      <c r="U59" s="94">
        <f>'Other Revenue'!U53</f>
        <v>0</v>
      </c>
      <c r="V59" s="94">
        <f>'Other Revenue'!V53</f>
        <v>0</v>
      </c>
      <c r="W59" s="94">
        <f>'Other Revenue'!W53</f>
        <v>0</v>
      </c>
      <c r="X59" s="94">
        <f>'Other Revenue'!X53</f>
        <v>0</v>
      </c>
      <c r="Y59" s="94">
        <f>'Other Revenue'!Y53</f>
        <v>0</v>
      </c>
      <c r="Z59" s="94">
        <f>'Other Revenue'!Z53</f>
        <v>0</v>
      </c>
      <c r="AA59" s="94">
        <f>'Other Revenue'!AA53</f>
        <v>0</v>
      </c>
      <c r="AB59" s="95">
        <f>'Other Revenue'!AB53</f>
        <v>0</v>
      </c>
    </row>
    <row r="60" spans="2:28" hidden="1" outlineLevel="1">
      <c r="B60" s="271" t="str">
        <f ca="1">'Line Items'!D$601</f>
        <v>Other Revenue</v>
      </c>
      <c r="C60" s="271" t="str">
        <f ca="1">'Line Items'!D$624</f>
        <v>Other Revenue: Revenue from Costs Offcharged</v>
      </c>
      <c r="D60" s="112" t="str">
        <f ca="1">'Other Revenue'!D54</f>
        <v>[Revenue from Costs Offcharged Line 13]</v>
      </c>
      <c r="E60" s="93"/>
      <c r="F60" s="113" t="str">
        <f>'Other Revenue'!F54</f>
        <v>£000</v>
      </c>
      <c r="G60" s="94">
        <f>'Other Revenue'!G54</f>
        <v>0</v>
      </c>
      <c r="H60" s="94">
        <f>'Other Revenue'!H54</f>
        <v>0</v>
      </c>
      <c r="I60" s="94">
        <f>'Other Revenue'!I54</f>
        <v>0</v>
      </c>
      <c r="J60" s="94">
        <f>'Other Revenue'!J54</f>
        <v>0</v>
      </c>
      <c r="K60" s="94">
        <f>'Other Revenue'!K54</f>
        <v>0</v>
      </c>
      <c r="L60" s="94">
        <f>'Other Revenue'!L54</f>
        <v>0</v>
      </c>
      <c r="M60" s="94">
        <f>'Other Revenue'!M54</f>
        <v>0</v>
      </c>
      <c r="N60" s="94">
        <f>'Other Revenue'!N54</f>
        <v>0</v>
      </c>
      <c r="O60" s="94">
        <f>'Other Revenue'!O54</f>
        <v>0</v>
      </c>
      <c r="P60" s="94">
        <f>'Other Revenue'!P54</f>
        <v>0</v>
      </c>
      <c r="Q60" s="94">
        <f>'Other Revenue'!Q54</f>
        <v>0</v>
      </c>
      <c r="R60" s="94">
        <f>'Other Revenue'!R54</f>
        <v>0</v>
      </c>
      <c r="S60" s="94">
        <f>'Other Revenue'!S54</f>
        <v>0</v>
      </c>
      <c r="T60" s="94">
        <f>'Other Revenue'!T54</f>
        <v>0</v>
      </c>
      <c r="U60" s="94">
        <f>'Other Revenue'!U54</f>
        <v>0</v>
      </c>
      <c r="V60" s="94">
        <f>'Other Revenue'!V54</f>
        <v>0</v>
      </c>
      <c r="W60" s="94">
        <f>'Other Revenue'!W54</f>
        <v>0</v>
      </c>
      <c r="X60" s="94">
        <f>'Other Revenue'!X54</f>
        <v>0</v>
      </c>
      <c r="Y60" s="94">
        <f>'Other Revenue'!Y54</f>
        <v>0</v>
      </c>
      <c r="Z60" s="94">
        <f>'Other Revenue'!Z54</f>
        <v>0</v>
      </c>
      <c r="AA60" s="94">
        <f>'Other Revenue'!AA54</f>
        <v>0</v>
      </c>
      <c r="AB60" s="95">
        <f>'Other Revenue'!AB54</f>
        <v>0</v>
      </c>
    </row>
    <row r="61" spans="2:28" hidden="1" outlineLevel="1">
      <c r="B61" s="271" t="str">
        <f ca="1">'Line Items'!D$601</f>
        <v>Other Revenue</v>
      </c>
      <c r="C61" s="271" t="str">
        <f ca="1">'Line Items'!D$624</f>
        <v>Other Revenue: Revenue from Costs Offcharged</v>
      </c>
      <c r="D61" s="112" t="str">
        <f ca="1">'Other Revenue'!D55</f>
        <v>[Revenue from Costs Offcharged Line 14]</v>
      </c>
      <c r="E61" s="93"/>
      <c r="F61" s="113" t="str">
        <f>'Other Revenue'!F55</f>
        <v>£000</v>
      </c>
      <c r="G61" s="94">
        <f>'Other Revenue'!G55</f>
        <v>0</v>
      </c>
      <c r="H61" s="94">
        <f>'Other Revenue'!H55</f>
        <v>0</v>
      </c>
      <c r="I61" s="94">
        <f>'Other Revenue'!I55</f>
        <v>0</v>
      </c>
      <c r="J61" s="94">
        <f>'Other Revenue'!J55</f>
        <v>0</v>
      </c>
      <c r="K61" s="94">
        <f>'Other Revenue'!K55</f>
        <v>0</v>
      </c>
      <c r="L61" s="94">
        <f>'Other Revenue'!L55</f>
        <v>0</v>
      </c>
      <c r="M61" s="94">
        <f>'Other Revenue'!M55</f>
        <v>0</v>
      </c>
      <c r="N61" s="94">
        <f>'Other Revenue'!N55</f>
        <v>0</v>
      </c>
      <c r="O61" s="94">
        <f>'Other Revenue'!O55</f>
        <v>0</v>
      </c>
      <c r="P61" s="94">
        <f>'Other Revenue'!P55</f>
        <v>0</v>
      </c>
      <c r="Q61" s="94">
        <f>'Other Revenue'!Q55</f>
        <v>0</v>
      </c>
      <c r="R61" s="94">
        <f>'Other Revenue'!R55</f>
        <v>0</v>
      </c>
      <c r="S61" s="94">
        <f>'Other Revenue'!S55</f>
        <v>0</v>
      </c>
      <c r="T61" s="94">
        <f>'Other Revenue'!T55</f>
        <v>0</v>
      </c>
      <c r="U61" s="94">
        <f>'Other Revenue'!U55</f>
        <v>0</v>
      </c>
      <c r="V61" s="94">
        <f>'Other Revenue'!V55</f>
        <v>0</v>
      </c>
      <c r="W61" s="94">
        <f>'Other Revenue'!W55</f>
        <v>0</v>
      </c>
      <c r="X61" s="94">
        <f>'Other Revenue'!X55</f>
        <v>0</v>
      </c>
      <c r="Y61" s="94">
        <f>'Other Revenue'!Y55</f>
        <v>0</v>
      </c>
      <c r="Z61" s="94">
        <f>'Other Revenue'!Z55</f>
        <v>0</v>
      </c>
      <c r="AA61" s="94">
        <f>'Other Revenue'!AA55</f>
        <v>0</v>
      </c>
      <c r="AB61" s="95">
        <f>'Other Revenue'!AB55</f>
        <v>0</v>
      </c>
    </row>
    <row r="62" spans="2:28" hidden="1" outlineLevel="1">
      <c r="B62" s="271" t="str">
        <f ca="1">'Line Items'!D$601</f>
        <v>Other Revenue</v>
      </c>
      <c r="C62" s="271" t="str">
        <f ca="1">'Line Items'!D$624</f>
        <v>Other Revenue: Revenue from Costs Offcharged</v>
      </c>
      <c r="D62" s="112" t="str">
        <f ca="1">'Other Revenue'!D56</f>
        <v>[Revenue from Costs Offcharged Line 15]</v>
      </c>
      <c r="E62" s="93"/>
      <c r="F62" s="113" t="str">
        <f>'Other Revenue'!F56</f>
        <v>£000</v>
      </c>
      <c r="G62" s="94">
        <f>'Other Revenue'!G56</f>
        <v>0</v>
      </c>
      <c r="H62" s="94">
        <f>'Other Revenue'!H56</f>
        <v>0</v>
      </c>
      <c r="I62" s="94">
        <f>'Other Revenue'!I56</f>
        <v>0</v>
      </c>
      <c r="J62" s="94">
        <f>'Other Revenue'!J56</f>
        <v>0</v>
      </c>
      <c r="K62" s="94">
        <f>'Other Revenue'!K56</f>
        <v>0</v>
      </c>
      <c r="L62" s="94">
        <f>'Other Revenue'!L56</f>
        <v>0</v>
      </c>
      <c r="M62" s="94">
        <f>'Other Revenue'!M56</f>
        <v>0</v>
      </c>
      <c r="N62" s="94">
        <f>'Other Revenue'!N56</f>
        <v>0</v>
      </c>
      <c r="O62" s="94">
        <f>'Other Revenue'!O56</f>
        <v>0</v>
      </c>
      <c r="P62" s="94">
        <f>'Other Revenue'!P56</f>
        <v>0</v>
      </c>
      <c r="Q62" s="94">
        <f>'Other Revenue'!Q56</f>
        <v>0</v>
      </c>
      <c r="R62" s="94">
        <f>'Other Revenue'!R56</f>
        <v>0</v>
      </c>
      <c r="S62" s="94">
        <f>'Other Revenue'!S56</f>
        <v>0</v>
      </c>
      <c r="T62" s="94">
        <f>'Other Revenue'!T56</f>
        <v>0</v>
      </c>
      <c r="U62" s="94">
        <f>'Other Revenue'!U56</f>
        <v>0</v>
      </c>
      <c r="V62" s="94">
        <f>'Other Revenue'!V56</f>
        <v>0</v>
      </c>
      <c r="W62" s="94">
        <f>'Other Revenue'!W56</f>
        <v>0</v>
      </c>
      <c r="X62" s="94">
        <f>'Other Revenue'!X56</f>
        <v>0</v>
      </c>
      <c r="Y62" s="94">
        <f>'Other Revenue'!Y56</f>
        <v>0</v>
      </c>
      <c r="Z62" s="94">
        <f>'Other Revenue'!Z56</f>
        <v>0</v>
      </c>
      <c r="AA62" s="94">
        <f>'Other Revenue'!AA56</f>
        <v>0</v>
      </c>
      <c r="AB62" s="95">
        <f>'Other Revenue'!AB56</f>
        <v>0</v>
      </c>
    </row>
    <row r="63" spans="2:28" hidden="1" outlineLevel="1">
      <c r="B63" s="271" t="str">
        <f ca="1">'Line Items'!D$601</f>
        <v>Other Revenue</v>
      </c>
      <c r="C63" s="271" t="str">
        <f ca="1">'Line Items'!D$624</f>
        <v>Other Revenue: Revenue from Costs Offcharged</v>
      </c>
      <c r="D63" s="112" t="str">
        <f ca="1">'Other Revenue'!D57</f>
        <v>[Revenue from Costs Offcharged Line 16]</v>
      </c>
      <c r="E63" s="93"/>
      <c r="F63" s="113" t="str">
        <f>'Other Revenue'!F57</f>
        <v>£000</v>
      </c>
      <c r="G63" s="94">
        <f>'Other Revenue'!G57</f>
        <v>0</v>
      </c>
      <c r="H63" s="94">
        <f>'Other Revenue'!H57</f>
        <v>0</v>
      </c>
      <c r="I63" s="94">
        <f>'Other Revenue'!I57</f>
        <v>0</v>
      </c>
      <c r="J63" s="94">
        <f>'Other Revenue'!J57</f>
        <v>0</v>
      </c>
      <c r="K63" s="94">
        <f>'Other Revenue'!K57</f>
        <v>0</v>
      </c>
      <c r="L63" s="94">
        <f>'Other Revenue'!L57</f>
        <v>0</v>
      </c>
      <c r="M63" s="94">
        <f>'Other Revenue'!M57</f>
        <v>0</v>
      </c>
      <c r="N63" s="94">
        <f>'Other Revenue'!N57</f>
        <v>0</v>
      </c>
      <c r="O63" s="94">
        <f>'Other Revenue'!O57</f>
        <v>0</v>
      </c>
      <c r="P63" s="94">
        <f>'Other Revenue'!P57</f>
        <v>0</v>
      </c>
      <c r="Q63" s="94">
        <f>'Other Revenue'!Q57</f>
        <v>0</v>
      </c>
      <c r="R63" s="94">
        <f>'Other Revenue'!R57</f>
        <v>0</v>
      </c>
      <c r="S63" s="94">
        <f>'Other Revenue'!S57</f>
        <v>0</v>
      </c>
      <c r="T63" s="94">
        <f>'Other Revenue'!T57</f>
        <v>0</v>
      </c>
      <c r="U63" s="94">
        <f>'Other Revenue'!U57</f>
        <v>0</v>
      </c>
      <c r="V63" s="94">
        <f>'Other Revenue'!V57</f>
        <v>0</v>
      </c>
      <c r="W63" s="94">
        <f>'Other Revenue'!W57</f>
        <v>0</v>
      </c>
      <c r="X63" s="94">
        <f>'Other Revenue'!X57</f>
        <v>0</v>
      </c>
      <c r="Y63" s="94">
        <f>'Other Revenue'!Y57</f>
        <v>0</v>
      </c>
      <c r="Z63" s="94">
        <f>'Other Revenue'!Z57</f>
        <v>0</v>
      </c>
      <c r="AA63" s="94">
        <f>'Other Revenue'!AA57</f>
        <v>0</v>
      </c>
      <c r="AB63" s="95">
        <f>'Other Revenue'!AB57</f>
        <v>0</v>
      </c>
    </row>
    <row r="64" spans="2:28" hidden="1" outlineLevel="1">
      <c r="B64" s="271" t="str">
        <f ca="1">'Line Items'!D$601</f>
        <v>Other Revenue</v>
      </c>
      <c r="C64" s="271" t="str">
        <f ca="1">'Line Items'!D$624</f>
        <v>Other Revenue: Revenue from Costs Offcharged</v>
      </c>
      <c r="D64" s="112" t="str">
        <f ca="1">'Other Revenue'!D58</f>
        <v>[Revenue from Costs Offcharged Line 17]</v>
      </c>
      <c r="E64" s="93"/>
      <c r="F64" s="113" t="str">
        <f>'Other Revenue'!F58</f>
        <v>£000</v>
      </c>
      <c r="G64" s="94">
        <f>'Other Revenue'!G58</f>
        <v>0</v>
      </c>
      <c r="H64" s="94">
        <f>'Other Revenue'!H58</f>
        <v>0</v>
      </c>
      <c r="I64" s="94">
        <f>'Other Revenue'!I58</f>
        <v>0</v>
      </c>
      <c r="J64" s="94">
        <f>'Other Revenue'!J58</f>
        <v>0</v>
      </c>
      <c r="K64" s="94">
        <f>'Other Revenue'!K58</f>
        <v>0</v>
      </c>
      <c r="L64" s="94">
        <f>'Other Revenue'!L58</f>
        <v>0</v>
      </c>
      <c r="M64" s="94">
        <f>'Other Revenue'!M58</f>
        <v>0</v>
      </c>
      <c r="N64" s="94">
        <f>'Other Revenue'!N58</f>
        <v>0</v>
      </c>
      <c r="O64" s="94">
        <f>'Other Revenue'!O58</f>
        <v>0</v>
      </c>
      <c r="P64" s="94">
        <f>'Other Revenue'!P58</f>
        <v>0</v>
      </c>
      <c r="Q64" s="94">
        <f>'Other Revenue'!Q58</f>
        <v>0</v>
      </c>
      <c r="R64" s="94">
        <f>'Other Revenue'!R58</f>
        <v>0</v>
      </c>
      <c r="S64" s="94">
        <f>'Other Revenue'!S58</f>
        <v>0</v>
      </c>
      <c r="T64" s="94">
        <f>'Other Revenue'!T58</f>
        <v>0</v>
      </c>
      <c r="U64" s="94">
        <f>'Other Revenue'!U58</f>
        <v>0</v>
      </c>
      <c r="V64" s="94">
        <f>'Other Revenue'!V58</f>
        <v>0</v>
      </c>
      <c r="W64" s="94">
        <f>'Other Revenue'!W58</f>
        <v>0</v>
      </c>
      <c r="X64" s="94">
        <f>'Other Revenue'!X58</f>
        <v>0</v>
      </c>
      <c r="Y64" s="94">
        <f>'Other Revenue'!Y58</f>
        <v>0</v>
      </c>
      <c r="Z64" s="94">
        <f>'Other Revenue'!Z58</f>
        <v>0</v>
      </c>
      <c r="AA64" s="94">
        <f>'Other Revenue'!AA58</f>
        <v>0</v>
      </c>
      <c r="AB64" s="95">
        <f>'Other Revenue'!AB58</f>
        <v>0</v>
      </c>
    </row>
    <row r="65" spans="2:28" hidden="1" outlineLevel="1">
      <c r="B65" s="271" t="str">
        <f ca="1">'Line Items'!D$601</f>
        <v>Other Revenue</v>
      </c>
      <c r="C65" s="271" t="str">
        <f ca="1">'Line Items'!D$624</f>
        <v>Other Revenue: Revenue from Costs Offcharged</v>
      </c>
      <c r="D65" s="112" t="str">
        <f ca="1">'Other Revenue'!D59</f>
        <v>[Revenue from Costs Offcharged Line 18]</v>
      </c>
      <c r="E65" s="93"/>
      <c r="F65" s="113" t="str">
        <f>'Other Revenue'!F59</f>
        <v>£000</v>
      </c>
      <c r="G65" s="94">
        <f>'Other Revenue'!G59</f>
        <v>0</v>
      </c>
      <c r="H65" s="94">
        <f>'Other Revenue'!H59</f>
        <v>0</v>
      </c>
      <c r="I65" s="94">
        <f>'Other Revenue'!I59</f>
        <v>0</v>
      </c>
      <c r="J65" s="94">
        <f>'Other Revenue'!J59</f>
        <v>0</v>
      </c>
      <c r="K65" s="94">
        <f>'Other Revenue'!K59</f>
        <v>0</v>
      </c>
      <c r="L65" s="94">
        <f>'Other Revenue'!L59</f>
        <v>0</v>
      </c>
      <c r="M65" s="94">
        <f>'Other Revenue'!M59</f>
        <v>0</v>
      </c>
      <c r="N65" s="94">
        <f>'Other Revenue'!N59</f>
        <v>0</v>
      </c>
      <c r="O65" s="94">
        <f>'Other Revenue'!O59</f>
        <v>0</v>
      </c>
      <c r="P65" s="94">
        <f>'Other Revenue'!P59</f>
        <v>0</v>
      </c>
      <c r="Q65" s="94">
        <f>'Other Revenue'!Q59</f>
        <v>0</v>
      </c>
      <c r="R65" s="94">
        <f>'Other Revenue'!R59</f>
        <v>0</v>
      </c>
      <c r="S65" s="94">
        <f>'Other Revenue'!S59</f>
        <v>0</v>
      </c>
      <c r="T65" s="94">
        <f>'Other Revenue'!T59</f>
        <v>0</v>
      </c>
      <c r="U65" s="94">
        <f>'Other Revenue'!U59</f>
        <v>0</v>
      </c>
      <c r="V65" s="94">
        <f>'Other Revenue'!V59</f>
        <v>0</v>
      </c>
      <c r="W65" s="94">
        <f>'Other Revenue'!W59</f>
        <v>0</v>
      </c>
      <c r="X65" s="94">
        <f>'Other Revenue'!X59</f>
        <v>0</v>
      </c>
      <c r="Y65" s="94">
        <f>'Other Revenue'!Y59</f>
        <v>0</v>
      </c>
      <c r="Z65" s="94">
        <f>'Other Revenue'!Z59</f>
        <v>0</v>
      </c>
      <c r="AA65" s="94">
        <f>'Other Revenue'!AA59</f>
        <v>0</v>
      </c>
      <c r="AB65" s="95">
        <f>'Other Revenue'!AB59</f>
        <v>0</v>
      </c>
    </row>
    <row r="66" spans="2:28" hidden="1" outlineLevel="1">
      <c r="B66" s="271" t="str">
        <f ca="1">'Line Items'!D$601</f>
        <v>Other Revenue</v>
      </c>
      <c r="C66" s="271" t="str">
        <f ca="1">'Line Items'!D$624</f>
        <v>Other Revenue: Revenue from Costs Offcharged</v>
      </c>
      <c r="D66" s="112" t="str">
        <f ca="1">'Other Revenue'!D60</f>
        <v>[Revenue from Costs Offcharged Line 19]</v>
      </c>
      <c r="E66" s="93"/>
      <c r="F66" s="113" t="str">
        <f>'Other Revenue'!F60</f>
        <v>£000</v>
      </c>
      <c r="G66" s="94">
        <f>'Other Revenue'!G60</f>
        <v>0</v>
      </c>
      <c r="H66" s="94">
        <f>'Other Revenue'!H60</f>
        <v>0</v>
      </c>
      <c r="I66" s="94">
        <f>'Other Revenue'!I60</f>
        <v>0</v>
      </c>
      <c r="J66" s="94">
        <f>'Other Revenue'!J60</f>
        <v>0</v>
      </c>
      <c r="K66" s="94">
        <f>'Other Revenue'!K60</f>
        <v>0</v>
      </c>
      <c r="L66" s="94">
        <f>'Other Revenue'!L60</f>
        <v>0</v>
      </c>
      <c r="M66" s="94">
        <f>'Other Revenue'!M60</f>
        <v>0</v>
      </c>
      <c r="N66" s="94">
        <f>'Other Revenue'!N60</f>
        <v>0</v>
      </c>
      <c r="O66" s="94">
        <f>'Other Revenue'!O60</f>
        <v>0</v>
      </c>
      <c r="P66" s="94">
        <f>'Other Revenue'!P60</f>
        <v>0</v>
      </c>
      <c r="Q66" s="94">
        <f>'Other Revenue'!Q60</f>
        <v>0</v>
      </c>
      <c r="R66" s="94">
        <f>'Other Revenue'!R60</f>
        <v>0</v>
      </c>
      <c r="S66" s="94">
        <f>'Other Revenue'!S60</f>
        <v>0</v>
      </c>
      <c r="T66" s="94">
        <f>'Other Revenue'!T60</f>
        <v>0</v>
      </c>
      <c r="U66" s="94">
        <f>'Other Revenue'!U60</f>
        <v>0</v>
      </c>
      <c r="V66" s="94">
        <f>'Other Revenue'!V60</f>
        <v>0</v>
      </c>
      <c r="W66" s="94">
        <f>'Other Revenue'!W60</f>
        <v>0</v>
      </c>
      <c r="X66" s="94">
        <f>'Other Revenue'!X60</f>
        <v>0</v>
      </c>
      <c r="Y66" s="94">
        <f>'Other Revenue'!Y60</f>
        <v>0</v>
      </c>
      <c r="Z66" s="94">
        <f>'Other Revenue'!Z60</f>
        <v>0</v>
      </c>
      <c r="AA66" s="94">
        <f>'Other Revenue'!AA60</f>
        <v>0</v>
      </c>
      <c r="AB66" s="95">
        <f>'Other Revenue'!AB60</f>
        <v>0</v>
      </c>
    </row>
    <row r="67" spans="2:28" hidden="1" outlineLevel="1">
      <c r="B67" s="271" t="str">
        <f ca="1">'Line Items'!D$601</f>
        <v>Other Revenue</v>
      </c>
      <c r="C67" s="271" t="str">
        <f ca="1">'Line Items'!D$624</f>
        <v>Other Revenue: Revenue from Costs Offcharged</v>
      </c>
      <c r="D67" s="123" t="str">
        <f ca="1">'Other Revenue'!D61</f>
        <v>[Revenue from Costs Offcharged Line 20]</v>
      </c>
      <c r="E67" s="183"/>
      <c r="F67" s="124" t="str">
        <f>'Other Revenue'!F61</f>
        <v>£000</v>
      </c>
      <c r="G67" s="98">
        <f>'Other Revenue'!G61</f>
        <v>0</v>
      </c>
      <c r="H67" s="98">
        <f>'Other Revenue'!H61</f>
        <v>0</v>
      </c>
      <c r="I67" s="98">
        <f>'Other Revenue'!I61</f>
        <v>0</v>
      </c>
      <c r="J67" s="98">
        <f>'Other Revenue'!J61</f>
        <v>0</v>
      </c>
      <c r="K67" s="98">
        <f>'Other Revenue'!K61</f>
        <v>0</v>
      </c>
      <c r="L67" s="98">
        <f>'Other Revenue'!L61</f>
        <v>0</v>
      </c>
      <c r="M67" s="98">
        <f>'Other Revenue'!M61</f>
        <v>0</v>
      </c>
      <c r="N67" s="98">
        <f>'Other Revenue'!N61</f>
        <v>0</v>
      </c>
      <c r="O67" s="98">
        <f>'Other Revenue'!O61</f>
        <v>0</v>
      </c>
      <c r="P67" s="98">
        <f>'Other Revenue'!P61</f>
        <v>0</v>
      </c>
      <c r="Q67" s="98">
        <f>'Other Revenue'!Q61</f>
        <v>0</v>
      </c>
      <c r="R67" s="98">
        <f>'Other Revenue'!R61</f>
        <v>0</v>
      </c>
      <c r="S67" s="98">
        <f>'Other Revenue'!S61</f>
        <v>0</v>
      </c>
      <c r="T67" s="98">
        <f>'Other Revenue'!T61</f>
        <v>0</v>
      </c>
      <c r="U67" s="98">
        <f>'Other Revenue'!U61</f>
        <v>0</v>
      </c>
      <c r="V67" s="98">
        <f>'Other Revenue'!V61</f>
        <v>0</v>
      </c>
      <c r="W67" s="98">
        <f>'Other Revenue'!W61</f>
        <v>0</v>
      </c>
      <c r="X67" s="98">
        <f>'Other Revenue'!X61</f>
        <v>0</v>
      </c>
      <c r="Y67" s="98">
        <f>'Other Revenue'!Y61</f>
        <v>0</v>
      </c>
      <c r="Z67" s="98">
        <f>'Other Revenue'!Z61</f>
        <v>0</v>
      </c>
      <c r="AA67" s="98">
        <f>'Other Revenue'!AA61</f>
        <v>0</v>
      </c>
      <c r="AB67" s="99">
        <f>'Other Revenue'!AB61</f>
        <v>0</v>
      </c>
    </row>
    <row r="68" spans="2:28" hidden="1" outlineLevel="1"/>
    <row r="69" spans="2:28" ht="13.5" hidden="1" outlineLevel="1" thickBot="1">
      <c r="D69" s="277" t="str">
        <f ca="1">'Line Items'!D650</f>
        <v>Total Revenue</v>
      </c>
      <c r="E69" s="278"/>
      <c r="F69" s="279" t="str">
        <f>F67</f>
        <v>£000</v>
      </c>
      <c r="G69" s="280">
        <f t="shared" ref="G69:AB69" si="0">SUM(G15:G67)</f>
        <v>0</v>
      </c>
      <c r="H69" s="280">
        <f t="shared" si="0"/>
        <v>0</v>
      </c>
      <c r="I69" s="280">
        <f t="shared" si="0"/>
        <v>0</v>
      </c>
      <c r="J69" s="280">
        <f t="shared" si="0"/>
        <v>0</v>
      </c>
      <c r="K69" s="280">
        <f t="shared" si="0"/>
        <v>0</v>
      </c>
      <c r="L69" s="280">
        <f t="shared" si="0"/>
        <v>0</v>
      </c>
      <c r="M69" s="280">
        <f t="shared" si="0"/>
        <v>0</v>
      </c>
      <c r="N69" s="280">
        <f t="shared" si="0"/>
        <v>0</v>
      </c>
      <c r="O69" s="280">
        <f t="shared" si="0"/>
        <v>0</v>
      </c>
      <c r="P69" s="280">
        <f t="shared" si="0"/>
        <v>0</v>
      </c>
      <c r="Q69" s="280">
        <f t="shared" si="0"/>
        <v>0</v>
      </c>
      <c r="R69" s="280">
        <f t="shared" si="0"/>
        <v>0</v>
      </c>
      <c r="S69" s="280">
        <f t="shared" si="0"/>
        <v>0</v>
      </c>
      <c r="T69" s="280">
        <f t="shared" si="0"/>
        <v>0</v>
      </c>
      <c r="U69" s="280">
        <f t="shared" si="0"/>
        <v>0</v>
      </c>
      <c r="V69" s="280">
        <f t="shared" si="0"/>
        <v>0</v>
      </c>
      <c r="W69" s="280">
        <f t="shared" si="0"/>
        <v>0</v>
      </c>
      <c r="X69" s="280">
        <f t="shared" si="0"/>
        <v>0</v>
      </c>
      <c r="Y69" s="280">
        <f t="shared" si="0"/>
        <v>0</v>
      </c>
      <c r="Z69" s="280">
        <f t="shared" si="0"/>
        <v>0</v>
      </c>
      <c r="AA69" s="280">
        <f t="shared" si="0"/>
        <v>0</v>
      </c>
      <c r="AB69" s="281">
        <f t="shared" si="0"/>
        <v>0</v>
      </c>
    </row>
    <row r="70" spans="2:28" ht="13.5" hidden="1" outlineLevel="1" thickTop="1"/>
    <row r="71" spans="2:28" hidden="1" outlineLevel="1">
      <c r="B71" s="271" t="str">
        <f ca="1">'Line Items'!D$602</f>
        <v>Staff Costs</v>
      </c>
      <c r="C71" s="271" t="str">
        <f ca="1">INDEX('Line Items'!$F$105:$F$138,MATCH($D71,'Line Items'!$D$105:$D$138,0))</f>
        <v>Staff Costs: Trains</v>
      </c>
      <c r="D71" s="106" t="str">
        <f ca="1">Staff!D227</f>
        <v xml:space="preserve">Qualified Drivers </v>
      </c>
      <c r="E71" s="89"/>
      <c r="F71" s="192" t="str">
        <f>Staff!F227</f>
        <v>£000</v>
      </c>
      <c r="G71" s="90">
        <f>Staff!G227</f>
        <v>0</v>
      </c>
      <c r="H71" s="90">
        <f>Staff!H227</f>
        <v>0</v>
      </c>
      <c r="I71" s="90">
        <f>Staff!I227</f>
        <v>0</v>
      </c>
      <c r="J71" s="90">
        <f>Staff!J227</f>
        <v>0</v>
      </c>
      <c r="K71" s="90">
        <f>Staff!K227</f>
        <v>0</v>
      </c>
      <c r="L71" s="90">
        <f>Staff!L227</f>
        <v>0</v>
      </c>
      <c r="M71" s="90">
        <f>Staff!M227</f>
        <v>0</v>
      </c>
      <c r="N71" s="90">
        <f>Staff!N227</f>
        <v>0</v>
      </c>
      <c r="O71" s="90">
        <f>Staff!O227</f>
        <v>0</v>
      </c>
      <c r="P71" s="90">
        <f>Staff!P227</f>
        <v>0</v>
      </c>
      <c r="Q71" s="90">
        <f>Staff!Q227</f>
        <v>0</v>
      </c>
      <c r="R71" s="90">
        <f>Staff!R227</f>
        <v>0</v>
      </c>
      <c r="S71" s="90">
        <f>Staff!S227</f>
        <v>0</v>
      </c>
      <c r="T71" s="90">
        <f>Staff!T227</f>
        <v>0</v>
      </c>
      <c r="U71" s="90">
        <f>Staff!U227</f>
        <v>0</v>
      </c>
      <c r="V71" s="90">
        <f>Staff!V227</f>
        <v>0</v>
      </c>
      <c r="W71" s="90">
        <f>Staff!W227</f>
        <v>0</v>
      </c>
      <c r="X71" s="90">
        <f>Staff!X227</f>
        <v>0</v>
      </c>
      <c r="Y71" s="90">
        <f>Staff!Y227</f>
        <v>0</v>
      </c>
      <c r="Z71" s="90">
        <f>Staff!Z227</f>
        <v>0</v>
      </c>
      <c r="AA71" s="90">
        <f>Staff!AA227</f>
        <v>0</v>
      </c>
      <c r="AB71" s="91">
        <f>Staff!AB227</f>
        <v>0</v>
      </c>
    </row>
    <row r="72" spans="2:28" hidden="1" outlineLevel="1">
      <c r="B72" s="271" t="str">
        <f ca="1">'Line Items'!D$602</f>
        <v>Staff Costs</v>
      </c>
      <c r="C72" s="271" t="str">
        <f ca="1">INDEX('Line Items'!$F$105:$F$138,MATCH($D72,'Line Items'!$D$105:$D$138,0))</f>
        <v>Staff Costs: Trains</v>
      </c>
      <c r="D72" s="112" t="str">
        <f ca="1">Staff!D228</f>
        <v>Trainee Drivers</v>
      </c>
      <c r="E72" s="93"/>
      <c r="F72" s="113" t="str">
        <f>Staff!F228</f>
        <v>£000</v>
      </c>
      <c r="G72" s="94">
        <f>Staff!G228</f>
        <v>0</v>
      </c>
      <c r="H72" s="94">
        <f>Staff!H228</f>
        <v>0</v>
      </c>
      <c r="I72" s="94">
        <f>Staff!I228</f>
        <v>0</v>
      </c>
      <c r="J72" s="94">
        <f>Staff!J228</f>
        <v>0</v>
      </c>
      <c r="K72" s="94">
        <f>Staff!K228</f>
        <v>0</v>
      </c>
      <c r="L72" s="94">
        <f>Staff!L228</f>
        <v>0</v>
      </c>
      <c r="M72" s="94">
        <f>Staff!M228</f>
        <v>0</v>
      </c>
      <c r="N72" s="94">
        <f>Staff!N228</f>
        <v>0</v>
      </c>
      <c r="O72" s="94">
        <f>Staff!O228</f>
        <v>0</v>
      </c>
      <c r="P72" s="94">
        <f>Staff!P228</f>
        <v>0</v>
      </c>
      <c r="Q72" s="94">
        <f>Staff!Q228</f>
        <v>0</v>
      </c>
      <c r="R72" s="94">
        <f>Staff!R228</f>
        <v>0</v>
      </c>
      <c r="S72" s="94">
        <f>Staff!S228</f>
        <v>0</v>
      </c>
      <c r="T72" s="94">
        <f>Staff!T228</f>
        <v>0</v>
      </c>
      <c r="U72" s="94">
        <f>Staff!U228</f>
        <v>0</v>
      </c>
      <c r="V72" s="94">
        <f>Staff!V228</f>
        <v>0</v>
      </c>
      <c r="W72" s="94">
        <f>Staff!W228</f>
        <v>0</v>
      </c>
      <c r="X72" s="94">
        <f>Staff!X228</f>
        <v>0</v>
      </c>
      <c r="Y72" s="94">
        <f>Staff!Y228</f>
        <v>0</v>
      </c>
      <c r="Z72" s="94">
        <f>Staff!Z228</f>
        <v>0</v>
      </c>
      <c r="AA72" s="94">
        <f>Staff!AA228</f>
        <v>0</v>
      </c>
      <c r="AB72" s="95">
        <f>Staff!AB228</f>
        <v>0</v>
      </c>
    </row>
    <row r="73" spans="2:28" hidden="1" outlineLevel="1">
      <c r="B73" s="271" t="str">
        <f ca="1">'Line Items'!D$602</f>
        <v>Staff Costs</v>
      </c>
      <c r="C73" s="271" t="str">
        <f ca="1">INDEX('Line Items'!$F$105:$F$138,MATCH($D73,'Line Items'!$D$105:$D$138,0))</f>
        <v>Staff Costs: Trains</v>
      </c>
      <c r="D73" s="112" t="str">
        <f ca="1">Staff!D229</f>
        <v>Qualified Conductors</v>
      </c>
      <c r="E73" s="93"/>
      <c r="F73" s="113" t="str">
        <f>Staff!F229</f>
        <v>£000</v>
      </c>
      <c r="G73" s="94">
        <f>Staff!G229</f>
        <v>0</v>
      </c>
      <c r="H73" s="94">
        <f>Staff!H229</f>
        <v>0</v>
      </c>
      <c r="I73" s="94">
        <f>Staff!I229</f>
        <v>0</v>
      </c>
      <c r="J73" s="94">
        <f>Staff!J229</f>
        <v>0</v>
      </c>
      <c r="K73" s="94">
        <f>Staff!K229</f>
        <v>0</v>
      </c>
      <c r="L73" s="94">
        <f>Staff!L229</f>
        <v>0</v>
      </c>
      <c r="M73" s="94">
        <f>Staff!M229</f>
        <v>0</v>
      </c>
      <c r="N73" s="94">
        <f>Staff!N229</f>
        <v>0</v>
      </c>
      <c r="O73" s="94">
        <f>Staff!O229</f>
        <v>0</v>
      </c>
      <c r="P73" s="94">
        <f>Staff!P229</f>
        <v>0</v>
      </c>
      <c r="Q73" s="94">
        <f>Staff!Q229</f>
        <v>0</v>
      </c>
      <c r="R73" s="94">
        <f>Staff!R229</f>
        <v>0</v>
      </c>
      <c r="S73" s="94">
        <f>Staff!S229</f>
        <v>0</v>
      </c>
      <c r="T73" s="94">
        <f>Staff!T229</f>
        <v>0</v>
      </c>
      <c r="U73" s="94">
        <f>Staff!U229</f>
        <v>0</v>
      </c>
      <c r="V73" s="94">
        <f>Staff!V229</f>
        <v>0</v>
      </c>
      <c r="W73" s="94">
        <f>Staff!W229</f>
        <v>0</v>
      </c>
      <c r="X73" s="94">
        <f>Staff!X229</f>
        <v>0</v>
      </c>
      <c r="Y73" s="94">
        <f>Staff!Y229</f>
        <v>0</v>
      </c>
      <c r="Z73" s="94">
        <f>Staff!Z229</f>
        <v>0</v>
      </c>
      <c r="AA73" s="94">
        <f>Staff!AA229</f>
        <v>0</v>
      </c>
      <c r="AB73" s="95">
        <f>Staff!AB229</f>
        <v>0</v>
      </c>
    </row>
    <row r="74" spans="2:28" hidden="1" outlineLevel="1">
      <c r="B74" s="271" t="str">
        <f ca="1">'Line Items'!D$602</f>
        <v>Staff Costs</v>
      </c>
      <c r="C74" s="271" t="str">
        <f ca="1">INDEX('Line Items'!$F$105:$F$138,MATCH($D74,'Line Items'!$D$105:$D$138,0))</f>
        <v>Staff Costs: Trains</v>
      </c>
      <c r="D74" s="112" t="str">
        <f ca="1">Staff!D230</f>
        <v>Trainee Conductors</v>
      </c>
      <c r="E74" s="93"/>
      <c r="F74" s="113" t="str">
        <f>Staff!F230</f>
        <v>£000</v>
      </c>
      <c r="G74" s="94">
        <f>Staff!G230</f>
        <v>0</v>
      </c>
      <c r="H74" s="94">
        <f>Staff!H230</f>
        <v>0</v>
      </c>
      <c r="I74" s="94">
        <f>Staff!I230</f>
        <v>0</v>
      </c>
      <c r="J74" s="94">
        <f>Staff!J230</f>
        <v>0</v>
      </c>
      <c r="K74" s="94">
        <f>Staff!K230</f>
        <v>0</v>
      </c>
      <c r="L74" s="94">
        <f>Staff!L230</f>
        <v>0</v>
      </c>
      <c r="M74" s="94">
        <f>Staff!M230</f>
        <v>0</v>
      </c>
      <c r="N74" s="94">
        <f>Staff!N230</f>
        <v>0</v>
      </c>
      <c r="O74" s="94">
        <f>Staff!O230</f>
        <v>0</v>
      </c>
      <c r="P74" s="94">
        <f>Staff!P230</f>
        <v>0</v>
      </c>
      <c r="Q74" s="94">
        <f>Staff!Q230</f>
        <v>0</v>
      </c>
      <c r="R74" s="94">
        <f>Staff!R230</f>
        <v>0</v>
      </c>
      <c r="S74" s="94">
        <f>Staff!S230</f>
        <v>0</v>
      </c>
      <c r="T74" s="94">
        <f>Staff!T230</f>
        <v>0</v>
      </c>
      <c r="U74" s="94">
        <f>Staff!U230</f>
        <v>0</v>
      </c>
      <c r="V74" s="94">
        <f>Staff!V230</f>
        <v>0</v>
      </c>
      <c r="W74" s="94">
        <f>Staff!W230</f>
        <v>0</v>
      </c>
      <c r="X74" s="94">
        <f>Staff!X230</f>
        <v>0</v>
      </c>
      <c r="Y74" s="94">
        <f>Staff!Y230</f>
        <v>0</v>
      </c>
      <c r="Z74" s="94">
        <f>Staff!Z230</f>
        <v>0</v>
      </c>
      <c r="AA74" s="94">
        <f>Staff!AA230</f>
        <v>0</v>
      </c>
      <c r="AB74" s="95">
        <f>Staff!AB230</f>
        <v>0</v>
      </c>
    </row>
    <row r="75" spans="2:28" hidden="1" outlineLevel="1">
      <c r="B75" s="271" t="str">
        <f ca="1">'Line Items'!D$602</f>
        <v>Staff Costs</v>
      </c>
      <c r="C75" s="271" t="str">
        <f ca="1">INDEX('Line Items'!$F$105:$F$138,MATCH($D75,'Line Items'!$D$105:$D$138,0))</f>
        <v>Staff Costs: Trains</v>
      </c>
      <c r="D75" s="112" t="str">
        <f ca="1">Staff!D231</f>
        <v>Traincrew management (DTM,TM,DM)</v>
      </c>
      <c r="E75" s="93"/>
      <c r="F75" s="113" t="str">
        <f>Staff!F231</f>
        <v>£000</v>
      </c>
      <c r="G75" s="94">
        <f>Staff!G231</f>
        <v>0</v>
      </c>
      <c r="H75" s="94">
        <f>Staff!H231</f>
        <v>0</v>
      </c>
      <c r="I75" s="94">
        <f>Staff!I231</f>
        <v>0</v>
      </c>
      <c r="J75" s="94">
        <f>Staff!J231</f>
        <v>0</v>
      </c>
      <c r="K75" s="94">
        <f>Staff!K231</f>
        <v>0</v>
      </c>
      <c r="L75" s="94">
        <f>Staff!L231</f>
        <v>0</v>
      </c>
      <c r="M75" s="94">
        <f>Staff!M231</f>
        <v>0</v>
      </c>
      <c r="N75" s="94">
        <f>Staff!N231</f>
        <v>0</v>
      </c>
      <c r="O75" s="94">
        <f>Staff!O231</f>
        <v>0</v>
      </c>
      <c r="P75" s="94">
        <f>Staff!P231</f>
        <v>0</v>
      </c>
      <c r="Q75" s="94">
        <f>Staff!Q231</f>
        <v>0</v>
      </c>
      <c r="R75" s="94">
        <f>Staff!R231</f>
        <v>0</v>
      </c>
      <c r="S75" s="94">
        <f>Staff!S231</f>
        <v>0</v>
      </c>
      <c r="T75" s="94">
        <f>Staff!T231</f>
        <v>0</v>
      </c>
      <c r="U75" s="94">
        <f>Staff!U231</f>
        <v>0</v>
      </c>
      <c r="V75" s="94">
        <f>Staff!V231</f>
        <v>0</v>
      </c>
      <c r="W75" s="94">
        <f>Staff!W231</f>
        <v>0</v>
      </c>
      <c r="X75" s="94">
        <f>Staff!X231</f>
        <v>0</v>
      </c>
      <c r="Y75" s="94">
        <f>Staff!Y231</f>
        <v>0</v>
      </c>
      <c r="Z75" s="94">
        <f>Staff!Z231</f>
        <v>0</v>
      </c>
      <c r="AA75" s="94">
        <f>Staff!AA231</f>
        <v>0</v>
      </c>
      <c r="AB75" s="95">
        <f>Staff!AB231</f>
        <v>0</v>
      </c>
    </row>
    <row r="76" spans="2:28" hidden="1" outlineLevel="1">
      <c r="B76" s="271" t="str">
        <f ca="1">'Line Items'!D$602</f>
        <v>Staff Costs</v>
      </c>
      <c r="C76" s="271" t="str">
        <f ca="1">INDEX('Line Items'!$F$105:$F$138,MATCH($D76,'Line Items'!$D$105:$D$138,0))</f>
        <v>Staff Costs: Other</v>
      </c>
      <c r="D76" s="112" t="str">
        <f ca="1">Staff!D232</f>
        <v xml:space="preserve">Revenue protection </v>
      </c>
      <c r="E76" s="93"/>
      <c r="F76" s="113" t="str">
        <f>Staff!F232</f>
        <v>£000</v>
      </c>
      <c r="G76" s="94">
        <f>Staff!G232</f>
        <v>0</v>
      </c>
      <c r="H76" s="94">
        <f>Staff!H232</f>
        <v>0</v>
      </c>
      <c r="I76" s="94">
        <f>Staff!I232</f>
        <v>0</v>
      </c>
      <c r="J76" s="94">
        <f>Staff!J232</f>
        <v>0</v>
      </c>
      <c r="K76" s="94">
        <f>Staff!K232</f>
        <v>0</v>
      </c>
      <c r="L76" s="94">
        <f>Staff!L232</f>
        <v>0</v>
      </c>
      <c r="M76" s="94">
        <f>Staff!M232</f>
        <v>0</v>
      </c>
      <c r="N76" s="94">
        <f>Staff!N232</f>
        <v>0</v>
      </c>
      <c r="O76" s="94">
        <f>Staff!O232</f>
        <v>0</v>
      </c>
      <c r="P76" s="94">
        <f>Staff!P232</f>
        <v>0</v>
      </c>
      <c r="Q76" s="94">
        <f>Staff!Q232</f>
        <v>0</v>
      </c>
      <c r="R76" s="94">
        <f>Staff!R232</f>
        <v>0</v>
      </c>
      <c r="S76" s="94">
        <f>Staff!S232</f>
        <v>0</v>
      </c>
      <c r="T76" s="94">
        <f>Staff!T232</f>
        <v>0</v>
      </c>
      <c r="U76" s="94">
        <f>Staff!U232</f>
        <v>0</v>
      </c>
      <c r="V76" s="94">
        <f>Staff!V232</f>
        <v>0</v>
      </c>
      <c r="W76" s="94">
        <f>Staff!W232</f>
        <v>0</v>
      </c>
      <c r="X76" s="94">
        <f>Staff!X232</f>
        <v>0</v>
      </c>
      <c r="Y76" s="94">
        <f>Staff!Y232</f>
        <v>0</v>
      </c>
      <c r="Z76" s="94">
        <f>Staff!Z232</f>
        <v>0</v>
      </c>
      <c r="AA76" s="94">
        <f>Staff!AA232</f>
        <v>0</v>
      </c>
      <c r="AB76" s="95">
        <f>Staff!AB232</f>
        <v>0</v>
      </c>
    </row>
    <row r="77" spans="2:28" hidden="1" outlineLevel="1">
      <c r="B77" s="271" t="str">
        <f ca="1">'Line Items'!D$602</f>
        <v>Staff Costs</v>
      </c>
      <c r="C77" s="271" t="str">
        <f ca="1">INDEX('Line Items'!$F$105:$F$138,MATCH($D77,'Line Items'!$D$105:$D$138,0))</f>
        <v>Staff Costs: Other</v>
      </c>
      <c r="D77" s="112" t="str">
        <f ca="1">Staff!D233</f>
        <v>Control room</v>
      </c>
      <c r="E77" s="93"/>
      <c r="F77" s="113" t="str">
        <f>Staff!F233</f>
        <v>£000</v>
      </c>
      <c r="G77" s="94">
        <f>Staff!G233</f>
        <v>0</v>
      </c>
      <c r="H77" s="94">
        <f>Staff!H233</f>
        <v>0</v>
      </c>
      <c r="I77" s="94">
        <f>Staff!I233</f>
        <v>0</v>
      </c>
      <c r="J77" s="94">
        <f>Staff!J233</f>
        <v>0</v>
      </c>
      <c r="K77" s="94">
        <f>Staff!K233</f>
        <v>0</v>
      </c>
      <c r="L77" s="94">
        <f>Staff!L233</f>
        <v>0</v>
      </c>
      <c r="M77" s="94">
        <f>Staff!M233</f>
        <v>0</v>
      </c>
      <c r="N77" s="94">
        <f>Staff!N233</f>
        <v>0</v>
      </c>
      <c r="O77" s="94">
        <f>Staff!O233</f>
        <v>0</v>
      </c>
      <c r="P77" s="94">
        <f>Staff!P233</f>
        <v>0</v>
      </c>
      <c r="Q77" s="94">
        <f>Staff!Q233</f>
        <v>0</v>
      </c>
      <c r="R77" s="94">
        <f>Staff!R233</f>
        <v>0</v>
      </c>
      <c r="S77" s="94">
        <f>Staff!S233</f>
        <v>0</v>
      </c>
      <c r="T77" s="94">
        <f>Staff!T233</f>
        <v>0</v>
      </c>
      <c r="U77" s="94">
        <f>Staff!U233</f>
        <v>0</v>
      </c>
      <c r="V77" s="94">
        <f>Staff!V233</f>
        <v>0</v>
      </c>
      <c r="W77" s="94">
        <f>Staff!W233</f>
        <v>0</v>
      </c>
      <c r="X77" s="94">
        <f>Staff!X233</f>
        <v>0</v>
      </c>
      <c r="Y77" s="94">
        <f>Staff!Y233</f>
        <v>0</v>
      </c>
      <c r="Z77" s="94">
        <f>Staff!Z233</f>
        <v>0</v>
      </c>
      <c r="AA77" s="94">
        <f>Staff!AA233</f>
        <v>0</v>
      </c>
      <c r="AB77" s="95">
        <f>Staff!AB233</f>
        <v>0</v>
      </c>
    </row>
    <row r="78" spans="2:28" hidden="1" outlineLevel="1">
      <c r="B78" s="271" t="str">
        <f ca="1">'Line Items'!D$602</f>
        <v>Staff Costs</v>
      </c>
      <c r="C78" s="271" t="str">
        <f ca="1">INDEX('Line Items'!$F$105:$F$138,MATCH($D78,'Line Items'!$D$105:$D$138,0))</f>
        <v>Staff Costs: Stations</v>
      </c>
      <c r="D78" s="112" t="str">
        <f ca="1">Staff!D234</f>
        <v>Stations operations - Ticket Office</v>
      </c>
      <c r="E78" s="93"/>
      <c r="F78" s="113" t="str">
        <f>Staff!F234</f>
        <v>£000</v>
      </c>
      <c r="G78" s="94">
        <f>Staff!G234</f>
        <v>0</v>
      </c>
      <c r="H78" s="94">
        <f>Staff!H234</f>
        <v>0</v>
      </c>
      <c r="I78" s="94">
        <f>Staff!I234</f>
        <v>0</v>
      </c>
      <c r="J78" s="94">
        <f>Staff!J234</f>
        <v>0</v>
      </c>
      <c r="K78" s="94">
        <f>Staff!K234</f>
        <v>0</v>
      </c>
      <c r="L78" s="94">
        <f>Staff!L234</f>
        <v>0</v>
      </c>
      <c r="M78" s="94">
        <f>Staff!M234</f>
        <v>0</v>
      </c>
      <c r="N78" s="94">
        <f>Staff!N234</f>
        <v>0</v>
      </c>
      <c r="O78" s="94">
        <f>Staff!O234</f>
        <v>0</v>
      </c>
      <c r="P78" s="94">
        <f>Staff!P234</f>
        <v>0</v>
      </c>
      <c r="Q78" s="94">
        <f>Staff!Q234</f>
        <v>0</v>
      </c>
      <c r="R78" s="94">
        <f>Staff!R234</f>
        <v>0</v>
      </c>
      <c r="S78" s="94">
        <f>Staff!S234</f>
        <v>0</v>
      </c>
      <c r="T78" s="94">
        <f>Staff!T234</f>
        <v>0</v>
      </c>
      <c r="U78" s="94">
        <f>Staff!U234</f>
        <v>0</v>
      </c>
      <c r="V78" s="94">
        <f>Staff!V234</f>
        <v>0</v>
      </c>
      <c r="W78" s="94">
        <f>Staff!W234</f>
        <v>0</v>
      </c>
      <c r="X78" s="94">
        <f>Staff!X234</f>
        <v>0</v>
      </c>
      <c r="Y78" s="94">
        <f>Staff!Y234</f>
        <v>0</v>
      </c>
      <c r="Z78" s="94">
        <f>Staff!Z234</f>
        <v>0</v>
      </c>
      <c r="AA78" s="94">
        <f>Staff!AA234</f>
        <v>0</v>
      </c>
      <c r="AB78" s="95">
        <f>Staff!AB234</f>
        <v>0</v>
      </c>
    </row>
    <row r="79" spans="2:28" hidden="1" outlineLevel="1">
      <c r="B79" s="271" t="str">
        <f ca="1">'Line Items'!D$602</f>
        <v>Staff Costs</v>
      </c>
      <c r="C79" s="271" t="str">
        <f ca="1">INDEX('Line Items'!$F$105:$F$138,MATCH($D79,'Line Items'!$D$105:$D$138,0))</f>
        <v>Staff Costs: Stations</v>
      </c>
      <c r="D79" s="112" t="str">
        <f ca="1">Staff!D235</f>
        <v>Stations operations - Platform Staff</v>
      </c>
      <c r="E79" s="93"/>
      <c r="F79" s="113" t="str">
        <f>Staff!F235</f>
        <v>£000</v>
      </c>
      <c r="G79" s="94">
        <f>Staff!G235</f>
        <v>0</v>
      </c>
      <c r="H79" s="94">
        <f>Staff!H235</f>
        <v>0</v>
      </c>
      <c r="I79" s="94">
        <f>Staff!I235</f>
        <v>0</v>
      </c>
      <c r="J79" s="94">
        <f>Staff!J235</f>
        <v>0</v>
      </c>
      <c r="K79" s="94">
        <f>Staff!K235</f>
        <v>0</v>
      </c>
      <c r="L79" s="94">
        <f>Staff!L235</f>
        <v>0</v>
      </c>
      <c r="M79" s="94">
        <f>Staff!M235</f>
        <v>0</v>
      </c>
      <c r="N79" s="94">
        <f>Staff!N235</f>
        <v>0</v>
      </c>
      <c r="O79" s="94">
        <f>Staff!O235</f>
        <v>0</v>
      </c>
      <c r="P79" s="94">
        <f>Staff!P235</f>
        <v>0</v>
      </c>
      <c r="Q79" s="94">
        <f>Staff!Q235</f>
        <v>0</v>
      </c>
      <c r="R79" s="94">
        <f>Staff!R235</f>
        <v>0</v>
      </c>
      <c r="S79" s="94">
        <f>Staff!S235</f>
        <v>0</v>
      </c>
      <c r="T79" s="94">
        <f>Staff!T235</f>
        <v>0</v>
      </c>
      <c r="U79" s="94">
        <f>Staff!U235</f>
        <v>0</v>
      </c>
      <c r="V79" s="94">
        <f>Staff!V235</f>
        <v>0</v>
      </c>
      <c r="W79" s="94">
        <f>Staff!W235</f>
        <v>0</v>
      </c>
      <c r="X79" s="94">
        <f>Staff!X235</f>
        <v>0</v>
      </c>
      <c r="Y79" s="94">
        <f>Staff!Y235</f>
        <v>0</v>
      </c>
      <c r="Z79" s="94">
        <f>Staff!Z235</f>
        <v>0</v>
      </c>
      <c r="AA79" s="94">
        <f>Staff!AA235</f>
        <v>0</v>
      </c>
      <c r="AB79" s="95">
        <f>Staff!AB235</f>
        <v>0</v>
      </c>
    </row>
    <row r="80" spans="2:28" hidden="1" outlineLevel="1">
      <c r="B80" s="271" t="str">
        <f ca="1">'Line Items'!D$602</f>
        <v>Staff Costs</v>
      </c>
      <c r="C80" s="271" t="str">
        <f ca="1">INDEX('Line Items'!$F$105:$F$138,MATCH($D80,'Line Items'!$D$105:$D$138,0))</f>
        <v>Staff Costs: Depot</v>
      </c>
      <c r="D80" s="112" t="str">
        <f ca="1">Staff!D236</f>
        <v>Depot operations (Incl Eng HQ)</v>
      </c>
      <c r="E80" s="93"/>
      <c r="F80" s="113" t="str">
        <f>Staff!F236</f>
        <v>£000</v>
      </c>
      <c r="G80" s="94">
        <f>Staff!G236</f>
        <v>0</v>
      </c>
      <c r="H80" s="94">
        <f>Staff!H236</f>
        <v>0</v>
      </c>
      <c r="I80" s="94">
        <f>Staff!I236</f>
        <v>0</v>
      </c>
      <c r="J80" s="94">
        <f>Staff!J236</f>
        <v>0</v>
      </c>
      <c r="K80" s="94">
        <f>Staff!K236</f>
        <v>0</v>
      </c>
      <c r="L80" s="94">
        <f>Staff!L236</f>
        <v>0</v>
      </c>
      <c r="M80" s="94">
        <f>Staff!M236</f>
        <v>0</v>
      </c>
      <c r="N80" s="94">
        <f>Staff!N236</f>
        <v>0</v>
      </c>
      <c r="O80" s="94">
        <f>Staff!O236</f>
        <v>0</v>
      </c>
      <c r="P80" s="94">
        <f>Staff!P236</f>
        <v>0</v>
      </c>
      <c r="Q80" s="94">
        <f>Staff!Q236</f>
        <v>0</v>
      </c>
      <c r="R80" s="94">
        <f>Staff!R236</f>
        <v>0</v>
      </c>
      <c r="S80" s="94">
        <f>Staff!S236</f>
        <v>0</v>
      </c>
      <c r="T80" s="94">
        <f>Staff!T236</f>
        <v>0</v>
      </c>
      <c r="U80" s="94">
        <f>Staff!U236</f>
        <v>0</v>
      </c>
      <c r="V80" s="94">
        <f>Staff!V236</f>
        <v>0</v>
      </c>
      <c r="W80" s="94">
        <f>Staff!W236</f>
        <v>0</v>
      </c>
      <c r="X80" s="94">
        <f>Staff!X236</f>
        <v>0</v>
      </c>
      <c r="Y80" s="94">
        <f>Staff!Y236</f>
        <v>0</v>
      </c>
      <c r="Z80" s="94">
        <f>Staff!Z236</f>
        <v>0</v>
      </c>
      <c r="AA80" s="94">
        <f>Staff!AA236</f>
        <v>0</v>
      </c>
      <c r="AB80" s="95">
        <f>Staff!AB236</f>
        <v>0</v>
      </c>
    </row>
    <row r="81" spans="2:28" hidden="1" outlineLevel="1">
      <c r="B81" s="271" t="str">
        <f ca="1">'Line Items'!D$602</f>
        <v>Staff Costs</v>
      </c>
      <c r="C81" s="271" t="str">
        <f ca="1">INDEX('Line Items'!$F$105:$F$138,MATCH($D81,'Line Items'!$D$105:$D$138,0))</f>
        <v>Staff Costs: Other</v>
      </c>
      <c r="D81" s="112" t="str">
        <f ca="1">Staff!D237</f>
        <v>Support and control (Ops)</v>
      </c>
      <c r="E81" s="93"/>
      <c r="F81" s="113" t="str">
        <f>Staff!F237</f>
        <v>£000</v>
      </c>
      <c r="G81" s="94">
        <f>Staff!G237</f>
        <v>0</v>
      </c>
      <c r="H81" s="94">
        <f>Staff!H237</f>
        <v>0</v>
      </c>
      <c r="I81" s="94">
        <f>Staff!I237</f>
        <v>0</v>
      </c>
      <c r="J81" s="94">
        <f>Staff!J237</f>
        <v>0</v>
      </c>
      <c r="K81" s="94">
        <f>Staff!K237</f>
        <v>0</v>
      </c>
      <c r="L81" s="94">
        <f>Staff!L237</f>
        <v>0</v>
      </c>
      <c r="M81" s="94">
        <f>Staff!M237</f>
        <v>0</v>
      </c>
      <c r="N81" s="94">
        <f>Staff!N237</f>
        <v>0</v>
      </c>
      <c r="O81" s="94">
        <f>Staff!O237</f>
        <v>0</v>
      </c>
      <c r="P81" s="94">
        <f>Staff!P237</f>
        <v>0</v>
      </c>
      <c r="Q81" s="94">
        <f>Staff!Q237</f>
        <v>0</v>
      </c>
      <c r="R81" s="94">
        <f>Staff!R237</f>
        <v>0</v>
      </c>
      <c r="S81" s="94">
        <f>Staff!S237</f>
        <v>0</v>
      </c>
      <c r="T81" s="94">
        <f>Staff!T237</f>
        <v>0</v>
      </c>
      <c r="U81" s="94">
        <f>Staff!U237</f>
        <v>0</v>
      </c>
      <c r="V81" s="94">
        <f>Staff!V237</f>
        <v>0</v>
      </c>
      <c r="W81" s="94">
        <f>Staff!W237</f>
        <v>0</v>
      </c>
      <c r="X81" s="94">
        <f>Staff!X237</f>
        <v>0</v>
      </c>
      <c r="Y81" s="94">
        <f>Staff!Y237</f>
        <v>0</v>
      </c>
      <c r="Z81" s="94">
        <f>Staff!Z237</f>
        <v>0</v>
      </c>
      <c r="AA81" s="94">
        <f>Staff!AA237</f>
        <v>0</v>
      </c>
      <c r="AB81" s="95">
        <f>Staff!AB237</f>
        <v>0</v>
      </c>
    </row>
    <row r="82" spans="2:28" hidden="1" outlineLevel="1">
      <c r="B82" s="271" t="str">
        <f ca="1">'Line Items'!D$602</f>
        <v>Staff Costs</v>
      </c>
      <c r="C82" s="271" t="str">
        <f ca="1">INDEX('Line Items'!$F$105:$F$138,MATCH($D82,'Line Items'!$D$105:$D$138,0))</f>
        <v>Staff Costs: HQ</v>
      </c>
      <c r="D82" s="112" t="str">
        <f ca="1">Staff!D238</f>
        <v>Head Office* – MD</v>
      </c>
      <c r="E82" s="93"/>
      <c r="F82" s="113" t="str">
        <f>Staff!F238</f>
        <v>£000</v>
      </c>
      <c r="G82" s="94">
        <f>Staff!G238</f>
        <v>0</v>
      </c>
      <c r="H82" s="94">
        <f>Staff!H238</f>
        <v>0</v>
      </c>
      <c r="I82" s="94">
        <f>Staff!I238</f>
        <v>0</v>
      </c>
      <c r="J82" s="94">
        <f>Staff!J238</f>
        <v>0</v>
      </c>
      <c r="K82" s="94">
        <f>Staff!K238</f>
        <v>0</v>
      </c>
      <c r="L82" s="94">
        <f>Staff!L238</f>
        <v>0</v>
      </c>
      <c r="M82" s="94">
        <f>Staff!M238</f>
        <v>0</v>
      </c>
      <c r="N82" s="94">
        <f>Staff!N238</f>
        <v>0</v>
      </c>
      <c r="O82" s="94">
        <f>Staff!O238</f>
        <v>0</v>
      </c>
      <c r="P82" s="94">
        <f>Staff!P238</f>
        <v>0</v>
      </c>
      <c r="Q82" s="94">
        <f>Staff!Q238</f>
        <v>0</v>
      </c>
      <c r="R82" s="94">
        <f>Staff!R238</f>
        <v>0</v>
      </c>
      <c r="S82" s="94">
        <f>Staff!S238</f>
        <v>0</v>
      </c>
      <c r="T82" s="94">
        <f>Staff!T238</f>
        <v>0</v>
      </c>
      <c r="U82" s="94">
        <f>Staff!U238</f>
        <v>0</v>
      </c>
      <c r="V82" s="94">
        <f>Staff!V238</f>
        <v>0</v>
      </c>
      <c r="W82" s="94">
        <f>Staff!W238</f>
        <v>0</v>
      </c>
      <c r="X82" s="94">
        <f>Staff!X238</f>
        <v>0</v>
      </c>
      <c r="Y82" s="94">
        <f>Staff!Y238</f>
        <v>0</v>
      </c>
      <c r="Z82" s="94">
        <f>Staff!Z238</f>
        <v>0</v>
      </c>
      <c r="AA82" s="94">
        <f>Staff!AA238</f>
        <v>0</v>
      </c>
      <c r="AB82" s="95">
        <f>Staff!AB238</f>
        <v>0</v>
      </c>
    </row>
    <row r="83" spans="2:28" hidden="1" outlineLevel="1">
      <c r="B83" s="271" t="str">
        <f ca="1">'Line Items'!D$602</f>
        <v>Staff Costs</v>
      </c>
      <c r="C83" s="271" t="str">
        <f ca="1">INDEX('Line Items'!$F$105:$F$138,MATCH($D83,'Line Items'!$D$105:$D$138,0))</f>
        <v>Staff Costs: HQ</v>
      </c>
      <c r="D83" s="112" t="str">
        <f ca="1">Staff!D239</f>
        <v>Head Office* – Finance</v>
      </c>
      <c r="E83" s="93"/>
      <c r="F83" s="113" t="str">
        <f>Staff!F239</f>
        <v>£000</v>
      </c>
      <c r="G83" s="94">
        <f>Staff!G239</f>
        <v>0</v>
      </c>
      <c r="H83" s="94">
        <f>Staff!H239</f>
        <v>0</v>
      </c>
      <c r="I83" s="94">
        <f>Staff!I239</f>
        <v>0</v>
      </c>
      <c r="J83" s="94">
        <f>Staff!J239</f>
        <v>0</v>
      </c>
      <c r="K83" s="94">
        <f>Staff!K239</f>
        <v>0</v>
      </c>
      <c r="L83" s="94">
        <f>Staff!L239</f>
        <v>0</v>
      </c>
      <c r="M83" s="94">
        <f>Staff!M239</f>
        <v>0</v>
      </c>
      <c r="N83" s="94">
        <f>Staff!N239</f>
        <v>0</v>
      </c>
      <c r="O83" s="94">
        <f>Staff!O239</f>
        <v>0</v>
      </c>
      <c r="P83" s="94">
        <f>Staff!P239</f>
        <v>0</v>
      </c>
      <c r="Q83" s="94">
        <f>Staff!Q239</f>
        <v>0</v>
      </c>
      <c r="R83" s="94">
        <f>Staff!R239</f>
        <v>0</v>
      </c>
      <c r="S83" s="94">
        <f>Staff!S239</f>
        <v>0</v>
      </c>
      <c r="T83" s="94">
        <f>Staff!T239</f>
        <v>0</v>
      </c>
      <c r="U83" s="94">
        <f>Staff!U239</f>
        <v>0</v>
      </c>
      <c r="V83" s="94">
        <f>Staff!V239</f>
        <v>0</v>
      </c>
      <c r="W83" s="94">
        <f>Staff!W239</f>
        <v>0</v>
      </c>
      <c r="X83" s="94">
        <f>Staff!X239</f>
        <v>0</v>
      </c>
      <c r="Y83" s="94">
        <f>Staff!Y239</f>
        <v>0</v>
      </c>
      <c r="Z83" s="94">
        <f>Staff!Z239</f>
        <v>0</v>
      </c>
      <c r="AA83" s="94">
        <f>Staff!AA239</f>
        <v>0</v>
      </c>
      <c r="AB83" s="95">
        <f>Staff!AB239</f>
        <v>0</v>
      </c>
    </row>
    <row r="84" spans="2:28" hidden="1" outlineLevel="1">
      <c r="B84" s="271" t="str">
        <f ca="1">'Line Items'!D$602</f>
        <v>Staff Costs</v>
      </c>
      <c r="C84" s="271" t="str">
        <f ca="1">INDEX('Line Items'!$F$105:$F$138,MATCH($D84,'Line Items'!$D$105:$D$138,0))</f>
        <v>Staff Costs: HQ</v>
      </c>
      <c r="D84" s="112" t="str">
        <f ca="1">Staff!D240</f>
        <v>Head Office* – HR</v>
      </c>
      <c r="E84" s="93"/>
      <c r="F84" s="113" t="str">
        <f>Staff!F240</f>
        <v>£000</v>
      </c>
      <c r="G84" s="94">
        <f>Staff!G240</f>
        <v>0</v>
      </c>
      <c r="H84" s="94">
        <f>Staff!H240</f>
        <v>0</v>
      </c>
      <c r="I84" s="94">
        <f>Staff!I240</f>
        <v>0</v>
      </c>
      <c r="J84" s="94">
        <f>Staff!J240</f>
        <v>0</v>
      </c>
      <c r="K84" s="94">
        <f>Staff!K240</f>
        <v>0</v>
      </c>
      <c r="L84" s="94">
        <f>Staff!L240</f>
        <v>0</v>
      </c>
      <c r="M84" s="94">
        <f>Staff!M240</f>
        <v>0</v>
      </c>
      <c r="N84" s="94">
        <f>Staff!N240</f>
        <v>0</v>
      </c>
      <c r="O84" s="94">
        <f>Staff!O240</f>
        <v>0</v>
      </c>
      <c r="P84" s="94">
        <f>Staff!P240</f>
        <v>0</v>
      </c>
      <c r="Q84" s="94">
        <f>Staff!Q240</f>
        <v>0</v>
      </c>
      <c r="R84" s="94">
        <f>Staff!R240</f>
        <v>0</v>
      </c>
      <c r="S84" s="94">
        <f>Staff!S240</f>
        <v>0</v>
      </c>
      <c r="T84" s="94">
        <f>Staff!T240</f>
        <v>0</v>
      </c>
      <c r="U84" s="94">
        <f>Staff!U240</f>
        <v>0</v>
      </c>
      <c r="V84" s="94">
        <f>Staff!V240</f>
        <v>0</v>
      </c>
      <c r="W84" s="94">
        <f>Staff!W240</f>
        <v>0</v>
      </c>
      <c r="X84" s="94">
        <f>Staff!X240</f>
        <v>0</v>
      </c>
      <c r="Y84" s="94">
        <f>Staff!Y240</f>
        <v>0</v>
      </c>
      <c r="Z84" s="94">
        <f>Staff!Z240</f>
        <v>0</v>
      </c>
      <c r="AA84" s="94">
        <f>Staff!AA240</f>
        <v>0</v>
      </c>
      <c r="AB84" s="95">
        <f>Staff!AB240</f>
        <v>0</v>
      </c>
    </row>
    <row r="85" spans="2:28" hidden="1" outlineLevel="1">
      <c r="B85" s="271" t="str">
        <f ca="1">'Line Items'!D$602</f>
        <v>Staff Costs</v>
      </c>
      <c r="C85" s="271" t="str">
        <f ca="1">INDEX('Line Items'!$F$105:$F$138,MATCH($D85,'Line Items'!$D$105:$D$138,0))</f>
        <v>Staff Costs: HQ</v>
      </c>
      <c r="D85" s="112" t="str">
        <f ca="1">Staff!D241</f>
        <v>Head Office* – Safety</v>
      </c>
      <c r="E85" s="93"/>
      <c r="F85" s="113" t="str">
        <f>Staff!F241</f>
        <v>£000</v>
      </c>
      <c r="G85" s="94">
        <f>Staff!G241</f>
        <v>0</v>
      </c>
      <c r="H85" s="94">
        <f>Staff!H241</f>
        <v>0</v>
      </c>
      <c r="I85" s="94">
        <f>Staff!I241</f>
        <v>0</v>
      </c>
      <c r="J85" s="94">
        <f>Staff!J241</f>
        <v>0</v>
      </c>
      <c r="K85" s="94">
        <f>Staff!K241</f>
        <v>0</v>
      </c>
      <c r="L85" s="94">
        <f>Staff!L241</f>
        <v>0</v>
      </c>
      <c r="M85" s="94">
        <f>Staff!M241</f>
        <v>0</v>
      </c>
      <c r="N85" s="94">
        <f>Staff!N241</f>
        <v>0</v>
      </c>
      <c r="O85" s="94">
        <f>Staff!O241</f>
        <v>0</v>
      </c>
      <c r="P85" s="94">
        <f>Staff!P241</f>
        <v>0</v>
      </c>
      <c r="Q85" s="94">
        <f>Staff!Q241</f>
        <v>0</v>
      </c>
      <c r="R85" s="94">
        <f>Staff!R241</f>
        <v>0</v>
      </c>
      <c r="S85" s="94">
        <f>Staff!S241</f>
        <v>0</v>
      </c>
      <c r="T85" s="94">
        <f>Staff!T241</f>
        <v>0</v>
      </c>
      <c r="U85" s="94">
        <f>Staff!U241</f>
        <v>0</v>
      </c>
      <c r="V85" s="94">
        <f>Staff!V241</f>
        <v>0</v>
      </c>
      <c r="W85" s="94">
        <f>Staff!W241</f>
        <v>0</v>
      </c>
      <c r="X85" s="94">
        <f>Staff!X241</f>
        <v>0</v>
      </c>
      <c r="Y85" s="94">
        <f>Staff!Y241</f>
        <v>0</v>
      </c>
      <c r="Z85" s="94">
        <f>Staff!Z241</f>
        <v>0</v>
      </c>
      <c r="AA85" s="94">
        <f>Staff!AA241</f>
        <v>0</v>
      </c>
      <c r="AB85" s="95">
        <f>Staff!AB241</f>
        <v>0</v>
      </c>
    </row>
    <row r="86" spans="2:28" hidden="1" outlineLevel="1">
      <c r="B86" s="271" t="str">
        <f ca="1">'Line Items'!D$602</f>
        <v>Staff Costs</v>
      </c>
      <c r="C86" s="271" t="str">
        <f ca="1">INDEX('Line Items'!$F$105:$F$138,MATCH($D86,'Line Items'!$D$105:$D$138,0))</f>
        <v>Staff Costs: HQ</v>
      </c>
      <c r="D86" s="112" t="str">
        <f ca="1">Staff!D242</f>
        <v>Head Office* – Commercial</v>
      </c>
      <c r="E86" s="93"/>
      <c r="F86" s="113" t="str">
        <f>Staff!F242</f>
        <v>£000</v>
      </c>
      <c r="G86" s="94">
        <f>Staff!G242</f>
        <v>0</v>
      </c>
      <c r="H86" s="94">
        <f>Staff!H242</f>
        <v>0</v>
      </c>
      <c r="I86" s="94">
        <f>Staff!I242</f>
        <v>0</v>
      </c>
      <c r="J86" s="94">
        <f>Staff!J242</f>
        <v>0</v>
      </c>
      <c r="K86" s="94">
        <f>Staff!K242</f>
        <v>0</v>
      </c>
      <c r="L86" s="94">
        <f>Staff!L242</f>
        <v>0</v>
      </c>
      <c r="M86" s="94">
        <f>Staff!M242</f>
        <v>0</v>
      </c>
      <c r="N86" s="94">
        <f>Staff!N242</f>
        <v>0</v>
      </c>
      <c r="O86" s="94">
        <f>Staff!O242</f>
        <v>0</v>
      </c>
      <c r="P86" s="94">
        <f>Staff!P242</f>
        <v>0</v>
      </c>
      <c r="Q86" s="94">
        <f>Staff!Q242</f>
        <v>0</v>
      </c>
      <c r="R86" s="94">
        <f>Staff!R242</f>
        <v>0</v>
      </c>
      <c r="S86" s="94">
        <f>Staff!S242</f>
        <v>0</v>
      </c>
      <c r="T86" s="94">
        <f>Staff!T242</f>
        <v>0</v>
      </c>
      <c r="U86" s="94">
        <f>Staff!U242</f>
        <v>0</v>
      </c>
      <c r="V86" s="94">
        <f>Staff!V242</f>
        <v>0</v>
      </c>
      <c r="W86" s="94">
        <f>Staff!W242</f>
        <v>0</v>
      </c>
      <c r="X86" s="94">
        <f>Staff!X242</f>
        <v>0</v>
      </c>
      <c r="Y86" s="94">
        <f>Staff!Y242</f>
        <v>0</v>
      </c>
      <c r="Z86" s="94">
        <f>Staff!Z242</f>
        <v>0</v>
      </c>
      <c r="AA86" s="94">
        <f>Staff!AA242</f>
        <v>0</v>
      </c>
      <c r="AB86" s="95">
        <f>Staff!AB242</f>
        <v>0</v>
      </c>
    </row>
    <row r="87" spans="2:28" hidden="1" outlineLevel="1">
      <c r="B87" s="271" t="str">
        <f ca="1">'Line Items'!D$602</f>
        <v>Staff Costs</v>
      </c>
      <c r="C87" s="271" t="str">
        <f ca="1">INDEX('Line Items'!$F$105:$F$138,MATCH($D87,'Line Items'!$D$105:$D$138,0))</f>
        <v>Staff Costs: HQ</v>
      </c>
      <c r="D87" s="112" t="str">
        <f ca="1">Staff!D243</f>
        <v>Head Office* – Performance and Planning</v>
      </c>
      <c r="E87" s="93"/>
      <c r="F87" s="113" t="str">
        <f>Staff!F243</f>
        <v>£000</v>
      </c>
      <c r="G87" s="94">
        <f>Staff!G243</f>
        <v>0</v>
      </c>
      <c r="H87" s="94">
        <f>Staff!H243</f>
        <v>0</v>
      </c>
      <c r="I87" s="94">
        <f>Staff!I243</f>
        <v>0</v>
      </c>
      <c r="J87" s="94">
        <f>Staff!J243</f>
        <v>0</v>
      </c>
      <c r="K87" s="94">
        <f>Staff!K243</f>
        <v>0</v>
      </c>
      <c r="L87" s="94">
        <f>Staff!L243</f>
        <v>0</v>
      </c>
      <c r="M87" s="94">
        <f>Staff!M243</f>
        <v>0</v>
      </c>
      <c r="N87" s="94">
        <f>Staff!N243</f>
        <v>0</v>
      </c>
      <c r="O87" s="94">
        <f>Staff!O243</f>
        <v>0</v>
      </c>
      <c r="P87" s="94">
        <f>Staff!P243</f>
        <v>0</v>
      </c>
      <c r="Q87" s="94">
        <f>Staff!Q243</f>
        <v>0</v>
      </c>
      <c r="R87" s="94">
        <f>Staff!R243</f>
        <v>0</v>
      </c>
      <c r="S87" s="94">
        <f>Staff!S243</f>
        <v>0</v>
      </c>
      <c r="T87" s="94">
        <f>Staff!T243</f>
        <v>0</v>
      </c>
      <c r="U87" s="94">
        <f>Staff!U243</f>
        <v>0</v>
      </c>
      <c r="V87" s="94">
        <f>Staff!V243</f>
        <v>0</v>
      </c>
      <c r="W87" s="94">
        <f>Staff!W243</f>
        <v>0</v>
      </c>
      <c r="X87" s="94">
        <f>Staff!X243</f>
        <v>0</v>
      </c>
      <c r="Y87" s="94">
        <f>Staff!Y243</f>
        <v>0</v>
      </c>
      <c r="Z87" s="94">
        <f>Staff!Z243</f>
        <v>0</v>
      </c>
      <c r="AA87" s="94">
        <f>Staff!AA243</f>
        <v>0</v>
      </c>
      <c r="AB87" s="95">
        <f>Staff!AB243</f>
        <v>0</v>
      </c>
    </row>
    <row r="88" spans="2:28" hidden="1" outlineLevel="1">
      <c r="B88" s="271" t="str">
        <f ca="1">'Line Items'!D$602</f>
        <v>Staff Costs</v>
      </c>
      <c r="C88" s="271" t="str">
        <f ca="1">INDEX('Line Items'!$F$105:$F$138,MATCH($D88,'Line Items'!$D$105:$D$138,0))</f>
        <v>Staff Costs: HQ</v>
      </c>
      <c r="D88" s="112" t="str">
        <f ca="1">Staff!D244</f>
        <v>Head Office* – Projects</v>
      </c>
      <c r="E88" s="93"/>
      <c r="F88" s="113" t="str">
        <f>Staff!F244</f>
        <v>£000</v>
      </c>
      <c r="G88" s="94">
        <f>Staff!G244</f>
        <v>0</v>
      </c>
      <c r="H88" s="94">
        <f>Staff!H244</f>
        <v>0</v>
      </c>
      <c r="I88" s="94">
        <f>Staff!I244</f>
        <v>0</v>
      </c>
      <c r="J88" s="94">
        <f>Staff!J244</f>
        <v>0</v>
      </c>
      <c r="K88" s="94">
        <f>Staff!K244</f>
        <v>0</v>
      </c>
      <c r="L88" s="94">
        <f>Staff!L244</f>
        <v>0</v>
      </c>
      <c r="M88" s="94">
        <f>Staff!M244</f>
        <v>0</v>
      </c>
      <c r="N88" s="94">
        <f>Staff!N244</f>
        <v>0</v>
      </c>
      <c r="O88" s="94">
        <f>Staff!O244</f>
        <v>0</v>
      </c>
      <c r="P88" s="94">
        <f>Staff!P244</f>
        <v>0</v>
      </c>
      <c r="Q88" s="94">
        <f>Staff!Q244</f>
        <v>0</v>
      </c>
      <c r="R88" s="94">
        <f>Staff!R244</f>
        <v>0</v>
      </c>
      <c r="S88" s="94">
        <f>Staff!S244</f>
        <v>0</v>
      </c>
      <c r="T88" s="94">
        <f>Staff!T244</f>
        <v>0</v>
      </c>
      <c r="U88" s="94">
        <f>Staff!U244</f>
        <v>0</v>
      </c>
      <c r="V88" s="94">
        <f>Staff!V244</f>
        <v>0</v>
      </c>
      <c r="W88" s="94">
        <f>Staff!W244</f>
        <v>0</v>
      </c>
      <c r="X88" s="94">
        <f>Staff!X244</f>
        <v>0</v>
      </c>
      <c r="Y88" s="94">
        <f>Staff!Y244</f>
        <v>0</v>
      </c>
      <c r="Z88" s="94">
        <f>Staff!Z244</f>
        <v>0</v>
      </c>
      <c r="AA88" s="94">
        <f>Staff!AA244</f>
        <v>0</v>
      </c>
      <c r="AB88" s="95">
        <f>Staff!AB244</f>
        <v>0</v>
      </c>
    </row>
    <row r="89" spans="2:28" hidden="1" outlineLevel="1">
      <c r="B89" s="271" t="str">
        <f ca="1">'Line Items'!D$602</f>
        <v>Staff Costs</v>
      </c>
      <c r="C89" s="271" t="str">
        <f ca="1">INDEX('Line Items'!$F$105:$F$138,MATCH($D89,'Line Items'!$D$105:$D$138,0))</f>
        <v>Staff Costs: HQ</v>
      </c>
      <c r="D89" s="112" t="str">
        <f ca="1">Staff!D245</f>
        <v>Head Office* – Programmes</v>
      </c>
      <c r="E89" s="93"/>
      <c r="F89" s="113" t="str">
        <f>Staff!F245</f>
        <v>£000</v>
      </c>
      <c r="G89" s="94">
        <f>Staff!G245</f>
        <v>0</v>
      </c>
      <c r="H89" s="94">
        <f>Staff!H245</f>
        <v>0</v>
      </c>
      <c r="I89" s="94">
        <f>Staff!I245</f>
        <v>0</v>
      </c>
      <c r="J89" s="94">
        <f>Staff!J245</f>
        <v>0</v>
      </c>
      <c r="K89" s="94">
        <f>Staff!K245</f>
        <v>0</v>
      </c>
      <c r="L89" s="94">
        <f>Staff!L245</f>
        <v>0</v>
      </c>
      <c r="M89" s="94">
        <f>Staff!M245</f>
        <v>0</v>
      </c>
      <c r="N89" s="94">
        <f>Staff!N245</f>
        <v>0</v>
      </c>
      <c r="O89" s="94">
        <f>Staff!O245</f>
        <v>0</v>
      </c>
      <c r="P89" s="94">
        <f>Staff!P245</f>
        <v>0</v>
      </c>
      <c r="Q89" s="94">
        <f>Staff!Q245</f>
        <v>0</v>
      </c>
      <c r="R89" s="94">
        <f>Staff!R245</f>
        <v>0</v>
      </c>
      <c r="S89" s="94">
        <f>Staff!S245</f>
        <v>0</v>
      </c>
      <c r="T89" s="94">
        <f>Staff!T245</f>
        <v>0</v>
      </c>
      <c r="U89" s="94">
        <f>Staff!U245</f>
        <v>0</v>
      </c>
      <c r="V89" s="94">
        <f>Staff!V245</f>
        <v>0</v>
      </c>
      <c r="W89" s="94">
        <f>Staff!W245</f>
        <v>0</v>
      </c>
      <c r="X89" s="94">
        <f>Staff!X245</f>
        <v>0</v>
      </c>
      <c r="Y89" s="94">
        <f>Staff!Y245</f>
        <v>0</v>
      </c>
      <c r="Z89" s="94">
        <f>Staff!Z245</f>
        <v>0</v>
      </c>
      <c r="AA89" s="94">
        <f>Staff!AA245</f>
        <v>0</v>
      </c>
      <c r="AB89" s="95">
        <f>Staff!AB245</f>
        <v>0</v>
      </c>
    </row>
    <row r="90" spans="2:28" hidden="1" outlineLevel="1">
      <c r="B90" s="271" t="str">
        <f ca="1">'Line Items'!D$602</f>
        <v>Staff Costs</v>
      </c>
      <c r="C90" s="271" t="str">
        <f ca="1">INDEX('Line Items'!$F$105:$F$138,MATCH($D90,'Line Items'!$D$105:$D$138,0))</f>
        <v>Staff Costs: HQ</v>
      </c>
      <c r="D90" s="112" t="str">
        <f ca="1">Staff!D246</f>
        <v>Head Office* – Performance</v>
      </c>
      <c r="E90" s="93"/>
      <c r="F90" s="113" t="str">
        <f>Staff!F246</f>
        <v>£000</v>
      </c>
      <c r="G90" s="94">
        <f>Staff!G246</f>
        <v>0</v>
      </c>
      <c r="H90" s="94">
        <f>Staff!H246</f>
        <v>0</v>
      </c>
      <c r="I90" s="94">
        <f>Staff!I246</f>
        <v>0</v>
      </c>
      <c r="J90" s="94">
        <f>Staff!J246</f>
        <v>0</v>
      </c>
      <c r="K90" s="94">
        <f>Staff!K246</f>
        <v>0</v>
      </c>
      <c r="L90" s="94">
        <f>Staff!L246</f>
        <v>0</v>
      </c>
      <c r="M90" s="94">
        <f>Staff!M246</f>
        <v>0</v>
      </c>
      <c r="N90" s="94">
        <f>Staff!N246</f>
        <v>0</v>
      </c>
      <c r="O90" s="94">
        <f>Staff!O246</f>
        <v>0</v>
      </c>
      <c r="P90" s="94">
        <f>Staff!P246</f>
        <v>0</v>
      </c>
      <c r="Q90" s="94">
        <f>Staff!Q246</f>
        <v>0</v>
      </c>
      <c r="R90" s="94">
        <f>Staff!R246</f>
        <v>0</v>
      </c>
      <c r="S90" s="94">
        <f>Staff!S246</f>
        <v>0</v>
      </c>
      <c r="T90" s="94">
        <f>Staff!T246</f>
        <v>0</v>
      </c>
      <c r="U90" s="94">
        <f>Staff!U246</f>
        <v>0</v>
      </c>
      <c r="V90" s="94">
        <f>Staff!V246</f>
        <v>0</v>
      </c>
      <c r="W90" s="94">
        <f>Staff!W246</f>
        <v>0</v>
      </c>
      <c r="X90" s="94">
        <f>Staff!X246</f>
        <v>0</v>
      </c>
      <c r="Y90" s="94">
        <f>Staff!Y246</f>
        <v>0</v>
      </c>
      <c r="Z90" s="94">
        <f>Staff!Z246</f>
        <v>0</v>
      </c>
      <c r="AA90" s="94">
        <f>Staff!AA246</f>
        <v>0</v>
      </c>
      <c r="AB90" s="95">
        <f>Staff!AB246</f>
        <v>0</v>
      </c>
    </row>
    <row r="91" spans="2:28" hidden="1" outlineLevel="1">
      <c r="B91" s="271" t="str">
        <f ca="1">'Line Items'!D$602</f>
        <v>Staff Costs</v>
      </c>
      <c r="C91" s="271" t="str">
        <f ca="1">INDEX('Line Items'!$F$105:$F$138,MATCH($D91,'Line Items'!$D$105:$D$138,0))</f>
        <v>Staff Costs: HQ</v>
      </c>
      <c r="D91" s="112" t="str">
        <f ca="1">Staff!D247</f>
        <v>Head Office* – Customer Service</v>
      </c>
      <c r="E91" s="93"/>
      <c r="F91" s="113" t="str">
        <f>Staff!F247</f>
        <v>£000</v>
      </c>
      <c r="G91" s="94">
        <f>Staff!G247</f>
        <v>0</v>
      </c>
      <c r="H91" s="94">
        <f>Staff!H247</f>
        <v>0</v>
      </c>
      <c r="I91" s="94">
        <f>Staff!I247</f>
        <v>0</v>
      </c>
      <c r="J91" s="94">
        <f>Staff!J247</f>
        <v>0</v>
      </c>
      <c r="K91" s="94">
        <f>Staff!K247</f>
        <v>0</v>
      </c>
      <c r="L91" s="94">
        <f>Staff!L247</f>
        <v>0</v>
      </c>
      <c r="M91" s="94">
        <f>Staff!M247</f>
        <v>0</v>
      </c>
      <c r="N91" s="94">
        <f>Staff!N247</f>
        <v>0</v>
      </c>
      <c r="O91" s="94">
        <f>Staff!O247</f>
        <v>0</v>
      </c>
      <c r="P91" s="94">
        <f>Staff!P247</f>
        <v>0</v>
      </c>
      <c r="Q91" s="94">
        <f>Staff!Q247</f>
        <v>0</v>
      </c>
      <c r="R91" s="94">
        <f>Staff!R247</f>
        <v>0</v>
      </c>
      <c r="S91" s="94">
        <f>Staff!S247</f>
        <v>0</v>
      </c>
      <c r="T91" s="94">
        <f>Staff!T247</f>
        <v>0</v>
      </c>
      <c r="U91" s="94">
        <f>Staff!U247</f>
        <v>0</v>
      </c>
      <c r="V91" s="94">
        <f>Staff!V247</f>
        <v>0</v>
      </c>
      <c r="W91" s="94">
        <f>Staff!W247</f>
        <v>0</v>
      </c>
      <c r="X91" s="94">
        <f>Staff!X247</f>
        <v>0</v>
      </c>
      <c r="Y91" s="94">
        <f>Staff!Y247</f>
        <v>0</v>
      </c>
      <c r="Z91" s="94">
        <f>Staff!Z247</f>
        <v>0</v>
      </c>
      <c r="AA91" s="94">
        <f>Staff!AA247</f>
        <v>0</v>
      </c>
      <c r="AB91" s="95">
        <f>Staff!AB247</f>
        <v>0</v>
      </c>
    </row>
    <row r="92" spans="2:28" hidden="1" outlineLevel="1">
      <c r="B92" s="271" t="str">
        <f ca="1">'Line Items'!D$602</f>
        <v>Staff Costs</v>
      </c>
      <c r="C92" s="271" t="str">
        <f ca="1">INDEX('Line Items'!$F$105:$F$138,MATCH($D92,'Line Items'!$D$105:$D$138,0))</f>
        <v>Staff Costs: Other</v>
      </c>
      <c r="D92" s="112" t="str">
        <f ca="1">Staff!D248</f>
        <v>[Staff Functions Line 22]</v>
      </c>
      <c r="E92" s="93"/>
      <c r="F92" s="113" t="str">
        <f>Staff!F248</f>
        <v>£000</v>
      </c>
      <c r="G92" s="94">
        <f>Staff!G248</f>
        <v>0</v>
      </c>
      <c r="H92" s="94">
        <f>Staff!H248</f>
        <v>0</v>
      </c>
      <c r="I92" s="94">
        <f>Staff!I248</f>
        <v>0</v>
      </c>
      <c r="J92" s="94">
        <f>Staff!J248</f>
        <v>0</v>
      </c>
      <c r="K92" s="94">
        <f>Staff!K248</f>
        <v>0</v>
      </c>
      <c r="L92" s="94">
        <f>Staff!L248</f>
        <v>0</v>
      </c>
      <c r="M92" s="94">
        <f>Staff!M248</f>
        <v>0</v>
      </c>
      <c r="N92" s="94">
        <f>Staff!N248</f>
        <v>0</v>
      </c>
      <c r="O92" s="94">
        <f>Staff!O248</f>
        <v>0</v>
      </c>
      <c r="P92" s="94">
        <f>Staff!P248</f>
        <v>0</v>
      </c>
      <c r="Q92" s="94">
        <f>Staff!Q248</f>
        <v>0</v>
      </c>
      <c r="R92" s="94">
        <f>Staff!R248</f>
        <v>0</v>
      </c>
      <c r="S92" s="94">
        <f>Staff!S248</f>
        <v>0</v>
      </c>
      <c r="T92" s="94">
        <f>Staff!T248</f>
        <v>0</v>
      </c>
      <c r="U92" s="94">
        <f>Staff!U248</f>
        <v>0</v>
      </c>
      <c r="V92" s="94">
        <f>Staff!V248</f>
        <v>0</v>
      </c>
      <c r="W92" s="94">
        <f>Staff!W248</f>
        <v>0</v>
      </c>
      <c r="X92" s="94">
        <f>Staff!X248</f>
        <v>0</v>
      </c>
      <c r="Y92" s="94">
        <f>Staff!Y248</f>
        <v>0</v>
      </c>
      <c r="Z92" s="94">
        <f>Staff!Z248</f>
        <v>0</v>
      </c>
      <c r="AA92" s="94">
        <f>Staff!AA248</f>
        <v>0</v>
      </c>
      <c r="AB92" s="95">
        <f>Staff!AB248</f>
        <v>0</v>
      </c>
    </row>
    <row r="93" spans="2:28" hidden="1" outlineLevel="1">
      <c r="B93" s="271" t="str">
        <f ca="1">'Line Items'!D$602</f>
        <v>Staff Costs</v>
      </c>
      <c r="C93" s="271" t="str">
        <f ca="1">INDEX('Line Items'!$F$105:$F$138,MATCH($D93,'Line Items'!$D$105:$D$138,0))</f>
        <v>Staff Costs: Other</v>
      </c>
      <c r="D93" s="112" t="str">
        <f ca="1">Staff!D249</f>
        <v>[Staff Functions Line 23]</v>
      </c>
      <c r="E93" s="93"/>
      <c r="F93" s="113" t="str">
        <f>Staff!F249</f>
        <v>£000</v>
      </c>
      <c r="G93" s="94">
        <f>Staff!G249</f>
        <v>0</v>
      </c>
      <c r="H93" s="94">
        <f>Staff!H249</f>
        <v>0</v>
      </c>
      <c r="I93" s="94">
        <f>Staff!I249</f>
        <v>0</v>
      </c>
      <c r="J93" s="94">
        <f>Staff!J249</f>
        <v>0</v>
      </c>
      <c r="K93" s="94">
        <f>Staff!K249</f>
        <v>0</v>
      </c>
      <c r="L93" s="94">
        <f>Staff!L249</f>
        <v>0</v>
      </c>
      <c r="M93" s="94">
        <f>Staff!M249</f>
        <v>0</v>
      </c>
      <c r="N93" s="94">
        <f>Staff!N249</f>
        <v>0</v>
      </c>
      <c r="O93" s="94">
        <f>Staff!O249</f>
        <v>0</v>
      </c>
      <c r="P93" s="94">
        <f>Staff!P249</f>
        <v>0</v>
      </c>
      <c r="Q93" s="94">
        <f>Staff!Q249</f>
        <v>0</v>
      </c>
      <c r="R93" s="94">
        <f>Staff!R249</f>
        <v>0</v>
      </c>
      <c r="S93" s="94">
        <f>Staff!S249</f>
        <v>0</v>
      </c>
      <c r="T93" s="94">
        <f>Staff!T249</f>
        <v>0</v>
      </c>
      <c r="U93" s="94">
        <f>Staff!U249</f>
        <v>0</v>
      </c>
      <c r="V93" s="94">
        <f>Staff!V249</f>
        <v>0</v>
      </c>
      <c r="W93" s="94">
        <f>Staff!W249</f>
        <v>0</v>
      </c>
      <c r="X93" s="94">
        <f>Staff!X249</f>
        <v>0</v>
      </c>
      <c r="Y93" s="94">
        <f>Staff!Y249</f>
        <v>0</v>
      </c>
      <c r="Z93" s="94">
        <f>Staff!Z249</f>
        <v>0</v>
      </c>
      <c r="AA93" s="94">
        <f>Staff!AA249</f>
        <v>0</v>
      </c>
      <c r="AB93" s="95">
        <f>Staff!AB249</f>
        <v>0</v>
      </c>
    </row>
    <row r="94" spans="2:28" hidden="1" outlineLevel="1">
      <c r="B94" s="271" t="str">
        <f ca="1">'Line Items'!D$602</f>
        <v>Staff Costs</v>
      </c>
      <c r="C94" s="271" t="str">
        <f ca="1">INDEX('Line Items'!$F$105:$F$138,MATCH($D94,'Line Items'!$D$105:$D$138,0))</f>
        <v>Staff Costs: Other</v>
      </c>
      <c r="D94" s="112" t="str">
        <f ca="1">Staff!D250</f>
        <v>[Staff Functions Line 24]</v>
      </c>
      <c r="E94" s="93"/>
      <c r="F94" s="113" t="str">
        <f>Staff!F250</f>
        <v>£000</v>
      </c>
      <c r="G94" s="94">
        <f>Staff!G250</f>
        <v>0</v>
      </c>
      <c r="H94" s="94">
        <f>Staff!H250</f>
        <v>0</v>
      </c>
      <c r="I94" s="94">
        <f>Staff!I250</f>
        <v>0</v>
      </c>
      <c r="J94" s="94">
        <f>Staff!J250</f>
        <v>0</v>
      </c>
      <c r="K94" s="94">
        <f>Staff!K250</f>
        <v>0</v>
      </c>
      <c r="L94" s="94">
        <f>Staff!L250</f>
        <v>0</v>
      </c>
      <c r="M94" s="94">
        <f>Staff!M250</f>
        <v>0</v>
      </c>
      <c r="N94" s="94">
        <f>Staff!N250</f>
        <v>0</v>
      </c>
      <c r="O94" s="94">
        <f>Staff!O250</f>
        <v>0</v>
      </c>
      <c r="P94" s="94">
        <f>Staff!P250</f>
        <v>0</v>
      </c>
      <c r="Q94" s="94">
        <f>Staff!Q250</f>
        <v>0</v>
      </c>
      <c r="R94" s="94">
        <f>Staff!R250</f>
        <v>0</v>
      </c>
      <c r="S94" s="94">
        <f>Staff!S250</f>
        <v>0</v>
      </c>
      <c r="T94" s="94">
        <f>Staff!T250</f>
        <v>0</v>
      </c>
      <c r="U94" s="94">
        <f>Staff!U250</f>
        <v>0</v>
      </c>
      <c r="V94" s="94">
        <f>Staff!V250</f>
        <v>0</v>
      </c>
      <c r="W94" s="94">
        <f>Staff!W250</f>
        <v>0</v>
      </c>
      <c r="X94" s="94">
        <f>Staff!X250</f>
        <v>0</v>
      </c>
      <c r="Y94" s="94">
        <f>Staff!Y250</f>
        <v>0</v>
      </c>
      <c r="Z94" s="94">
        <f>Staff!Z250</f>
        <v>0</v>
      </c>
      <c r="AA94" s="94">
        <f>Staff!AA250</f>
        <v>0</v>
      </c>
      <c r="AB94" s="95">
        <f>Staff!AB250</f>
        <v>0</v>
      </c>
    </row>
    <row r="95" spans="2:28" hidden="1" outlineLevel="1">
      <c r="B95" s="271" t="str">
        <f ca="1">'Line Items'!D$602</f>
        <v>Staff Costs</v>
      </c>
      <c r="C95" s="271" t="str">
        <f ca="1">INDEX('Line Items'!$F$105:$F$138,MATCH($D95,'Line Items'!$D$105:$D$138,0))</f>
        <v>Staff Costs: Other</v>
      </c>
      <c r="D95" s="112" t="str">
        <f ca="1">Staff!D251</f>
        <v>[Staff Functions Line 25]</v>
      </c>
      <c r="E95" s="93"/>
      <c r="F95" s="113" t="str">
        <f>Staff!F251</f>
        <v>£000</v>
      </c>
      <c r="G95" s="94">
        <f>Staff!G251</f>
        <v>0</v>
      </c>
      <c r="H95" s="94">
        <f>Staff!H251</f>
        <v>0</v>
      </c>
      <c r="I95" s="94">
        <f>Staff!I251</f>
        <v>0</v>
      </c>
      <c r="J95" s="94">
        <f>Staff!J251</f>
        <v>0</v>
      </c>
      <c r="K95" s="94">
        <f>Staff!K251</f>
        <v>0</v>
      </c>
      <c r="L95" s="94">
        <f>Staff!L251</f>
        <v>0</v>
      </c>
      <c r="M95" s="94">
        <f>Staff!M251</f>
        <v>0</v>
      </c>
      <c r="N95" s="94">
        <f>Staff!N251</f>
        <v>0</v>
      </c>
      <c r="O95" s="94">
        <f>Staff!O251</f>
        <v>0</v>
      </c>
      <c r="P95" s="94">
        <f>Staff!P251</f>
        <v>0</v>
      </c>
      <c r="Q95" s="94">
        <f>Staff!Q251</f>
        <v>0</v>
      </c>
      <c r="R95" s="94">
        <f>Staff!R251</f>
        <v>0</v>
      </c>
      <c r="S95" s="94">
        <f>Staff!S251</f>
        <v>0</v>
      </c>
      <c r="T95" s="94">
        <f>Staff!T251</f>
        <v>0</v>
      </c>
      <c r="U95" s="94">
        <f>Staff!U251</f>
        <v>0</v>
      </c>
      <c r="V95" s="94">
        <f>Staff!V251</f>
        <v>0</v>
      </c>
      <c r="W95" s="94">
        <f>Staff!W251</f>
        <v>0</v>
      </c>
      <c r="X95" s="94">
        <f>Staff!X251</f>
        <v>0</v>
      </c>
      <c r="Y95" s="94">
        <f>Staff!Y251</f>
        <v>0</v>
      </c>
      <c r="Z95" s="94">
        <f>Staff!Z251</f>
        <v>0</v>
      </c>
      <c r="AA95" s="94">
        <f>Staff!AA251</f>
        <v>0</v>
      </c>
      <c r="AB95" s="95">
        <f>Staff!AB251</f>
        <v>0</v>
      </c>
    </row>
    <row r="96" spans="2:28" hidden="1" outlineLevel="1">
      <c r="B96" s="271" t="str">
        <f ca="1">'Line Items'!D$602</f>
        <v>Staff Costs</v>
      </c>
      <c r="C96" s="271" t="str">
        <f ca="1">INDEX('Line Items'!$F$105:$F$138,MATCH($D96,'Line Items'!$D$105:$D$138,0))</f>
        <v>Staff Costs: Other</v>
      </c>
      <c r="D96" s="112" t="str">
        <f ca="1">Staff!D252</f>
        <v>[Staff Functions Line 26]</v>
      </c>
      <c r="E96" s="93"/>
      <c r="F96" s="113" t="str">
        <f>Staff!F252</f>
        <v>£000</v>
      </c>
      <c r="G96" s="94">
        <f>Staff!G252</f>
        <v>0</v>
      </c>
      <c r="H96" s="94">
        <f>Staff!H252</f>
        <v>0</v>
      </c>
      <c r="I96" s="94">
        <f>Staff!I252</f>
        <v>0</v>
      </c>
      <c r="J96" s="94">
        <f>Staff!J252</f>
        <v>0</v>
      </c>
      <c r="K96" s="94">
        <f>Staff!K252</f>
        <v>0</v>
      </c>
      <c r="L96" s="94">
        <f>Staff!L252</f>
        <v>0</v>
      </c>
      <c r="M96" s="94">
        <f>Staff!M252</f>
        <v>0</v>
      </c>
      <c r="N96" s="94">
        <f>Staff!N252</f>
        <v>0</v>
      </c>
      <c r="O96" s="94">
        <f>Staff!O252</f>
        <v>0</v>
      </c>
      <c r="P96" s="94">
        <f>Staff!P252</f>
        <v>0</v>
      </c>
      <c r="Q96" s="94">
        <f>Staff!Q252</f>
        <v>0</v>
      </c>
      <c r="R96" s="94">
        <f>Staff!R252</f>
        <v>0</v>
      </c>
      <c r="S96" s="94">
        <f>Staff!S252</f>
        <v>0</v>
      </c>
      <c r="T96" s="94">
        <f>Staff!T252</f>
        <v>0</v>
      </c>
      <c r="U96" s="94">
        <f>Staff!U252</f>
        <v>0</v>
      </c>
      <c r="V96" s="94">
        <f>Staff!V252</f>
        <v>0</v>
      </c>
      <c r="W96" s="94">
        <f>Staff!W252</f>
        <v>0</v>
      </c>
      <c r="X96" s="94">
        <f>Staff!X252</f>
        <v>0</v>
      </c>
      <c r="Y96" s="94">
        <f>Staff!Y252</f>
        <v>0</v>
      </c>
      <c r="Z96" s="94">
        <f>Staff!Z252</f>
        <v>0</v>
      </c>
      <c r="AA96" s="94">
        <f>Staff!AA252</f>
        <v>0</v>
      </c>
      <c r="AB96" s="95">
        <f>Staff!AB252</f>
        <v>0</v>
      </c>
    </row>
    <row r="97" spans="2:28" hidden="1" outlineLevel="1">
      <c r="B97" s="271" t="str">
        <f ca="1">'Line Items'!D$602</f>
        <v>Staff Costs</v>
      </c>
      <c r="C97" s="271" t="str">
        <f ca="1">INDEX('Line Items'!$F$105:$F$138,MATCH($D97,'Line Items'!$D$105:$D$138,0))</f>
        <v>Staff Costs: Other</v>
      </c>
      <c r="D97" s="112" t="str">
        <f ca="1">Staff!D253</f>
        <v>[Staff Functions Line 27]</v>
      </c>
      <c r="E97" s="93"/>
      <c r="F97" s="113" t="str">
        <f>Staff!F253</f>
        <v>£000</v>
      </c>
      <c r="G97" s="94">
        <f>Staff!G253</f>
        <v>0</v>
      </c>
      <c r="H97" s="94">
        <f>Staff!H253</f>
        <v>0</v>
      </c>
      <c r="I97" s="94">
        <f>Staff!I253</f>
        <v>0</v>
      </c>
      <c r="J97" s="94">
        <f>Staff!J253</f>
        <v>0</v>
      </c>
      <c r="K97" s="94">
        <f>Staff!K253</f>
        <v>0</v>
      </c>
      <c r="L97" s="94">
        <f>Staff!L253</f>
        <v>0</v>
      </c>
      <c r="M97" s="94">
        <f>Staff!M253</f>
        <v>0</v>
      </c>
      <c r="N97" s="94">
        <f>Staff!N253</f>
        <v>0</v>
      </c>
      <c r="O97" s="94">
        <f>Staff!O253</f>
        <v>0</v>
      </c>
      <c r="P97" s="94">
        <f>Staff!P253</f>
        <v>0</v>
      </c>
      <c r="Q97" s="94">
        <f>Staff!Q253</f>
        <v>0</v>
      </c>
      <c r="R97" s="94">
        <f>Staff!R253</f>
        <v>0</v>
      </c>
      <c r="S97" s="94">
        <f>Staff!S253</f>
        <v>0</v>
      </c>
      <c r="T97" s="94">
        <f>Staff!T253</f>
        <v>0</v>
      </c>
      <c r="U97" s="94">
        <f>Staff!U253</f>
        <v>0</v>
      </c>
      <c r="V97" s="94">
        <f>Staff!V253</f>
        <v>0</v>
      </c>
      <c r="W97" s="94">
        <f>Staff!W253</f>
        <v>0</v>
      </c>
      <c r="X97" s="94">
        <f>Staff!X253</f>
        <v>0</v>
      </c>
      <c r="Y97" s="94">
        <f>Staff!Y253</f>
        <v>0</v>
      </c>
      <c r="Z97" s="94">
        <f>Staff!Z253</f>
        <v>0</v>
      </c>
      <c r="AA97" s="94">
        <f>Staff!AA253</f>
        <v>0</v>
      </c>
      <c r="AB97" s="95">
        <f>Staff!AB253</f>
        <v>0</v>
      </c>
    </row>
    <row r="98" spans="2:28" hidden="1" outlineLevel="1">
      <c r="B98" s="271" t="str">
        <f ca="1">'Line Items'!D$602</f>
        <v>Staff Costs</v>
      </c>
      <c r="C98" s="271" t="str">
        <f ca="1">INDEX('Line Items'!$F$105:$F$138,MATCH($D98,'Line Items'!$D$105:$D$138,0))</f>
        <v>Staff Costs: Other</v>
      </c>
      <c r="D98" s="112" t="str">
        <f ca="1">Staff!D254</f>
        <v>[Staff Functions Line 28]</v>
      </c>
      <c r="E98" s="93"/>
      <c r="F98" s="113" t="str">
        <f>Staff!F254</f>
        <v>£000</v>
      </c>
      <c r="G98" s="94">
        <f>Staff!G254</f>
        <v>0</v>
      </c>
      <c r="H98" s="94">
        <f>Staff!H254</f>
        <v>0</v>
      </c>
      <c r="I98" s="94">
        <f>Staff!I254</f>
        <v>0</v>
      </c>
      <c r="J98" s="94">
        <f>Staff!J254</f>
        <v>0</v>
      </c>
      <c r="K98" s="94">
        <f>Staff!K254</f>
        <v>0</v>
      </c>
      <c r="L98" s="94">
        <f>Staff!L254</f>
        <v>0</v>
      </c>
      <c r="M98" s="94">
        <f>Staff!M254</f>
        <v>0</v>
      </c>
      <c r="N98" s="94">
        <f>Staff!N254</f>
        <v>0</v>
      </c>
      <c r="O98" s="94">
        <f>Staff!O254</f>
        <v>0</v>
      </c>
      <c r="P98" s="94">
        <f>Staff!P254</f>
        <v>0</v>
      </c>
      <c r="Q98" s="94">
        <f>Staff!Q254</f>
        <v>0</v>
      </c>
      <c r="R98" s="94">
        <f>Staff!R254</f>
        <v>0</v>
      </c>
      <c r="S98" s="94">
        <f>Staff!S254</f>
        <v>0</v>
      </c>
      <c r="T98" s="94">
        <f>Staff!T254</f>
        <v>0</v>
      </c>
      <c r="U98" s="94">
        <f>Staff!U254</f>
        <v>0</v>
      </c>
      <c r="V98" s="94">
        <f>Staff!V254</f>
        <v>0</v>
      </c>
      <c r="W98" s="94">
        <f>Staff!W254</f>
        <v>0</v>
      </c>
      <c r="X98" s="94">
        <f>Staff!X254</f>
        <v>0</v>
      </c>
      <c r="Y98" s="94">
        <f>Staff!Y254</f>
        <v>0</v>
      </c>
      <c r="Z98" s="94">
        <f>Staff!Z254</f>
        <v>0</v>
      </c>
      <c r="AA98" s="94">
        <f>Staff!AA254</f>
        <v>0</v>
      </c>
      <c r="AB98" s="95">
        <f>Staff!AB254</f>
        <v>0</v>
      </c>
    </row>
    <row r="99" spans="2:28" hidden="1" outlineLevel="1">
      <c r="B99" s="271" t="str">
        <f ca="1">'Line Items'!D$602</f>
        <v>Staff Costs</v>
      </c>
      <c r="C99" s="271" t="str">
        <f ca="1">INDEX('Line Items'!$F$105:$F$138,MATCH($D99,'Line Items'!$D$105:$D$138,0))</f>
        <v>Staff Costs: Other</v>
      </c>
      <c r="D99" s="112" t="str">
        <f ca="1">Staff!D255</f>
        <v>[Staff Functions Line 29]</v>
      </c>
      <c r="E99" s="93"/>
      <c r="F99" s="113" t="str">
        <f>Staff!F255</f>
        <v>£000</v>
      </c>
      <c r="G99" s="94">
        <f>Staff!G255</f>
        <v>0</v>
      </c>
      <c r="H99" s="94">
        <f>Staff!H255</f>
        <v>0</v>
      </c>
      <c r="I99" s="94">
        <f>Staff!I255</f>
        <v>0</v>
      </c>
      <c r="J99" s="94">
        <f>Staff!J255</f>
        <v>0</v>
      </c>
      <c r="K99" s="94">
        <f>Staff!K255</f>
        <v>0</v>
      </c>
      <c r="L99" s="94">
        <f>Staff!L255</f>
        <v>0</v>
      </c>
      <c r="M99" s="94">
        <f>Staff!M255</f>
        <v>0</v>
      </c>
      <c r="N99" s="94">
        <f>Staff!N255</f>
        <v>0</v>
      </c>
      <c r="O99" s="94">
        <f>Staff!O255</f>
        <v>0</v>
      </c>
      <c r="P99" s="94">
        <f>Staff!P255</f>
        <v>0</v>
      </c>
      <c r="Q99" s="94">
        <f>Staff!Q255</f>
        <v>0</v>
      </c>
      <c r="R99" s="94">
        <f>Staff!R255</f>
        <v>0</v>
      </c>
      <c r="S99" s="94">
        <f>Staff!S255</f>
        <v>0</v>
      </c>
      <c r="T99" s="94">
        <f>Staff!T255</f>
        <v>0</v>
      </c>
      <c r="U99" s="94">
        <f>Staff!U255</f>
        <v>0</v>
      </c>
      <c r="V99" s="94">
        <f>Staff!V255</f>
        <v>0</v>
      </c>
      <c r="W99" s="94">
        <f>Staff!W255</f>
        <v>0</v>
      </c>
      <c r="X99" s="94">
        <f>Staff!X255</f>
        <v>0</v>
      </c>
      <c r="Y99" s="94">
        <f>Staff!Y255</f>
        <v>0</v>
      </c>
      <c r="Z99" s="94">
        <f>Staff!Z255</f>
        <v>0</v>
      </c>
      <c r="AA99" s="94">
        <f>Staff!AA255</f>
        <v>0</v>
      </c>
      <c r="AB99" s="95">
        <f>Staff!AB255</f>
        <v>0</v>
      </c>
    </row>
    <row r="100" spans="2:28" hidden="1" outlineLevel="1">
      <c r="B100" s="271" t="str">
        <f ca="1">'Line Items'!D$602</f>
        <v>Staff Costs</v>
      </c>
      <c r="C100" s="271" t="str">
        <f ca="1">INDEX('Line Items'!$F$105:$F$138,MATCH($D100,'Line Items'!$D$105:$D$138,0))</f>
        <v>Staff Costs: Other</v>
      </c>
      <c r="D100" s="272" t="str">
        <f ca="1">Staff!D256</f>
        <v>[Staff Functions Line 30]</v>
      </c>
      <c r="E100" s="273"/>
      <c r="F100" s="274" t="str">
        <f>Staff!F256</f>
        <v>£000</v>
      </c>
      <c r="G100" s="275">
        <f>Staff!G256</f>
        <v>0</v>
      </c>
      <c r="H100" s="275">
        <f>Staff!H256</f>
        <v>0</v>
      </c>
      <c r="I100" s="275">
        <f>Staff!I256</f>
        <v>0</v>
      </c>
      <c r="J100" s="275">
        <f>Staff!J256</f>
        <v>0</v>
      </c>
      <c r="K100" s="275">
        <f>Staff!K256</f>
        <v>0</v>
      </c>
      <c r="L100" s="275">
        <f>Staff!L256</f>
        <v>0</v>
      </c>
      <c r="M100" s="275">
        <f>Staff!M256</f>
        <v>0</v>
      </c>
      <c r="N100" s="275">
        <f>Staff!N256</f>
        <v>0</v>
      </c>
      <c r="O100" s="275">
        <f>Staff!O256</f>
        <v>0</v>
      </c>
      <c r="P100" s="275">
        <f>Staff!P256</f>
        <v>0</v>
      </c>
      <c r="Q100" s="275">
        <f>Staff!Q256</f>
        <v>0</v>
      </c>
      <c r="R100" s="275">
        <f>Staff!R256</f>
        <v>0</v>
      </c>
      <c r="S100" s="275">
        <f>Staff!S256</f>
        <v>0</v>
      </c>
      <c r="T100" s="275">
        <f>Staff!T256</f>
        <v>0</v>
      </c>
      <c r="U100" s="275">
        <f>Staff!U256</f>
        <v>0</v>
      </c>
      <c r="V100" s="275">
        <f>Staff!V256</f>
        <v>0</v>
      </c>
      <c r="W100" s="275">
        <f>Staff!W256</f>
        <v>0</v>
      </c>
      <c r="X100" s="275">
        <f>Staff!X256</f>
        <v>0</v>
      </c>
      <c r="Y100" s="275">
        <f>Staff!Y256</f>
        <v>0</v>
      </c>
      <c r="Z100" s="275">
        <f>Staff!Z256</f>
        <v>0</v>
      </c>
      <c r="AA100" s="275">
        <f>Staff!AA256</f>
        <v>0</v>
      </c>
      <c r="AB100" s="276">
        <f>Staff!AB256</f>
        <v>0</v>
      </c>
    </row>
    <row r="101" spans="2:28" hidden="1" outlineLevel="1">
      <c r="B101" s="271" t="str">
        <f ca="1">'Line Items'!D$602</f>
        <v>Staff Costs</v>
      </c>
      <c r="C101" s="271" t="str">
        <f ca="1">INDEX('Line Items'!$F$105:$F$138,MATCH($D101,'Line Items'!$D$105:$D$138,0))</f>
        <v>Staff Costs: Other</v>
      </c>
      <c r="D101" s="123" t="str">
        <f>Staff!D366</f>
        <v>Total Redundancy Compensation</v>
      </c>
      <c r="E101" s="183"/>
      <c r="F101" s="124" t="str">
        <f>Staff!F366</f>
        <v>£000</v>
      </c>
      <c r="G101" s="98">
        <f>Staff!G366</f>
        <v>0</v>
      </c>
      <c r="H101" s="98">
        <f>Staff!H366</f>
        <v>0</v>
      </c>
      <c r="I101" s="98">
        <f>Staff!I366</f>
        <v>0</v>
      </c>
      <c r="J101" s="98">
        <f>Staff!J366</f>
        <v>0</v>
      </c>
      <c r="K101" s="98">
        <f>Staff!K366</f>
        <v>0</v>
      </c>
      <c r="L101" s="98">
        <f>Staff!L366</f>
        <v>0</v>
      </c>
      <c r="M101" s="98">
        <f>Staff!M366</f>
        <v>0</v>
      </c>
      <c r="N101" s="98">
        <f>Staff!N366</f>
        <v>0</v>
      </c>
      <c r="O101" s="98">
        <f>Staff!O366</f>
        <v>0</v>
      </c>
      <c r="P101" s="98">
        <f>Staff!P366</f>
        <v>0</v>
      </c>
      <c r="Q101" s="98">
        <f>Staff!Q366</f>
        <v>0</v>
      </c>
      <c r="R101" s="98">
        <f>Staff!R366</f>
        <v>0</v>
      </c>
      <c r="S101" s="98">
        <f>Staff!S366</f>
        <v>0</v>
      </c>
      <c r="T101" s="98">
        <f>Staff!T366</f>
        <v>0</v>
      </c>
      <c r="U101" s="98">
        <f>Staff!U366</f>
        <v>0</v>
      </c>
      <c r="V101" s="98">
        <f>Staff!V366</f>
        <v>0</v>
      </c>
      <c r="W101" s="98">
        <f>Staff!W366</f>
        <v>0</v>
      </c>
      <c r="X101" s="98">
        <f>Staff!X366</f>
        <v>0</v>
      </c>
      <c r="Y101" s="98">
        <f>Staff!Y366</f>
        <v>0</v>
      </c>
      <c r="Z101" s="98">
        <f>Staff!Z366</f>
        <v>0</v>
      </c>
      <c r="AA101" s="98">
        <f>Staff!AA366</f>
        <v>0</v>
      </c>
      <c r="AB101" s="99">
        <f>Staff!AB366</f>
        <v>0</v>
      </c>
    </row>
    <row r="102" spans="2:28" hidden="1" outlineLevel="1">
      <c r="B102" s="271" t="str">
        <f ca="1">'Line Items'!D$603</f>
        <v>Other Operating Costs</v>
      </c>
      <c r="C102" s="271" t="str">
        <f ca="1">'Line Items'!D$630</f>
        <v>Other Operating Costs: Other Staff Costs</v>
      </c>
      <c r="D102" s="112" t="str">
        <f ca="1">'Other Opex'!D17</f>
        <v>Uniforms &amp; Protective Clothing</v>
      </c>
      <c r="E102" s="93"/>
      <c r="F102" s="113" t="str">
        <f>'Other Opex'!F17</f>
        <v>£000</v>
      </c>
      <c r="G102" s="94">
        <f>'Other Opex'!G17</f>
        <v>0</v>
      </c>
      <c r="H102" s="94">
        <f>'Other Opex'!H17</f>
        <v>0</v>
      </c>
      <c r="I102" s="94">
        <f>'Other Opex'!I17</f>
        <v>0</v>
      </c>
      <c r="J102" s="94">
        <f>'Other Opex'!J17</f>
        <v>0</v>
      </c>
      <c r="K102" s="94">
        <f>'Other Opex'!K17</f>
        <v>0</v>
      </c>
      <c r="L102" s="94">
        <f>'Other Opex'!L17</f>
        <v>0</v>
      </c>
      <c r="M102" s="94">
        <f>'Other Opex'!M17</f>
        <v>0</v>
      </c>
      <c r="N102" s="94">
        <f>'Other Opex'!N17</f>
        <v>0</v>
      </c>
      <c r="O102" s="94">
        <f>'Other Opex'!O17</f>
        <v>0</v>
      </c>
      <c r="P102" s="94">
        <f>'Other Opex'!P17</f>
        <v>0</v>
      </c>
      <c r="Q102" s="94">
        <f>'Other Opex'!Q17</f>
        <v>0</v>
      </c>
      <c r="R102" s="94">
        <f>'Other Opex'!R17</f>
        <v>0</v>
      </c>
      <c r="S102" s="94">
        <f>'Other Opex'!S17</f>
        <v>0</v>
      </c>
      <c r="T102" s="94">
        <f>'Other Opex'!T17</f>
        <v>0</v>
      </c>
      <c r="U102" s="94">
        <f>'Other Opex'!U17</f>
        <v>0</v>
      </c>
      <c r="V102" s="94">
        <f>'Other Opex'!V17</f>
        <v>0</v>
      </c>
      <c r="W102" s="94">
        <f>'Other Opex'!W17</f>
        <v>0</v>
      </c>
      <c r="X102" s="94">
        <f>'Other Opex'!X17</f>
        <v>0</v>
      </c>
      <c r="Y102" s="94">
        <f>'Other Opex'!Y17</f>
        <v>0</v>
      </c>
      <c r="Z102" s="94">
        <f>'Other Opex'!Z17</f>
        <v>0</v>
      </c>
      <c r="AA102" s="94">
        <f>'Other Opex'!AA17</f>
        <v>0</v>
      </c>
      <c r="AB102" s="95">
        <f>'Other Opex'!AB17</f>
        <v>0</v>
      </c>
    </row>
    <row r="103" spans="2:28" hidden="1" outlineLevel="1">
      <c r="B103" s="271" t="str">
        <f ca="1">'Line Items'!D$603</f>
        <v>Other Operating Costs</v>
      </c>
      <c r="C103" s="271" t="str">
        <f ca="1">'Line Items'!D$630</f>
        <v>Other Operating Costs: Other Staff Costs</v>
      </c>
      <c r="D103" s="112" t="str">
        <f ca="1">'Other Opex'!D18</f>
        <v>Employee Expenses</v>
      </c>
      <c r="E103" s="93"/>
      <c r="F103" s="113" t="str">
        <f>'Other Opex'!F18</f>
        <v>£000</v>
      </c>
      <c r="G103" s="94">
        <f>'Other Opex'!G18</f>
        <v>0</v>
      </c>
      <c r="H103" s="94">
        <f>'Other Opex'!H18</f>
        <v>0</v>
      </c>
      <c r="I103" s="94">
        <f>'Other Opex'!I18</f>
        <v>0</v>
      </c>
      <c r="J103" s="94">
        <f>'Other Opex'!J18</f>
        <v>0</v>
      </c>
      <c r="K103" s="94">
        <f>'Other Opex'!K18</f>
        <v>0</v>
      </c>
      <c r="L103" s="94">
        <f>'Other Opex'!L18</f>
        <v>0</v>
      </c>
      <c r="M103" s="94">
        <f>'Other Opex'!M18</f>
        <v>0</v>
      </c>
      <c r="N103" s="94">
        <f>'Other Opex'!N18</f>
        <v>0</v>
      </c>
      <c r="O103" s="94">
        <f>'Other Opex'!O18</f>
        <v>0</v>
      </c>
      <c r="P103" s="94">
        <f>'Other Opex'!P18</f>
        <v>0</v>
      </c>
      <c r="Q103" s="94">
        <f>'Other Opex'!Q18</f>
        <v>0</v>
      </c>
      <c r="R103" s="94">
        <f>'Other Opex'!R18</f>
        <v>0</v>
      </c>
      <c r="S103" s="94">
        <f>'Other Opex'!S18</f>
        <v>0</v>
      </c>
      <c r="T103" s="94">
        <f>'Other Opex'!T18</f>
        <v>0</v>
      </c>
      <c r="U103" s="94">
        <f>'Other Opex'!U18</f>
        <v>0</v>
      </c>
      <c r="V103" s="94">
        <f>'Other Opex'!V18</f>
        <v>0</v>
      </c>
      <c r="W103" s="94">
        <f>'Other Opex'!W18</f>
        <v>0</v>
      </c>
      <c r="X103" s="94">
        <f>'Other Opex'!X18</f>
        <v>0</v>
      </c>
      <c r="Y103" s="94">
        <f>'Other Opex'!Y18</f>
        <v>0</v>
      </c>
      <c r="Z103" s="94">
        <f>'Other Opex'!Z18</f>
        <v>0</v>
      </c>
      <c r="AA103" s="94">
        <f>'Other Opex'!AA18</f>
        <v>0</v>
      </c>
      <c r="AB103" s="95">
        <f>'Other Opex'!AB18</f>
        <v>0</v>
      </c>
    </row>
    <row r="104" spans="2:28" hidden="1" outlineLevel="1">
      <c r="B104" s="271" t="str">
        <f ca="1">'Line Items'!D$603</f>
        <v>Other Operating Costs</v>
      </c>
      <c r="C104" s="271" t="str">
        <f ca="1">'Line Items'!D$630</f>
        <v>Other Operating Costs: Other Staff Costs</v>
      </c>
      <c r="D104" s="112" t="str">
        <f ca="1">'Other Opex'!D19</f>
        <v>Medical Expenses</v>
      </c>
      <c r="E104" s="93"/>
      <c r="F104" s="113" t="str">
        <f>'Other Opex'!F19</f>
        <v>£000</v>
      </c>
      <c r="G104" s="94">
        <f>'Other Opex'!G19</f>
        <v>0</v>
      </c>
      <c r="H104" s="94">
        <f>'Other Opex'!H19</f>
        <v>0</v>
      </c>
      <c r="I104" s="94">
        <f>'Other Opex'!I19</f>
        <v>0</v>
      </c>
      <c r="J104" s="94">
        <f>'Other Opex'!J19</f>
        <v>0</v>
      </c>
      <c r="K104" s="94">
        <f>'Other Opex'!K19</f>
        <v>0</v>
      </c>
      <c r="L104" s="94">
        <f>'Other Opex'!L19</f>
        <v>0</v>
      </c>
      <c r="M104" s="94">
        <f>'Other Opex'!M19</f>
        <v>0</v>
      </c>
      <c r="N104" s="94">
        <f>'Other Opex'!N19</f>
        <v>0</v>
      </c>
      <c r="O104" s="94">
        <f>'Other Opex'!O19</f>
        <v>0</v>
      </c>
      <c r="P104" s="94">
        <f>'Other Opex'!P19</f>
        <v>0</v>
      </c>
      <c r="Q104" s="94">
        <f>'Other Opex'!Q19</f>
        <v>0</v>
      </c>
      <c r="R104" s="94">
        <f>'Other Opex'!R19</f>
        <v>0</v>
      </c>
      <c r="S104" s="94">
        <f>'Other Opex'!S19</f>
        <v>0</v>
      </c>
      <c r="T104" s="94">
        <f>'Other Opex'!T19</f>
        <v>0</v>
      </c>
      <c r="U104" s="94">
        <f>'Other Opex'!U19</f>
        <v>0</v>
      </c>
      <c r="V104" s="94">
        <f>'Other Opex'!V19</f>
        <v>0</v>
      </c>
      <c r="W104" s="94">
        <f>'Other Opex'!W19</f>
        <v>0</v>
      </c>
      <c r="X104" s="94">
        <f>'Other Opex'!X19</f>
        <v>0</v>
      </c>
      <c r="Y104" s="94">
        <f>'Other Opex'!Y19</f>
        <v>0</v>
      </c>
      <c r="Z104" s="94">
        <f>'Other Opex'!Z19</f>
        <v>0</v>
      </c>
      <c r="AA104" s="94">
        <f>'Other Opex'!AA19</f>
        <v>0</v>
      </c>
      <c r="AB104" s="95">
        <f>'Other Opex'!AB19</f>
        <v>0</v>
      </c>
    </row>
    <row r="105" spans="2:28" hidden="1" outlineLevel="1">
      <c r="B105" s="271" t="str">
        <f ca="1">'Line Items'!D$603</f>
        <v>Other Operating Costs</v>
      </c>
      <c r="C105" s="271" t="str">
        <f ca="1">'Line Items'!D$630</f>
        <v>Other Operating Costs: Other Staff Costs</v>
      </c>
      <c r="D105" s="112" t="str">
        <f ca="1">'Other Opex'!D20</f>
        <v>Motor Vehicle Expenses</v>
      </c>
      <c r="E105" s="93"/>
      <c r="F105" s="113" t="str">
        <f>'Other Opex'!F20</f>
        <v>£000</v>
      </c>
      <c r="G105" s="94">
        <f>'Other Opex'!G20</f>
        <v>0</v>
      </c>
      <c r="H105" s="94">
        <f>'Other Opex'!H20</f>
        <v>0</v>
      </c>
      <c r="I105" s="94">
        <f>'Other Opex'!I20</f>
        <v>0</v>
      </c>
      <c r="J105" s="94">
        <f>'Other Opex'!J20</f>
        <v>0</v>
      </c>
      <c r="K105" s="94">
        <f>'Other Opex'!K20</f>
        <v>0</v>
      </c>
      <c r="L105" s="94">
        <f>'Other Opex'!L20</f>
        <v>0</v>
      </c>
      <c r="M105" s="94">
        <f>'Other Opex'!M20</f>
        <v>0</v>
      </c>
      <c r="N105" s="94">
        <f>'Other Opex'!N20</f>
        <v>0</v>
      </c>
      <c r="O105" s="94">
        <f>'Other Opex'!O20</f>
        <v>0</v>
      </c>
      <c r="P105" s="94">
        <f>'Other Opex'!P20</f>
        <v>0</v>
      </c>
      <c r="Q105" s="94">
        <f>'Other Opex'!Q20</f>
        <v>0</v>
      </c>
      <c r="R105" s="94">
        <f>'Other Opex'!R20</f>
        <v>0</v>
      </c>
      <c r="S105" s="94">
        <f>'Other Opex'!S20</f>
        <v>0</v>
      </c>
      <c r="T105" s="94">
        <f>'Other Opex'!T20</f>
        <v>0</v>
      </c>
      <c r="U105" s="94">
        <f>'Other Opex'!U20</f>
        <v>0</v>
      </c>
      <c r="V105" s="94">
        <f>'Other Opex'!V20</f>
        <v>0</v>
      </c>
      <c r="W105" s="94">
        <f>'Other Opex'!W20</f>
        <v>0</v>
      </c>
      <c r="X105" s="94">
        <f>'Other Opex'!X20</f>
        <v>0</v>
      </c>
      <c r="Y105" s="94">
        <f>'Other Opex'!Y20</f>
        <v>0</v>
      </c>
      <c r="Z105" s="94">
        <f>'Other Opex'!Z20</f>
        <v>0</v>
      </c>
      <c r="AA105" s="94">
        <f>'Other Opex'!AA20</f>
        <v>0</v>
      </c>
      <c r="AB105" s="95">
        <f>'Other Opex'!AB20</f>
        <v>0</v>
      </c>
    </row>
    <row r="106" spans="2:28" hidden="1" outlineLevel="1">
      <c r="B106" s="271" t="str">
        <f ca="1">'Line Items'!D$603</f>
        <v>Other Operating Costs</v>
      </c>
      <c r="C106" s="271" t="str">
        <f ca="1">'Line Items'!D$630</f>
        <v>Other Operating Costs: Other Staff Costs</v>
      </c>
      <c r="D106" s="112" t="str">
        <f ca="1">'Other Opex'!D21</f>
        <v>Other Expenses</v>
      </c>
      <c r="E106" s="93"/>
      <c r="F106" s="113" t="str">
        <f>'Other Opex'!F21</f>
        <v>£000</v>
      </c>
      <c r="G106" s="94">
        <f>'Other Opex'!G21</f>
        <v>0</v>
      </c>
      <c r="H106" s="94">
        <f>'Other Opex'!H21</f>
        <v>0</v>
      </c>
      <c r="I106" s="94">
        <f>'Other Opex'!I21</f>
        <v>0</v>
      </c>
      <c r="J106" s="94">
        <f>'Other Opex'!J21</f>
        <v>0</v>
      </c>
      <c r="K106" s="94">
        <f>'Other Opex'!K21</f>
        <v>0</v>
      </c>
      <c r="L106" s="94">
        <f>'Other Opex'!L21</f>
        <v>0</v>
      </c>
      <c r="M106" s="94">
        <f>'Other Opex'!M21</f>
        <v>0</v>
      </c>
      <c r="N106" s="94">
        <f>'Other Opex'!N21</f>
        <v>0</v>
      </c>
      <c r="O106" s="94">
        <f>'Other Opex'!O21</f>
        <v>0</v>
      </c>
      <c r="P106" s="94">
        <f>'Other Opex'!P21</f>
        <v>0</v>
      </c>
      <c r="Q106" s="94">
        <f>'Other Opex'!Q21</f>
        <v>0</v>
      </c>
      <c r="R106" s="94">
        <f>'Other Opex'!R21</f>
        <v>0</v>
      </c>
      <c r="S106" s="94">
        <f>'Other Opex'!S21</f>
        <v>0</v>
      </c>
      <c r="T106" s="94">
        <f>'Other Opex'!T21</f>
        <v>0</v>
      </c>
      <c r="U106" s="94">
        <f>'Other Opex'!U21</f>
        <v>0</v>
      </c>
      <c r="V106" s="94">
        <f>'Other Opex'!V21</f>
        <v>0</v>
      </c>
      <c r="W106" s="94">
        <f>'Other Opex'!W21</f>
        <v>0</v>
      </c>
      <c r="X106" s="94">
        <f>'Other Opex'!X21</f>
        <v>0</v>
      </c>
      <c r="Y106" s="94">
        <f>'Other Opex'!Y21</f>
        <v>0</v>
      </c>
      <c r="Z106" s="94">
        <f>'Other Opex'!Z21</f>
        <v>0</v>
      </c>
      <c r="AA106" s="94">
        <f>'Other Opex'!AA21</f>
        <v>0</v>
      </c>
      <c r="AB106" s="95">
        <f>'Other Opex'!AB21</f>
        <v>0</v>
      </c>
    </row>
    <row r="107" spans="2:28" hidden="1" outlineLevel="1">
      <c r="B107" s="271" t="str">
        <f ca="1">'Line Items'!D$603</f>
        <v>Other Operating Costs</v>
      </c>
      <c r="C107" s="271" t="str">
        <f ca="1">'Line Items'!D$630</f>
        <v>Other Operating Costs: Other Staff Costs</v>
      </c>
      <c r="D107" s="112" t="str">
        <f ca="1">'Other Opex'!D22</f>
        <v>Bonuses</v>
      </c>
      <c r="E107" s="93"/>
      <c r="F107" s="113" t="str">
        <f>'Other Opex'!F22</f>
        <v>£000</v>
      </c>
      <c r="G107" s="94">
        <f>'Other Opex'!G22</f>
        <v>0</v>
      </c>
      <c r="H107" s="94">
        <f>'Other Opex'!H22</f>
        <v>0</v>
      </c>
      <c r="I107" s="94">
        <f>'Other Opex'!I22</f>
        <v>0</v>
      </c>
      <c r="J107" s="94">
        <f>'Other Opex'!J22</f>
        <v>0</v>
      </c>
      <c r="K107" s="94">
        <f>'Other Opex'!K22</f>
        <v>0</v>
      </c>
      <c r="L107" s="94">
        <f>'Other Opex'!L22</f>
        <v>0</v>
      </c>
      <c r="M107" s="94">
        <f>'Other Opex'!M22</f>
        <v>0</v>
      </c>
      <c r="N107" s="94">
        <f>'Other Opex'!N22</f>
        <v>0</v>
      </c>
      <c r="O107" s="94">
        <f>'Other Opex'!O22</f>
        <v>0</v>
      </c>
      <c r="P107" s="94">
        <f>'Other Opex'!P22</f>
        <v>0</v>
      </c>
      <c r="Q107" s="94">
        <f>'Other Opex'!Q22</f>
        <v>0</v>
      </c>
      <c r="R107" s="94">
        <f>'Other Opex'!R22</f>
        <v>0</v>
      </c>
      <c r="S107" s="94">
        <f>'Other Opex'!S22</f>
        <v>0</v>
      </c>
      <c r="T107" s="94">
        <f>'Other Opex'!T22</f>
        <v>0</v>
      </c>
      <c r="U107" s="94">
        <f>'Other Opex'!U22</f>
        <v>0</v>
      </c>
      <c r="V107" s="94">
        <f>'Other Opex'!V22</f>
        <v>0</v>
      </c>
      <c r="W107" s="94">
        <f>'Other Opex'!W22</f>
        <v>0</v>
      </c>
      <c r="X107" s="94">
        <f>'Other Opex'!X22</f>
        <v>0</v>
      </c>
      <c r="Y107" s="94">
        <f>'Other Opex'!Y22</f>
        <v>0</v>
      </c>
      <c r="Z107" s="94">
        <f>'Other Opex'!Z22</f>
        <v>0</v>
      </c>
      <c r="AA107" s="94">
        <f>'Other Opex'!AA22</f>
        <v>0</v>
      </c>
      <c r="AB107" s="95">
        <f>'Other Opex'!AB22</f>
        <v>0</v>
      </c>
    </row>
    <row r="108" spans="2:28" hidden="1" outlineLevel="1">
      <c r="B108" s="271" t="str">
        <f ca="1">'Line Items'!D$603</f>
        <v>Other Operating Costs</v>
      </c>
      <c r="C108" s="271" t="str">
        <f ca="1">'Line Items'!D$630</f>
        <v>Other Operating Costs: Other Staff Costs</v>
      </c>
      <c r="D108" s="112" t="str">
        <f ca="1">'Other Opex'!D23</f>
        <v>Staff Recruitment</v>
      </c>
      <c r="E108" s="93"/>
      <c r="F108" s="113" t="str">
        <f>'Other Opex'!F23</f>
        <v>£000</v>
      </c>
      <c r="G108" s="94">
        <f>'Other Opex'!G23</f>
        <v>0</v>
      </c>
      <c r="H108" s="94">
        <f>'Other Opex'!H23</f>
        <v>0</v>
      </c>
      <c r="I108" s="94">
        <f>'Other Opex'!I23</f>
        <v>0</v>
      </c>
      <c r="J108" s="94">
        <f>'Other Opex'!J23</f>
        <v>0</v>
      </c>
      <c r="K108" s="94">
        <f>'Other Opex'!K23</f>
        <v>0</v>
      </c>
      <c r="L108" s="94">
        <f>'Other Opex'!L23</f>
        <v>0</v>
      </c>
      <c r="M108" s="94">
        <f>'Other Opex'!M23</f>
        <v>0</v>
      </c>
      <c r="N108" s="94">
        <f>'Other Opex'!N23</f>
        <v>0</v>
      </c>
      <c r="O108" s="94">
        <f>'Other Opex'!O23</f>
        <v>0</v>
      </c>
      <c r="P108" s="94">
        <f>'Other Opex'!P23</f>
        <v>0</v>
      </c>
      <c r="Q108" s="94">
        <f>'Other Opex'!Q23</f>
        <v>0</v>
      </c>
      <c r="R108" s="94">
        <f>'Other Opex'!R23</f>
        <v>0</v>
      </c>
      <c r="S108" s="94">
        <f>'Other Opex'!S23</f>
        <v>0</v>
      </c>
      <c r="T108" s="94">
        <f>'Other Opex'!T23</f>
        <v>0</v>
      </c>
      <c r="U108" s="94">
        <f>'Other Opex'!U23</f>
        <v>0</v>
      </c>
      <c r="V108" s="94">
        <f>'Other Opex'!V23</f>
        <v>0</v>
      </c>
      <c r="W108" s="94">
        <f>'Other Opex'!W23</f>
        <v>0</v>
      </c>
      <c r="X108" s="94">
        <f>'Other Opex'!X23</f>
        <v>0</v>
      </c>
      <c r="Y108" s="94">
        <f>'Other Opex'!Y23</f>
        <v>0</v>
      </c>
      <c r="Z108" s="94">
        <f>'Other Opex'!Z23</f>
        <v>0</v>
      </c>
      <c r="AA108" s="94">
        <f>'Other Opex'!AA23</f>
        <v>0</v>
      </c>
      <c r="AB108" s="95">
        <f>'Other Opex'!AB23</f>
        <v>0</v>
      </c>
    </row>
    <row r="109" spans="2:28" hidden="1" outlineLevel="1">
      <c r="B109" s="271" t="str">
        <f ca="1">'Line Items'!D$603</f>
        <v>Other Operating Costs</v>
      </c>
      <c r="C109" s="271" t="str">
        <f ca="1">'Line Items'!D$630</f>
        <v>Other Operating Costs: Other Staff Costs</v>
      </c>
      <c r="D109" s="112" t="str">
        <f ca="1">'Other Opex'!D24</f>
        <v>Staff Training</v>
      </c>
      <c r="E109" s="93"/>
      <c r="F109" s="113" t="str">
        <f>'Other Opex'!F24</f>
        <v>£000</v>
      </c>
      <c r="G109" s="94">
        <f>'Other Opex'!G24</f>
        <v>0</v>
      </c>
      <c r="H109" s="94">
        <f>'Other Opex'!H24</f>
        <v>0</v>
      </c>
      <c r="I109" s="94">
        <f>'Other Opex'!I24</f>
        <v>0</v>
      </c>
      <c r="J109" s="94">
        <f>'Other Opex'!J24</f>
        <v>0</v>
      </c>
      <c r="K109" s="94">
        <f>'Other Opex'!K24</f>
        <v>0</v>
      </c>
      <c r="L109" s="94">
        <f>'Other Opex'!L24</f>
        <v>0</v>
      </c>
      <c r="M109" s="94">
        <f>'Other Opex'!M24</f>
        <v>0</v>
      </c>
      <c r="N109" s="94">
        <f>'Other Opex'!N24</f>
        <v>0</v>
      </c>
      <c r="O109" s="94">
        <f>'Other Opex'!O24</f>
        <v>0</v>
      </c>
      <c r="P109" s="94">
        <f>'Other Opex'!P24</f>
        <v>0</v>
      </c>
      <c r="Q109" s="94">
        <f>'Other Opex'!Q24</f>
        <v>0</v>
      </c>
      <c r="R109" s="94">
        <f>'Other Opex'!R24</f>
        <v>0</v>
      </c>
      <c r="S109" s="94">
        <f>'Other Opex'!S24</f>
        <v>0</v>
      </c>
      <c r="T109" s="94">
        <f>'Other Opex'!T24</f>
        <v>0</v>
      </c>
      <c r="U109" s="94">
        <f>'Other Opex'!U24</f>
        <v>0</v>
      </c>
      <c r="V109" s="94">
        <f>'Other Opex'!V24</f>
        <v>0</v>
      </c>
      <c r="W109" s="94">
        <f>'Other Opex'!W24</f>
        <v>0</v>
      </c>
      <c r="X109" s="94">
        <f>'Other Opex'!X24</f>
        <v>0</v>
      </c>
      <c r="Y109" s="94">
        <f>'Other Opex'!Y24</f>
        <v>0</v>
      </c>
      <c r="Z109" s="94">
        <f>'Other Opex'!Z24</f>
        <v>0</v>
      </c>
      <c r="AA109" s="94">
        <f>'Other Opex'!AA24</f>
        <v>0</v>
      </c>
      <c r="AB109" s="95">
        <f>'Other Opex'!AB24</f>
        <v>0</v>
      </c>
    </row>
    <row r="110" spans="2:28" hidden="1" outlineLevel="1">
      <c r="B110" s="271" t="str">
        <f ca="1">'Line Items'!D$603</f>
        <v>Other Operating Costs</v>
      </c>
      <c r="C110" s="271" t="str">
        <f ca="1">'Line Items'!D$630</f>
        <v>Other Operating Costs: Other Staff Costs</v>
      </c>
      <c r="D110" s="112" t="str">
        <f ca="1">'Other Opex'!D25</f>
        <v>Staff Catering</v>
      </c>
      <c r="E110" s="93"/>
      <c r="F110" s="113" t="str">
        <f>'Other Opex'!F25</f>
        <v>£000</v>
      </c>
      <c r="G110" s="94">
        <f>'Other Opex'!G25</f>
        <v>0</v>
      </c>
      <c r="H110" s="94">
        <f>'Other Opex'!H25</f>
        <v>0</v>
      </c>
      <c r="I110" s="94">
        <f>'Other Opex'!I25</f>
        <v>0</v>
      </c>
      <c r="J110" s="94">
        <f>'Other Opex'!J25</f>
        <v>0</v>
      </c>
      <c r="K110" s="94">
        <f>'Other Opex'!K25</f>
        <v>0</v>
      </c>
      <c r="L110" s="94">
        <f>'Other Opex'!L25</f>
        <v>0</v>
      </c>
      <c r="M110" s="94">
        <f>'Other Opex'!M25</f>
        <v>0</v>
      </c>
      <c r="N110" s="94">
        <f>'Other Opex'!N25</f>
        <v>0</v>
      </c>
      <c r="O110" s="94">
        <f>'Other Opex'!O25</f>
        <v>0</v>
      </c>
      <c r="P110" s="94">
        <f>'Other Opex'!P25</f>
        <v>0</v>
      </c>
      <c r="Q110" s="94">
        <f>'Other Opex'!Q25</f>
        <v>0</v>
      </c>
      <c r="R110" s="94">
        <f>'Other Opex'!R25</f>
        <v>0</v>
      </c>
      <c r="S110" s="94">
        <f>'Other Opex'!S25</f>
        <v>0</v>
      </c>
      <c r="T110" s="94">
        <f>'Other Opex'!T25</f>
        <v>0</v>
      </c>
      <c r="U110" s="94">
        <f>'Other Opex'!U25</f>
        <v>0</v>
      </c>
      <c r="V110" s="94">
        <f>'Other Opex'!V25</f>
        <v>0</v>
      </c>
      <c r="W110" s="94">
        <f>'Other Opex'!W25</f>
        <v>0</v>
      </c>
      <c r="X110" s="94">
        <f>'Other Opex'!X25</f>
        <v>0</v>
      </c>
      <c r="Y110" s="94">
        <f>'Other Opex'!Y25</f>
        <v>0</v>
      </c>
      <c r="Z110" s="94">
        <f>'Other Opex'!Z25</f>
        <v>0</v>
      </c>
      <c r="AA110" s="94">
        <f>'Other Opex'!AA25</f>
        <v>0</v>
      </c>
      <c r="AB110" s="95">
        <f>'Other Opex'!AB25</f>
        <v>0</v>
      </c>
    </row>
    <row r="111" spans="2:28" hidden="1" outlineLevel="1">
      <c r="B111" s="271" t="str">
        <f ca="1">'Line Items'!D$603</f>
        <v>Other Operating Costs</v>
      </c>
      <c r="C111" s="271" t="str">
        <f ca="1">'Line Items'!D$630</f>
        <v>Other Operating Costs: Other Staff Costs</v>
      </c>
      <c r="D111" s="112" t="str">
        <f ca="1">'Other Opex'!D26</f>
        <v>Agency and Casual Staff</v>
      </c>
      <c r="E111" s="93"/>
      <c r="F111" s="113" t="str">
        <f>'Other Opex'!F26</f>
        <v>£000</v>
      </c>
      <c r="G111" s="94">
        <f>'Other Opex'!G26</f>
        <v>0</v>
      </c>
      <c r="H111" s="94">
        <f>'Other Opex'!H26</f>
        <v>0</v>
      </c>
      <c r="I111" s="94">
        <f>'Other Opex'!I26</f>
        <v>0</v>
      </c>
      <c r="J111" s="94">
        <f>'Other Opex'!J26</f>
        <v>0</v>
      </c>
      <c r="K111" s="94">
        <f>'Other Opex'!K26</f>
        <v>0</v>
      </c>
      <c r="L111" s="94">
        <f>'Other Opex'!L26</f>
        <v>0</v>
      </c>
      <c r="M111" s="94">
        <f>'Other Opex'!M26</f>
        <v>0</v>
      </c>
      <c r="N111" s="94">
        <f>'Other Opex'!N26</f>
        <v>0</v>
      </c>
      <c r="O111" s="94">
        <f>'Other Opex'!O26</f>
        <v>0</v>
      </c>
      <c r="P111" s="94">
        <f>'Other Opex'!P26</f>
        <v>0</v>
      </c>
      <c r="Q111" s="94">
        <f>'Other Opex'!Q26</f>
        <v>0</v>
      </c>
      <c r="R111" s="94">
        <f>'Other Opex'!R26</f>
        <v>0</v>
      </c>
      <c r="S111" s="94">
        <f>'Other Opex'!S26</f>
        <v>0</v>
      </c>
      <c r="T111" s="94">
        <f>'Other Opex'!T26</f>
        <v>0</v>
      </c>
      <c r="U111" s="94">
        <f>'Other Opex'!U26</f>
        <v>0</v>
      </c>
      <c r="V111" s="94">
        <f>'Other Opex'!V26</f>
        <v>0</v>
      </c>
      <c r="W111" s="94">
        <f>'Other Opex'!W26</f>
        <v>0</v>
      </c>
      <c r="X111" s="94">
        <f>'Other Opex'!X26</f>
        <v>0</v>
      </c>
      <c r="Y111" s="94">
        <f>'Other Opex'!Y26</f>
        <v>0</v>
      </c>
      <c r="Z111" s="94">
        <f>'Other Opex'!Z26</f>
        <v>0</v>
      </c>
      <c r="AA111" s="94">
        <f>'Other Opex'!AA26</f>
        <v>0</v>
      </c>
      <c r="AB111" s="95">
        <f>'Other Opex'!AB26</f>
        <v>0</v>
      </c>
    </row>
    <row r="112" spans="2:28" hidden="1" outlineLevel="1">
      <c r="B112" s="271" t="str">
        <f ca="1">'Line Items'!D$603</f>
        <v>Other Operating Costs</v>
      </c>
      <c r="C112" s="271" t="str">
        <f ca="1">'Line Items'!D$630</f>
        <v>Other Operating Costs: Other Staff Costs</v>
      </c>
      <c r="D112" s="112" t="str">
        <f ca="1">'Other Opex'!D27</f>
        <v>Reorganisation Costs</v>
      </c>
      <c r="E112" s="93"/>
      <c r="F112" s="113" t="str">
        <f>'Other Opex'!F27</f>
        <v>£000</v>
      </c>
      <c r="G112" s="94">
        <f>'Other Opex'!G27</f>
        <v>0</v>
      </c>
      <c r="H112" s="94">
        <f>'Other Opex'!H27</f>
        <v>0</v>
      </c>
      <c r="I112" s="94">
        <f>'Other Opex'!I27</f>
        <v>0</v>
      </c>
      <c r="J112" s="94">
        <f>'Other Opex'!J27</f>
        <v>0</v>
      </c>
      <c r="K112" s="94">
        <f>'Other Opex'!K27</f>
        <v>0</v>
      </c>
      <c r="L112" s="94">
        <f>'Other Opex'!L27</f>
        <v>0</v>
      </c>
      <c r="M112" s="94">
        <f>'Other Opex'!M27</f>
        <v>0</v>
      </c>
      <c r="N112" s="94">
        <f>'Other Opex'!N27</f>
        <v>0</v>
      </c>
      <c r="O112" s="94">
        <f>'Other Opex'!O27</f>
        <v>0</v>
      </c>
      <c r="P112" s="94">
        <f>'Other Opex'!P27</f>
        <v>0</v>
      </c>
      <c r="Q112" s="94">
        <f>'Other Opex'!Q27</f>
        <v>0</v>
      </c>
      <c r="R112" s="94">
        <f>'Other Opex'!R27</f>
        <v>0</v>
      </c>
      <c r="S112" s="94">
        <f>'Other Opex'!S27</f>
        <v>0</v>
      </c>
      <c r="T112" s="94">
        <f>'Other Opex'!T27</f>
        <v>0</v>
      </c>
      <c r="U112" s="94">
        <f>'Other Opex'!U27</f>
        <v>0</v>
      </c>
      <c r="V112" s="94">
        <f>'Other Opex'!V27</f>
        <v>0</v>
      </c>
      <c r="W112" s="94">
        <f>'Other Opex'!W27</f>
        <v>0</v>
      </c>
      <c r="X112" s="94">
        <f>'Other Opex'!X27</f>
        <v>0</v>
      </c>
      <c r="Y112" s="94">
        <f>'Other Opex'!Y27</f>
        <v>0</v>
      </c>
      <c r="Z112" s="94">
        <f>'Other Opex'!Z27</f>
        <v>0</v>
      </c>
      <c r="AA112" s="94">
        <f>'Other Opex'!AA27</f>
        <v>0</v>
      </c>
      <c r="AB112" s="95">
        <f>'Other Opex'!AB27</f>
        <v>0</v>
      </c>
    </row>
    <row r="113" spans="2:28" hidden="1" outlineLevel="1">
      <c r="B113" s="271" t="str">
        <f ca="1">'Line Items'!D$603</f>
        <v>Other Operating Costs</v>
      </c>
      <c r="C113" s="271" t="str">
        <f ca="1">'Line Items'!D$630</f>
        <v>Other Operating Costs: Other Staff Costs</v>
      </c>
      <c r="D113" s="112" t="str">
        <f ca="1">'Other Opex'!D28</f>
        <v>Internal Communications</v>
      </c>
      <c r="E113" s="93"/>
      <c r="F113" s="113" t="str">
        <f>'Other Opex'!F28</f>
        <v>£000</v>
      </c>
      <c r="G113" s="94">
        <f>'Other Opex'!G28</f>
        <v>0</v>
      </c>
      <c r="H113" s="94">
        <f>'Other Opex'!H28</f>
        <v>0</v>
      </c>
      <c r="I113" s="94">
        <f>'Other Opex'!I28</f>
        <v>0</v>
      </c>
      <c r="J113" s="94">
        <f>'Other Opex'!J28</f>
        <v>0</v>
      </c>
      <c r="K113" s="94">
        <f>'Other Opex'!K28</f>
        <v>0</v>
      </c>
      <c r="L113" s="94">
        <f>'Other Opex'!L28</f>
        <v>0</v>
      </c>
      <c r="M113" s="94">
        <f>'Other Opex'!M28</f>
        <v>0</v>
      </c>
      <c r="N113" s="94">
        <f>'Other Opex'!N28</f>
        <v>0</v>
      </c>
      <c r="O113" s="94">
        <f>'Other Opex'!O28</f>
        <v>0</v>
      </c>
      <c r="P113" s="94">
        <f>'Other Opex'!P28</f>
        <v>0</v>
      </c>
      <c r="Q113" s="94">
        <f>'Other Opex'!Q28</f>
        <v>0</v>
      </c>
      <c r="R113" s="94">
        <f>'Other Opex'!R28</f>
        <v>0</v>
      </c>
      <c r="S113" s="94">
        <f>'Other Opex'!S28</f>
        <v>0</v>
      </c>
      <c r="T113" s="94">
        <f>'Other Opex'!T28</f>
        <v>0</v>
      </c>
      <c r="U113" s="94">
        <f>'Other Opex'!U28</f>
        <v>0</v>
      </c>
      <c r="V113" s="94">
        <f>'Other Opex'!V28</f>
        <v>0</v>
      </c>
      <c r="W113" s="94">
        <f>'Other Opex'!W28</f>
        <v>0</v>
      </c>
      <c r="X113" s="94">
        <f>'Other Opex'!X28</f>
        <v>0</v>
      </c>
      <c r="Y113" s="94">
        <f>'Other Opex'!Y28</f>
        <v>0</v>
      </c>
      <c r="Z113" s="94">
        <f>'Other Opex'!Z28</f>
        <v>0</v>
      </c>
      <c r="AA113" s="94">
        <f>'Other Opex'!AA28</f>
        <v>0</v>
      </c>
      <c r="AB113" s="95">
        <f>'Other Opex'!AB28</f>
        <v>0</v>
      </c>
    </row>
    <row r="114" spans="2:28" hidden="1" outlineLevel="1">
      <c r="B114" s="271" t="str">
        <f ca="1">'Line Items'!D$603</f>
        <v>Other Operating Costs</v>
      </c>
      <c r="C114" s="271" t="str">
        <f ca="1">'Line Items'!D$630</f>
        <v>Other Operating Costs: Other Staff Costs</v>
      </c>
      <c r="D114" s="112" t="str">
        <f ca="1">'Other Opex'!D29</f>
        <v>Change Management</v>
      </c>
      <c r="E114" s="93"/>
      <c r="F114" s="113" t="str">
        <f>'Other Opex'!F29</f>
        <v>£000</v>
      </c>
      <c r="G114" s="94">
        <f>'Other Opex'!G29</f>
        <v>0</v>
      </c>
      <c r="H114" s="94">
        <f>'Other Opex'!H29</f>
        <v>0</v>
      </c>
      <c r="I114" s="94">
        <f>'Other Opex'!I29</f>
        <v>0</v>
      </c>
      <c r="J114" s="94">
        <f>'Other Opex'!J29</f>
        <v>0</v>
      </c>
      <c r="K114" s="94">
        <f>'Other Opex'!K29</f>
        <v>0</v>
      </c>
      <c r="L114" s="94">
        <f>'Other Opex'!L29</f>
        <v>0</v>
      </c>
      <c r="M114" s="94">
        <f>'Other Opex'!M29</f>
        <v>0</v>
      </c>
      <c r="N114" s="94">
        <f>'Other Opex'!N29</f>
        <v>0</v>
      </c>
      <c r="O114" s="94">
        <f>'Other Opex'!O29</f>
        <v>0</v>
      </c>
      <c r="P114" s="94">
        <f>'Other Opex'!P29</f>
        <v>0</v>
      </c>
      <c r="Q114" s="94">
        <f>'Other Opex'!Q29</f>
        <v>0</v>
      </c>
      <c r="R114" s="94">
        <f>'Other Opex'!R29</f>
        <v>0</v>
      </c>
      <c r="S114" s="94">
        <f>'Other Opex'!S29</f>
        <v>0</v>
      </c>
      <c r="T114" s="94">
        <f>'Other Opex'!T29</f>
        <v>0</v>
      </c>
      <c r="U114" s="94">
        <f>'Other Opex'!U29</f>
        <v>0</v>
      </c>
      <c r="V114" s="94">
        <f>'Other Opex'!V29</f>
        <v>0</v>
      </c>
      <c r="W114" s="94">
        <f>'Other Opex'!W29</f>
        <v>0</v>
      </c>
      <c r="X114" s="94">
        <f>'Other Opex'!X29</f>
        <v>0</v>
      </c>
      <c r="Y114" s="94">
        <f>'Other Opex'!Y29</f>
        <v>0</v>
      </c>
      <c r="Z114" s="94">
        <f>'Other Opex'!Z29</f>
        <v>0</v>
      </c>
      <c r="AA114" s="94">
        <f>'Other Opex'!AA29</f>
        <v>0</v>
      </c>
      <c r="AB114" s="95">
        <f>'Other Opex'!AB29</f>
        <v>0</v>
      </c>
    </row>
    <row r="115" spans="2:28" hidden="1" outlineLevel="1">
      <c r="B115" s="271" t="str">
        <f ca="1">'Line Items'!D$603</f>
        <v>Other Operating Costs</v>
      </c>
      <c r="C115" s="271" t="str">
        <f ca="1">'Line Items'!D$630</f>
        <v>Other Operating Costs: Other Staff Costs</v>
      </c>
      <c r="D115" s="112" t="str">
        <f ca="1">'Other Opex'!D30</f>
        <v>Additional Other Staff Costs</v>
      </c>
      <c r="E115" s="93"/>
      <c r="F115" s="113" t="str">
        <f>'Other Opex'!F30</f>
        <v>£000</v>
      </c>
      <c r="G115" s="94">
        <f>'Other Opex'!G30</f>
        <v>0</v>
      </c>
      <c r="H115" s="94">
        <f>'Other Opex'!H30</f>
        <v>0</v>
      </c>
      <c r="I115" s="94">
        <f>'Other Opex'!I30</f>
        <v>0</v>
      </c>
      <c r="J115" s="94">
        <f>'Other Opex'!J30</f>
        <v>0</v>
      </c>
      <c r="K115" s="94">
        <f>'Other Opex'!K30</f>
        <v>0</v>
      </c>
      <c r="L115" s="94">
        <f>'Other Opex'!L30</f>
        <v>0</v>
      </c>
      <c r="M115" s="94">
        <f>'Other Opex'!M30</f>
        <v>0</v>
      </c>
      <c r="N115" s="94">
        <f>'Other Opex'!N30</f>
        <v>0</v>
      </c>
      <c r="O115" s="94">
        <f>'Other Opex'!O30</f>
        <v>0</v>
      </c>
      <c r="P115" s="94">
        <f>'Other Opex'!P30</f>
        <v>0</v>
      </c>
      <c r="Q115" s="94">
        <f>'Other Opex'!Q30</f>
        <v>0</v>
      </c>
      <c r="R115" s="94">
        <f>'Other Opex'!R30</f>
        <v>0</v>
      </c>
      <c r="S115" s="94">
        <f>'Other Opex'!S30</f>
        <v>0</v>
      </c>
      <c r="T115" s="94">
        <f>'Other Opex'!T30</f>
        <v>0</v>
      </c>
      <c r="U115" s="94">
        <f>'Other Opex'!U30</f>
        <v>0</v>
      </c>
      <c r="V115" s="94">
        <f>'Other Opex'!V30</f>
        <v>0</v>
      </c>
      <c r="W115" s="94">
        <f>'Other Opex'!W30</f>
        <v>0</v>
      </c>
      <c r="X115" s="94">
        <f>'Other Opex'!X30</f>
        <v>0</v>
      </c>
      <c r="Y115" s="94">
        <f>'Other Opex'!Y30</f>
        <v>0</v>
      </c>
      <c r="Z115" s="94">
        <f>'Other Opex'!Z30</f>
        <v>0</v>
      </c>
      <c r="AA115" s="94">
        <f>'Other Opex'!AA30</f>
        <v>0</v>
      </c>
      <c r="AB115" s="95">
        <f>'Other Opex'!AB30</f>
        <v>0</v>
      </c>
    </row>
    <row r="116" spans="2:28" hidden="1" outlineLevel="1">
      <c r="B116" s="271" t="str">
        <f ca="1">'Line Items'!D$603</f>
        <v>Other Operating Costs</v>
      </c>
      <c r="C116" s="271" t="str">
        <f ca="1">'Line Items'!D$630</f>
        <v>Other Operating Costs: Other Staff Costs</v>
      </c>
      <c r="D116" s="112" t="str">
        <f ca="1">'Other Opex'!D31</f>
        <v>Travel</v>
      </c>
      <c r="E116" s="93"/>
      <c r="F116" s="113" t="str">
        <f>'Other Opex'!F31</f>
        <v>£000</v>
      </c>
      <c r="G116" s="94">
        <f>'Other Opex'!G31</f>
        <v>0</v>
      </c>
      <c r="H116" s="94">
        <f>'Other Opex'!H31</f>
        <v>0</v>
      </c>
      <c r="I116" s="94">
        <f>'Other Opex'!I31</f>
        <v>0</v>
      </c>
      <c r="J116" s="94">
        <f>'Other Opex'!J31</f>
        <v>0</v>
      </c>
      <c r="K116" s="94">
        <f>'Other Opex'!K31</f>
        <v>0</v>
      </c>
      <c r="L116" s="94">
        <f>'Other Opex'!L31</f>
        <v>0</v>
      </c>
      <c r="M116" s="94">
        <f>'Other Opex'!M31</f>
        <v>0</v>
      </c>
      <c r="N116" s="94">
        <f>'Other Opex'!N31</f>
        <v>0</v>
      </c>
      <c r="O116" s="94">
        <f>'Other Opex'!O31</f>
        <v>0</v>
      </c>
      <c r="P116" s="94">
        <f>'Other Opex'!P31</f>
        <v>0</v>
      </c>
      <c r="Q116" s="94">
        <f>'Other Opex'!Q31</f>
        <v>0</v>
      </c>
      <c r="R116" s="94">
        <f>'Other Opex'!R31</f>
        <v>0</v>
      </c>
      <c r="S116" s="94">
        <f>'Other Opex'!S31</f>
        <v>0</v>
      </c>
      <c r="T116" s="94">
        <f>'Other Opex'!T31</f>
        <v>0</v>
      </c>
      <c r="U116" s="94">
        <f>'Other Opex'!U31</f>
        <v>0</v>
      </c>
      <c r="V116" s="94">
        <f>'Other Opex'!V31</f>
        <v>0</v>
      </c>
      <c r="W116" s="94">
        <f>'Other Opex'!W31</f>
        <v>0</v>
      </c>
      <c r="X116" s="94">
        <f>'Other Opex'!X31</f>
        <v>0</v>
      </c>
      <c r="Y116" s="94">
        <f>'Other Opex'!Y31</f>
        <v>0</v>
      </c>
      <c r="Z116" s="94">
        <f>'Other Opex'!Z31</f>
        <v>0</v>
      </c>
      <c r="AA116" s="94">
        <f>'Other Opex'!AA31</f>
        <v>0</v>
      </c>
      <c r="AB116" s="95">
        <f>'Other Opex'!AB31</f>
        <v>0</v>
      </c>
    </row>
    <row r="117" spans="2:28" hidden="1" outlineLevel="1">
      <c r="B117" s="271" t="str">
        <f ca="1">'Line Items'!D$603</f>
        <v>Other Operating Costs</v>
      </c>
      <c r="C117" s="271" t="str">
        <f ca="1">'Line Items'!D$630</f>
        <v>Other Operating Costs: Other Staff Costs</v>
      </c>
      <c r="D117" s="112" t="str">
        <f ca="1">'Other Opex'!D32</f>
        <v>Severance / Redundancy</v>
      </c>
      <c r="E117" s="93"/>
      <c r="F117" s="113" t="str">
        <f>'Other Opex'!F32</f>
        <v>£000</v>
      </c>
      <c r="G117" s="94">
        <f>'Other Opex'!G32</f>
        <v>0</v>
      </c>
      <c r="H117" s="94">
        <f>'Other Opex'!H32</f>
        <v>0</v>
      </c>
      <c r="I117" s="94">
        <f>'Other Opex'!I32</f>
        <v>0</v>
      </c>
      <c r="J117" s="94">
        <f>'Other Opex'!J32</f>
        <v>0</v>
      </c>
      <c r="K117" s="94">
        <f>'Other Opex'!K32</f>
        <v>0</v>
      </c>
      <c r="L117" s="94">
        <f>'Other Opex'!L32</f>
        <v>0</v>
      </c>
      <c r="M117" s="94">
        <f>'Other Opex'!M32</f>
        <v>0</v>
      </c>
      <c r="N117" s="94">
        <f>'Other Opex'!N32</f>
        <v>0</v>
      </c>
      <c r="O117" s="94">
        <f>'Other Opex'!O32</f>
        <v>0</v>
      </c>
      <c r="P117" s="94">
        <f>'Other Opex'!P32</f>
        <v>0</v>
      </c>
      <c r="Q117" s="94">
        <f>'Other Opex'!Q32</f>
        <v>0</v>
      </c>
      <c r="R117" s="94">
        <f>'Other Opex'!R32</f>
        <v>0</v>
      </c>
      <c r="S117" s="94">
        <f>'Other Opex'!S32</f>
        <v>0</v>
      </c>
      <c r="T117" s="94">
        <f>'Other Opex'!T32</f>
        <v>0</v>
      </c>
      <c r="U117" s="94">
        <f>'Other Opex'!U32</f>
        <v>0</v>
      </c>
      <c r="V117" s="94">
        <f>'Other Opex'!V32</f>
        <v>0</v>
      </c>
      <c r="W117" s="94">
        <f>'Other Opex'!W32</f>
        <v>0</v>
      </c>
      <c r="X117" s="94">
        <f>'Other Opex'!X32</f>
        <v>0</v>
      </c>
      <c r="Y117" s="94">
        <f>'Other Opex'!Y32</f>
        <v>0</v>
      </c>
      <c r="Z117" s="94">
        <f>'Other Opex'!Z32</f>
        <v>0</v>
      </c>
      <c r="AA117" s="94">
        <f>'Other Opex'!AA32</f>
        <v>0</v>
      </c>
      <c r="AB117" s="95">
        <f>'Other Opex'!AB32</f>
        <v>0</v>
      </c>
    </row>
    <row r="118" spans="2:28" hidden="1" outlineLevel="1">
      <c r="B118" s="271" t="str">
        <f ca="1">'Line Items'!D$603</f>
        <v>Other Operating Costs</v>
      </c>
      <c r="C118" s="271" t="str">
        <f ca="1">'Line Items'!D$630</f>
        <v>Other Operating Costs: Other Staff Costs</v>
      </c>
      <c r="D118" s="112" t="str">
        <f ca="1">'Other Opex'!D33</f>
        <v>FRS 17</v>
      </c>
      <c r="E118" s="93"/>
      <c r="F118" s="113" t="str">
        <f>'Other Opex'!F33</f>
        <v>£000</v>
      </c>
      <c r="G118" s="94">
        <f>'Other Opex'!G33</f>
        <v>0</v>
      </c>
      <c r="H118" s="94">
        <f>'Other Opex'!H33</f>
        <v>0</v>
      </c>
      <c r="I118" s="94">
        <f>'Other Opex'!I33</f>
        <v>0</v>
      </c>
      <c r="J118" s="94">
        <f>'Other Opex'!J33</f>
        <v>0</v>
      </c>
      <c r="K118" s="94">
        <f>'Other Opex'!K33</f>
        <v>0</v>
      </c>
      <c r="L118" s="94">
        <f>'Other Opex'!L33</f>
        <v>0</v>
      </c>
      <c r="M118" s="94">
        <f>'Other Opex'!M33</f>
        <v>0</v>
      </c>
      <c r="N118" s="94">
        <f>'Other Opex'!N33</f>
        <v>0</v>
      </c>
      <c r="O118" s="94">
        <f>'Other Opex'!O33</f>
        <v>0</v>
      </c>
      <c r="P118" s="94">
        <f>'Other Opex'!P33</f>
        <v>0</v>
      </c>
      <c r="Q118" s="94">
        <f>'Other Opex'!Q33</f>
        <v>0</v>
      </c>
      <c r="R118" s="94">
        <f>'Other Opex'!R33</f>
        <v>0</v>
      </c>
      <c r="S118" s="94">
        <f>'Other Opex'!S33</f>
        <v>0</v>
      </c>
      <c r="T118" s="94">
        <f>'Other Opex'!T33</f>
        <v>0</v>
      </c>
      <c r="U118" s="94">
        <f>'Other Opex'!U33</f>
        <v>0</v>
      </c>
      <c r="V118" s="94">
        <f>'Other Opex'!V33</f>
        <v>0</v>
      </c>
      <c r="W118" s="94">
        <f>'Other Opex'!W33</f>
        <v>0</v>
      </c>
      <c r="X118" s="94">
        <f>'Other Opex'!X33</f>
        <v>0</v>
      </c>
      <c r="Y118" s="94">
        <f>'Other Opex'!Y33</f>
        <v>0</v>
      </c>
      <c r="Z118" s="94">
        <f>'Other Opex'!Z33</f>
        <v>0</v>
      </c>
      <c r="AA118" s="94">
        <f>'Other Opex'!AA33</f>
        <v>0</v>
      </c>
      <c r="AB118" s="95">
        <f>'Other Opex'!AB33</f>
        <v>0</v>
      </c>
    </row>
    <row r="119" spans="2:28" hidden="1" outlineLevel="1">
      <c r="B119" s="271" t="str">
        <f ca="1">'Line Items'!D$603</f>
        <v>Other Operating Costs</v>
      </c>
      <c r="C119" s="271" t="str">
        <f ca="1">'Line Items'!D$630</f>
        <v>Other Operating Costs: Other Staff Costs</v>
      </c>
      <c r="D119" s="112" t="str">
        <f ca="1">'Other Opex'!D34</f>
        <v>Staff taxis</v>
      </c>
      <c r="E119" s="93"/>
      <c r="F119" s="113" t="str">
        <f>'Other Opex'!F34</f>
        <v>£000</v>
      </c>
      <c r="G119" s="94">
        <f>'Other Opex'!G34</f>
        <v>0</v>
      </c>
      <c r="H119" s="94">
        <f>'Other Opex'!H34</f>
        <v>0</v>
      </c>
      <c r="I119" s="94">
        <f>'Other Opex'!I34</f>
        <v>0</v>
      </c>
      <c r="J119" s="94">
        <f>'Other Opex'!J34</f>
        <v>0</v>
      </c>
      <c r="K119" s="94">
        <f>'Other Opex'!K34</f>
        <v>0</v>
      </c>
      <c r="L119" s="94">
        <f>'Other Opex'!L34</f>
        <v>0</v>
      </c>
      <c r="M119" s="94">
        <f>'Other Opex'!M34</f>
        <v>0</v>
      </c>
      <c r="N119" s="94">
        <f>'Other Opex'!N34</f>
        <v>0</v>
      </c>
      <c r="O119" s="94">
        <f>'Other Opex'!O34</f>
        <v>0</v>
      </c>
      <c r="P119" s="94">
        <f>'Other Opex'!P34</f>
        <v>0</v>
      </c>
      <c r="Q119" s="94">
        <f>'Other Opex'!Q34</f>
        <v>0</v>
      </c>
      <c r="R119" s="94">
        <f>'Other Opex'!R34</f>
        <v>0</v>
      </c>
      <c r="S119" s="94">
        <f>'Other Opex'!S34</f>
        <v>0</v>
      </c>
      <c r="T119" s="94">
        <f>'Other Opex'!T34</f>
        <v>0</v>
      </c>
      <c r="U119" s="94">
        <f>'Other Opex'!U34</f>
        <v>0</v>
      </c>
      <c r="V119" s="94">
        <f>'Other Opex'!V34</f>
        <v>0</v>
      </c>
      <c r="W119" s="94">
        <f>'Other Opex'!W34</f>
        <v>0</v>
      </c>
      <c r="X119" s="94">
        <f>'Other Opex'!X34</f>
        <v>0</v>
      </c>
      <c r="Y119" s="94">
        <f>'Other Opex'!Y34</f>
        <v>0</v>
      </c>
      <c r="Z119" s="94">
        <f>'Other Opex'!Z34</f>
        <v>0</v>
      </c>
      <c r="AA119" s="94">
        <f>'Other Opex'!AA34</f>
        <v>0</v>
      </c>
      <c r="AB119" s="95">
        <f>'Other Opex'!AB34</f>
        <v>0</v>
      </c>
    </row>
    <row r="120" spans="2:28" hidden="1" outlineLevel="1">
      <c r="B120" s="271" t="str">
        <f ca="1">'Line Items'!D$603</f>
        <v>Other Operating Costs</v>
      </c>
      <c r="C120" s="271" t="str">
        <f ca="1">'Line Items'!D$630</f>
        <v>Other Operating Costs: Other Staff Costs</v>
      </c>
      <c r="D120" s="112" t="str">
        <f ca="1">'Other Opex'!D35</f>
        <v>[Other Staff Costs Line 19]</v>
      </c>
      <c r="E120" s="93"/>
      <c r="F120" s="113" t="str">
        <f>'Other Opex'!F35</f>
        <v>£000</v>
      </c>
      <c r="G120" s="94">
        <f>'Other Opex'!G35</f>
        <v>0</v>
      </c>
      <c r="H120" s="94">
        <f>'Other Opex'!H35</f>
        <v>0</v>
      </c>
      <c r="I120" s="94">
        <f>'Other Opex'!I35</f>
        <v>0</v>
      </c>
      <c r="J120" s="94">
        <f>'Other Opex'!J35</f>
        <v>0</v>
      </c>
      <c r="K120" s="94">
        <f>'Other Opex'!K35</f>
        <v>0</v>
      </c>
      <c r="L120" s="94">
        <f>'Other Opex'!L35</f>
        <v>0</v>
      </c>
      <c r="M120" s="94">
        <f>'Other Opex'!M35</f>
        <v>0</v>
      </c>
      <c r="N120" s="94">
        <f>'Other Opex'!N35</f>
        <v>0</v>
      </c>
      <c r="O120" s="94">
        <f>'Other Opex'!O35</f>
        <v>0</v>
      </c>
      <c r="P120" s="94">
        <f>'Other Opex'!P35</f>
        <v>0</v>
      </c>
      <c r="Q120" s="94">
        <f>'Other Opex'!Q35</f>
        <v>0</v>
      </c>
      <c r="R120" s="94">
        <f>'Other Opex'!R35</f>
        <v>0</v>
      </c>
      <c r="S120" s="94">
        <f>'Other Opex'!S35</f>
        <v>0</v>
      </c>
      <c r="T120" s="94">
        <f>'Other Opex'!T35</f>
        <v>0</v>
      </c>
      <c r="U120" s="94">
        <f>'Other Opex'!U35</f>
        <v>0</v>
      </c>
      <c r="V120" s="94">
        <f>'Other Opex'!V35</f>
        <v>0</v>
      </c>
      <c r="W120" s="94">
        <f>'Other Opex'!W35</f>
        <v>0</v>
      </c>
      <c r="X120" s="94">
        <f>'Other Opex'!X35</f>
        <v>0</v>
      </c>
      <c r="Y120" s="94">
        <f>'Other Opex'!Y35</f>
        <v>0</v>
      </c>
      <c r="Z120" s="94">
        <f>'Other Opex'!Z35</f>
        <v>0</v>
      </c>
      <c r="AA120" s="94">
        <f>'Other Opex'!AA35</f>
        <v>0</v>
      </c>
      <c r="AB120" s="95">
        <f>'Other Opex'!AB35</f>
        <v>0</v>
      </c>
    </row>
    <row r="121" spans="2:28" hidden="1" outlineLevel="1">
      <c r="B121" s="271" t="str">
        <f ca="1">'Line Items'!D$603</f>
        <v>Other Operating Costs</v>
      </c>
      <c r="C121" s="271" t="str">
        <f ca="1">'Line Items'!D$630</f>
        <v>Other Operating Costs: Other Staff Costs</v>
      </c>
      <c r="D121" s="112" t="str">
        <f ca="1">'Other Opex'!D36</f>
        <v>[Other Staff Costs Line 20]</v>
      </c>
      <c r="E121" s="93"/>
      <c r="F121" s="113" t="str">
        <f>'Other Opex'!F36</f>
        <v>£000</v>
      </c>
      <c r="G121" s="94">
        <f>'Other Opex'!G36</f>
        <v>0</v>
      </c>
      <c r="H121" s="94">
        <f>'Other Opex'!H36</f>
        <v>0</v>
      </c>
      <c r="I121" s="94">
        <f>'Other Opex'!I36</f>
        <v>0</v>
      </c>
      <c r="J121" s="94">
        <f>'Other Opex'!J36</f>
        <v>0</v>
      </c>
      <c r="K121" s="94">
        <f>'Other Opex'!K36</f>
        <v>0</v>
      </c>
      <c r="L121" s="94">
        <f>'Other Opex'!L36</f>
        <v>0</v>
      </c>
      <c r="M121" s="94">
        <f>'Other Opex'!M36</f>
        <v>0</v>
      </c>
      <c r="N121" s="94">
        <f>'Other Opex'!N36</f>
        <v>0</v>
      </c>
      <c r="O121" s="94">
        <f>'Other Opex'!O36</f>
        <v>0</v>
      </c>
      <c r="P121" s="94">
        <f>'Other Opex'!P36</f>
        <v>0</v>
      </c>
      <c r="Q121" s="94">
        <f>'Other Opex'!Q36</f>
        <v>0</v>
      </c>
      <c r="R121" s="94">
        <f>'Other Opex'!R36</f>
        <v>0</v>
      </c>
      <c r="S121" s="94">
        <f>'Other Opex'!S36</f>
        <v>0</v>
      </c>
      <c r="T121" s="94">
        <f>'Other Opex'!T36</f>
        <v>0</v>
      </c>
      <c r="U121" s="94">
        <f>'Other Opex'!U36</f>
        <v>0</v>
      </c>
      <c r="V121" s="94">
        <f>'Other Opex'!V36</f>
        <v>0</v>
      </c>
      <c r="W121" s="94">
        <f>'Other Opex'!W36</f>
        <v>0</v>
      </c>
      <c r="X121" s="94">
        <f>'Other Opex'!X36</f>
        <v>0</v>
      </c>
      <c r="Y121" s="94">
        <f>'Other Opex'!Y36</f>
        <v>0</v>
      </c>
      <c r="Z121" s="94">
        <f>'Other Opex'!Z36</f>
        <v>0</v>
      </c>
      <c r="AA121" s="94">
        <f>'Other Opex'!AA36</f>
        <v>0</v>
      </c>
      <c r="AB121" s="95">
        <f>'Other Opex'!AB36</f>
        <v>0</v>
      </c>
    </row>
    <row r="122" spans="2:28" hidden="1" outlineLevel="1">
      <c r="B122" s="271" t="str">
        <f ca="1">'Line Items'!D$603</f>
        <v>Other Operating Costs</v>
      </c>
      <c r="C122" s="271" t="str">
        <f ca="1">'Line Items'!D$630</f>
        <v>Other Operating Costs: Other Staff Costs</v>
      </c>
      <c r="D122" s="112" t="str">
        <f ca="1">'Other Opex'!D37</f>
        <v>[Other Staff Costs Line 21]</v>
      </c>
      <c r="E122" s="93"/>
      <c r="F122" s="113" t="str">
        <f>'Other Opex'!F37</f>
        <v>£000</v>
      </c>
      <c r="G122" s="94">
        <f>'Other Opex'!G37</f>
        <v>0</v>
      </c>
      <c r="H122" s="94">
        <f>'Other Opex'!H37</f>
        <v>0</v>
      </c>
      <c r="I122" s="94">
        <f>'Other Opex'!I37</f>
        <v>0</v>
      </c>
      <c r="J122" s="94">
        <f>'Other Opex'!J37</f>
        <v>0</v>
      </c>
      <c r="K122" s="94">
        <f>'Other Opex'!K37</f>
        <v>0</v>
      </c>
      <c r="L122" s="94">
        <f>'Other Opex'!L37</f>
        <v>0</v>
      </c>
      <c r="M122" s="94">
        <f>'Other Opex'!M37</f>
        <v>0</v>
      </c>
      <c r="N122" s="94">
        <f>'Other Opex'!N37</f>
        <v>0</v>
      </c>
      <c r="O122" s="94">
        <f>'Other Opex'!O37</f>
        <v>0</v>
      </c>
      <c r="P122" s="94">
        <f>'Other Opex'!P37</f>
        <v>0</v>
      </c>
      <c r="Q122" s="94">
        <f>'Other Opex'!Q37</f>
        <v>0</v>
      </c>
      <c r="R122" s="94">
        <f>'Other Opex'!R37</f>
        <v>0</v>
      </c>
      <c r="S122" s="94">
        <f>'Other Opex'!S37</f>
        <v>0</v>
      </c>
      <c r="T122" s="94">
        <f>'Other Opex'!T37</f>
        <v>0</v>
      </c>
      <c r="U122" s="94">
        <f>'Other Opex'!U37</f>
        <v>0</v>
      </c>
      <c r="V122" s="94">
        <f>'Other Opex'!V37</f>
        <v>0</v>
      </c>
      <c r="W122" s="94">
        <f>'Other Opex'!W37</f>
        <v>0</v>
      </c>
      <c r="X122" s="94">
        <f>'Other Opex'!X37</f>
        <v>0</v>
      </c>
      <c r="Y122" s="94">
        <f>'Other Opex'!Y37</f>
        <v>0</v>
      </c>
      <c r="Z122" s="94">
        <f>'Other Opex'!Z37</f>
        <v>0</v>
      </c>
      <c r="AA122" s="94">
        <f>'Other Opex'!AA37</f>
        <v>0</v>
      </c>
      <c r="AB122" s="95">
        <f>'Other Opex'!AB37</f>
        <v>0</v>
      </c>
    </row>
    <row r="123" spans="2:28" hidden="1" outlineLevel="1">
      <c r="B123" s="271" t="str">
        <f ca="1">'Line Items'!D$603</f>
        <v>Other Operating Costs</v>
      </c>
      <c r="C123" s="271" t="str">
        <f ca="1">'Line Items'!D$630</f>
        <v>Other Operating Costs: Other Staff Costs</v>
      </c>
      <c r="D123" s="112" t="str">
        <f ca="1">'Other Opex'!D38</f>
        <v>[Other Staff Costs Line 22]</v>
      </c>
      <c r="E123" s="93"/>
      <c r="F123" s="113" t="str">
        <f>'Other Opex'!F38</f>
        <v>£000</v>
      </c>
      <c r="G123" s="94">
        <f>'Other Opex'!G38</f>
        <v>0</v>
      </c>
      <c r="H123" s="94">
        <f>'Other Opex'!H38</f>
        <v>0</v>
      </c>
      <c r="I123" s="94">
        <f>'Other Opex'!I38</f>
        <v>0</v>
      </c>
      <c r="J123" s="94">
        <f>'Other Opex'!J38</f>
        <v>0</v>
      </c>
      <c r="K123" s="94">
        <f>'Other Opex'!K38</f>
        <v>0</v>
      </c>
      <c r="L123" s="94">
        <f>'Other Opex'!L38</f>
        <v>0</v>
      </c>
      <c r="M123" s="94">
        <f>'Other Opex'!M38</f>
        <v>0</v>
      </c>
      <c r="N123" s="94">
        <f>'Other Opex'!N38</f>
        <v>0</v>
      </c>
      <c r="O123" s="94">
        <f>'Other Opex'!O38</f>
        <v>0</v>
      </c>
      <c r="P123" s="94">
        <f>'Other Opex'!P38</f>
        <v>0</v>
      </c>
      <c r="Q123" s="94">
        <f>'Other Opex'!Q38</f>
        <v>0</v>
      </c>
      <c r="R123" s="94">
        <f>'Other Opex'!R38</f>
        <v>0</v>
      </c>
      <c r="S123" s="94">
        <f>'Other Opex'!S38</f>
        <v>0</v>
      </c>
      <c r="T123" s="94">
        <f>'Other Opex'!T38</f>
        <v>0</v>
      </c>
      <c r="U123" s="94">
        <f>'Other Opex'!U38</f>
        <v>0</v>
      </c>
      <c r="V123" s="94">
        <f>'Other Opex'!V38</f>
        <v>0</v>
      </c>
      <c r="W123" s="94">
        <f>'Other Opex'!W38</f>
        <v>0</v>
      </c>
      <c r="X123" s="94">
        <f>'Other Opex'!X38</f>
        <v>0</v>
      </c>
      <c r="Y123" s="94">
        <f>'Other Opex'!Y38</f>
        <v>0</v>
      </c>
      <c r="Z123" s="94">
        <f>'Other Opex'!Z38</f>
        <v>0</v>
      </c>
      <c r="AA123" s="94">
        <f>'Other Opex'!AA38</f>
        <v>0</v>
      </c>
      <c r="AB123" s="95">
        <f>'Other Opex'!AB38</f>
        <v>0</v>
      </c>
    </row>
    <row r="124" spans="2:28" hidden="1" outlineLevel="1">
      <c r="B124" s="271" t="str">
        <f ca="1">'Line Items'!D$603</f>
        <v>Other Operating Costs</v>
      </c>
      <c r="C124" s="271" t="str">
        <f ca="1">'Line Items'!D$630</f>
        <v>Other Operating Costs: Other Staff Costs</v>
      </c>
      <c r="D124" s="112" t="str">
        <f ca="1">'Other Opex'!D39</f>
        <v>[Other Staff Costs Line 23]</v>
      </c>
      <c r="E124" s="93"/>
      <c r="F124" s="113" t="str">
        <f>'Other Opex'!F39</f>
        <v>£000</v>
      </c>
      <c r="G124" s="94">
        <f>'Other Opex'!G39</f>
        <v>0</v>
      </c>
      <c r="H124" s="94">
        <f>'Other Opex'!H39</f>
        <v>0</v>
      </c>
      <c r="I124" s="94">
        <f>'Other Opex'!I39</f>
        <v>0</v>
      </c>
      <c r="J124" s="94">
        <f>'Other Opex'!J39</f>
        <v>0</v>
      </c>
      <c r="K124" s="94">
        <f>'Other Opex'!K39</f>
        <v>0</v>
      </c>
      <c r="L124" s="94">
        <f>'Other Opex'!L39</f>
        <v>0</v>
      </c>
      <c r="M124" s="94">
        <f>'Other Opex'!M39</f>
        <v>0</v>
      </c>
      <c r="N124" s="94">
        <f>'Other Opex'!N39</f>
        <v>0</v>
      </c>
      <c r="O124" s="94">
        <f>'Other Opex'!O39</f>
        <v>0</v>
      </c>
      <c r="P124" s="94">
        <f>'Other Opex'!P39</f>
        <v>0</v>
      </c>
      <c r="Q124" s="94">
        <f>'Other Opex'!Q39</f>
        <v>0</v>
      </c>
      <c r="R124" s="94">
        <f>'Other Opex'!R39</f>
        <v>0</v>
      </c>
      <c r="S124" s="94">
        <f>'Other Opex'!S39</f>
        <v>0</v>
      </c>
      <c r="T124" s="94">
        <f>'Other Opex'!T39</f>
        <v>0</v>
      </c>
      <c r="U124" s="94">
        <f>'Other Opex'!U39</f>
        <v>0</v>
      </c>
      <c r="V124" s="94">
        <f>'Other Opex'!V39</f>
        <v>0</v>
      </c>
      <c r="W124" s="94">
        <f>'Other Opex'!W39</f>
        <v>0</v>
      </c>
      <c r="X124" s="94">
        <f>'Other Opex'!X39</f>
        <v>0</v>
      </c>
      <c r="Y124" s="94">
        <f>'Other Opex'!Y39</f>
        <v>0</v>
      </c>
      <c r="Z124" s="94">
        <f>'Other Opex'!Z39</f>
        <v>0</v>
      </c>
      <c r="AA124" s="94">
        <f>'Other Opex'!AA39</f>
        <v>0</v>
      </c>
      <c r="AB124" s="95">
        <f>'Other Opex'!AB39</f>
        <v>0</v>
      </c>
    </row>
    <row r="125" spans="2:28" hidden="1" outlineLevel="1">
      <c r="B125" s="271" t="str">
        <f ca="1">'Line Items'!D$603</f>
        <v>Other Operating Costs</v>
      </c>
      <c r="C125" s="271" t="str">
        <f ca="1">'Line Items'!D$630</f>
        <v>Other Operating Costs: Other Staff Costs</v>
      </c>
      <c r="D125" s="112" t="str">
        <f ca="1">'Other Opex'!D40</f>
        <v>[Other Staff Costs Line 24]</v>
      </c>
      <c r="E125" s="93"/>
      <c r="F125" s="113" t="str">
        <f>'Other Opex'!F40</f>
        <v>£000</v>
      </c>
      <c r="G125" s="94">
        <f>'Other Opex'!G40</f>
        <v>0</v>
      </c>
      <c r="H125" s="94">
        <f>'Other Opex'!H40</f>
        <v>0</v>
      </c>
      <c r="I125" s="94">
        <f>'Other Opex'!I40</f>
        <v>0</v>
      </c>
      <c r="J125" s="94">
        <f>'Other Opex'!J40</f>
        <v>0</v>
      </c>
      <c r="K125" s="94">
        <f>'Other Opex'!K40</f>
        <v>0</v>
      </c>
      <c r="L125" s="94">
        <f>'Other Opex'!L40</f>
        <v>0</v>
      </c>
      <c r="M125" s="94">
        <f>'Other Opex'!M40</f>
        <v>0</v>
      </c>
      <c r="N125" s="94">
        <f>'Other Opex'!N40</f>
        <v>0</v>
      </c>
      <c r="O125" s="94">
        <f>'Other Opex'!O40</f>
        <v>0</v>
      </c>
      <c r="P125" s="94">
        <f>'Other Opex'!P40</f>
        <v>0</v>
      </c>
      <c r="Q125" s="94">
        <f>'Other Opex'!Q40</f>
        <v>0</v>
      </c>
      <c r="R125" s="94">
        <f>'Other Opex'!R40</f>
        <v>0</v>
      </c>
      <c r="S125" s="94">
        <f>'Other Opex'!S40</f>
        <v>0</v>
      </c>
      <c r="T125" s="94">
        <f>'Other Opex'!T40</f>
        <v>0</v>
      </c>
      <c r="U125" s="94">
        <f>'Other Opex'!U40</f>
        <v>0</v>
      </c>
      <c r="V125" s="94">
        <f>'Other Opex'!V40</f>
        <v>0</v>
      </c>
      <c r="W125" s="94">
        <f>'Other Opex'!W40</f>
        <v>0</v>
      </c>
      <c r="X125" s="94">
        <f>'Other Opex'!X40</f>
        <v>0</v>
      </c>
      <c r="Y125" s="94">
        <f>'Other Opex'!Y40</f>
        <v>0</v>
      </c>
      <c r="Z125" s="94">
        <f>'Other Opex'!Z40</f>
        <v>0</v>
      </c>
      <c r="AA125" s="94">
        <f>'Other Opex'!AA40</f>
        <v>0</v>
      </c>
      <c r="AB125" s="95">
        <f>'Other Opex'!AB40</f>
        <v>0</v>
      </c>
    </row>
    <row r="126" spans="2:28" hidden="1" outlineLevel="1">
      <c r="B126" s="271" t="str">
        <f ca="1">'Line Items'!D$603</f>
        <v>Other Operating Costs</v>
      </c>
      <c r="C126" s="271" t="str">
        <f ca="1">'Line Items'!D$630</f>
        <v>Other Operating Costs: Other Staff Costs</v>
      </c>
      <c r="D126" s="112" t="str">
        <f ca="1">'Other Opex'!D41</f>
        <v>[Other Staff Costs Line 25]</v>
      </c>
      <c r="E126" s="93"/>
      <c r="F126" s="113" t="str">
        <f>'Other Opex'!F41</f>
        <v>£000</v>
      </c>
      <c r="G126" s="94">
        <f>'Other Opex'!G41</f>
        <v>0</v>
      </c>
      <c r="H126" s="94">
        <f>'Other Opex'!H41</f>
        <v>0</v>
      </c>
      <c r="I126" s="94">
        <f>'Other Opex'!I41</f>
        <v>0</v>
      </c>
      <c r="J126" s="94">
        <f>'Other Opex'!J41</f>
        <v>0</v>
      </c>
      <c r="K126" s="94">
        <f>'Other Opex'!K41</f>
        <v>0</v>
      </c>
      <c r="L126" s="94">
        <f>'Other Opex'!L41</f>
        <v>0</v>
      </c>
      <c r="M126" s="94">
        <f>'Other Opex'!M41</f>
        <v>0</v>
      </c>
      <c r="N126" s="94">
        <f>'Other Opex'!N41</f>
        <v>0</v>
      </c>
      <c r="O126" s="94">
        <f>'Other Opex'!O41</f>
        <v>0</v>
      </c>
      <c r="P126" s="94">
        <f>'Other Opex'!P41</f>
        <v>0</v>
      </c>
      <c r="Q126" s="94">
        <f>'Other Opex'!Q41</f>
        <v>0</v>
      </c>
      <c r="R126" s="94">
        <f>'Other Opex'!R41</f>
        <v>0</v>
      </c>
      <c r="S126" s="94">
        <f>'Other Opex'!S41</f>
        <v>0</v>
      </c>
      <c r="T126" s="94">
        <f>'Other Opex'!T41</f>
        <v>0</v>
      </c>
      <c r="U126" s="94">
        <f>'Other Opex'!U41</f>
        <v>0</v>
      </c>
      <c r="V126" s="94">
        <f>'Other Opex'!V41</f>
        <v>0</v>
      </c>
      <c r="W126" s="94">
        <f>'Other Opex'!W41</f>
        <v>0</v>
      </c>
      <c r="X126" s="94">
        <f>'Other Opex'!X41</f>
        <v>0</v>
      </c>
      <c r="Y126" s="94">
        <f>'Other Opex'!Y41</f>
        <v>0</v>
      </c>
      <c r="Z126" s="94">
        <f>'Other Opex'!Z41</f>
        <v>0</v>
      </c>
      <c r="AA126" s="94">
        <f>'Other Opex'!AA41</f>
        <v>0</v>
      </c>
      <c r="AB126" s="95">
        <f>'Other Opex'!AB41</f>
        <v>0</v>
      </c>
    </row>
    <row r="127" spans="2:28" hidden="1" outlineLevel="1">
      <c r="B127" s="271" t="str">
        <f ca="1">'Line Items'!D$603</f>
        <v>Other Operating Costs</v>
      </c>
      <c r="C127" s="271" t="str">
        <f ca="1">'Line Items'!D$630</f>
        <v>Other Operating Costs: Other Staff Costs</v>
      </c>
      <c r="D127" s="112" t="str">
        <f ca="1">'Other Opex'!D42</f>
        <v>[Other Staff Costs Line 26]</v>
      </c>
      <c r="E127" s="93"/>
      <c r="F127" s="113" t="str">
        <f>'Other Opex'!F42</f>
        <v>£000</v>
      </c>
      <c r="G127" s="94">
        <f>'Other Opex'!G42</f>
        <v>0</v>
      </c>
      <c r="H127" s="94">
        <f>'Other Opex'!H42</f>
        <v>0</v>
      </c>
      <c r="I127" s="94">
        <f>'Other Opex'!I42</f>
        <v>0</v>
      </c>
      <c r="J127" s="94">
        <f>'Other Opex'!J42</f>
        <v>0</v>
      </c>
      <c r="K127" s="94">
        <f>'Other Opex'!K42</f>
        <v>0</v>
      </c>
      <c r="L127" s="94">
        <f>'Other Opex'!L42</f>
        <v>0</v>
      </c>
      <c r="M127" s="94">
        <f>'Other Opex'!M42</f>
        <v>0</v>
      </c>
      <c r="N127" s="94">
        <f>'Other Opex'!N42</f>
        <v>0</v>
      </c>
      <c r="O127" s="94">
        <f>'Other Opex'!O42</f>
        <v>0</v>
      </c>
      <c r="P127" s="94">
        <f>'Other Opex'!P42</f>
        <v>0</v>
      </c>
      <c r="Q127" s="94">
        <f>'Other Opex'!Q42</f>
        <v>0</v>
      </c>
      <c r="R127" s="94">
        <f>'Other Opex'!R42</f>
        <v>0</v>
      </c>
      <c r="S127" s="94">
        <f>'Other Opex'!S42</f>
        <v>0</v>
      </c>
      <c r="T127" s="94">
        <f>'Other Opex'!T42</f>
        <v>0</v>
      </c>
      <c r="U127" s="94">
        <f>'Other Opex'!U42</f>
        <v>0</v>
      </c>
      <c r="V127" s="94">
        <f>'Other Opex'!V42</f>
        <v>0</v>
      </c>
      <c r="W127" s="94">
        <f>'Other Opex'!W42</f>
        <v>0</v>
      </c>
      <c r="X127" s="94">
        <f>'Other Opex'!X42</f>
        <v>0</v>
      </c>
      <c r="Y127" s="94">
        <f>'Other Opex'!Y42</f>
        <v>0</v>
      </c>
      <c r="Z127" s="94">
        <f>'Other Opex'!Z42</f>
        <v>0</v>
      </c>
      <c r="AA127" s="94">
        <f>'Other Opex'!AA42</f>
        <v>0</v>
      </c>
      <c r="AB127" s="95">
        <f>'Other Opex'!AB42</f>
        <v>0</v>
      </c>
    </row>
    <row r="128" spans="2:28" hidden="1" outlineLevel="1">
      <c r="B128" s="271" t="str">
        <f ca="1">'Line Items'!D$603</f>
        <v>Other Operating Costs</v>
      </c>
      <c r="C128" s="271" t="str">
        <f ca="1">'Line Items'!D$630</f>
        <v>Other Operating Costs: Other Staff Costs</v>
      </c>
      <c r="D128" s="112" t="str">
        <f ca="1">'Other Opex'!D43</f>
        <v>[Other Staff Costs Line 27]</v>
      </c>
      <c r="E128" s="93"/>
      <c r="F128" s="113" t="str">
        <f>'Other Opex'!F43</f>
        <v>£000</v>
      </c>
      <c r="G128" s="94">
        <f>'Other Opex'!G43</f>
        <v>0</v>
      </c>
      <c r="H128" s="94">
        <f>'Other Opex'!H43</f>
        <v>0</v>
      </c>
      <c r="I128" s="94">
        <f>'Other Opex'!I43</f>
        <v>0</v>
      </c>
      <c r="J128" s="94">
        <f>'Other Opex'!J43</f>
        <v>0</v>
      </c>
      <c r="K128" s="94">
        <f>'Other Opex'!K43</f>
        <v>0</v>
      </c>
      <c r="L128" s="94">
        <f>'Other Opex'!L43</f>
        <v>0</v>
      </c>
      <c r="M128" s="94">
        <f>'Other Opex'!M43</f>
        <v>0</v>
      </c>
      <c r="N128" s="94">
        <f>'Other Opex'!N43</f>
        <v>0</v>
      </c>
      <c r="O128" s="94">
        <f>'Other Opex'!O43</f>
        <v>0</v>
      </c>
      <c r="P128" s="94">
        <f>'Other Opex'!P43</f>
        <v>0</v>
      </c>
      <c r="Q128" s="94">
        <f>'Other Opex'!Q43</f>
        <v>0</v>
      </c>
      <c r="R128" s="94">
        <f>'Other Opex'!R43</f>
        <v>0</v>
      </c>
      <c r="S128" s="94">
        <f>'Other Opex'!S43</f>
        <v>0</v>
      </c>
      <c r="T128" s="94">
        <f>'Other Opex'!T43</f>
        <v>0</v>
      </c>
      <c r="U128" s="94">
        <f>'Other Opex'!U43</f>
        <v>0</v>
      </c>
      <c r="V128" s="94">
        <f>'Other Opex'!V43</f>
        <v>0</v>
      </c>
      <c r="W128" s="94">
        <f>'Other Opex'!W43</f>
        <v>0</v>
      </c>
      <c r="X128" s="94">
        <f>'Other Opex'!X43</f>
        <v>0</v>
      </c>
      <c r="Y128" s="94">
        <f>'Other Opex'!Y43</f>
        <v>0</v>
      </c>
      <c r="Z128" s="94">
        <f>'Other Opex'!Z43</f>
        <v>0</v>
      </c>
      <c r="AA128" s="94">
        <f>'Other Opex'!AA43</f>
        <v>0</v>
      </c>
      <c r="AB128" s="95">
        <f>'Other Opex'!AB43</f>
        <v>0</v>
      </c>
    </row>
    <row r="129" spans="2:28" hidden="1" outlineLevel="1">
      <c r="B129" s="271" t="str">
        <f ca="1">'Line Items'!D$603</f>
        <v>Other Operating Costs</v>
      </c>
      <c r="C129" s="271" t="str">
        <f ca="1">'Line Items'!D$630</f>
        <v>Other Operating Costs: Other Staff Costs</v>
      </c>
      <c r="D129" s="112" t="str">
        <f ca="1">'Other Opex'!D44</f>
        <v>[Other Staff Costs Line 28]</v>
      </c>
      <c r="E129" s="93"/>
      <c r="F129" s="113" t="str">
        <f>'Other Opex'!F44</f>
        <v>£000</v>
      </c>
      <c r="G129" s="94">
        <f>'Other Opex'!G44</f>
        <v>0</v>
      </c>
      <c r="H129" s="94">
        <f>'Other Opex'!H44</f>
        <v>0</v>
      </c>
      <c r="I129" s="94">
        <f>'Other Opex'!I44</f>
        <v>0</v>
      </c>
      <c r="J129" s="94">
        <f>'Other Opex'!J44</f>
        <v>0</v>
      </c>
      <c r="K129" s="94">
        <f>'Other Opex'!K44</f>
        <v>0</v>
      </c>
      <c r="L129" s="94">
        <f>'Other Opex'!L44</f>
        <v>0</v>
      </c>
      <c r="M129" s="94">
        <f>'Other Opex'!M44</f>
        <v>0</v>
      </c>
      <c r="N129" s="94">
        <f>'Other Opex'!N44</f>
        <v>0</v>
      </c>
      <c r="O129" s="94">
        <f>'Other Opex'!O44</f>
        <v>0</v>
      </c>
      <c r="P129" s="94">
        <f>'Other Opex'!P44</f>
        <v>0</v>
      </c>
      <c r="Q129" s="94">
        <f>'Other Opex'!Q44</f>
        <v>0</v>
      </c>
      <c r="R129" s="94">
        <f>'Other Opex'!R44</f>
        <v>0</v>
      </c>
      <c r="S129" s="94">
        <f>'Other Opex'!S44</f>
        <v>0</v>
      </c>
      <c r="T129" s="94">
        <f>'Other Opex'!T44</f>
        <v>0</v>
      </c>
      <c r="U129" s="94">
        <f>'Other Opex'!U44</f>
        <v>0</v>
      </c>
      <c r="V129" s="94">
        <f>'Other Opex'!V44</f>
        <v>0</v>
      </c>
      <c r="W129" s="94">
        <f>'Other Opex'!W44</f>
        <v>0</v>
      </c>
      <c r="X129" s="94">
        <f>'Other Opex'!X44</f>
        <v>0</v>
      </c>
      <c r="Y129" s="94">
        <f>'Other Opex'!Y44</f>
        <v>0</v>
      </c>
      <c r="Z129" s="94">
        <f>'Other Opex'!Z44</f>
        <v>0</v>
      </c>
      <c r="AA129" s="94">
        <f>'Other Opex'!AA44</f>
        <v>0</v>
      </c>
      <c r="AB129" s="95">
        <f>'Other Opex'!AB44</f>
        <v>0</v>
      </c>
    </row>
    <row r="130" spans="2:28" hidden="1" outlineLevel="1">
      <c r="B130" s="271" t="str">
        <f ca="1">'Line Items'!D$603</f>
        <v>Other Operating Costs</v>
      </c>
      <c r="C130" s="271" t="str">
        <f ca="1">'Line Items'!D$630</f>
        <v>Other Operating Costs: Other Staff Costs</v>
      </c>
      <c r="D130" s="112" t="str">
        <f ca="1">'Other Opex'!D45</f>
        <v>[Other Staff Costs Line 29]</v>
      </c>
      <c r="E130" s="93"/>
      <c r="F130" s="113" t="str">
        <f>'Other Opex'!F45</f>
        <v>£000</v>
      </c>
      <c r="G130" s="94">
        <f>'Other Opex'!G45</f>
        <v>0</v>
      </c>
      <c r="H130" s="94">
        <f>'Other Opex'!H45</f>
        <v>0</v>
      </c>
      <c r="I130" s="94">
        <f>'Other Opex'!I45</f>
        <v>0</v>
      </c>
      <c r="J130" s="94">
        <f>'Other Opex'!J45</f>
        <v>0</v>
      </c>
      <c r="K130" s="94">
        <f>'Other Opex'!K45</f>
        <v>0</v>
      </c>
      <c r="L130" s="94">
        <f>'Other Opex'!L45</f>
        <v>0</v>
      </c>
      <c r="M130" s="94">
        <f>'Other Opex'!M45</f>
        <v>0</v>
      </c>
      <c r="N130" s="94">
        <f>'Other Opex'!N45</f>
        <v>0</v>
      </c>
      <c r="O130" s="94">
        <f>'Other Opex'!O45</f>
        <v>0</v>
      </c>
      <c r="P130" s="94">
        <f>'Other Opex'!P45</f>
        <v>0</v>
      </c>
      <c r="Q130" s="94">
        <f>'Other Opex'!Q45</f>
        <v>0</v>
      </c>
      <c r="R130" s="94">
        <f>'Other Opex'!R45</f>
        <v>0</v>
      </c>
      <c r="S130" s="94">
        <f>'Other Opex'!S45</f>
        <v>0</v>
      </c>
      <c r="T130" s="94">
        <f>'Other Opex'!T45</f>
        <v>0</v>
      </c>
      <c r="U130" s="94">
        <f>'Other Opex'!U45</f>
        <v>0</v>
      </c>
      <c r="V130" s="94">
        <f>'Other Opex'!V45</f>
        <v>0</v>
      </c>
      <c r="W130" s="94">
        <f>'Other Opex'!W45</f>
        <v>0</v>
      </c>
      <c r="X130" s="94">
        <f>'Other Opex'!X45</f>
        <v>0</v>
      </c>
      <c r="Y130" s="94">
        <f>'Other Opex'!Y45</f>
        <v>0</v>
      </c>
      <c r="Z130" s="94">
        <f>'Other Opex'!Z45</f>
        <v>0</v>
      </c>
      <c r="AA130" s="94">
        <f>'Other Opex'!AA45</f>
        <v>0</v>
      </c>
      <c r="AB130" s="95">
        <f>'Other Opex'!AB45</f>
        <v>0</v>
      </c>
    </row>
    <row r="131" spans="2:28" hidden="1" outlineLevel="1">
      <c r="B131" s="271" t="str">
        <f ca="1">'Line Items'!D$603</f>
        <v>Other Operating Costs</v>
      </c>
      <c r="C131" s="271" t="str">
        <f ca="1">'Line Items'!D$630</f>
        <v>Other Operating Costs: Other Staff Costs</v>
      </c>
      <c r="D131" s="272" t="str">
        <f ca="1">'Other Opex'!D46</f>
        <v>[Other Staff Costs Line 30]</v>
      </c>
      <c r="E131" s="273"/>
      <c r="F131" s="274" t="str">
        <f>'Other Opex'!F46</f>
        <v>£000</v>
      </c>
      <c r="G131" s="275">
        <f>'Other Opex'!G46</f>
        <v>0</v>
      </c>
      <c r="H131" s="275">
        <f>'Other Opex'!H46</f>
        <v>0</v>
      </c>
      <c r="I131" s="275">
        <f>'Other Opex'!I46</f>
        <v>0</v>
      </c>
      <c r="J131" s="275">
        <f>'Other Opex'!J46</f>
        <v>0</v>
      </c>
      <c r="K131" s="275">
        <f>'Other Opex'!K46</f>
        <v>0</v>
      </c>
      <c r="L131" s="275">
        <f>'Other Opex'!L46</f>
        <v>0</v>
      </c>
      <c r="M131" s="275">
        <f>'Other Opex'!M46</f>
        <v>0</v>
      </c>
      <c r="N131" s="275">
        <f>'Other Opex'!N46</f>
        <v>0</v>
      </c>
      <c r="O131" s="275">
        <f>'Other Opex'!O46</f>
        <v>0</v>
      </c>
      <c r="P131" s="275">
        <f>'Other Opex'!P46</f>
        <v>0</v>
      </c>
      <c r="Q131" s="275">
        <f>'Other Opex'!Q46</f>
        <v>0</v>
      </c>
      <c r="R131" s="275">
        <f>'Other Opex'!R46</f>
        <v>0</v>
      </c>
      <c r="S131" s="275">
        <f>'Other Opex'!S46</f>
        <v>0</v>
      </c>
      <c r="T131" s="275">
        <f>'Other Opex'!T46</f>
        <v>0</v>
      </c>
      <c r="U131" s="275">
        <f>'Other Opex'!U46</f>
        <v>0</v>
      </c>
      <c r="V131" s="275">
        <f>'Other Opex'!V46</f>
        <v>0</v>
      </c>
      <c r="W131" s="275">
        <f>'Other Opex'!W46</f>
        <v>0</v>
      </c>
      <c r="X131" s="275">
        <f>'Other Opex'!X46</f>
        <v>0</v>
      </c>
      <c r="Y131" s="275">
        <f>'Other Opex'!Y46</f>
        <v>0</v>
      </c>
      <c r="Z131" s="275">
        <f>'Other Opex'!Z46</f>
        <v>0</v>
      </c>
      <c r="AA131" s="275">
        <f>'Other Opex'!AA46</f>
        <v>0</v>
      </c>
      <c r="AB131" s="276">
        <f>'Other Opex'!AB46</f>
        <v>0</v>
      </c>
    </row>
    <row r="132" spans="2:28" hidden="1" outlineLevel="1">
      <c r="B132" s="271" t="str">
        <f ca="1">'Line Items'!D$603</f>
        <v>Other Operating Costs</v>
      </c>
      <c r="C132" s="271" t="str">
        <f ca="1">'Line Items'!D$631</f>
        <v>Other Operating Costs: Station &amp; Train Operations</v>
      </c>
      <c r="D132" s="112" t="str">
        <f ca="1">'Other Opex'!D52</f>
        <v>Diesel</v>
      </c>
      <c r="E132" s="85"/>
      <c r="F132" s="113" t="str">
        <f>'Other Opex'!F52</f>
        <v>£000</v>
      </c>
      <c r="G132" s="94">
        <f>'Other Opex'!G52</f>
        <v>0</v>
      </c>
      <c r="H132" s="94">
        <f>'Other Opex'!H52</f>
        <v>0</v>
      </c>
      <c r="I132" s="94">
        <f>'Other Opex'!I52</f>
        <v>0</v>
      </c>
      <c r="J132" s="94">
        <f>'Other Opex'!J52</f>
        <v>0</v>
      </c>
      <c r="K132" s="94">
        <f>'Other Opex'!K52</f>
        <v>0</v>
      </c>
      <c r="L132" s="94">
        <f>'Other Opex'!L52</f>
        <v>0</v>
      </c>
      <c r="M132" s="94">
        <f>'Other Opex'!M52</f>
        <v>0</v>
      </c>
      <c r="N132" s="94">
        <f>'Other Opex'!N52</f>
        <v>0</v>
      </c>
      <c r="O132" s="94">
        <f>'Other Opex'!O52</f>
        <v>0</v>
      </c>
      <c r="P132" s="94">
        <f>'Other Opex'!P52</f>
        <v>0</v>
      </c>
      <c r="Q132" s="94">
        <f>'Other Opex'!Q52</f>
        <v>0</v>
      </c>
      <c r="R132" s="94">
        <f>'Other Opex'!R52</f>
        <v>0</v>
      </c>
      <c r="S132" s="94">
        <f>'Other Opex'!S52</f>
        <v>0</v>
      </c>
      <c r="T132" s="94">
        <f>'Other Opex'!T52</f>
        <v>0</v>
      </c>
      <c r="U132" s="94">
        <f>'Other Opex'!U52</f>
        <v>0</v>
      </c>
      <c r="V132" s="94">
        <f>'Other Opex'!V52</f>
        <v>0</v>
      </c>
      <c r="W132" s="94">
        <f>'Other Opex'!W52</f>
        <v>0</v>
      </c>
      <c r="X132" s="94">
        <f>'Other Opex'!X52</f>
        <v>0</v>
      </c>
      <c r="Y132" s="94">
        <f>'Other Opex'!Y52</f>
        <v>0</v>
      </c>
      <c r="Z132" s="94">
        <f>'Other Opex'!Z52</f>
        <v>0</v>
      </c>
      <c r="AA132" s="94">
        <f>'Other Opex'!AA52</f>
        <v>0</v>
      </c>
      <c r="AB132" s="95">
        <f>'Other Opex'!AB52</f>
        <v>0</v>
      </c>
    </row>
    <row r="133" spans="2:28" hidden="1" outlineLevel="1">
      <c r="B133" s="271" t="str">
        <f ca="1">'Line Items'!D$603</f>
        <v>Other Operating Costs</v>
      </c>
      <c r="C133" s="271" t="str">
        <f ca="1">'Line Items'!D$631</f>
        <v>Other Operating Costs: Station &amp; Train Operations</v>
      </c>
      <c r="D133" s="112" t="str">
        <f ca="1">'Other Opex'!D53</f>
        <v>Traincrew Hire Costs</v>
      </c>
      <c r="E133" s="93"/>
      <c r="F133" s="113" t="str">
        <f>'Other Opex'!F53</f>
        <v>£000</v>
      </c>
      <c r="G133" s="94">
        <f>'Other Opex'!G53</f>
        <v>0</v>
      </c>
      <c r="H133" s="94">
        <f>'Other Opex'!H53</f>
        <v>0</v>
      </c>
      <c r="I133" s="94">
        <f>'Other Opex'!I53</f>
        <v>0</v>
      </c>
      <c r="J133" s="94">
        <f>'Other Opex'!J53</f>
        <v>0</v>
      </c>
      <c r="K133" s="94">
        <f>'Other Opex'!K53</f>
        <v>0</v>
      </c>
      <c r="L133" s="94">
        <f>'Other Opex'!L53</f>
        <v>0</v>
      </c>
      <c r="M133" s="94">
        <f>'Other Opex'!M53</f>
        <v>0</v>
      </c>
      <c r="N133" s="94">
        <f>'Other Opex'!N53</f>
        <v>0</v>
      </c>
      <c r="O133" s="94">
        <f>'Other Opex'!O53</f>
        <v>0</v>
      </c>
      <c r="P133" s="94">
        <f>'Other Opex'!P53</f>
        <v>0</v>
      </c>
      <c r="Q133" s="94">
        <f>'Other Opex'!Q53</f>
        <v>0</v>
      </c>
      <c r="R133" s="94">
        <f>'Other Opex'!R53</f>
        <v>0</v>
      </c>
      <c r="S133" s="94">
        <f>'Other Opex'!S53</f>
        <v>0</v>
      </c>
      <c r="T133" s="94">
        <f>'Other Opex'!T53</f>
        <v>0</v>
      </c>
      <c r="U133" s="94">
        <f>'Other Opex'!U53</f>
        <v>0</v>
      </c>
      <c r="V133" s="94">
        <f>'Other Opex'!V53</f>
        <v>0</v>
      </c>
      <c r="W133" s="94">
        <f>'Other Opex'!W53</f>
        <v>0</v>
      </c>
      <c r="X133" s="94">
        <f>'Other Opex'!X53</f>
        <v>0</v>
      </c>
      <c r="Y133" s="94">
        <f>'Other Opex'!Y53</f>
        <v>0</v>
      </c>
      <c r="Z133" s="94">
        <f>'Other Opex'!Z53</f>
        <v>0</v>
      </c>
      <c r="AA133" s="94">
        <f>'Other Opex'!AA53</f>
        <v>0</v>
      </c>
      <c r="AB133" s="95">
        <f>'Other Opex'!AB53</f>
        <v>0</v>
      </c>
    </row>
    <row r="134" spans="2:28" hidden="1" outlineLevel="1">
      <c r="B134" s="271" t="str">
        <f ca="1">'Line Items'!D$603</f>
        <v>Other Operating Costs</v>
      </c>
      <c r="C134" s="271" t="str">
        <f ca="1">'Line Items'!D$631</f>
        <v>Other Operating Costs: Station &amp; Train Operations</v>
      </c>
      <c r="D134" s="112" t="str">
        <f ca="1">'Other Opex'!D54</f>
        <v>Rolling Stock Hire Costs</v>
      </c>
      <c r="E134" s="93"/>
      <c r="F134" s="113" t="str">
        <f>'Other Opex'!F54</f>
        <v>£000</v>
      </c>
      <c r="G134" s="94">
        <f>'Other Opex'!G54</f>
        <v>0</v>
      </c>
      <c r="H134" s="94">
        <f>'Other Opex'!H54</f>
        <v>0</v>
      </c>
      <c r="I134" s="94">
        <f>'Other Opex'!I54</f>
        <v>0</v>
      </c>
      <c r="J134" s="94">
        <f>'Other Opex'!J54</f>
        <v>0</v>
      </c>
      <c r="K134" s="94">
        <f>'Other Opex'!K54</f>
        <v>0</v>
      </c>
      <c r="L134" s="94">
        <f>'Other Opex'!L54</f>
        <v>0</v>
      </c>
      <c r="M134" s="94">
        <f>'Other Opex'!M54</f>
        <v>0</v>
      </c>
      <c r="N134" s="94">
        <f>'Other Opex'!N54</f>
        <v>0</v>
      </c>
      <c r="O134" s="94">
        <f>'Other Opex'!O54</f>
        <v>0</v>
      </c>
      <c r="P134" s="94">
        <f>'Other Opex'!P54</f>
        <v>0</v>
      </c>
      <c r="Q134" s="94">
        <f>'Other Opex'!Q54</f>
        <v>0</v>
      </c>
      <c r="R134" s="94">
        <f>'Other Opex'!R54</f>
        <v>0</v>
      </c>
      <c r="S134" s="94">
        <f>'Other Opex'!S54</f>
        <v>0</v>
      </c>
      <c r="T134" s="94">
        <f>'Other Opex'!T54</f>
        <v>0</v>
      </c>
      <c r="U134" s="94">
        <f>'Other Opex'!U54</f>
        <v>0</v>
      </c>
      <c r="V134" s="94">
        <f>'Other Opex'!V54</f>
        <v>0</v>
      </c>
      <c r="W134" s="94">
        <f>'Other Opex'!W54</f>
        <v>0</v>
      </c>
      <c r="X134" s="94">
        <f>'Other Opex'!X54</f>
        <v>0</v>
      </c>
      <c r="Y134" s="94">
        <f>'Other Opex'!Y54</f>
        <v>0</v>
      </c>
      <c r="Z134" s="94">
        <f>'Other Opex'!Z54</f>
        <v>0</v>
      </c>
      <c r="AA134" s="94">
        <f>'Other Opex'!AA54</f>
        <v>0</v>
      </c>
      <c r="AB134" s="95">
        <f>'Other Opex'!AB54</f>
        <v>0</v>
      </c>
    </row>
    <row r="135" spans="2:28" hidden="1" outlineLevel="1">
      <c r="B135" s="271" t="str">
        <f ca="1">'Line Items'!D$603</f>
        <v>Other Operating Costs</v>
      </c>
      <c r="C135" s="271" t="str">
        <f ca="1">'Line Items'!D$631</f>
        <v>Other Operating Costs: Station &amp; Train Operations</v>
      </c>
      <c r="D135" s="112" t="str">
        <f ca="1">'Other Opex'!D55</f>
        <v>Train Cleaning</v>
      </c>
      <c r="E135" s="93"/>
      <c r="F135" s="113" t="str">
        <f>'Other Opex'!F55</f>
        <v>£000</v>
      </c>
      <c r="G135" s="94">
        <f>'Other Opex'!G55</f>
        <v>0</v>
      </c>
      <c r="H135" s="94">
        <f>'Other Opex'!H55</f>
        <v>0</v>
      </c>
      <c r="I135" s="94">
        <f>'Other Opex'!I55</f>
        <v>0</v>
      </c>
      <c r="J135" s="94">
        <f>'Other Opex'!J55</f>
        <v>0</v>
      </c>
      <c r="K135" s="94">
        <f>'Other Opex'!K55</f>
        <v>0</v>
      </c>
      <c r="L135" s="94">
        <f>'Other Opex'!L55</f>
        <v>0</v>
      </c>
      <c r="M135" s="94">
        <f>'Other Opex'!M55</f>
        <v>0</v>
      </c>
      <c r="N135" s="94">
        <f>'Other Opex'!N55</f>
        <v>0</v>
      </c>
      <c r="O135" s="94">
        <f>'Other Opex'!O55</f>
        <v>0</v>
      </c>
      <c r="P135" s="94">
        <f>'Other Opex'!P55</f>
        <v>0</v>
      </c>
      <c r="Q135" s="94">
        <f>'Other Opex'!Q55</f>
        <v>0</v>
      </c>
      <c r="R135" s="94">
        <f>'Other Opex'!R55</f>
        <v>0</v>
      </c>
      <c r="S135" s="94">
        <f>'Other Opex'!S55</f>
        <v>0</v>
      </c>
      <c r="T135" s="94">
        <f>'Other Opex'!T55</f>
        <v>0</v>
      </c>
      <c r="U135" s="94">
        <f>'Other Opex'!U55</f>
        <v>0</v>
      </c>
      <c r="V135" s="94">
        <f>'Other Opex'!V55</f>
        <v>0</v>
      </c>
      <c r="W135" s="94">
        <f>'Other Opex'!W55</f>
        <v>0</v>
      </c>
      <c r="X135" s="94">
        <f>'Other Opex'!X55</f>
        <v>0</v>
      </c>
      <c r="Y135" s="94">
        <f>'Other Opex'!Y55</f>
        <v>0</v>
      </c>
      <c r="Z135" s="94">
        <f>'Other Opex'!Z55</f>
        <v>0</v>
      </c>
      <c r="AA135" s="94">
        <f>'Other Opex'!AA55</f>
        <v>0</v>
      </c>
      <c r="AB135" s="95">
        <f>'Other Opex'!AB55</f>
        <v>0</v>
      </c>
    </row>
    <row r="136" spans="2:28" hidden="1" outlineLevel="1">
      <c r="B136" s="271" t="str">
        <f ca="1">'Line Items'!D$603</f>
        <v>Other Operating Costs</v>
      </c>
      <c r="C136" s="271" t="str">
        <f ca="1">'Line Items'!D$631</f>
        <v>Other Operating Costs: Station &amp; Train Operations</v>
      </c>
      <c r="D136" s="112" t="str">
        <f ca="1">'Other Opex'!D56</f>
        <v>Station Cleaning</v>
      </c>
      <c r="E136" s="93"/>
      <c r="F136" s="113" t="str">
        <f>'Other Opex'!F56</f>
        <v>£000</v>
      </c>
      <c r="G136" s="94">
        <f>'Other Opex'!G56</f>
        <v>0</v>
      </c>
      <c r="H136" s="94">
        <f>'Other Opex'!H56</f>
        <v>0</v>
      </c>
      <c r="I136" s="94">
        <f>'Other Opex'!I56</f>
        <v>0</v>
      </c>
      <c r="J136" s="94">
        <f>'Other Opex'!J56</f>
        <v>0</v>
      </c>
      <c r="K136" s="94">
        <f>'Other Opex'!K56</f>
        <v>0</v>
      </c>
      <c r="L136" s="94">
        <f>'Other Opex'!L56</f>
        <v>0</v>
      </c>
      <c r="M136" s="94">
        <f>'Other Opex'!M56</f>
        <v>0</v>
      </c>
      <c r="N136" s="94">
        <f>'Other Opex'!N56</f>
        <v>0</v>
      </c>
      <c r="O136" s="94">
        <f>'Other Opex'!O56</f>
        <v>0</v>
      </c>
      <c r="P136" s="94">
        <f>'Other Opex'!P56</f>
        <v>0</v>
      </c>
      <c r="Q136" s="94">
        <f>'Other Opex'!Q56</f>
        <v>0</v>
      </c>
      <c r="R136" s="94">
        <f>'Other Opex'!R56</f>
        <v>0</v>
      </c>
      <c r="S136" s="94">
        <f>'Other Opex'!S56</f>
        <v>0</v>
      </c>
      <c r="T136" s="94">
        <f>'Other Opex'!T56</f>
        <v>0</v>
      </c>
      <c r="U136" s="94">
        <f>'Other Opex'!U56</f>
        <v>0</v>
      </c>
      <c r="V136" s="94">
        <f>'Other Opex'!V56</f>
        <v>0</v>
      </c>
      <c r="W136" s="94">
        <f>'Other Opex'!W56</f>
        <v>0</v>
      </c>
      <c r="X136" s="94">
        <f>'Other Opex'!X56</f>
        <v>0</v>
      </c>
      <c r="Y136" s="94">
        <f>'Other Opex'!Y56</f>
        <v>0</v>
      </c>
      <c r="Z136" s="94">
        <f>'Other Opex'!Z56</f>
        <v>0</v>
      </c>
      <c r="AA136" s="94">
        <f>'Other Opex'!AA56</f>
        <v>0</v>
      </c>
      <c r="AB136" s="95">
        <f>'Other Opex'!AB56</f>
        <v>0</v>
      </c>
    </row>
    <row r="137" spans="2:28" hidden="1" outlineLevel="1">
      <c r="B137" s="271" t="str">
        <f ca="1">'Line Items'!D$603</f>
        <v>Other Operating Costs</v>
      </c>
      <c r="C137" s="271" t="str">
        <f ca="1">'Line Items'!D$631</f>
        <v>Other Operating Costs: Station &amp; Train Operations</v>
      </c>
      <c r="D137" s="112" t="str">
        <f ca="1">'Other Opex'!D57</f>
        <v>Station Security</v>
      </c>
      <c r="E137" s="93"/>
      <c r="F137" s="113" t="str">
        <f>'Other Opex'!F57</f>
        <v>£000</v>
      </c>
      <c r="G137" s="94">
        <f>'Other Opex'!G57</f>
        <v>0</v>
      </c>
      <c r="H137" s="94">
        <f>'Other Opex'!H57</f>
        <v>0</v>
      </c>
      <c r="I137" s="94">
        <f>'Other Opex'!I57</f>
        <v>0</v>
      </c>
      <c r="J137" s="94">
        <f>'Other Opex'!J57</f>
        <v>0</v>
      </c>
      <c r="K137" s="94">
        <f>'Other Opex'!K57</f>
        <v>0</v>
      </c>
      <c r="L137" s="94">
        <f>'Other Opex'!L57</f>
        <v>0</v>
      </c>
      <c r="M137" s="94">
        <f>'Other Opex'!M57</f>
        <v>0</v>
      </c>
      <c r="N137" s="94">
        <f>'Other Opex'!N57</f>
        <v>0</v>
      </c>
      <c r="O137" s="94">
        <f>'Other Opex'!O57</f>
        <v>0</v>
      </c>
      <c r="P137" s="94">
        <f>'Other Opex'!P57</f>
        <v>0</v>
      </c>
      <c r="Q137" s="94">
        <f>'Other Opex'!Q57</f>
        <v>0</v>
      </c>
      <c r="R137" s="94">
        <f>'Other Opex'!R57</f>
        <v>0</v>
      </c>
      <c r="S137" s="94">
        <f>'Other Opex'!S57</f>
        <v>0</v>
      </c>
      <c r="T137" s="94">
        <f>'Other Opex'!T57</f>
        <v>0</v>
      </c>
      <c r="U137" s="94">
        <f>'Other Opex'!U57</f>
        <v>0</v>
      </c>
      <c r="V137" s="94">
        <f>'Other Opex'!V57</f>
        <v>0</v>
      </c>
      <c r="W137" s="94">
        <f>'Other Opex'!W57</f>
        <v>0</v>
      </c>
      <c r="X137" s="94">
        <f>'Other Opex'!X57</f>
        <v>0</v>
      </c>
      <c r="Y137" s="94">
        <f>'Other Opex'!Y57</f>
        <v>0</v>
      </c>
      <c r="Z137" s="94">
        <f>'Other Opex'!Z57</f>
        <v>0</v>
      </c>
      <c r="AA137" s="94">
        <f>'Other Opex'!AA57</f>
        <v>0</v>
      </c>
      <c r="AB137" s="95">
        <f>'Other Opex'!AB57</f>
        <v>0</v>
      </c>
    </row>
    <row r="138" spans="2:28" hidden="1" outlineLevel="1">
      <c r="B138" s="271" t="str">
        <f ca="1">'Line Items'!D$603</f>
        <v>Other Operating Costs</v>
      </c>
      <c r="C138" s="271" t="str">
        <f ca="1">'Line Items'!D$631</f>
        <v>Other Operating Costs: Station &amp; Train Operations</v>
      </c>
      <c r="D138" s="112" t="str">
        <f ca="1">'Other Opex'!D58</f>
        <v>Station Maintenance</v>
      </c>
      <c r="E138" s="93"/>
      <c r="F138" s="113" t="str">
        <f>'Other Opex'!F58</f>
        <v>£000</v>
      </c>
      <c r="G138" s="94">
        <f>'Other Opex'!G58</f>
        <v>0</v>
      </c>
      <c r="H138" s="94">
        <f>'Other Opex'!H58</f>
        <v>0</v>
      </c>
      <c r="I138" s="94">
        <f>'Other Opex'!I58</f>
        <v>0</v>
      </c>
      <c r="J138" s="94">
        <f>'Other Opex'!J58</f>
        <v>0</v>
      </c>
      <c r="K138" s="94">
        <f>'Other Opex'!K58</f>
        <v>0</v>
      </c>
      <c r="L138" s="94">
        <f>'Other Opex'!L58</f>
        <v>0</v>
      </c>
      <c r="M138" s="94">
        <f>'Other Opex'!M58</f>
        <v>0</v>
      </c>
      <c r="N138" s="94">
        <f>'Other Opex'!N58</f>
        <v>0</v>
      </c>
      <c r="O138" s="94">
        <f>'Other Opex'!O58</f>
        <v>0</v>
      </c>
      <c r="P138" s="94">
        <f>'Other Opex'!P58</f>
        <v>0</v>
      </c>
      <c r="Q138" s="94">
        <f>'Other Opex'!Q58</f>
        <v>0</v>
      </c>
      <c r="R138" s="94">
        <f>'Other Opex'!R58</f>
        <v>0</v>
      </c>
      <c r="S138" s="94">
        <f>'Other Opex'!S58</f>
        <v>0</v>
      </c>
      <c r="T138" s="94">
        <f>'Other Opex'!T58</f>
        <v>0</v>
      </c>
      <c r="U138" s="94">
        <f>'Other Opex'!U58</f>
        <v>0</v>
      </c>
      <c r="V138" s="94">
        <f>'Other Opex'!V58</f>
        <v>0</v>
      </c>
      <c r="W138" s="94">
        <f>'Other Opex'!W58</f>
        <v>0</v>
      </c>
      <c r="X138" s="94">
        <f>'Other Opex'!X58</f>
        <v>0</v>
      </c>
      <c r="Y138" s="94">
        <f>'Other Opex'!Y58</f>
        <v>0</v>
      </c>
      <c r="Z138" s="94">
        <f>'Other Opex'!Z58</f>
        <v>0</v>
      </c>
      <c r="AA138" s="94">
        <f>'Other Opex'!AA58</f>
        <v>0</v>
      </c>
      <c r="AB138" s="95">
        <f>'Other Opex'!AB58</f>
        <v>0</v>
      </c>
    </row>
    <row r="139" spans="2:28" hidden="1" outlineLevel="1">
      <c r="B139" s="271" t="str">
        <f ca="1">'Line Items'!D$603</f>
        <v>Other Operating Costs</v>
      </c>
      <c r="C139" s="271" t="str">
        <f ca="1">'Line Items'!D$631</f>
        <v>Other Operating Costs: Station &amp; Train Operations</v>
      </c>
      <c r="D139" s="112" t="str">
        <f ca="1">'Other Opex'!D59</f>
        <v>Station Utilities</v>
      </c>
      <c r="E139" s="93"/>
      <c r="F139" s="113" t="str">
        <f>'Other Opex'!F59</f>
        <v>£000</v>
      </c>
      <c r="G139" s="94">
        <f>'Other Opex'!G59</f>
        <v>0</v>
      </c>
      <c r="H139" s="94">
        <f>'Other Opex'!H59</f>
        <v>0</v>
      </c>
      <c r="I139" s="94">
        <f>'Other Opex'!I59</f>
        <v>0</v>
      </c>
      <c r="J139" s="94">
        <f>'Other Opex'!J59</f>
        <v>0</v>
      </c>
      <c r="K139" s="94">
        <f>'Other Opex'!K59</f>
        <v>0</v>
      </c>
      <c r="L139" s="94">
        <f>'Other Opex'!L59</f>
        <v>0</v>
      </c>
      <c r="M139" s="94">
        <f>'Other Opex'!M59</f>
        <v>0</v>
      </c>
      <c r="N139" s="94">
        <f>'Other Opex'!N59</f>
        <v>0</v>
      </c>
      <c r="O139" s="94">
        <f>'Other Opex'!O59</f>
        <v>0</v>
      </c>
      <c r="P139" s="94">
        <f>'Other Opex'!P59</f>
        <v>0</v>
      </c>
      <c r="Q139" s="94">
        <f>'Other Opex'!Q59</f>
        <v>0</v>
      </c>
      <c r="R139" s="94">
        <f>'Other Opex'!R59</f>
        <v>0</v>
      </c>
      <c r="S139" s="94">
        <f>'Other Opex'!S59</f>
        <v>0</v>
      </c>
      <c r="T139" s="94">
        <f>'Other Opex'!T59</f>
        <v>0</v>
      </c>
      <c r="U139" s="94">
        <f>'Other Opex'!U59</f>
        <v>0</v>
      </c>
      <c r="V139" s="94">
        <f>'Other Opex'!V59</f>
        <v>0</v>
      </c>
      <c r="W139" s="94">
        <f>'Other Opex'!W59</f>
        <v>0</v>
      </c>
      <c r="X139" s="94">
        <f>'Other Opex'!X59</f>
        <v>0</v>
      </c>
      <c r="Y139" s="94">
        <f>'Other Opex'!Y59</f>
        <v>0</v>
      </c>
      <c r="Z139" s="94">
        <f>'Other Opex'!Z59</f>
        <v>0</v>
      </c>
      <c r="AA139" s="94">
        <f>'Other Opex'!AA59</f>
        <v>0</v>
      </c>
      <c r="AB139" s="95">
        <f>'Other Opex'!AB59</f>
        <v>0</v>
      </c>
    </row>
    <row r="140" spans="2:28" hidden="1" outlineLevel="1">
      <c r="B140" s="271" t="str">
        <f ca="1">'Line Items'!D$603</f>
        <v>Other Operating Costs</v>
      </c>
      <c r="C140" s="271" t="str">
        <f ca="1">'Line Items'!D$631</f>
        <v>Other Operating Costs: Station &amp; Train Operations</v>
      </c>
      <c r="D140" s="112" t="str">
        <f ca="1">'Other Opex'!D60</f>
        <v>Station Property And Equipment</v>
      </c>
      <c r="E140" s="93"/>
      <c r="F140" s="113" t="str">
        <f>'Other Opex'!F60</f>
        <v>£000</v>
      </c>
      <c r="G140" s="94">
        <f>'Other Opex'!G60</f>
        <v>0</v>
      </c>
      <c r="H140" s="94">
        <f>'Other Opex'!H60</f>
        <v>0</v>
      </c>
      <c r="I140" s="94">
        <f>'Other Opex'!I60</f>
        <v>0</v>
      </c>
      <c r="J140" s="94">
        <f>'Other Opex'!J60</f>
        <v>0</v>
      </c>
      <c r="K140" s="94">
        <f>'Other Opex'!K60</f>
        <v>0</v>
      </c>
      <c r="L140" s="94">
        <f>'Other Opex'!L60</f>
        <v>0</v>
      </c>
      <c r="M140" s="94">
        <f>'Other Opex'!M60</f>
        <v>0</v>
      </c>
      <c r="N140" s="94">
        <f>'Other Opex'!N60</f>
        <v>0</v>
      </c>
      <c r="O140" s="94">
        <f>'Other Opex'!O60</f>
        <v>0</v>
      </c>
      <c r="P140" s="94">
        <f>'Other Opex'!P60</f>
        <v>0</v>
      </c>
      <c r="Q140" s="94">
        <f>'Other Opex'!Q60</f>
        <v>0</v>
      </c>
      <c r="R140" s="94">
        <f>'Other Opex'!R60</f>
        <v>0</v>
      </c>
      <c r="S140" s="94">
        <f>'Other Opex'!S60</f>
        <v>0</v>
      </c>
      <c r="T140" s="94">
        <f>'Other Opex'!T60</f>
        <v>0</v>
      </c>
      <c r="U140" s="94">
        <f>'Other Opex'!U60</f>
        <v>0</v>
      </c>
      <c r="V140" s="94">
        <f>'Other Opex'!V60</f>
        <v>0</v>
      </c>
      <c r="W140" s="94">
        <f>'Other Opex'!W60</f>
        <v>0</v>
      </c>
      <c r="X140" s="94">
        <f>'Other Opex'!X60</f>
        <v>0</v>
      </c>
      <c r="Y140" s="94">
        <f>'Other Opex'!Y60</f>
        <v>0</v>
      </c>
      <c r="Z140" s="94">
        <f>'Other Opex'!Z60</f>
        <v>0</v>
      </c>
      <c r="AA140" s="94">
        <f>'Other Opex'!AA60</f>
        <v>0</v>
      </c>
      <c r="AB140" s="95">
        <f>'Other Opex'!AB60</f>
        <v>0</v>
      </c>
    </row>
    <row r="141" spans="2:28" hidden="1" outlineLevel="1">
      <c r="B141" s="271" t="str">
        <f ca="1">'Line Items'!D$603</f>
        <v>Other Operating Costs</v>
      </c>
      <c r="C141" s="271" t="str">
        <f ca="1">'Line Items'!D$631</f>
        <v>Other Operating Costs: Station &amp; Train Operations</v>
      </c>
      <c r="D141" s="112" t="str">
        <f ca="1">'Other Opex'!D61</f>
        <v>Ticket Machine Leases</v>
      </c>
      <c r="E141" s="93"/>
      <c r="F141" s="113" t="str">
        <f>'Other Opex'!F61</f>
        <v>£000</v>
      </c>
      <c r="G141" s="94">
        <f>'Other Opex'!G61</f>
        <v>0</v>
      </c>
      <c r="H141" s="94">
        <f>'Other Opex'!H61</f>
        <v>0</v>
      </c>
      <c r="I141" s="94">
        <f>'Other Opex'!I61</f>
        <v>0</v>
      </c>
      <c r="J141" s="94">
        <f>'Other Opex'!J61</f>
        <v>0</v>
      </c>
      <c r="K141" s="94">
        <f>'Other Opex'!K61</f>
        <v>0</v>
      </c>
      <c r="L141" s="94">
        <f>'Other Opex'!L61</f>
        <v>0</v>
      </c>
      <c r="M141" s="94">
        <f>'Other Opex'!M61</f>
        <v>0</v>
      </c>
      <c r="N141" s="94">
        <f>'Other Opex'!N61</f>
        <v>0</v>
      </c>
      <c r="O141" s="94">
        <f>'Other Opex'!O61</f>
        <v>0</v>
      </c>
      <c r="P141" s="94">
        <f>'Other Opex'!P61</f>
        <v>0</v>
      </c>
      <c r="Q141" s="94">
        <f>'Other Opex'!Q61</f>
        <v>0</v>
      </c>
      <c r="R141" s="94">
        <f>'Other Opex'!R61</f>
        <v>0</v>
      </c>
      <c r="S141" s="94">
        <f>'Other Opex'!S61</f>
        <v>0</v>
      </c>
      <c r="T141" s="94">
        <f>'Other Opex'!T61</f>
        <v>0</v>
      </c>
      <c r="U141" s="94">
        <f>'Other Opex'!U61</f>
        <v>0</v>
      </c>
      <c r="V141" s="94">
        <f>'Other Opex'!V61</f>
        <v>0</v>
      </c>
      <c r="W141" s="94">
        <f>'Other Opex'!W61</f>
        <v>0</v>
      </c>
      <c r="X141" s="94">
        <f>'Other Opex'!X61</f>
        <v>0</v>
      </c>
      <c r="Y141" s="94">
        <f>'Other Opex'!Y61</f>
        <v>0</v>
      </c>
      <c r="Z141" s="94">
        <f>'Other Opex'!Z61</f>
        <v>0</v>
      </c>
      <c r="AA141" s="94">
        <f>'Other Opex'!AA61</f>
        <v>0</v>
      </c>
      <c r="AB141" s="95">
        <f>'Other Opex'!AB61</f>
        <v>0</v>
      </c>
    </row>
    <row r="142" spans="2:28" hidden="1" outlineLevel="1">
      <c r="B142" s="271" t="str">
        <f ca="1">'Line Items'!D$603</f>
        <v>Other Operating Costs</v>
      </c>
      <c r="C142" s="271" t="str">
        <f ca="1">'Line Items'!D$631</f>
        <v>Other Operating Costs: Station &amp; Train Operations</v>
      </c>
      <c r="D142" s="112" t="str">
        <f ca="1">'Other Opex'!D62</f>
        <v>Ticket Machine Maintenance</v>
      </c>
      <c r="E142" s="93"/>
      <c r="F142" s="113" t="str">
        <f>'Other Opex'!F62</f>
        <v>£000</v>
      </c>
      <c r="G142" s="94">
        <f>'Other Opex'!G62</f>
        <v>0</v>
      </c>
      <c r="H142" s="94">
        <f>'Other Opex'!H62</f>
        <v>0</v>
      </c>
      <c r="I142" s="94">
        <f>'Other Opex'!I62</f>
        <v>0</v>
      </c>
      <c r="J142" s="94">
        <f>'Other Opex'!J62</f>
        <v>0</v>
      </c>
      <c r="K142" s="94">
        <f>'Other Opex'!K62</f>
        <v>0</v>
      </c>
      <c r="L142" s="94">
        <f>'Other Opex'!L62</f>
        <v>0</v>
      </c>
      <c r="M142" s="94">
        <f>'Other Opex'!M62</f>
        <v>0</v>
      </c>
      <c r="N142" s="94">
        <f>'Other Opex'!N62</f>
        <v>0</v>
      </c>
      <c r="O142" s="94">
        <f>'Other Opex'!O62</f>
        <v>0</v>
      </c>
      <c r="P142" s="94">
        <f>'Other Opex'!P62</f>
        <v>0</v>
      </c>
      <c r="Q142" s="94">
        <f>'Other Opex'!Q62</f>
        <v>0</v>
      </c>
      <c r="R142" s="94">
        <f>'Other Opex'!R62</f>
        <v>0</v>
      </c>
      <c r="S142" s="94">
        <f>'Other Opex'!S62</f>
        <v>0</v>
      </c>
      <c r="T142" s="94">
        <f>'Other Opex'!T62</f>
        <v>0</v>
      </c>
      <c r="U142" s="94">
        <f>'Other Opex'!U62</f>
        <v>0</v>
      </c>
      <c r="V142" s="94">
        <f>'Other Opex'!V62</f>
        <v>0</v>
      </c>
      <c r="W142" s="94">
        <f>'Other Opex'!W62</f>
        <v>0</v>
      </c>
      <c r="X142" s="94">
        <f>'Other Opex'!X62</f>
        <v>0</v>
      </c>
      <c r="Y142" s="94">
        <f>'Other Opex'!Y62</f>
        <v>0</v>
      </c>
      <c r="Z142" s="94">
        <f>'Other Opex'!Z62</f>
        <v>0</v>
      </c>
      <c r="AA142" s="94">
        <f>'Other Opex'!AA62</f>
        <v>0</v>
      </c>
      <c r="AB142" s="95">
        <f>'Other Opex'!AB62</f>
        <v>0</v>
      </c>
    </row>
    <row r="143" spans="2:28" hidden="1" outlineLevel="1">
      <c r="B143" s="271" t="str">
        <f ca="1">'Line Items'!D$603</f>
        <v>Other Operating Costs</v>
      </c>
      <c r="C143" s="271" t="str">
        <f ca="1">'Line Items'!D$631</f>
        <v>Other Operating Costs: Station &amp; Train Operations</v>
      </c>
      <c r="D143" s="112" t="str">
        <f ca="1">'Other Opex'!D63</f>
        <v>CIS Maintenance</v>
      </c>
      <c r="E143" s="93"/>
      <c r="F143" s="113" t="str">
        <f>'Other Opex'!F63</f>
        <v>£000</v>
      </c>
      <c r="G143" s="94">
        <f>'Other Opex'!G63</f>
        <v>0</v>
      </c>
      <c r="H143" s="94">
        <f>'Other Opex'!H63</f>
        <v>0</v>
      </c>
      <c r="I143" s="94">
        <f>'Other Opex'!I63</f>
        <v>0</v>
      </c>
      <c r="J143" s="94">
        <f>'Other Opex'!J63</f>
        <v>0</v>
      </c>
      <c r="K143" s="94">
        <f>'Other Opex'!K63</f>
        <v>0</v>
      </c>
      <c r="L143" s="94">
        <f>'Other Opex'!L63</f>
        <v>0</v>
      </c>
      <c r="M143" s="94">
        <f>'Other Opex'!M63</f>
        <v>0</v>
      </c>
      <c r="N143" s="94">
        <f>'Other Opex'!N63</f>
        <v>0</v>
      </c>
      <c r="O143" s="94">
        <f>'Other Opex'!O63</f>
        <v>0</v>
      </c>
      <c r="P143" s="94">
        <f>'Other Opex'!P63</f>
        <v>0</v>
      </c>
      <c r="Q143" s="94">
        <f>'Other Opex'!Q63</f>
        <v>0</v>
      </c>
      <c r="R143" s="94">
        <f>'Other Opex'!R63</f>
        <v>0</v>
      </c>
      <c r="S143" s="94">
        <f>'Other Opex'!S63</f>
        <v>0</v>
      </c>
      <c r="T143" s="94">
        <f>'Other Opex'!T63</f>
        <v>0</v>
      </c>
      <c r="U143" s="94">
        <f>'Other Opex'!U63</f>
        <v>0</v>
      </c>
      <c r="V143" s="94">
        <f>'Other Opex'!V63</f>
        <v>0</v>
      </c>
      <c r="W143" s="94">
        <f>'Other Opex'!W63</f>
        <v>0</v>
      </c>
      <c r="X143" s="94">
        <f>'Other Opex'!X63</f>
        <v>0</v>
      </c>
      <c r="Y143" s="94">
        <f>'Other Opex'!Y63</f>
        <v>0</v>
      </c>
      <c r="Z143" s="94">
        <f>'Other Opex'!Z63</f>
        <v>0</v>
      </c>
      <c r="AA143" s="94">
        <f>'Other Opex'!AA63</f>
        <v>0</v>
      </c>
      <c r="AB143" s="95">
        <f>'Other Opex'!AB63</f>
        <v>0</v>
      </c>
    </row>
    <row r="144" spans="2:28" hidden="1" outlineLevel="1">
      <c r="B144" s="271" t="str">
        <f ca="1">'Line Items'!D$603</f>
        <v>Other Operating Costs</v>
      </c>
      <c r="C144" s="271" t="str">
        <f ca="1">'Line Items'!D$631</f>
        <v>Other Operating Costs: Station &amp; Train Operations</v>
      </c>
      <c r="D144" s="112" t="str">
        <f ca="1">'Other Opex'!D64</f>
        <v>Other Station Services</v>
      </c>
      <c r="E144" s="93"/>
      <c r="F144" s="113" t="str">
        <f>'Other Opex'!F64</f>
        <v>£000</v>
      </c>
      <c r="G144" s="94">
        <f>'Other Opex'!G64</f>
        <v>0</v>
      </c>
      <c r="H144" s="94">
        <f>'Other Opex'!H64</f>
        <v>0</v>
      </c>
      <c r="I144" s="94">
        <f>'Other Opex'!I64</f>
        <v>0</v>
      </c>
      <c r="J144" s="94">
        <f>'Other Opex'!J64</f>
        <v>0</v>
      </c>
      <c r="K144" s="94">
        <f>'Other Opex'!K64</f>
        <v>0</v>
      </c>
      <c r="L144" s="94">
        <f>'Other Opex'!L64</f>
        <v>0</v>
      </c>
      <c r="M144" s="94">
        <f>'Other Opex'!M64</f>
        <v>0</v>
      </c>
      <c r="N144" s="94">
        <f>'Other Opex'!N64</f>
        <v>0</v>
      </c>
      <c r="O144" s="94">
        <f>'Other Opex'!O64</f>
        <v>0</v>
      </c>
      <c r="P144" s="94">
        <f>'Other Opex'!P64</f>
        <v>0</v>
      </c>
      <c r="Q144" s="94">
        <f>'Other Opex'!Q64</f>
        <v>0</v>
      </c>
      <c r="R144" s="94">
        <f>'Other Opex'!R64</f>
        <v>0</v>
      </c>
      <c r="S144" s="94">
        <f>'Other Opex'!S64</f>
        <v>0</v>
      </c>
      <c r="T144" s="94">
        <f>'Other Opex'!T64</f>
        <v>0</v>
      </c>
      <c r="U144" s="94">
        <f>'Other Opex'!U64</f>
        <v>0</v>
      </c>
      <c r="V144" s="94">
        <f>'Other Opex'!V64</f>
        <v>0</v>
      </c>
      <c r="W144" s="94">
        <f>'Other Opex'!W64</f>
        <v>0</v>
      </c>
      <c r="X144" s="94">
        <f>'Other Opex'!X64</f>
        <v>0</v>
      </c>
      <c r="Y144" s="94">
        <f>'Other Opex'!Y64</f>
        <v>0</v>
      </c>
      <c r="Z144" s="94">
        <f>'Other Opex'!Z64</f>
        <v>0</v>
      </c>
      <c r="AA144" s="94">
        <f>'Other Opex'!AA64</f>
        <v>0</v>
      </c>
      <c r="AB144" s="95">
        <f>'Other Opex'!AB64</f>
        <v>0</v>
      </c>
    </row>
    <row r="145" spans="2:28" hidden="1" outlineLevel="1">
      <c r="B145" s="271" t="str">
        <f ca="1">'Line Items'!D$603</f>
        <v>Other Operating Costs</v>
      </c>
      <c r="C145" s="271" t="str">
        <f ca="1">'Line Items'!D$631</f>
        <v>Other Operating Costs: Station &amp; Train Operations</v>
      </c>
      <c r="D145" s="112" t="str">
        <f ca="1">'Other Opex'!D65</f>
        <v>On Board Costs</v>
      </c>
      <c r="E145" s="93"/>
      <c r="F145" s="113" t="str">
        <f>'Other Opex'!F65</f>
        <v>£000</v>
      </c>
      <c r="G145" s="94">
        <f>'Other Opex'!G65</f>
        <v>0</v>
      </c>
      <c r="H145" s="94">
        <f>'Other Opex'!H65</f>
        <v>0</v>
      </c>
      <c r="I145" s="94">
        <f>'Other Opex'!I65</f>
        <v>0</v>
      </c>
      <c r="J145" s="94">
        <f>'Other Opex'!J65</f>
        <v>0</v>
      </c>
      <c r="K145" s="94">
        <f>'Other Opex'!K65</f>
        <v>0</v>
      </c>
      <c r="L145" s="94">
        <f>'Other Opex'!L65</f>
        <v>0</v>
      </c>
      <c r="M145" s="94">
        <f>'Other Opex'!M65</f>
        <v>0</v>
      </c>
      <c r="N145" s="94">
        <f>'Other Opex'!N65</f>
        <v>0</v>
      </c>
      <c r="O145" s="94">
        <f>'Other Opex'!O65</f>
        <v>0</v>
      </c>
      <c r="P145" s="94">
        <f>'Other Opex'!P65</f>
        <v>0</v>
      </c>
      <c r="Q145" s="94">
        <f>'Other Opex'!Q65</f>
        <v>0</v>
      </c>
      <c r="R145" s="94">
        <f>'Other Opex'!R65</f>
        <v>0</v>
      </c>
      <c r="S145" s="94">
        <f>'Other Opex'!S65</f>
        <v>0</v>
      </c>
      <c r="T145" s="94">
        <f>'Other Opex'!T65</f>
        <v>0</v>
      </c>
      <c r="U145" s="94">
        <f>'Other Opex'!U65</f>
        <v>0</v>
      </c>
      <c r="V145" s="94">
        <f>'Other Opex'!V65</f>
        <v>0</v>
      </c>
      <c r="W145" s="94">
        <f>'Other Opex'!W65</f>
        <v>0</v>
      </c>
      <c r="X145" s="94">
        <f>'Other Opex'!X65</f>
        <v>0</v>
      </c>
      <c r="Y145" s="94">
        <f>'Other Opex'!Y65</f>
        <v>0</v>
      </c>
      <c r="Z145" s="94">
        <f>'Other Opex'!Z65</f>
        <v>0</v>
      </c>
      <c r="AA145" s="94">
        <f>'Other Opex'!AA65</f>
        <v>0</v>
      </c>
      <c r="AB145" s="95">
        <f>'Other Opex'!AB65</f>
        <v>0</v>
      </c>
    </row>
    <row r="146" spans="2:28" hidden="1" outlineLevel="1">
      <c r="B146" s="271" t="str">
        <f ca="1">'Line Items'!D$603</f>
        <v>Other Operating Costs</v>
      </c>
      <c r="C146" s="271" t="str">
        <f ca="1">'Line Items'!D$631</f>
        <v>Other Operating Costs: Station &amp; Train Operations</v>
      </c>
      <c r="D146" s="112" t="str">
        <f ca="1">'Other Opex'!D66</f>
        <v>Commissions Payable</v>
      </c>
      <c r="E146" s="93"/>
      <c r="F146" s="113" t="str">
        <f>'Other Opex'!F66</f>
        <v>£000</v>
      </c>
      <c r="G146" s="94">
        <f>'Other Opex'!G66</f>
        <v>0</v>
      </c>
      <c r="H146" s="94">
        <f>'Other Opex'!H66</f>
        <v>0</v>
      </c>
      <c r="I146" s="94">
        <f>'Other Opex'!I66</f>
        <v>0</v>
      </c>
      <c r="J146" s="94">
        <f>'Other Opex'!J66</f>
        <v>0</v>
      </c>
      <c r="K146" s="94">
        <f>'Other Opex'!K66</f>
        <v>0</v>
      </c>
      <c r="L146" s="94">
        <f>'Other Opex'!L66</f>
        <v>0</v>
      </c>
      <c r="M146" s="94">
        <f>'Other Opex'!M66</f>
        <v>0</v>
      </c>
      <c r="N146" s="94">
        <f>'Other Opex'!N66</f>
        <v>0</v>
      </c>
      <c r="O146" s="94">
        <f>'Other Opex'!O66</f>
        <v>0</v>
      </c>
      <c r="P146" s="94">
        <f>'Other Opex'!P66</f>
        <v>0</v>
      </c>
      <c r="Q146" s="94">
        <f>'Other Opex'!Q66</f>
        <v>0</v>
      </c>
      <c r="R146" s="94">
        <f>'Other Opex'!R66</f>
        <v>0</v>
      </c>
      <c r="S146" s="94">
        <f>'Other Opex'!S66</f>
        <v>0</v>
      </c>
      <c r="T146" s="94">
        <f>'Other Opex'!T66</f>
        <v>0</v>
      </c>
      <c r="U146" s="94">
        <f>'Other Opex'!U66</f>
        <v>0</v>
      </c>
      <c r="V146" s="94">
        <f>'Other Opex'!V66</f>
        <v>0</v>
      </c>
      <c r="W146" s="94">
        <f>'Other Opex'!W66</f>
        <v>0</v>
      </c>
      <c r="X146" s="94">
        <f>'Other Opex'!X66</f>
        <v>0</v>
      </c>
      <c r="Y146" s="94">
        <f>'Other Opex'!Y66</f>
        <v>0</v>
      </c>
      <c r="Z146" s="94">
        <f>'Other Opex'!Z66</f>
        <v>0</v>
      </c>
      <c r="AA146" s="94">
        <f>'Other Opex'!AA66</f>
        <v>0</v>
      </c>
      <c r="AB146" s="95">
        <f>'Other Opex'!AB66</f>
        <v>0</v>
      </c>
    </row>
    <row r="147" spans="2:28" hidden="1" outlineLevel="1">
      <c r="B147" s="271" t="str">
        <f ca="1">'Line Items'!D$603</f>
        <v>Other Operating Costs</v>
      </c>
      <c r="C147" s="271" t="str">
        <f ca="1">'Line Items'!D$631</f>
        <v>Other Operating Costs: Station &amp; Train Operations</v>
      </c>
      <c r="D147" s="112" t="str">
        <f ca="1">'Other Opex'!D67</f>
        <v>Ticket and Systems Costs</v>
      </c>
      <c r="E147" s="93"/>
      <c r="F147" s="113" t="str">
        <f>'Other Opex'!F67</f>
        <v>£000</v>
      </c>
      <c r="G147" s="94">
        <f>'Other Opex'!G67</f>
        <v>0</v>
      </c>
      <c r="H147" s="94">
        <f>'Other Opex'!H67</f>
        <v>0</v>
      </c>
      <c r="I147" s="94">
        <f>'Other Opex'!I67</f>
        <v>0</v>
      </c>
      <c r="J147" s="94">
        <f>'Other Opex'!J67</f>
        <v>0</v>
      </c>
      <c r="K147" s="94">
        <f>'Other Opex'!K67</f>
        <v>0</v>
      </c>
      <c r="L147" s="94">
        <f>'Other Opex'!L67</f>
        <v>0</v>
      </c>
      <c r="M147" s="94">
        <f>'Other Opex'!M67</f>
        <v>0</v>
      </c>
      <c r="N147" s="94">
        <f>'Other Opex'!N67</f>
        <v>0</v>
      </c>
      <c r="O147" s="94">
        <f>'Other Opex'!O67</f>
        <v>0</v>
      </c>
      <c r="P147" s="94">
        <f>'Other Opex'!P67</f>
        <v>0</v>
      </c>
      <c r="Q147" s="94">
        <f>'Other Opex'!Q67</f>
        <v>0</v>
      </c>
      <c r="R147" s="94">
        <f>'Other Opex'!R67</f>
        <v>0</v>
      </c>
      <c r="S147" s="94">
        <f>'Other Opex'!S67</f>
        <v>0</v>
      </c>
      <c r="T147" s="94">
        <f>'Other Opex'!T67</f>
        <v>0</v>
      </c>
      <c r="U147" s="94">
        <f>'Other Opex'!U67</f>
        <v>0</v>
      </c>
      <c r="V147" s="94">
        <f>'Other Opex'!V67</f>
        <v>0</v>
      </c>
      <c r="W147" s="94">
        <f>'Other Opex'!W67</f>
        <v>0</v>
      </c>
      <c r="X147" s="94">
        <f>'Other Opex'!X67</f>
        <v>0</v>
      </c>
      <c r="Y147" s="94">
        <f>'Other Opex'!Y67</f>
        <v>0</v>
      </c>
      <c r="Z147" s="94">
        <f>'Other Opex'!Z67</f>
        <v>0</v>
      </c>
      <c r="AA147" s="94">
        <f>'Other Opex'!AA67</f>
        <v>0</v>
      </c>
      <c r="AB147" s="95">
        <f>'Other Opex'!AB67</f>
        <v>0</v>
      </c>
    </row>
    <row r="148" spans="2:28" hidden="1" outlineLevel="1">
      <c r="B148" s="271" t="str">
        <f ca="1">'Line Items'!D$603</f>
        <v>Other Operating Costs</v>
      </c>
      <c r="C148" s="271" t="str">
        <f ca="1">'Line Items'!D$631</f>
        <v>Other Operating Costs: Station &amp; Train Operations</v>
      </c>
      <c r="D148" s="112" t="str">
        <f ca="1">'Other Opex'!D68</f>
        <v>Other Retailing Costs</v>
      </c>
      <c r="E148" s="93"/>
      <c r="F148" s="113" t="str">
        <f>'Other Opex'!F68</f>
        <v>£000</v>
      </c>
      <c r="G148" s="94">
        <f>'Other Opex'!G68</f>
        <v>0</v>
      </c>
      <c r="H148" s="94">
        <f>'Other Opex'!H68</f>
        <v>0</v>
      </c>
      <c r="I148" s="94">
        <f>'Other Opex'!I68</f>
        <v>0</v>
      </c>
      <c r="J148" s="94">
        <f>'Other Opex'!J68</f>
        <v>0</v>
      </c>
      <c r="K148" s="94">
        <f>'Other Opex'!K68</f>
        <v>0</v>
      </c>
      <c r="L148" s="94">
        <f>'Other Opex'!L68</f>
        <v>0</v>
      </c>
      <c r="M148" s="94">
        <f>'Other Opex'!M68</f>
        <v>0</v>
      </c>
      <c r="N148" s="94">
        <f>'Other Opex'!N68</f>
        <v>0</v>
      </c>
      <c r="O148" s="94">
        <f>'Other Opex'!O68</f>
        <v>0</v>
      </c>
      <c r="P148" s="94">
        <f>'Other Opex'!P68</f>
        <v>0</v>
      </c>
      <c r="Q148" s="94">
        <f>'Other Opex'!Q68</f>
        <v>0</v>
      </c>
      <c r="R148" s="94">
        <f>'Other Opex'!R68</f>
        <v>0</v>
      </c>
      <c r="S148" s="94">
        <f>'Other Opex'!S68</f>
        <v>0</v>
      </c>
      <c r="T148" s="94">
        <f>'Other Opex'!T68</f>
        <v>0</v>
      </c>
      <c r="U148" s="94">
        <f>'Other Opex'!U68</f>
        <v>0</v>
      </c>
      <c r="V148" s="94">
        <f>'Other Opex'!V68</f>
        <v>0</v>
      </c>
      <c r="W148" s="94">
        <f>'Other Opex'!W68</f>
        <v>0</v>
      </c>
      <c r="X148" s="94">
        <f>'Other Opex'!X68</f>
        <v>0</v>
      </c>
      <c r="Y148" s="94">
        <f>'Other Opex'!Y68</f>
        <v>0</v>
      </c>
      <c r="Z148" s="94">
        <f>'Other Opex'!Z68</f>
        <v>0</v>
      </c>
      <c r="AA148" s="94">
        <f>'Other Opex'!AA68</f>
        <v>0</v>
      </c>
      <c r="AB148" s="95">
        <f>'Other Opex'!AB68</f>
        <v>0</v>
      </c>
    </row>
    <row r="149" spans="2:28" hidden="1" outlineLevel="1">
      <c r="B149" s="271" t="str">
        <f ca="1">'Line Items'!D$603</f>
        <v>Other Operating Costs</v>
      </c>
      <c r="C149" s="271" t="str">
        <f ca="1">'Line Items'!D$631</f>
        <v>Other Operating Costs: Station &amp; Train Operations</v>
      </c>
      <c r="D149" s="112" t="str">
        <f ca="1">'Other Opex'!D69</f>
        <v>Compensation Claims</v>
      </c>
      <c r="E149" s="93"/>
      <c r="F149" s="113" t="str">
        <f>'Other Opex'!F69</f>
        <v>£000</v>
      </c>
      <c r="G149" s="94">
        <f>'Other Opex'!G69</f>
        <v>0</v>
      </c>
      <c r="H149" s="94">
        <f>'Other Opex'!H69</f>
        <v>0</v>
      </c>
      <c r="I149" s="94">
        <f>'Other Opex'!I69</f>
        <v>0</v>
      </c>
      <c r="J149" s="94">
        <f>'Other Opex'!J69</f>
        <v>0</v>
      </c>
      <c r="K149" s="94">
        <f>'Other Opex'!K69</f>
        <v>0</v>
      </c>
      <c r="L149" s="94">
        <f>'Other Opex'!L69</f>
        <v>0</v>
      </c>
      <c r="M149" s="94">
        <f>'Other Opex'!M69</f>
        <v>0</v>
      </c>
      <c r="N149" s="94">
        <f>'Other Opex'!N69</f>
        <v>0</v>
      </c>
      <c r="O149" s="94">
        <f>'Other Opex'!O69</f>
        <v>0</v>
      </c>
      <c r="P149" s="94">
        <f>'Other Opex'!P69</f>
        <v>0</v>
      </c>
      <c r="Q149" s="94">
        <f>'Other Opex'!Q69</f>
        <v>0</v>
      </c>
      <c r="R149" s="94">
        <f>'Other Opex'!R69</f>
        <v>0</v>
      </c>
      <c r="S149" s="94">
        <f>'Other Opex'!S69</f>
        <v>0</v>
      </c>
      <c r="T149" s="94">
        <f>'Other Opex'!T69</f>
        <v>0</v>
      </c>
      <c r="U149" s="94">
        <f>'Other Opex'!U69</f>
        <v>0</v>
      </c>
      <c r="V149" s="94">
        <f>'Other Opex'!V69</f>
        <v>0</v>
      </c>
      <c r="W149" s="94">
        <f>'Other Opex'!W69</f>
        <v>0</v>
      </c>
      <c r="X149" s="94">
        <f>'Other Opex'!X69</f>
        <v>0</v>
      </c>
      <c r="Y149" s="94">
        <f>'Other Opex'!Y69</f>
        <v>0</v>
      </c>
      <c r="Z149" s="94">
        <f>'Other Opex'!Z69</f>
        <v>0</v>
      </c>
      <c r="AA149" s="94">
        <f>'Other Opex'!AA69</f>
        <v>0</v>
      </c>
      <c r="AB149" s="95">
        <f>'Other Opex'!AB69</f>
        <v>0</v>
      </c>
    </row>
    <row r="150" spans="2:28" hidden="1" outlineLevel="1">
      <c r="B150" s="271" t="str">
        <f ca="1">'Line Items'!D$603</f>
        <v>Other Operating Costs</v>
      </c>
      <c r="C150" s="271" t="str">
        <f ca="1">'Line Items'!D$631</f>
        <v>Other Operating Costs: Station &amp; Train Operations</v>
      </c>
      <c r="D150" s="112" t="str">
        <f ca="1">'Other Opex'!D70</f>
        <v>Smartcard Implementation</v>
      </c>
      <c r="E150" s="93"/>
      <c r="F150" s="113" t="str">
        <f>'Other Opex'!F70</f>
        <v>£000</v>
      </c>
      <c r="G150" s="94">
        <f>'Other Opex'!G70</f>
        <v>0</v>
      </c>
      <c r="H150" s="94">
        <f>'Other Opex'!H70</f>
        <v>0</v>
      </c>
      <c r="I150" s="94">
        <f>'Other Opex'!I70</f>
        <v>0</v>
      </c>
      <c r="J150" s="94">
        <f>'Other Opex'!J70</f>
        <v>0</v>
      </c>
      <c r="K150" s="94">
        <f>'Other Opex'!K70</f>
        <v>0</v>
      </c>
      <c r="L150" s="94">
        <f>'Other Opex'!L70</f>
        <v>0</v>
      </c>
      <c r="M150" s="94">
        <f>'Other Opex'!M70</f>
        <v>0</v>
      </c>
      <c r="N150" s="94">
        <f>'Other Opex'!N70</f>
        <v>0</v>
      </c>
      <c r="O150" s="94">
        <f>'Other Opex'!O70</f>
        <v>0</v>
      </c>
      <c r="P150" s="94">
        <f>'Other Opex'!P70</f>
        <v>0</v>
      </c>
      <c r="Q150" s="94">
        <f>'Other Opex'!Q70</f>
        <v>0</v>
      </c>
      <c r="R150" s="94">
        <f>'Other Opex'!R70</f>
        <v>0</v>
      </c>
      <c r="S150" s="94">
        <f>'Other Opex'!S70</f>
        <v>0</v>
      </c>
      <c r="T150" s="94">
        <f>'Other Opex'!T70</f>
        <v>0</v>
      </c>
      <c r="U150" s="94">
        <f>'Other Opex'!U70</f>
        <v>0</v>
      </c>
      <c r="V150" s="94">
        <f>'Other Opex'!V70</f>
        <v>0</v>
      </c>
      <c r="W150" s="94">
        <f>'Other Opex'!W70</f>
        <v>0</v>
      </c>
      <c r="X150" s="94">
        <f>'Other Opex'!X70</f>
        <v>0</v>
      </c>
      <c r="Y150" s="94">
        <f>'Other Opex'!Y70</f>
        <v>0</v>
      </c>
      <c r="Z150" s="94">
        <f>'Other Opex'!Z70</f>
        <v>0</v>
      </c>
      <c r="AA150" s="94">
        <f>'Other Opex'!AA70</f>
        <v>0</v>
      </c>
      <c r="AB150" s="95">
        <f>'Other Opex'!AB70</f>
        <v>0</v>
      </c>
    </row>
    <row r="151" spans="2:28" hidden="1" outlineLevel="1">
      <c r="B151" s="271" t="str">
        <f ca="1">'Line Items'!D$603</f>
        <v>Other Operating Costs</v>
      </c>
      <c r="C151" s="271" t="str">
        <f ca="1">'Line Items'!D$631</f>
        <v>Other Operating Costs: Station &amp; Train Operations</v>
      </c>
      <c r="D151" s="112" t="str">
        <f ca="1">'Other Opex'!D71</f>
        <v>Additional Station &amp; Train Operations</v>
      </c>
      <c r="E151" s="93"/>
      <c r="F151" s="113" t="str">
        <f>'Other Opex'!F71</f>
        <v>£000</v>
      </c>
      <c r="G151" s="94">
        <f>'Other Opex'!G71</f>
        <v>0</v>
      </c>
      <c r="H151" s="94">
        <f>'Other Opex'!H71</f>
        <v>0</v>
      </c>
      <c r="I151" s="94">
        <f>'Other Opex'!I71</f>
        <v>0</v>
      </c>
      <c r="J151" s="94">
        <f>'Other Opex'!J71</f>
        <v>0</v>
      </c>
      <c r="K151" s="94">
        <f>'Other Opex'!K71</f>
        <v>0</v>
      </c>
      <c r="L151" s="94">
        <f>'Other Opex'!L71</f>
        <v>0</v>
      </c>
      <c r="M151" s="94">
        <f>'Other Opex'!M71</f>
        <v>0</v>
      </c>
      <c r="N151" s="94">
        <f>'Other Opex'!N71</f>
        <v>0</v>
      </c>
      <c r="O151" s="94">
        <f>'Other Opex'!O71</f>
        <v>0</v>
      </c>
      <c r="P151" s="94">
        <f>'Other Opex'!P71</f>
        <v>0</v>
      </c>
      <c r="Q151" s="94">
        <f>'Other Opex'!Q71</f>
        <v>0</v>
      </c>
      <c r="R151" s="94">
        <f>'Other Opex'!R71</f>
        <v>0</v>
      </c>
      <c r="S151" s="94">
        <f>'Other Opex'!S71</f>
        <v>0</v>
      </c>
      <c r="T151" s="94">
        <f>'Other Opex'!T71</f>
        <v>0</v>
      </c>
      <c r="U151" s="94">
        <f>'Other Opex'!U71</f>
        <v>0</v>
      </c>
      <c r="V151" s="94">
        <f>'Other Opex'!V71</f>
        <v>0</v>
      </c>
      <c r="W151" s="94">
        <f>'Other Opex'!W71</f>
        <v>0</v>
      </c>
      <c r="X151" s="94">
        <f>'Other Opex'!X71</f>
        <v>0</v>
      </c>
      <c r="Y151" s="94">
        <f>'Other Opex'!Y71</f>
        <v>0</v>
      </c>
      <c r="Z151" s="94">
        <f>'Other Opex'!Z71</f>
        <v>0</v>
      </c>
      <c r="AA151" s="94">
        <f>'Other Opex'!AA71</f>
        <v>0</v>
      </c>
      <c r="AB151" s="95">
        <f>'Other Opex'!AB71</f>
        <v>0</v>
      </c>
    </row>
    <row r="152" spans="2:28" hidden="1" outlineLevel="1">
      <c r="B152" s="271" t="str">
        <f ca="1">'Line Items'!D$603</f>
        <v>Other Operating Costs</v>
      </c>
      <c r="C152" s="271" t="str">
        <f ca="1">'Line Items'!D$631</f>
        <v>Other Operating Costs: Station &amp; Train Operations</v>
      </c>
      <c r="D152" s="112" t="str">
        <f ca="1">'Other Opex'!D72</f>
        <v>Station Travel Plans</v>
      </c>
      <c r="E152" s="93"/>
      <c r="F152" s="113" t="str">
        <f>'Other Opex'!F72</f>
        <v>£000</v>
      </c>
      <c r="G152" s="94">
        <f>'Other Opex'!G72</f>
        <v>0</v>
      </c>
      <c r="H152" s="94">
        <f>'Other Opex'!H72</f>
        <v>0</v>
      </c>
      <c r="I152" s="94">
        <f>'Other Opex'!I72</f>
        <v>0</v>
      </c>
      <c r="J152" s="94">
        <f>'Other Opex'!J72</f>
        <v>0</v>
      </c>
      <c r="K152" s="94">
        <f>'Other Opex'!K72</f>
        <v>0</v>
      </c>
      <c r="L152" s="94">
        <f>'Other Opex'!L72</f>
        <v>0</v>
      </c>
      <c r="M152" s="94">
        <f>'Other Opex'!M72</f>
        <v>0</v>
      </c>
      <c r="N152" s="94">
        <f>'Other Opex'!N72</f>
        <v>0</v>
      </c>
      <c r="O152" s="94">
        <f>'Other Opex'!O72</f>
        <v>0</v>
      </c>
      <c r="P152" s="94">
        <f>'Other Opex'!P72</f>
        <v>0</v>
      </c>
      <c r="Q152" s="94">
        <f>'Other Opex'!Q72</f>
        <v>0</v>
      </c>
      <c r="R152" s="94">
        <f>'Other Opex'!R72</f>
        <v>0</v>
      </c>
      <c r="S152" s="94">
        <f>'Other Opex'!S72</f>
        <v>0</v>
      </c>
      <c r="T152" s="94">
        <f>'Other Opex'!T72</f>
        <v>0</v>
      </c>
      <c r="U152" s="94">
        <f>'Other Opex'!U72</f>
        <v>0</v>
      </c>
      <c r="V152" s="94">
        <f>'Other Opex'!V72</f>
        <v>0</v>
      </c>
      <c r="W152" s="94">
        <f>'Other Opex'!W72</f>
        <v>0</v>
      </c>
      <c r="X152" s="94">
        <f>'Other Opex'!X72</f>
        <v>0</v>
      </c>
      <c r="Y152" s="94">
        <f>'Other Opex'!Y72</f>
        <v>0</v>
      </c>
      <c r="Z152" s="94">
        <f>'Other Opex'!Z72</f>
        <v>0</v>
      </c>
      <c r="AA152" s="94">
        <f>'Other Opex'!AA72</f>
        <v>0</v>
      </c>
      <c r="AB152" s="95">
        <f>'Other Opex'!AB72</f>
        <v>0</v>
      </c>
    </row>
    <row r="153" spans="2:28" hidden="1" outlineLevel="1">
      <c r="B153" s="271" t="str">
        <f ca="1">'Line Items'!D$603</f>
        <v>Other Operating Costs</v>
      </c>
      <c r="C153" s="271" t="str">
        <f ca="1">'Line Items'!D$631</f>
        <v>Other Operating Costs: Station &amp; Train Operations</v>
      </c>
      <c r="D153" s="112" t="str">
        <f ca="1">'Other Opex'!D73</f>
        <v>Station Car Parks</v>
      </c>
      <c r="E153" s="93"/>
      <c r="F153" s="113" t="str">
        <f>'Other Opex'!F73</f>
        <v>£000</v>
      </c>
      <c r="G153" s="94">
        <f>'Other Opex'!G73</f>
        <v>0</v>
      </c>
      <c r="H153" s="94">
        <f>'Other Opex'!H73</f>
        <v>0</v>
      </c>
      <c r="I153" s="94">
        <f>'Other Opex'!I73</f>
        <v>0</v>
      </c>
      <c r="J153" s="94">
        <f>'Other Opex'!J73</f>
        <v>0</v>
      </c>
      <c r="K153" s="94">
        <f>'Other Opex'!K73</f>
        <v>0</v>
      </c>
      <c r="L153" s="94">
        <f>'Other Opex'!L73</f>
        <v>0</v>
      </c>
      <c r="M153" s="94">
        <f>'Other Opex'!M73</f>
        <v>0</v>
      </c>
      <c r="N153" s="94">
        <f>'Other Opex'!N73</f>
        <v>0</v>
      </c>
      <c r="O153" s="94">
        <f>'Other Opex'!O73</f>
        <v>0</v>
      </c>
      <c r="P153" s="94">
        <f>'Other Opex'!P73</f>
        <v>0</v>
      </c>
      <c r="Q153" s="94">
        <f>'Other Opex'!Q73</f>
        <v>0</v>
      </c>
      <c r="R153" s="94">
        <f>'Other Opex'!R73</f>
        <v>0</v>
      </c>
      <c r="S153" s="94">
        <f>'Other Opex'!S73</f>
        <v>0</v>
      </c>
      <c r="T153" s="94">
        <f>'Other Opex'!T73</f>
        <v>0</v>
      </c>
      <c r="U153" s="94">
        <f>'Other Opex'!U73</f>
        <v>0</v>
      </c>
      <c r="V153" s="94">
        <f>'Other Opex'!V73</f>
        <v>0</v>
      </c>
      <c r="W153" s="94">
        <f>'Other Opex'!W73</f>
        <v>0</v>
      </c>
      <c r="X153" s="94">
        <f>'Other Opex'!X73</f>
        <v>0</v>
      </c>
      <c r="Y153" s="94">
        <f>'Other Opex'!Y73</f>
        <v>0</v>
      </c>
      <c r="Z153" s="94">
        <f>'Other Opex'!Z73</f>
        <v>0</v>
      </c>
      <c r="AA153" s="94">
        <f>'Other Opex'!AA73</f>
        <v>0</v>
      </c>
      <c r="AB153" s="95">
        <f>'Other Opex'!AB73</f>
        <v>0</v>
      </c>
    </row>
    <row r="154" spans="2:28" hidden="1" outlineLevel="1">
      <c r="B154" s="271" t="str">
        <f ca="1">'Line Items'!D$603</f>
        <v>Other Operating Costs</v>
      </c>
      <c r="C154" s="271" t="str">
        <f ca="1">'Line Items'!D$631</f>
        <v>Other Operating Costs: Station &amp; Train Operations</v>
      </c>
      <c r="D154" s="112" t="str">
        <f ca="1">'Other Opex'!D74</f>
        <v>Gate Maintenance</v>
      </c>
      <c r="E154" s="93"/>
      <c r="F154" s="113" t="str">
        <f>'Other Opex'!F74</f>
        <v>£000</v>
      </c>
      <c r="G154" s="94">
        <f>'Other Opex'!G74</f>
        <v>0</v>
      </c>
      <c r="H154" s="94">
        <f>'Other Opex'!H74</f>
        <v>0</v>
      </c>
      <c r="I154" s="94">
        <f>'Other Opex'!I74</f>
        <v>0</v>
      </c>
      <c r="J154" s="94">
        <f>'Other Opex'!J74</f>
        <v>0</v>
      </c>
      <c r="K154" s="94">
        <f>'Other Opex'!K74</f>
        <v>0</v>
      </c>
      <c r="L154" s="94">
        <f>'Other Opex'!L74</f>
        <v>0</v>
      </c>
      <c r="M154" s="94">
        <f>'Other Opex'!M74</f>
        <v>0</v>
      </c>
      <c r="N154" s="94">
        <f>'Other Opex'!N74</f>
        <v>0</v>
      </c>
      <c r="O154" s="94">
        <f>'Other Opex'!O74</f>
        <v>0</v>
      </c>
      <c r="P154" s="94">
        <f>'Other Opex'!P74</f>
        <v>0</v>
      </c>
      <c r="Q154" s="94">
        <f>'Other Opex'!Q74</f>
        <v>0</v>
      </c>
      <c r="R154" s="94">
        <f>'Other Opex'!R74</f>
        <v>0</v>
      </c>
      <c r="S154" s="94">
        <f>'Other Opex'!S74</f>
        <v>0</v>
      </c>
      <c r="T154" s="94">
        <f>'Other Opex'!T74</f>
        <v>0</v>
      </c>
      <c r="U154" s="94">
        <f>'Other Opex'!U74</f>
        <v>0</v>
      </c>
      <c r="V154" s="94">
        <f>'Other Opex'!V74</f>
        <v>0</v>
      </c>
      <c r="W154" s="94">
        <f>'Other Opex'!W74</f>
        <v>0</v>
      </c>
      <c r="X154" s="94">
        <f>'Other Opex'!X74</f>
        <v>0</v>
      </c>
      <c r="Y154" s="94">
        <f>'Other Opex'!Y74</f>
        <v>0</v>
      </c>
      <c r="Z154" s="94">
        <f>'Other Opex'!Z74</f>
        <v>0</v>
      </c>
      <c r="AA154" s="94">
        <f>'Other Opex'!AA74</f>
        <v>0</v>
      </c>
      <c r="AB154" s="95">
        <f>'Other Opex'!AB74</f>
        <v>0</v>
      </c>
    </row>
    <row r="155" spans="2:28" hidden="1" outlineLevel="1">
      <c r="B155" s="271" t="str">
        <f ca="1">'Line Items'!D$603</f>
        <v>Other Operating Costs</v>
      </c>
      <c r="C155" s="271" t="str">
        <f ca="1">'Line Items'!D$631</f>
        <v>Other Operating Costs: Station &amp; Train Operations</v>
      </c>
      <c r="D155" s="112" t="str">
        <f ca="1">'Other Opex'!D75</f>
        <v>Cycle Parking</v>
      </c>
      <c r="E155" s="93"/>
      <c r="F155" s="113" t="str">
        <f>'Other Opex'!F75</f>
        <v>£000</v>
      </c>
      <c r="G155" s="94">
        <f>'Other Opex'!G75</f>
        <v>0</v>
      </c>
      <c r="H155" s="94">
        <f>'Other Opex'!H75</f>
        <v>0</v>
      </c>
      <c r="I155" s="94">
        <f>'Other Opex'!I75</f>
        <v>0</v>
      </c>
      <c r="J155" s="94">
        <f>'Other Opex'!J75</f>
        <v>0</v>
      </c>
      <c r="K155" s="94">
        <f>'Other Opex'!K75</f>
        <v>0</v>
      </c>
      <c r="L155" s="94">
        <f>'Other Opex'!L75</f>
        <v>0</v>
      </c>
      <c r="M155" s="94">
        <f>'Other Opex'!M75</f>
        <v>0</v>
      </c>
      <c r="N155" s="94">
        <f>'Other Opex'!N75</f>
        <v>0</v>
      </c>
      <c r="O155" s="94">
        <f>'Other Opex'!O75</f>
        <v>0</v>
      </c>
      <c r="P155" s="94">
        <f>'Other Opex'!P75</f>
        <v>0</v>
      </c>
      <c r="Q155" s="94">
        <f>'Other Opex'!Q75</f>
        <v>0</v>
      </c>
      <c r="R155" s="94">
        <f>'Other Opex'!R75</f>
        <v>0</v>
      </c>
      <c r="S155" s="94">
        <f>'Other Opex'!S75</f>
        <v>0</v>
      </c>
      <c r="T155" s="94">
        <f>'Other Opex'!T75</f>
        <v>0</v>
      </c>
      <c r="U155" s="94">
        <f>'Other Opex'!U75</f>
        <v>0</v>
      </c>
      <c r="V155" s="94">
        <f>'Other Opex'!V75</f>
        <v>0</v>
      </c>
      <c r="W155" s="94">
        <f>'Other Opex'!W75</f>
        <v>0</v>
      </c>
      <c r="X155" s="94">
        <f>'Other Opex'!X75</f>
        <v>0</v>
      </c>
      <c r="Y155" s="94">
        <f>'Other Opex'!Y75</f>
        <v>0</v>
      </c>
      <c r="Z155" s="94">
        <f>'Other Opex'!Z75</f>
        <v>0</v>
      </c>
      <c r="AA155" s="94">
        <f>'Other Opex'!AA75</f>
        <v>0</v>
      </c>
      <c r="AB155" s="95">
        <f>'Other Opex'!AB75</f>
        <v>0</v>
      </c>
    </row>
    <row r="156" spans="2:28" hidden="1" outlineLevel="1">
      <c r="B156" s="271" t="str">
        <f ca="1">'Line Items'!D$603</f>
        <v>Other Operating Costs</v>
      </c>
      <c r="C156" s="271" t="str">
        <f ca="1">'Line Items'!D$631</f>
        <v>Other Operating Costs: Station &amp; Train Operations</v>
      </c>
      <c r="D156" s="112" t="str">
        <f ca="1">'Other Opex'!D76</f>
        <v>Passenger Counting system maintenance</v>
      </c>
      <c r="E156" s="93"/>
      <c r="F156" s="113" t="str">
        <f>'Other Opex'!F76</f>
        <v>£000</v>
      </c>
      <c r="G156" s="94">
        <f>'Other Opex'!G76</f>
        <v>0</v>
      </c>
      <c r="H156" s="94">
        <f>'Other Opex'!H76</f>
        <v>0</v>
      </c>
      <c r="I156" s="94">
        <f>'Other Opex'!I76</f>
        <v>0</v>
      </c>
      <c r="J156" s="94">
        <f>'Other Opex'!J76</f>
        <v>0</v>
      </c>
      <c r="K156" s="94">
        <f>'Other Opex'!K76</f>
        <v>0</v>
      </c>
      <c r="L156" s="94">
        <f>'Other Opex'!L76</f>
        <v>0</v>
      </c>
      <c r="M156" s="94">
        <f>'Other Opex'!M76</f>
        <v>0</v>
      </c>
      <c r="N156" s="94">
        <f>'Other Opex'!N76</f>
        <v>0</v>
      </c>
      <c r="O156" s="94">
        <f>'Other Opex'!O76</f>
        <v>0</v>
      </c>
      <c r="P156" s="94">
        <f>'Other Opex'!P76</f>
        <v>0</v>
      </c>
      <c r="Q156" s="94">
        <f>'Other Opex'!Q76</f>
        <v>0</v>
      </c>
      <c r="R156" s="94">
        <f>'Other Opex'!R76</f>
        <v>0</v>
      </c>
      <c r="S156" s="94">
        <f>'Other Opex'!S76</f>
        <v>0</v>
      </c>
      <c r="T156" s="94">
        <f>'Other Opex'!T76</f>
        <v>0</v>
      </c>
      <c r="U156" s="94">
        <f>'Other Opex'!U76</f>
        <v>0</v>
      </c>
      <c r="V156" s="94">
        <f>'Other Opex'!V76</f>
        <v>0</v>
      </c>
      <c r="W156" s="94">
        <f>'Other Opex'!W76</f>
        <v>0</v>
      </c>
      <c r="X156" s="94">
        <f>'Other Opex'!X76</f>
        <v>0</v>
      </c>
      <c r="Y156" s="94">
        <f>'Other Opex'!Y76</f>
        <v>0</v>
      </c>
      <c r="Z156" s="94">
        <f>'Other Opex'!Z76</f>
        <v>0</v>
      </c>
      <c r="AA156" s="94">
        <f>'Other Opex'!AA76</f>
        <v>0</v>
      </c>
      <c r="AB156" s="95">
        <f>'Other Opex'!AB76</f>
        <v>0</v>
      </c>
    </row>
    <row r="157" spans="2:28" hidden="1" outlineLevel="1">
      <c r="B157" s="271" t="str">
        <f ca="1">'Line Items'!D$603</f>
        <v>Other Operating Costs</v>
      </c>
      <c r="C157" s="271" t="str">
        <f ca="1">'Line Items'!D$631</f>
        <v>Other Operating Costs: Station &amp; Train Operations</v>
      </c>
      <c r="D157" s="112" t="str">
        <f ca="1">'Other Opex'!D77</f>
        <v>Revenue protection (contracts)</v>
      </c>
      <c r="E157" s="93"/>
      <c r="F157" s="113" t="str">
        <f>'Other Opex'!F77</f>
        <v>£000</v>
      </c>
      <c r="G157" s="94">
        <f>'Other Opex'!G77</f>
        <v>0</v>
      </c>
      <c r="H157" s="94">
        <f>'Other Opex'!H77</f>
        <v>0</v>
      </c>
      <c r="I157" s="94">
        <f>'Other Opex'!I77</f>
        <v>0</v>
      </c>
      <c r="J157" s="94">
        <f>'Other Opex'!J77</f>
        <v>0</v>
      </c>
      <c r="K157" s="94">
        <f>'Other Opex'!K77</f>
        <v>0</v>
      </c>
      <c r="L157" s="94">
        <f>'Other Opex'!L77</f>
        <v>0</v>
      </c>
      <c r="M157" s="94">
        <f>'Other Opex'!M77</f>
        <v>0</v>
      </c>
      <c r="N157" s="94">
        <f>'Other Opex'!N77</f>
        <v>0</v>
      </c>
      <c r="O157" s="94">
        <f>'Other Opex'!O77</f>
        <v>0</v>
      </c>
      <c r="P157" s="94">
        <f>'Other Opex'!P77</f>
        <v>0</v>
      </c>
      <c r="Q157" s="94">
        <f>'Other Opex'!Q77</f>
        <v>0</v>
      </c>
      <c r="R157" s="94">
        <f>'Other Opex'!R77</f>
        <v>0</v>
      </c>
      <c r="S157" s="94">
        <f>'Other Opex'!S77</f>
        <v>0</v>
      </c>
      <c r="T157" s="94">
        <f>'Other Opex'!T77</f>
        <v>0</v>
      </c>
      <c r="U157" s="94">
        <f>'Other Opex'!U77</f>
        <v>0</v>
      </c>
      <c r="V157" s="94">
        <f>'Other Opex'!V77</f>
        <v>0</v>
      </c>
      <c r="W157" s="94">
        <f>'Other Opex'!W77</f>
        <v>0</v>
      </c>
      <c r="X157" s="94">
        <f>'Other Opex'!X77</f>
        <v>0</v>
      </c>
      <c r="Y157" s="94">
        <f>'Other Opex'!Y77</f>
        <v>0</v>
      </c>
      <c r="Z157" s="94">
        <f>'Other Opex'!Z77</f>
        <v>0</v>
      </c>
      <c r="AA157" s="94">
        <f>'Other Opex'!AA77</f>
        <v>0</v>
      </c>
      <c r="AB157" s="95">
        <f>'Other Opex'!AB77</f>
        <v>0</v>
      </c>
    </row>
    <row r="158" spans="2:28" hidden="1" outlineLevel="1">
      <c r="B158" s="271" t="str">
        <f ca="1">'Line Items'!D$603</f>
        <v>Other Operating Costs</v>
      </c>
      <c r="C158" s="271" t="str">
        <f ca="1">'Line Items'!D$631</f>
        <v>Other Operating Costs: Station &amp; Train Operations</v>
      </c>
      <c r="D158" s="112" t="str">
        <f ca="1">'Other Opex'!D78</f>
        <v>Industry systems (RSP, Lennon etc)</v>
      </c>
      <c r="E158" s="93"/>
      <c r="F158" s="113" t="str">
        <f>'Other Opex'!F78</f>
        <v>£000</v>
      </c>
      <c r="G158" s="94">
        <f>'Other Opex'!G78</f>
        <v>0</v>
      </c>
      <c r="H158" s="94">
        <f>'Other Opex'!H78</f>
        <v>0</v>
      </c>
      <c r="I158" s="94">
        <f>'Other Opex'!I78</f>
        <v>0</v>
      </c>
      <c r="J158" s="94">
        <f>'Other Opex'!J78</f>
        <v>0</v>
      </c>
      <c r="K158" s="94">
        <f>'Other Opex'!K78</f>
        <v>0</v>
      </c>
      <c r="L158" s="94">
        <f>'Other Opex'!L78</f>
        <v>0</v>
      </c>
      <c r="M158" s="94">
        <f>'Other Opex'!M78</f>
        <v>0</v>
      </c>
      <c r="N158" s="94">
        <f>'Other Opex'!N78</f>
        <v>0</v>
      </c>
      <c r="O158" s="94">
        <f>'Other Opex'!O78</f>
        <v>0</v>
      </c>
      <c r="P158" s="94">
        <f>'Other Opex'!P78</f>
        <v>0</v>
      </c>
      <c r="Q158" s="94">
        <f>'Other Opex'!Q78</f>
        <v>0</v>
      </c>
      <c r="R158" s="94">
        <f>'Other Opex'!R78</f>
        <v>0</v>
      </c>
      <c r="S158" s="94">
        <f>'Other Opex'!S78</f>
        <v>0</v>
      </c>
      <c r="T158" s="94">
        <f>'Other Opex'!T78</f>
        <v>0</v>
      </c>
      <c r="U158" s="94">
        <f>'Other Opex'!U78</f>
        <v>0</v>
      </c>
      <c r="V158" s="94">
        <f>'Other Opex'!V78</f>
        <v>0</v>
      </c>
      <c r="W158" s="94">
        <f>'Other Opex'!W78</f>
        <v>0</v>
      </c>
      <c r="X158" s="94">
        <f>'Other Opex'!X78</f>
        <v>0</v>
      </c>
      <c r="Y158" s="94">
        <f>'Other Opex'!Y78</f>
        <v>0</v>
      </c>
      <c r="Z158" s="94">
        <f>'Other Opex'!Z78</f>
        <v>0</v>
      </c>
      <c r="AA158" s="94">
        <f>'Other Opex'!AA78</f>
        <v>0</v>
      </c>
      <c r="AB158" s="95">
        <f>'Other Opex'!AB78</f>
        <v>0</v>
      </c>
    </row>
    <row r="159" spans="2:28" hidden="1" outlineLevel="1">
      <c r="B159" s="271" t="str">
        <f ca="1">'Line Items'!D$603</f>
        <v>Other Operating Costs</v>
      </c>
      <c r="C159" s="271" t="str">
        <f ca="1">'Line Items'!D$631</f>
        <v>Other Operating Costs: Station &amp; Train Operations</v>
      </c>
      <c r="D159" s="112" t="str">
        <f ca="1">'Other Opex'!D79</f>
        <v>Commissions payable - Settlement</v>
      </c>
      <c r="E159" s="93"/>
      <c r="F159" s="113" t="str">
        <f>'Other Opex'!F79</f>
        <v>£000</v>
      </c>
      <c r="G159" s="94">
        <f>'Other Opex'!G79</f>
        <v>0</v>
      </c>
      <c r="H159" s="94">
        <f>'Other Opex'!H79</f>
        <v>0</v>
      </c>
      <c r="I159" s="94">
        <f>'Other Opex'!I79</f>
        <v>0</v>
      </c>
      <c r="J159" s="94">
        <f>'Other Opex'!J79</f>
        <v>0</v>
      </c>
      <c r="K159" s="94">
        <f>'Other Opex'!K79</f>
        <v>0</v>
      </c>
      <c r="L159" s="94">
        <f>'Other Opex'!L79</f>
        <v>0</v>
      </c>
      <c r="M159" s="94">
        <f>'Other Opex'!M79</f>
        <v>0</v>
      </c>
      <c r="N159" s="94">
        <f>'Other Opex'!N79</f>
        <v>0</v>
      </c>
      <c r="O159" s="94">
        <f>'Other Opex'!O79</f>
        <v>0</v>
      </c>
      <c r="P159" s="94">
        <f>'Other Opex'!P79</f>
        <v>0</v>
      </c>
      <c r="Q159" s="94">
        <f>'Other Opex'!Q79</f>
        <v>0</v>
      </c>
      <c r="R159" s="94">
        <f>'Other Opex'!R79</f>
        <v>0</v>
      </c>
      <c r="S159" s="94">
        <f>'Other Opex'!S79</f>
        <v>0</v>
      </c>
      <c r="T159" s="94">
        <f>'Other Opex'!T79</f>
        <v>0</v>
      </c>
      <c r="U159" s="94">
        <f>'Other Opex'!U79</f>
        <v>0</v>
      </c>
      <c r="V159" s="94">
        <f>'Other Opex'!V79</f>
        <v>0</v>
      </c>
      <c r="W159" s="94">
        <f>'Other Opex'!W79</f>
        <v>0</v>
      </c>
      <c r="X159" s="94">
        <f>'Other Opex'!X79</f>
        <v>0</v>
      </c>
      <c r="Y159" s="94">
        <f>'Other Opex'!Y79</f>
        <v>0</v>
      </c>
      <c r="Z159" s="94">
        <f>'Other Opex'!Z79</f>
        <v>0</v>
      </c>
      <c r="AA159" s="94">
        <f>'Other Opex'!AA79</f>
        <v>0</v>
      </c>
      <c r="AB159" s="95">
        <f>'Other Opex'!AB79</f>
        <v>0</v>
      </c>
    </row>
    <row r="160" spans="2:28" hidden="1" outlineLevel="1">
      <c r="B160" s="271" t="str">
        <f ca="1">'Line Items'!D$603</f>
        <v>Other Operating Costs</v>
      </c>
      <c r="C160" s="271" t="str">
        <f ca="1">'Line Items'!D$631</f>
        <v>Other Operating Costs: Station &amp; Train Operations</v>
      </c>
      <c r="D160" s="112" t="str">
        <f ca="1">'Other Opex'!D80</f>
        <v>Commissions payable - Other</v>
      </c>
      <c r="E160" s="93"/>
      <c r="F160" s="113" t="str">
        <f>'Other Opex'!F80</f>
        <v>£000</v>
      </c>
      <c r="G160" s="94">
        <f>'Other Opex'!G80</f>
        <v>0</v>
      </c>
      <c r="H160" s="94">
        <f>'Other Opex'!H80</f>
        <v>0</v>
      </c>
      <c r="I160" s="94">
        <f>'Other Opex'!I80</f>
        <v>0</v>
      </c>
      <c r="J160" s="94">
        <f>'Other Opex'!J80</f>
        <v>0</v>
      </c>
      <c r="K160" s="94">
        <f>'Other Opex'!K80</f>
        <v>0</v>
      </c>
      <c r="L160" s="94">
        <f>'Other Opex'!L80</f>
        <v>0</v>
      </c>
      <c r="M160" s="94">
        <f>'Other Opex'!M80</f>
        <v>0</v>
      </c>
      <c r="N160" s="94">
        <f>'Other Opex'!N80</f>
        <v>0</v>
      </c>
      <c r="O160" s="94">
        <f>'Other Opex'!O80</f>
        <v>0</v>
      </c>
      <c r="P160" s="94">
        <f>'Other Opex'!P80</f>
        <v>0</v>
      </c>
      <c r="Q160" s="94">
        <f>'Other Opex'!Q80</f>
        <v>0</v>
      </c>
      <c r="R160" s="94">
        <f>'Other Opex'!R80</f>
        <v>0</v>
      </c>
      <c r="S160" s="94">
        <f>'Other Opex'!S80</f>
        <v>0</v>
      </c>
      <c r="T160" s="94">
        <f>'Other Opex'!T80</f>
        <v>0</v>
      </c>
      <c r="U160" s="94">
        <f>'Other Opex'!U80</f>
        <v>0</v>
      </c>
      <c r="V160" s="94">
        <f>'Other Opex'!V80</f>
        <v>0</v>
      </c>
      <c r="W160" s="94">
        <f>'Other Opex'!W80</f>
        <v>0</v>
      </c>
      <c r="X160" s="94">
        <f>'Other Opex'!X80</f>
        <v>0</v>
      </c>
      <c r="Y160" s="94">
        <f>'Other Opex'!Y80</f>
        <v>0</v>
      </c>
      <c r="Z160" s="94">
        <f>'Other Opex'!Z80</f>
        <v>0</v>
      </c>
      <c r="AA160" s="94">
        <f>'Other Opex'!AA80</f>
        <v>0</v>
      </c>
      <c r="AB160" s="95">
        <f>'Other Opex'!AB80</f>
        <v>0</v>
      </c>
    </row>
    <row r="161" spans="2:28" hidden="1" outlineLevel="1">
      <c r="B161" s="271" t="str">
        <f ca="1">'Line Items'!D$603</f>
        <v>Other Operating Costs</v>
      </c>
      <c r="C161" s="271" t="str">
        <f ca="1">'Line Items'!D$631</f>
        <v>Other Operating Costs: Station &amp; Train Operations</v>
      </c>
      <c r="D161" s="112" t="str">
        <f ca="1">'Other Opex'!D81</f>
        <v>ERTMS</v>
      </c>
      <c r="E161" s="93"/>
      <c r="F161" s="113" t="str">
        <f>'Other Opex'!F81</f>
        <v>£000</v>
      </c>
      <c r="G161" s="94">
        <f>'Other Opex'!G81</f>
        <v>0</v>
      </c>
      <c r="H161" s="94">
        <f>'Other Opex'!H81</f>
        <v>0</v>
      </c>
      <c r="I161" s="94">
        <f>'Other Opex'!I81</f>
        <v>0</v>
      </c>
      <c r="J161" s="94">
        <f>'Other Opex'!J81</f>
        <v>0</v>
      </c>
      <c r="K161" s="94">
        <f>'Other Opex'!K81</f>
        <v>0</v>
      </c>
      <c r="L161" s="94">
        <f>'Other Opex'!L81</f>
        <v>0</v>
      </c>
      <c r="M161" s="94">
        <f>'Other Opex'!M81</f>
        <v>0</v>
      </c>
      <c r="N161" s="94">
        <f>'Other Opex'!N81</f>
        <v>0</v>
      </c>
      <c r="O161" s="94">
        <f>'Other Opex'!O81</f>
        <v>0</v>
      </c>
      <c r="P161" s="94">
        <f>'Other Opex'!P81</f>
        <v>0</v>
      </c>
      <c r="Q161" s="94">
        <f>'Other Opex'!Q81</f>
        <v>0</v>
      </c>
      <c r="R161" s="94">
        <f>'Other Opex'!R81</f>
        <v>0</v>
      </c>
      <c r="S161" s="94">
        <f>'Other Opex'!S81</f>
        <v>0</v>
      </c>
      <c r="T161" s="94">
        <f>'Other Opex'!T81</f>
        <v>0</v>
      </c>
      <c r="U161" s="94">
        <f>'Other Opex'!U81</f>
        <v>0</v>
      </c>
      <c r="V161" s="94">
        <f>'Other Opex'!V81</f>
        <v>0</v>
      </c>
      <c r="W161" s="94">
        <f>'Other Opex'!W81</f>
        <v>0</v>
      </c>
      <c r="X161" s="94">
        <f>'Other Opex'!X81</f>
        <v>0</v>
      </c>
      <c r="Y161" s="94">
        <f>'Other Opex'!Y81</f>
        <v>0</v>
      </c>
      <c r="Z161" s="94">
        <f>'Other Opex'!Z81</f>
        <v>0</v>
      </c>
      <c r="AA161" s="94">
        <f>'Other Opex'!AA81</f>
        <v>0</v>
      </c>
      <c r="AB161" s="95">
        <f>'Other Opex'!AB81</f>
        <v>0</v>
      </c>
    </row>
    <row r="162" spans="2:28" hidden="1" outlineLevel="1">
      <c r="B162" s="271" t="str">
        <f ca="1">'Line Items'!D$603</f>
        <v>Other Operating Costs</v>
      </c>
      <c r="C162" s="271" t="str">
        <f ca="1">'Line Items'!D$631</f>
        <v>Other Operating Costs: Station &amp; Train Operations</v>
      </c>
      <c r="D162" s="112" t="str">
        <f ca="1">'Other Opex'!D82</f>
        <v>Bus replacement during platform works</v>
      </c>
      <c r="E162" s="93"/>
      <c r="F162" s="113" t="str">
        <f>'Other Opex'!F82</f>
        <v>£000</v>
      </c>
      <c r="G162" s="94">
        <f>'Other Opex'!G82</f>
        <v>0</v>
      </c>
      <c r="H162" s="94">
        <f>'Other Opex'!H82</f>
        <v>0</v>
      </c>
      <c r="I162" s="94">
        <f>'Other Opex'!I82</f>
        <v>0</v>
      </c>
      <c r="J162" s="94">
        <f>'Other Opex'!J82</f>
        <v>0</v>
      </c>
      <c r="K162" s="94">
        <f>'Other Opex'!K82</f>
        <v>0</v>
      </c>
      <c r="L162" s="94">
        <f>'Other Opex'!L82</f>
        <v>0</v>
      </c>
      <c r="M162" s="94">
        <f>'Other Opex'!M82</f>
        <v>0</v>
      </c>
      <c r="N162" s="94">
        <f>'Other Opex'!N82</f>
        <v>0</v>
      </c>
      <c r="O162" s="94">
        <f>'Other Opex'!O82</f>
        <v>0</v>
      </c>
      <c r="P162" s="94">
        <f>'Other Opex'!P82</f>
        <v>0</v>
      </c>
      <c r="Q162" s="94">
        <f>'Other Opex'!Q82</f>
        <v>0</v>
      </c>
      <c r="R162" s="94">
        <f>'Other Opex'!R82</f>
        <v>0</v>
      </c>
      <c r="S162" s="94">
        <f>'Other Opex'!S82</f>
        <v>0</v>
      </c>
      <c r="T162" s="94">
        <f>'Other Opex'!T82</f>
        <v>0</v>
      </c>
      <c r="U162" s="94">
        <f>'Other Opex'!U82</f>
        <v>0</v>
      </c>
      <c r="V162" s="94">
        <f>'Other Opex'!V82</f>
        <v>0</v>
      </c>
      <c r="W162" s="94">
        <f>'Other Opex'!W82</f>
        <v>0</v>
      </c>
      <c r="X162" s="94">
        <f>'Other Opex'!X82</f>
        <v>0</v>
      </c>
      <c r="Y162" s="94">
        <f>'Other Opex'!Y82</f>
        <v>0</v>
      </c>
      <c r="Z162" s="94">
        <f>'Other Opex'!Z82</f>
        <v>0</v>
      </c>
      <c r="AA162" s="94">
        <f>'Other Opex'!AA82</f>
        <v>0</v>
      </c>
      <c r="AB162" s="95">
        <f>'Other Opex'!AB82</f>
        <v>0</v>
      </c>
    </row>
    <row r="163" spans="2:28" hidden="1" outlineLevel="1">
      <c r="B163" s="271" t="str">
        <f ca="1">'Line Items'!D$603</f>
        <v>Other Operating Costs</v>
      </c>
      <c r="C163" s="271" t="str">
        <f ca="1">'Line Items'!D$631</f>
        <v>Other Operating Costs: Station &amp; Train Operations</v>
      </c>
      <c r="D163" s="112" t="str">
        <f ca="1">'Other Opex'!D83</f>
        <v>Station Improvement Fund - Opex</v>
      </c>
      <c r="E163" s="93"/>
      <c r="F163" s="113" t="str">
        <f>'Other Opex'!F83</f>
        <v>£000</v>
      </c>
      <c r="G163" s="94">
        <f>'Other Opex'!G83</f>
        <v>0</v>
      </c>
      <c r="H163" s="94">
        <f>'Other Opex'!H83</f>
        <v>0</v>
      </c>
      <c r="I163" s="94">
        <f>'Other Opex'!I83</f>
        <v>0</v>
      </c>
      <c r="J163" s="94">
        <f>'Other Opex'!J83</f>
        <v>0</v>
      </c>
      <c r="K163" s="94">
        <f>'Other Opex'!K83</f>
        <v>0</v>
      </c>
      <c r="L163" s="94">
        <f>'Other Opex'!L83</f>
        <v>0</v>
      </c>
      <c r="M163" s="94">
        <f>'Other Opex'!M83</f>
        <v>0</v>
      </c>
      <c r="N163" s="94">
        <f>'Other Opex'!N83</f>
        <v>0</v>
      </c>
      <c r="O163" s="94">
        <f>'Other Opex'!O83</f>
        <v>0</v>
      </c>
      <c r="P163" s="94">
        <f>'Other Opex'!P83</f>
        <v>0</v>
      </c>
      <c r="Q163" s="94">
        <f>'Other Opex'!Q83</f>
        <v>0</v>
      </c>
      <c r="R163" s="94">
        <f>'Other Opex'!R83</f>
        <v>0</v>
      </c>
      <c r="S163" s="94">
        <f>'Other Opex'!S83</f>
        <v>0</v>
      </c>
      <c r="T163" s="94">
        <f>'Other Opex'!T83</f>
        <v>0</v>
      </c>
      <c r="U163" s="94">
        <f>'Other Opex'!U83</f>
        <v>0</v>
      </c>
      <c r="V163" s="94">
        <f>'Other Opex'!V83</f>
        <v>0</v>
      </c>
      <c r="W163" s="94">
        <f>'Other Opex'!W83</f>
        <v>0</v>
      </c>
      <c r="X163" s="94">
        <f>'Other Opex'!X83</f>
        <v>0</v>
      </c>
      <c r="Y163" s="94">
        <f>'Other Opex'!Y83</f>
        <v>0</v>
      </c>
      <c r="Z163" s="94">
        <f>'Other Opex'!Z83</f>
        <v>0</v>
      </c>
      <c r="AA163" s="94">
        <f>'Other Opex'!AA83</f>
        <v>0</v>
      </c>
      <c r="AB163" s="95">
        <f>'Other Opex'!AB83</f>
        <v>0</v>
      </c>
    </row>
    <row r="164" spans="2:28" hidden="1" outlineLevel="1">
      <c r="B164" s="271" t="str">
        <f ca="1">'Line Items'!D$603</f>
        <v>Other Operating Costs</v>
      </c>
      <c r="C164" s="271" t="str">
        <f ca="1">'Line Items'!D$631</f>
        <v>Other Operating Costs: Station &amp; Train Operations</v>
      </c>
      <c r="D164" s="112" t="str">
        <f ca="1">'Other Opex'!D84</f>
        <v>Minor Works Budget</v>
      </c>
      <c r="E164" s="93"/>
      <c r="F164" s="113" t="str">
        <f>'Other Opex'!F84</f>
        <v>£000</v>
      </c>
      <c r="G164" s="94">
        <f>'Other Opex'!G84</f>
        <v>0</v>
      </c>
      <c r="H164" s="94">
        <f>'Other Opex'!H84</f>
        <v>0</v>
      </c>
      <c r="I164" s="94">
        <f>'Other Opex'!I84</f>
        <v>0</v>
      </c>
      <c r="J164" s="94">
        <f>'Other Opex'!J84</f>
        <v>0</v>
      </c>
      <c r="K164" s="94">
        <f>'Other Opex'!K84</f>
        <v>0</v>
      </c>
      <c r="L164" s="94">
        <f>'Other Opex'!L84</f>
        <v>0</v>
      </c>
      <c r="M164" s="94">
        <f>'Other Opex'!M84</f>
        <v>0</v>
      </c>
      <c r="N164" s="94">
        <f>'Other Opex'!N84</f>
        <v>0</v>
      </c>
      <c r="O164" s="94">
        <f>'Other Opex'!O84</f>
        <v>0</v>
      </c>
      <c r="P164" s="94">
        <f>'Other Opex'!P84</f>
        <v>0</v>
      </c>
      <c r="Q164" s="94">
        <f>'Other Opex'!Q84</f>
        <v>0</v>
      </c>
      <c r="R164" s="94">
        <f>'Other Opex'!R84</f>
        <v>0</v>
      </c>
      <c r="S164" s="94">
        <f>'Other Opex'!S84</f>
        <v>0</v>
      </c>
      <c r="T164" s="94">
        <f>'Other Opex'!T84</f>
        <v>0</v>
      </c>
      <c r="U164" s="94">
        <f>'Other Opex'!U84</f>
        <v>0</v>
      </c>
      <c r="V164" s="94">
        <f>'Other Opex'!V84</f>
        <v>0</v>
      </c>
      <c r="W164" s="94">
        <f>'Other Opex'!W84</f>
        <v>0</v>
      </c>
      <c r="X164" s="94">
        <f>'Other Opex'!X84</f>
        <v>0</v>
      </c>
      <c r="Y164" s="94">
        <f>'Other Opex'!Y84</f>
        <v>0</v>
      </c>
      <c r="Z164" s="94">
        <f>'Other Opex'!Z84</f>
        <v>0</v>
      </c>
      <c r="AA164" s="94">
        <f>'Other Opex'!AA84</f>
        <v>0</v>
      </c>
      <c r="AB164" s="95">
        <f>'Other Opex'!AB84</f>
        <v>0</v>
      </c>
    </row>
    <row r="165" spans="2:28" hidden="1" outlineLevel="1">
      <c r="B165" s="271" t="str">
        <f ca="1">'Line Items'!D$603</f>
        <v>Other Operating Costs</v>
      </c>
      <c r="C165" s="271" t="str">
        <f ca="1">'Line Items'!D$631</f>
        <v>Other Operating Costs: Station &amp; Train Operations</v>
      </c>
      <c r="D165" s="112" t="str">
        <f ca="1">'Other Opex'!D85</f>
        <v>Wifi - Opex</v>
      </c>
      <c r="E165" s="93"/>
      <c r="F165" s="113" t="str">
        <f>'Other Opex'!F85</f>
        <v>£000</v>
      </c>
      <c r="G165" s="94">
        <f>'Other Opex'!G85</f>
        <v>0</v>
      </c>
      <c r="H165" s="94">
        <f>'Other Opex'!H85</f>
        <v>0</v>
      </c>
      <c r="I165" s="94">
        <f>'Other Opex'!I85</f>
        <v>0</v>
      </c>
      <c r="J165" s="94">
        <f>'Other Opex'!J85</f>
        <v>0</v>
      </c>
      <c r="K165" s="94">
        <f>'Other Opex'!K85</f>
        <v>0</v>
      </c>
      <c r="L165" s="94">
        <f>'Other Opex'!L85</f>
        <v>0</v>
      </c>
      <c r="M165" s="94">
        <f>'Other Opex'!M85</f>
        <v>0</v>
      </c>
      <c r="N165" s="94">
        <f>'Other Opex'!N85</f>
        <v>0</v>
      </c>
      <c r="O165" s="94">
        <f>'Other Opex'!O85</f>
        <v>0</v>
      </c>
      <c r="P165" s="94">
        <f>'Other Opex'!P85</f>
        <v>0</v>
      </c>
      <c r="Q165" s="94">
        <f>'Other Opex'!Q85</f>
        <v>0</v>
      </c>
      <c r="R165" s="94">
        <f>'Other Opex'!R85</f>
        <v>0</v>
      </c>
      <c r="S165" s="94">
        <f>'Other Opex'!S85</f>
        <v>0</v>
      </c>
      <c r="T165" s="94">
        <f>'Other Opex'!T85</f>
        <v>0</v>
      </c>
      <c r="U165" s="94">
        <f>'Other Opex'!U85</f>
        <v>0</v>
      </c>
      <c r="V165" s="94">
        <f>'Other Opex'!V85</f>
        <v>0</v>
      </c>
      <c r="W165" s="94">
        <f>'Other Opex'!W85</f>
        <v>0</v>
      </c>
      <c r="X165" s="94">
        <f>'Other Opex'!X85</f>
        <v>0</v>
      </c>
      <c r="Y165" s="94">
        <f>'Other Opex'!Y85</f>
        <v>0</v>
      </c>
      <c r="Z165" s="94">
        <f>'Other Opex'!Z85</f>
        <v>0</v>
      </c>
      <c r="AA165" s="94">
        <f>'Other Opex'!AA85</f>
        <v>0</v>
      </c>
      <c r="AB165" s="95">
        <f>'Other Opex'!AB85</f>
        <v>0</v>
      </c>
    </row>
    <row r="166" spans="2:28" hidden="1" outlineLevel="1">
      <c r="B166" s="271" t="str">
        <f ca="1">'Line Items'!D$603</f>
        <v>Other Operating Costs</v>
      </c>
      <c r="C166" s="271" t="str">
        <f ca="1">'Line Items'!D$631</f>
        <v>Other Operating Costs: Station &amp; Train Operations</v>
      </c>
      <c r="D166" s="112" t="str">
        <f ca="1">'Other Opex'!D86</f>
        <v>[Station &amp; Train Operations Line 35]</v>
      </c>
      <c r="E166" s="93"/>
      <c r="F166" s="113" t="str">
        <f>'Other Opex'!F86</f>
        <v>£000</v>
      </c>
      <c r="G166" s="94">
        <f>'Other Opex'!G86</f>
        <v>0</v>
      </c>
      <c r="H166" s="94">
        <f>'Other Opex'!H86</f>
        <v>0</v>
      </c>
      <c r="I166" s="94">
        <f>'Other Opex'!I86</f>
        <v>0</v>
      </c>
      <c r="J166" s="94">
        <f>'Other Opex'!J86</f>
        <v>0</v>
      </c>
      <c r="K166" s="94">
        <f>'Other Opex'!K86</f>
        <v>0</v>
      </c>
      <c r="L166" s="94">
        <f>'Other Opex'!L86</f>
        <v>0</v>
      </c>
      <c r="M166" s="94">
        <f>'Other Opex'!M86</f>
        <v>0</v>
      </c>
      <c r="N166" s="94">
        <f>'Other Opex'!N86</f>
        <v>0</v>
      </c>
      <c r="O166" s="94">
        <f>'Other Opex'!O86</f>
        <v>0</v>
      </c>
      <c r="P166" s="94">
        <f>'Other Opex'!P86</f>
        <v>0</v>
      </c>
      <c r="Q166" s="94">
        <f>'Other Opex'!Q86</f>
        <v>0</v>
      </c>
      <c r="R166" s="94">
        <f>'Other Opex'!R86</f>
        <v>0</v>
      </c>
      <c r="S166" s="94">
        <f>'Other Opex'!S86</f>
        <v>0</v>
      </c>
      <c r="T166" s="94">
        <f>'Other Opex'!T86</f>
        <v>0</v>
      </c>
      <c r="U166" s="94">
        <f>'Other Opex'!U86</f>
        <v>0</v>
      </c>
      <c r="V166" s="94">
        <f>'Other Opex'!V86</f>
        <v>0</v>
      </c>
      <c r="W166" s="94">
        <f>'Other Opex'!W86</f>
        <v>0</v>
      </c>
      <c r="X166" s="94">
        <f>'Other Opex'!X86</f>
        <v>0</v>
      </c>
      <c r="Y166" s="94">
        <f>'Other Opex'!Y86</f>
        <v>0</v>
      </c>
      <c r="Z166" s="94">
        <f>'Other Opex'!Z86</f>
        <v>0</v>
      </c>
      <c r="AA166" s="94">
        <f>'Other Opex'!AA86</f>
        <v>0</v>
      </c>
      <c r="AB166" s="95">
        <f>'Other Opex'!AB86</f>
        <v>0</v>
      </c>
    </row>
    <row r="167" spans="2:28" hidden="1" outlineLevel="1">
      <c r="B167" s="271" t="str">
        <f ca="1">'Line Items'!D$603</f>
        <v>Other Operating Costs</v>
      </c>
      <c r="C167" s="271" t="str">
        <f ca="1">'Line Items'!D$631</f>
        <v>Other Operating Costs: Station &amp; Train Operations</v>
      </c>
      <c r="D167" s="112" t="str">
        <f ca="1">'Other Opex'!D87</f>
        <v>[Station &amp; Train Operations Line 36]</v>
      </c>
      <c r="E167" s="93"/>
      <c r="F167" s="113" t="str">
        <f>'Other Opex'!F87</f>
        <v>£000</v>
      </c>
      <c r="G167" s="94">
        <f>'Other Opex'!G87</f>
        <v>0</v>
      </c>
      <c r="H167" s="94">
        <f>'Other Opex'!H87</f>
        <v>0</v>
      </c>
      <c r="I167" s="94">
        <f>'Other Opex'!I87</f>
        <v>0</v>
      </c>
      <c r="J167" s="94">
        <f>'Other Opex'!J87</f>
        <v>0</v>
      </c>
      <c r="K167" s="94">
        <f>'Other Opex'!K87</f>
        <v>0</v>
      </c>
      <c r="L167" s="94">
        <f>'Other Opex'!L87</f>
        <v>0</v>
      </c>
      <c r="M167" s="94">
        <f>'Other Opex'!M87</f>
        <v>0</v>
      </c>
      <c r="N167" s="94">
        <f>'Other Opex'!N87</f>
        <v>0</v>
      </c>
      <c r="O167" s="94">
        <f>'Other Opex'!O87</f>
        <v>0</v>
      </c>
      <c r="P167" s="94">
        <f>'Other Opex'!P87</f>
        <v>0</v>
      </c>
      <c r="Q167" s="94">
        <f>'Other Opex'!Q87</f>
        <v>0</v>
      </c>
      <c r="R167" s="94">
        <f>'Other Opex'!R87</f>
        <v>0</v>
      </c>
      <c r="S167" s="94">
        <f>'Other Opex'!S87</f>
        <v>0</v>
      </c>
      <c r="T167" s="94">
        <f>'Other Opex'!T87</f>
        <v>0</v>
      </c>
      <c r="U167" s="94">
        <f>'Other Opex'!U87</f>
        <v>0</v>
      </c>
      <c r="V167" s="94">
        <f>'Other Opex'!V87</f>
        <v>0</v>
      </c>
      <c r="W167" s="94">
        <f>'Other Opex'!W87</f>
        <v>0</v>
      </c>
      <c r="X167" s="94">
        <f>'Other Opex'!X87</f>
        <v>0</v>
      </c>
      <c r="Y167" s="94">
        <f>'Other Opex'!Y87</f>
        <v>0</v>
      </c>
      <c r="Z167" s="94">
        <f>'Other Opex'!Z87</f>
        <v>0</v>
      </c>
      <c r="AA167" s="94">
        <f>'Other Opex'!AA87</f>
        <v>0</v>
      </c>
      <c r="AB167" s="95">
        <f>'Other Opex'!AB87</f>
        <v>0</v>
      </c>
    </row>
    <row r="168" spans="2:28" hidden="1" outlineLevel="1">
      <c r="B168" s="271" t="str">
        <f ca="1">'Line Items'!D$603</f>
        <v>Other Operating Costs</v>
      </c>
      <c r="C168" s="271" t="str">
        <f ca="1">'Line Items'!D$631</f>
        <v>Other Operating Costs: Station &amp; Train Operations</v>
      </c>
      <c r="D168" s="112" t="str">
        <f ca="1">'Other Opex'!D88</f>
        <v>[Station &amp; Train Operations Line 37]</v>
      </c>
      <c r="E168" s="93"/>
      <c r="F168" s="113" t="str">
        <f>'Other Opex'!F88</f>
        <v>£000</v>
      </c>
      <c r="G168" s="94">
        <f>'Other Opex'!G88</f>
        <v>0</v>
      </c>
      <c r="H168" s="94">
        <f>'Other Opex'!H88</f>
        <v>0</v>
      </c>
      <c r="I168" s="94">
        <f>'Other Opex'!I88</f>
        <v>0</v>
      </c>
      <c r="J168" s="94">
        <f>'Other Opex'!J88</f>
        <v>0</v>
      </c>
      <c r="K168" s="94">
        <f>'Other Opex'!K88</f>
        <v>0</v>
      </c>
      <c r="L168" s="94">
        <f>'Other Opex'!L88</f>
        <v>0</v>
      </c>
      <c r="M168" s="94">
        <f>'Other Opex'!M88</f>
        <v>0</v>
      </c>
      <c r="N168" s="94">
        <f>'Other Opex'!N88</f>
        <v>0</v>
      </c>
      <c r="O168" s="94">
        <f>'Other Opex'!O88</f>
        <v>0</v>
      </c>
      <c r="P168" s="94">
        <f>'Other Opex'!P88</f>
        <v>0</v>
      </c>
      <c r="Q168" s="94">
        <f>'Other Opex'!Q88</f>
        <v>0</v>
      </c>
      <c r="R168" s="94">
        <f>'Other Opex'!R88</f>
        <v>0</v>
      </c>
      <c r="S168" s="94">
        <f>'Other Opex'!S88</f>
        <v>0</v>
      </c>
      <c r="T168" s="94">
        <f>'Other Opex'!T88</f>
        <v>0</v>
      </c>
      <c r="U168" s="94">
        <f>'Other Opex'!U88</f>
        <v>0</v>
      </c>
      <c r="V168" s="94">
        <f>'Other Opex'!V88</f>
        <v>0</v>
      </c>
      <c r="W168" s="94">
        <f>'Other Opex'!W88</f>
        <v>0</v>
      </c>
      <c r="X168" s="94">
        <f>'Other Opex'!X88</f>
        <v>0</v>
      </c>
      <c r="Y168" s="94">
        <f>'Other Opex'!Y88</f>
        <v>0</v>
      </c>
      <c r="Z168" s="94">
        <f>'Other Opex'!Z88</f>
        <v>0</v>
      </c>
      <c r="AA168" s="94">
        <f>'Other Opex'!AA88</f>
        <v>0</v>
      </c>
      <c r="AB168" s="95">
        <f>'Other Opex'!AB88</f>
        <v>0</v>
      </c>
    </row>
    <row r="169" spans="2:28" hidden="1" outlineLevel="1">
      <c r="B169" s="271" t="str">
        <f ca="1">'Line Items'!D$603</f>
        <v>Other Operating Costs</v>
      </c>
      <c r="C169" s="271" t="str">
        <f ca="1">'Line Items'!D$631</f>
        <v>Other Operating Costs: Station &amp; Train Operations</v>
      </c>
      <c r="D169" s="112" t="str">
        <f ca="1">'Other Opex'!D89</f>
        <v>[Station &amp; Train Operations Line 38]</v>
      </c>
      <c r="E169" s="93"/>
      <c r="F169" s="113" t="str">
        <f>'Other Opex'!F89</f>
        <v>£000</v>
      </c>
      <c r="G169" s="94">
        <f>'Other Opex'!G89</f>
        <v>0</v>
      </c>
      <c r="H169" s="94">
        <f>'Other Opex'!H89</f>
        <v>0</v>
      </c>
      <c r="I169" s="94">
        <f>'Other Opex'!I89</f>
        <v>0</v>
      </c>
      <c r="J169" s="94">
        <f>'Other Opex'!J89</f>
        <v>0</v>
      </c>
      <c r="K169" s="94">
        <f>'Other Opex'!K89</f>
        <v>0</v>
      </c>
      <c r="L169" s="94">
        <f>'Other Opex'!L89</f>
        <v>0</v>
      </c>
      <c r="M169" s="94">
        <f>'Other Opex'!M89</f>
        <v>0</v>
      </c>
      <c r="N169" s="94">
        <f>'Other Opex'!N89</f>
        <v>0</v>
      </c>
      <c r="O169" s="94">
        <f>'Other Opex'!O89</f>
        <v>0</v>
      </c>
      <c r="P169" s="94">
        <f>'Other Opex'!P89</f>
        <v>0</v>
      </c>
      <c r="Q169" s="94">
        <f>'Other Opex'!Q89</f>
        <v>0</v>
      </c>
      <c r="R169" s="94">
        <f>'Other Opex'!R89</f>
        <v>0</v>
      </c>
      <c r="S169" s="94">
        <f>'Other Opex'!S89</f>
        <v>0</v>
      </c>
      <c r="T169" s="94">
        <f>'Other Opex'!T89</f>
        <v>0</v>
      </c>
      <c r="U169" s="94">
        <f>'Other Opex'!U89</f>
        <v>0</v>
      </c>
      <c r="V169" s="94">
        <f>'Other Opex'!V89</f>
        <v>0</v>
      </c>
      <c r="W169" s="94">
        <f>'Other Opex'!W89</f>
        <v>0</v>
      </c>
      <c r="X169" s="94">
        <f>'Other Opex'!X89</f>
        <v>0</v>
      </c>
      <c r="Y169" s="94">
        <f>'Other Opex'!Y89</f>
        <v>0</v>
      </c>
      <c r="Z169" s="94">
        <f>'Other Opex'!Z89</f>
        <v>0</v>
      </c>
      <c r="AA169" s="94">
        <f>'Other Opex'!AA89</f>
        <v>0</v>
      </c>
      <c r="AB169" s="95">
        <f>'Other Opex'!AB89</f>
        <v>0</v>
      </c>
    </row>
    <row r="170" spans="2:28" hidden="1" outlineLevel="1">
      <c r="B170" s="271" t="str">
        <f ca="1">'Line Items'!D$603</f>
        <v>Other Operating Costs</v>
      </c>
      <c r="C170" s="271" t="str">
        <f ca="1">'Line Items'!D$631</f>
        <v>Other Operating Costs: Station &amp; Train Operations</v>
      </c>
      <c r="D170" s="112" t="str">
        <f ca="1">'Other Opex'!D90</f>
        <v>[Station &amp; Train Operations Line 39]</v>
      </c>
      <c r="E170" s="93"/>
      <c r="F170" s="113" t="str">
        <f>'Other Opex'!F90</f>
        <v>£000</v>
      </c>
      <c r="G170" s="94">
        <f>'Other Opex'!G90</f>
        <v>0</v>
      </c>
      <c r="H170" s="94">
        <f>'Other Opex'!H90</f>
        <v>0</v>
      </c>
      <c r="I170" s="94">
        <f>'Other Opex'!I90</f>
        <v>0</v>
      </c>
      <c r="J170" s="94">
        <f>'Other Opex'!J90</f>
        <v>0</v>
      </c>
      <c r="K170" s="94">
        <f>'Other Opex'!K90</f>
        <v>0</v>
      </c>
      <c r="L170" s="94">
        <f>'Other Opex'!L90</f>
        <v>0</v>
      </c>
      <c r="M170" s="94">
        <f>'Other Opex'!M90</f>
        <v>0</v>
      </c>
      <c r="N170" s="94">
        <f>'Other Opex'!N90</f>
        <v>0</v>
      </c>
      <c r="O170" s="94">
        <f>'Other Opex'!O90</f>
        <v>0</v>
      </c>
      <c r="P170" s="94">
        <f>'Other Opex'!P90</f>
        <v>0</v>
      </c>
      <c r="Q170" s="94">
        <f>'Other Opex'!Q90</f>
        <v>0</v>
      </c>
      <c r="R170" s="94">
        <f>'Other Opex'!R90</f>
        <v>0</v>
      </c>
      <c r="S170" s="94">
        <f>'Other Opex'!S90</f>
        <v>0</v>
      </c>
      <c r="T170" s="94">
        <f>'Other Opex'!T90</f>
        <v>0</v>
      </c>
      <c r="U170" s="94">
        <f>'Other Opex'!U90</f>
        <v>0</v>
      </c>
      <c r="V170" s="94">
        <f>'Other Opex'!V90</f>
        <v>0</v>
      </c>
      <c r="W170" s="94">
        <f>'Other Opex'!W90</f>
        <v>0</v>
      </c>
      <c r="X170" s="94">
        <f>'Other Opex'!X90</f>
        <v>0</v>
      </c>
      <c r="Y170" s="94">
        <f>'Other Opex'!Y90</f>
        <v>0</v>
      </c>
      <c r="Z170" s="94">
        <f>'Other Opex'!Z90</f>
        <v>0</v>
      </c>
      <c r="AA170" s="94">
        <f>'Other Opex'!AA90</f>
        <v>0</v>
      </c>
      <c r="AB170" s="95">
        <f>'Other Opex'!AB90</f>
        <v>0</v>
      </c>
    </row>
    <row r="171" spans="2:28" hidden="1" outlineLevel="1">
      <c r="B171" s="271" t="str">
        <f ca="1">'Line Items'!D$603</f>
        <v>Other Operating Costs</v>
      </c>
      <c r="C171" s="271" t="str">
        <f ca="1">'Line Items'!D$631</f>
        <v>Other Operating Costs: Station &amp; Train Operations</v>
      </c>
      <c r="D171" s="272" t="str">
        <f ca="1">'Other Opex'!D91</f>
        <v>[Station &amp; Train Operations Line 40]</v>
      </c>
      <c r="E171" s="273"/>
      <c r="F171" s="274" t="str">
        <f>'Other Opex'!F91</f>
        <v>£000</v>
      </c>
      <c r="G171" s="275">
        <f>'Other Opex'!G91</f>
        <v>0</v>
      </c>
      <c r="H171" s="275">
        <f>'Other Opex'!H91</f>
        <v>0</v>
      </c>
      <c r="I171" s="275">
        <f>'Other Opex'!I91</f>
        <v>0</v>
      </c>
      <c r="J171" s="275">
        <f>'Other Opex'!J91</f>
        <v>0</v>
      </c>
      <c r="K171" s="275">
        <f>'Other Opex'!K91</f>
        <v>0</v>
      </c>
      <c r="L171" s="275">
        <f>'Other Opex'!L91</f>
        <v>0</v>
      </c>
      <c r="M171" s="275">
        <f>'Other Opex'!M91</f>
        <v>0</v>
      </c>
      <c r="N171" s="275">
        <f>'Other Opex'!N91</f>
        <v>0</v>
      </c>
      <c r="O171" s="275">
        <f>'Other Opex'!O91</f>
        <v>0</v>
      </c>
      <c r="P171" s="275">
        <f>'Other Opex'!P91</f>
        <v>0</v>
      </c>
      <c r="Q171" s="275">
        <f>'Other Opex'!Q91</f>
        <v>0</v>
      </c>
      <c r="R171" s="275">
        <f>'Other Opex'!R91</f>
        <v>0</v>
      </c>
      <c r="S171" s="275">
        <f>'Other Opex'!S91</f>
        <v>0</v>
      </c>
      <c r="T171" s="275">
        <f>'Other Opex'!T91</f>
        <v>0</v>
      </c>
      <c r="U171" s="275">
        <f>'Other Opex'!U91</f>
        <v>0</v>
      </c>
      <c r="V171" s="275">
        <f>'Other Opex'!V91</f>
        <v>0</v>
      </c>
      <c r="W171" s="275">
        <f>'Other Opex'!W91</f>
        <v>0</v>
      </c>
      <c r="X171" s="275">
        <f>'Other Opex'!X91</f>
        <v>0</v>
      </c>
      <c r="Y171" s="275">
        <f>'Other Opex'!Y91</f>
        <v>0</v>
      </c>
      <c r="Z171" s="275">
        <f>'Other Opex'!Z91</f>
        <v>0</v>
      </c>
      <c r="AA171" s="275">
        <f>'Other Opex'!AA91</f>
        <v>0</v>
      </c>
      <c r="AB171" s="276">
        <f>'Other Opex'!AB91</f>
        <v>0</v>
      </c>
    </row>
    <row r="172" spans="2:28" hidden="1" outlineLevel="1">
      <c r="B172" s="271" t="str">
        <f ca="1">'Line Items'!D$603</f>
        <v>Other Operating Costs</v>
      </c>
      <c r="C172" s="271" t="str">
        <f ca="1">'Line Items'!D$632</f>
        <v>Other Operating Costs: Rolling Stock Maintenance</v>
      </c>
      <c r="D172" s="112" t="str">
        <f ca="1">'Other Opex'!D97</f>
        <v>Fleet materials</v>
      </c>
      <c r="E172" s="93"/>
      <c r="F172" s="113" t="str">
        <f>'Other Opex'!F97</f>
        <v>£000</v>
      </c>
      <c r="G172" s="94">
        <f>'Other Opex'!G97</f>
        <v>0</v>
      </c>
      <c r="H172" s="94">
        <f>'Other Opex'!H97</f>
        <v>0</v>
      </c>
      <c r="I172" s="94">
        <f>'Other Opex'!I97</f>
        <v>0</v>
      </c>
      <c r="J172" s="94">
        <f>'Other Opex'!J97</f>
        <v>0</v>
      </c>
      <c r="K172" s="94">
        <f>'Other Opex'!K97</f>
        <v>0</v>
      </c>
      <c r="L172" s="94">
        <f>'Other Opex'!L97</f>
        <v>0</v>
      </c>
      <c r="M172" s="94">
        <f>'Other Opex'!M97</f>
        <v>0</v>
      </c>
      <c r="N172" s="94">
        <f>'Other Opex'!N97</f>
        <v>0</v>
      </c>
      <c r="O172" s="94">
        <f>'Other Opex'!O97</f>
        <v>0</v>
      </c>
      <c r="P172" s="94">
        <f>'Other Opex'!P97</f>
        <v>0</v>
      </c>
      <c r="Q172" s="94">
        <f>'Other Opex'!Q97</f>
        <v>0</v>
      </c>
      <c r="R172" s="94">
        <f>'Other Opex'!R97</f>
        <v>0</v>
      </c>
      <c r="S172" s="94">
        <f>'Other Opex'!S97</f>
        <v>0</v>
      </c>
      <c r="T172" s="94">
        <f>'Other Opex'!T97</f>
        <v>0</v>
      </c>
      <c r="U172" s="94">
        <f>'Other Opex'!U97</f>
        <v>0</v>
      </c>
      <c r="V172" s="94">
        <f>'Other Opex'!V97</f>
        <v>0</v>
      </c>
      <c r="W172" s="94">
        <f>'Other Opex'!W97</f>
        <v>0</v>
      </c>
      <c r="X172" s="94">
        <f>'Other Opex'!X97</f>
        <v>0</v>
      </c>
      <c r="Y172" s="94">
        <f>'Other Opex'!Y97</f>
        <v>0</v>
      </c>
      <c r="Z172" s="94">
        <f>'Other Opex'!Z97</f>
        <v>0</v>
      </c>
      <c r="AA172" s="94">
        <f>'Other Opex'!AA97</f>
        <v>0</v>
      </c>
      <c r="AB172" s="95">
        <f>'Other Opex'!AB97</f>
        <v>0</v>
      </c>
    </row>
    <row r="173" spans="2:28" hidden="1" outlineLevel="1">
      <c r="B173" s="271" t="str">
        <f ca="1">'Line Items'!D$603</f>
        <v>Other Operating Costs</v>
      </c>
      <c r="C173" s="271" t="str">
        <f ca="1">'Line Items'!D$632</f>
        <v>Other Operating Costs: Rolling Stock Maintenance</v>
      </c>
      <c r="D173" s="112" t="str">
        <f ca="1">'Other Opex'!D98</f>
        <v>Third party RS maintainer</v>
      </c>
      <c r="E173" s="93"/>
      <c r="F173" s="113" t="str">
        <f>'Other Opex'!F98</f>
        <v>£000</v>
      </c>
      <c r="G173" s="94">
        <f>'Other Opex'!G98</f>
        <v>0</v>
      </c>
      <c r="H173" s="94">
        <f>'Other Opex'!H98</f>
        <v>0</v>
      </c>
      <c r="I173" s="94">
        <f>'Other Opex'!I98</f>
        <v>0</v>
      </c>
      <c r="J173" s="94">
        <f>'Other Opex'!J98</f>
        <v>0</v>
      </c>
      <c r="K173" s="94">
        <f>'Other Opex'!K98</f>
        <v>0</v>
      </c>
      <c r="L173" s="94">
        <f>'Other Opex'!L98</f>
        <v>0</v>
      </c>
      <c r="M173" s="94">
        <f>'Other Opex'!M98</f>
        <v>0</v>
      </c>
      <c r="N173" s="94">
        <f>'Other Opex'!N98</f>
        <v>0</v>
      </c>
      <c r="O173" s="94">
        <f>'Other Opex'!O98</f>
        <v>0</v>
      </c>
      <c r="P173" s="94">
        <f>'Other Opex'!P98</f>
        <v>0</v>
      </c>
      <c r="Q173" s="94">
        <f>'Other Opex'!Q98</f>
        <v>0</v>
      </c>
      <c r="R173" s="94">
        <f>'Other Opex'!R98</f>
        <v>0</v>
      </c>
      <c r="S173" s="94">
        <f>'Other Opex'!S98</f>
        <v>0</v>
      </c>
      <c r="T173" s="94">
        <f>'Other Opex'!T98</f>
        <v>0</v>
      </c>
      <c r="U173" s="94">
        <f>'Other Opex'!U98</f>
        <v>0</v>
      </c>
      <c r="V173" s="94">
        <f>'Other Opex'!V98</f>
        <v>0</v>
      </c>
      <c r="W173" s="94">
        <f>'Other Opex'!W98</f>
        <v>0</v>
      </c>
      <c r="X173" s="94">
        <f>'Other Opex'!X98</f>
        <v>0</v>
      </c>
      <c r="Y173" s="94">
        <f>'Other Opex'!Y98</f>
        <v>0</v>
      </c>
      <c r="Z173" s="94">
        <f>'Other Opex'!Z98</f>
        <v>0</v>
      </c>
      <c r="AA173" s="94">
        <f>'Other Opex'!AA98</f>
        <v>0</v>
      </c>
      <c r="AB173" s="95">
        <f>'Other Opex'!AB98</f>
        <v>0</v>
      </c>
    </row>
    <row r="174" spans="2:28" hidden="1" outlineLevel="1">
      <c r="B174" s="271" t="str">
        <f ca="1">'Line Items'!D$603</f>
        <v>Other Operating Costs</v>
      </c>
      <c r="C174" s="271" t="str">
        <f ca="1">'Line Items'!D$632</f>
        <v>Other Operating Costs: Rolling Stock Maintenance</v>
      </c>
      <c r="D174" s="112" t="str">
        <f ca="1">'Other Opex'!D99</f>
        <v>HQ Depot Costs</v>
      </c>
      <c r="E174" s="93"/>
      <c r="F174" s="113" t="str">
        <f>'Other Opex'!F99</f>
        <v>£000</v>
      </c>
      <c r="G174" s="94">
        <f>'Other Opex'!G99</f>
        <v>0</v>
      </c>
      <c r="H174" s="94">
        <f>'Other Opex'!H99</f>
        <v>0</v>
      </c>
      <c r="I174" s="94">
        <f>'Other Opex'!I99</f>
        <v>0</v>
      </c>
      <c r="J174" s="94">
        <f>'Other Opex'!J99</f>
        <v>0</v>
      </c>
      <c r="K174" s="94">
        <f>'Other Opex'!K99</f>
        <v>0</v>
      </c>
      <c r="L174" s="94">
        <f>'Other Opex'!L99</f>
        <v>0</v>
      </c>
      <c r="M174" s="94">
        <f>'Other Opex'!M99</f>
        <v>0</v>
      </c>
      <c r="N174" s="94">
        <f>'Other Opex'!N99</f>
        <v>0</v>
      </c>
      <c r="O174" s="94">
        <f>'Other Opex'!O99</f>
        <v>0</v>
      </c>
      <c r="P174" s="94">
        <f>'Other Opex'!P99</f>
        <v>0</v>
      </c>
      <c r="Q174" s="94">
        <f>'Other Opex'!Q99</f>
        <v>0</v>
      </c>
      <c r="R174" s="94">
        <f>'Other Opex'!R99</f>
        <v>0</v>
      </c>
      <c r="S174" s="94">
        <f>'Other Opex'!S99</f>
        <v>0</v>
      </c>
      <c r="T174" s="94">
        <f>'Other Opex'!T99</f>
        <v>0</v>
      </c>
      <c r="U174" s="94">
        <f>'Other Opex'!U99</f>
        <v>0</v>
      </c>
      <c r="V174" s="94">
        <f>'Other Opex'!V99</f>
        <v>0</v>
      </c>
      <c r="W174" s="94">
        <f>'Other Opex'!W99</f>
        <v>0</v>
      </c>
      <c r="X174" s="94">
        <f>'Other Opex'!X99</f>
        <v>0</v>
      </c>
      <c r="Y174" s="94">
        <f>'Other Opex'!Y99</f>
        <v>0</v>
      </c>
      <c r="Z174" s="94">
        <f>'Other Opex'!Z99</f>
        <v>0</v>
      </c>
      <c r="AA174" s="94">
        <f>'Other Opex'!AA99</f>
        <v>0</v>
      </c>
      <c r="AB174" s="95">
        <f>'Other Opex'!AB99</f>
        <v>0</v>
      </c>
    </row>
    <row r="175" spans="2:28" hidden="1" outlineLevel="1">
      <c r="B175" s="271" t="str">
        <f ca="1">'Line Items'!D$603</f>
        <v>Other Operating Costs</v>
      </c>
      <c r="C175" s="271" t="str">
        <f ca="1">'Line Items'!D$632</f>
        <v>Other Operating Costs: Rolling Stock Maintenance</v>
      </c>
      <c r="D175" s="112" t="str">
        <f ca="1">'Other Opex'!D100</f>
        <v>Depot: Administrative Costs</v>
      </c>
      <c r="E175" s="93"/>
      <c r="F175" s="113" t="str">
        <f>'Other Opex'!F100</f>
        <v>£000</v>
      </c>
      <c r="G175" s="94">
        <f>'Other Opex'!G100</f>
        <v>0</v>
      </c>
      <c r="H175" s="94">
        <f>'Other Opex'!H100</f>
        <v>0</v>
      </c>
      <c r="I175" s="94">
        <f>'Other Opex'!I100</f>
        <v>0</v>
      </c>
      <c r="J175" s="94">
        <f>'Other Opex'!J100</f>
        <v>0</v>
      </c>
      <c r="K175" s="94">
        <f>'Other Opex'!K100</f>
        <v>0</v>
      </c>
      <c r="L175" s="94">
        <f>'Other Opex'!L100</f>
        <v>0</v>
      </c>
      <c r="M175" s="94">
        <f>'Other Opex'!M100</f>
        <v>0</v>
      </c>
      <c r="N175" s="94">
        <f>'Other Opex'!N100</f>
        <v>0</v>
      </c>
      <c r="O175" s="94">
        <f>'Other Opex'!O100</f>
        <v>0</v>
      </c>
      <c r="P175" s="94">
        <f>'Other Opex'!P100</f>
        <v>0</v>
      </c>
      <c r="Q175" s="94">
        <f>'Other Opex'!Q100</f>
        <v>0</v>
      </c>
      <c r="R175" s="94">
        <f>'Other Opex'!R100</f>
        <v>0</v>
      </c>
      <c r="S175" s="94">
        <f>'Other Opex'!S100</f>
        <v>0</v>
      </c>
      <c r="T175" s="94">
        <f>'Other Opex'!T100</f>
        <v>0</v>
      </c>
      <c r="U175" s="94">
        <f>'Other Opex'!U100</f>
        <v>0</v>
      </c>
      <c r="V175" s="94">
        <f>'Other Opex'!V100</f>
        <v>0</v>
      </c>
      <c r="W175" s="94">
        <f>'Other Opex'!W100</f>
        <v>0</v>
      </c>
      <c r="X175" s="94">
        <f>'Other Opex'!X100</f>
        <v>0</v>
      </c>
      <c r="Y175" s="94">
        <f>'Other Opex'!Y100</f>
        <v>0</v>
      </c>
      <c r="Z175" s="94">
        <f>'Other Opex'!Z100</f>
        <v>0</v>
      </c>
      <c r="AA175" s="94">
        <f>'Other Opex'!AA100</f>
        <v>0</v>
      </c>
      <c r="AB175" s="95">
        <f>'Other Opex'!AB100</f>
        <v>0</v>
      </c>
    </row>
    <row r="176" spans="2:28" hidden="1" outlineLevel="1">
      <c r="B176" s="271" t="str">
        <f ca="1">'Line Items'!D$603</f>
        <v>Other Operating Costs</v>
      </c>
      <c r="C176" s="271" t="str">
        <f ca="1">'Line Items'!D$632</f>
        <v>Other Operating Costs: Rolling Stock Maintenance</v>
      </c>
      <c r="D176" s="112" t="str">
        <f ca="1">'Other Opex'!D101</f>
        <v>Depot: Security Costs</v>
      </c>
      <c r="E176" s="93"/>
      <c r="F176" s="113" t="str">
        <f>'Other Opex'!F101</f>
        <v>£000</v>
      </c>
      <c r="G176" s="94">
        <f>'Other Opex'!G101</f>
        <v>0</v>
      </c>
      <c r="H176" s="94">
        <f>'Other Opex'!H101</f>
        <v>0</v>
      </c>
      <c r="I176" s="94">
        <f>'Other Opex'!I101</f>
        <v>0</v>
      </c>
      <c r="J176" s="94">
        <f>'Other Opex'!J101</f>
        <v>0</v>
      </c>
      <c r="K176" s="94">
        <f>'Other Opex'!K101</f>
        <v>0</v>
      </c>
      <c r="L176" s="94">
        <f>'Other Opex'!L101</f>
        <v>0</v>
      </c>
      <c r="M176" s="94">
        <f>'Other Opex'!M101</f>
        <v>0</v>
      </c>
      <c r="N176" s="94">
        <f>'Other Opex'!N101</f>
        <v>0</v>
      </c>
      <c r="O176" s="94">
        <f>'Other Opex'!O101</f>
        <v>0</v>
      </c>
      <c r="P176" s="94">
        <f>'Other Opex'!P101</f>
        <v>0</v>
      </c>
      <c r="Q176" s="94">
        <f>'Other Opex'!Q101</f>
        <v>0</v>
      </c>
      <c r="R176" s="94">
        <f>'Other Opex'!R101</f>
        <v>0</v>
      </c>
      <c r="S176" s="94">
        <f>'Other Opex'!S101</f>
        <v>0</v>
      </c>
      <c r="T176" s="94">
        <f>'Other Opex'!T101</f>
        <v>0</v>
      </c>
      <c r="U176" s="94">
        <f>'Other Opex'!U101</f>
        <v>0</v>
      </c>
      <c r="V176" s="94">
        <f>'Other Opex'!V101</f>
        <v>0</v>
      </c>
      <c r="W176" s="94">
        <f>'Other Opex'!W101</f>
        <v>0</v>
      </c>
      <c r="X176" s="94">
        <f>'Other Opex'!X101</f>
        <v>0</v>
      </c>
      <c r="Y176" s="94">
        <f>'Other Opex'!Y101</f>
        <v>0</v>
      </c>
      <c r="Z176" s="94">
        <f>'Other Opex'!Z101</f>
        <v>0</v>
      </c>
      <c r="AA176" s="94">
        <f>'Other Opex'!AA101</f>
        <v>0</v>
      </c>
      <c r="AB176" s="95">
        <f>'Other Opex'!AB101</f>
        <v>0</v>
      </c>
    </row>
    <row r="177" spans="2:28" hidden="1" outlineLevel="1">
      <c r="B177" s="271" t="str">
        <f ca="1">'Line Items'!D$603</f>
        <v>Other Operating Costs</v>
      </c>
      <c r="C177" s="271" t="str">
        <f ca="1">'Line Items'!D$632</f>
        <v>Other Operating Costs: Rolling Stock Maintenance</v>
      </c>
      <c r="D177" s="112" t="str">
        <f ca="1">'Other Opex'!D102</f>
        <v>Depot: Building Costs</v>
      </c>
      <c r="E177" s="93"/>
      <c r="F177" s="113" t="str">
        <f>'Other Opex'!F102</f>
        <v>£000</v>
      </c>
      <c r="G177" s="94">
        <f>'Other Opex'!G102</f>
        <v>0</v>
      </c>
      <c r="H177" s="94">
        <f>'Other Opex'!H102</f>
        <v>0</v>
      </c>
      <c r="I177" s="94">
        <f>'Other Opex'!I102</f>
        <v>0</v>
      </c>
      <c r="J177" s="94">
        <f>'Other Opex'!J102</f>
        <v>0</v>
      </c>
      <c r="K177" s="94">
        <f>'Other Opex'!K102</f>
        <v>0</v>
      </c>
      <c r="L177" s="94">
        <f>'Other Opex'!L102</f>
        <v>0</v>
      </c>
      <c r="M177" s="94">
        <f>'Other Opex'!M102</f>
        <v>0</v>
      </c>
      <c r="N177" s="94">
        <f>'Other Opex'!N102</f>
        <v>0</v>
      </c>
      <c r="O177" s="94">
        <f>'Other Opex'!O102</f>
        <v>0</v>
      </c>
      <c r="P177" s="94">
        <f>'Other Opex'!P102</f>
        <v>0</v>
      </c>
      <c r="Q177" s="94">
        <f>'Other Opex'!Q102</f>
        <v>0</v>
      </c>
      <c r="R177" s="94">
        <f>'Other Opex'!R102</f>
        <v>0</v>
      </c>
      <c r="S177" s="94">
        <f>'Other Opex'!S102</f>
        <v>0</v>
      </c>
      <c r="T177" s="94">
        <f>'Other Opex'!T102</f>
        <v>0</v>
      </c>
      <c r="U177" s="94">
        <f>'Other Opex'!U102</f>
        <v>0</v>
      </c>
      <c r="V177" s="94">
        <f>'Other Opex'!V102</f>
        <v>0</v>
      </c>
      <c r="W177" s="94">
        <f>'Other Opex'!W102</f>
        <v>0</v>
      </c>
      <c r="X177" s="94">
        <f>'Other Opex'!X102</f>
        <v>0</v>
      </c>
      <c r="Y177" s="94">
        <f>'Other Opex'!Y102</f>
        <v>0</v>
      </c>
      <c r="Z177" s="94">
        <f>'Other Opex'!Z102</f>
        <v>0</v>
      </c>
      <c r="AA177" s="94">
        <f>'Other Opex'!AA102</f>
        <v>0</v>
      </c>
      <c r="AB177" s="95">
        <f>'Other Opex'!AB102</f>
        <v>0</v>
      </c>
    </row>
    <row r="178" spans="2:28" hidden="1" outlineLevel="1">
      <c r="B178" s="271" t="str">
        <f ca="1">'Line Items'!D$603</f>
        <v>Other Operating Costs</v>
      </c>
      <c r="C178" s="271" t="str">
        <f ca="1">'Line Items'!D$632</f>
        <v>Other Operating Costs: Rolling Stock Maintenance</v>
      </c>
      <c r="D178" s="112" t="str">
        <f ca="1">'Other Opex'!D103</f>
        <v>Depot: IT Equipment</v>
      </c>
      <c r="E178" s="93"/>
      <c r="F178" s="113" t="str">
        <f>'Other Opex'!F103</f>
        <v>£000</v>
      </c>
      <c r="G178" s="94">
        <f>'Other Opex'!G103</f>
        <v>0</v>
      </c>
      <c r="H178" s="94">
        <f>'Other Opex'!H103</f>
        <v>0</v>
      </c>
      <c r="I178" s="94">
        <f>'Other Opex'!I103</f>
        <v>0</v>
      </c>
      <c r="J178" s="94">
        <f>'Other Opex'!J103</f>
        <v>0</v>
      </c>
      <c r="K178" s="94">
        <f>'Other Opex'!K103</f>
        <v>0</v>
      </c>
      <c r="L178" s="94">
        <f>'Other Opex'!L103</f>
        <v>0</v>
      </c>
      <c r="M178" s="94">
        <f>'Other Opex'!M103</f>
        <v>0</v>
      </c>
      <c r="N178" s="94">
        <f>'Other Opex'!N103</f>
        <v>0</v>
      </c>
      <c r="O178" s="94">
        <f>'Other Opex'!O103</f>
        <v>0</v>
      </c>
      <c r="P178" s="94">
        <f>'Other Opex'!P103</f>
        <v>0</v>
      </c>
      <c r="Q178" s="94">
        <f>'Other Opex'!Q103</f>
        <v>0</v>
      </c>
      <c r="R178" s="94">
        <f>'Other Opex'!R103</f>
        <v>0</v>
      </c>
      <c r="S178" s="94">
        <f>'Other Opex'!S103</f>
        <v>0</v>
      </c>
      <c r="T178" s="94">
        <f>'Other Opex'!T103</f>
        <v>0</v>
      </c>
      <c r="U178" s="94">
        <f>'Other Opex'!U103</f>
        <v>0</v>
      </c>
      <c r="V178" s="94">
        <f>'Other Opex'!V103</f>
        <v>0</v>
      </c>
      <c r="W178" s="94">
        <f>'Other Opex'!W103</f>
        <v>0</v>
      </c>
      <c r="X178" s="94">
        <f>'Other Opex'!X103</f>
        <v>0</v>
      </c>
      <c r="Y178" s="94">
        <f>'Other Opex'!Y103</f>
        <v>0</v>
      </c>
      <c r="Z178" s="94">
        <f>'Other Opex'!Z103</f>
        <v>0</v>
      </c>
      <c r="AA178" s="94">
        <f>'Other Opex'!AA103</f>
        <v>0</v>
      </c>
      <c r="AB178" s="95">
        <f>'Other Opex'!AB103</f>
        <v>0</v>
      </c>
    </row>
    <row r="179" spans="2:28" hidden="1" outlineLevel="1">
      <c r="B179" s="271" t="str">
        <f ca="1">'Line Items'!D$603</f>
        <v>Other Operating Costs</v>
      </c>
      <c r="C179" s="271" t="str">
        <f ca="1">'Line Items'!D$632</f>
        <v>Other Operating Costs: Rolling Stock Maintenance</v>
      </c>
      <c r="D179" s="112" t="str">
        <f ca="1">'Other Opex'!D104</f>
        <v>Depot: Industry Payments</v>
      </c>
      <c r="E179" s="93"/>
      <c r="F179" s="113" t="str">
        <f>'Other Opex'!F104</f>
        <v>£000</v>
      </c>
      <c r="G179" s="94">
        <f>'Other Opex'!G104</f>
        <v>0</v>
      </c>
      <c r="H179" s="94">
        <f>'Other Opex'!H104</f>
        <v>0</v>
      </c>
      <c r="I179" s="94">
        <f>'Other Opex'!I104</f>
        <v>0</v>
      </c>
      <c r="J179" s="94">
        <f>'Other Opex'!J104</f>
        <v>0</v>
      </c>
      <c r="K179" s="94">
        <f>'Other Opex'!K104</f>
        <v>0</v>
      </c>
      <c r="L179" s="94">
        <f>'Other Opex'!L104</f>
        <v>0</v>
      </c>
      <c r="M179" s="94">
        <f>'Other Opex'!M104</f>
        <v>0</v>
      </c>
      <c r="N179" s="94">
        <f>'Other Opex'!N104</f>
        <v>0</v>
      </c>
      <c r="O179" s="94">
        <f>'Other Opex'!O104</f>
        <v>0</v>
      </c>
      <c r="P179" s="94">
        <f>'Other Opex'!P104</f>
        <v>0</v>
      </c>
      <c r="Q179" s="94">
        <f>'Other Opex'!Q104</f>
        <v>0</v>
      </c>
      <c r="R179" s="94">
        <f>'Other Opex'!R104</f>
        <v>0</v>
      </c>
      <c r="S179" s="94">
        <f>'Other Opex'!S104</f>
        <v>0</v>
      </c>
      <c r="T179" s="94">
        <f>'Other Opex'!T104</f>
        <v>0</v>
      </c>
      <c r="U179" s="94">
        <f>'Other Opex'!U104</f>
        <v>0</v>
      </c>
      <c r="V179" s="94">
        <f>'Other Opex'!V104</f>
        <v>0</v>
      </c>
      <c r="W179" s="94">
        <f>'Other Opex'!W104</f>
        <v>0</v>
      </c>
      <c r="X179" s="94">
        <f>'Other Opex'!X104</f>
        <v>0</v>
      </c>
      <c r="Y179" s="94">
        <f>'Other Opex'!Y104</f>
        <v>0</v>
      </c>
      <c r="Z179" s="94">
        <f>'Other Opex'!Z104</f>
        <v>0</v>
      </c>
      <c r="AA179" s="94">
        <f>'Other Opex'!AA104</f>
        <v>0</v>
      </c>
      <c r="AB179" s="95">
        <f>'Other Opex'!AB104</f>
        <v>0</v>
      </c>
    </row>
    <row r="180" spans="2:28" hidden="1" outlineLevel="1">
      <c r="B180" s="271" t="str">
        <f ca="1">'Line Items'!D$603</f>
        <v>Other Operating Costs</v>
      </c>
      <c r="C180" s="271" t="str">
        <f ca="1">'Line Items'!D$632</f>
        <v>Other Operating Costs: Rolling Stock Maintenance</v>
      </c>
      <c r="D180" s="112" t="str">
        <f ca="1">'Other Opex'!D105</f>
        <v>Cost of Goods Sold: Materials</v>
      </c>
      <c r="E180" s="93"/>
      <c r="F180" s="113" t="str">
        <f>'Other Opex'!F105</f>
        <v>£000</v>
      </c>
      <c r="G180" s="94">
        <f>'Other Opex'!G105</f>
        <v>0</v>
      </c>
      <c r="H180" s="94">
        <f>'Other Opex'!H105</f>
        <v>0</v>
      </c>
      <c r="I180" s="94">
        <f>'Other Opex'!I105</f>
        <v>0</v>
      </c>
      <c r="J180" s="94">
        <f>'Other Opex'!J105</f>
        <v>0</v>
      </c>
      <c r="K180" s="94">
        <f>'Other Opex'!K105</f>
        <v>0</v>
      </c>
      <c r="L180" s="94">
        <f>'Other Opex'!L105</f>
        <v>0</v>
      </c>
      <c r="M180" s="94">
        <f>'Other Opex'!M105</f>
        <v>0</v>
      </c>
      <c r="N180" s="94">
        <f>'Other Opex'!N105</f>
        <v>0</v>
      </c>
      <c r="O180" s="94">
        <f>'Other Opex'!O105</f>
        <v>0</v>
      </c>
      <c r="P180" s="94">
        <f>'Other Opex'!P105</f>
        <v>0</v>
      </c>
      <c r="Q180" s="94">
        <f>'Other Opex'!Q105</f>
        <v>0</v>
      </c>
      <c r="R180" s="94">
        <f>'Other Opex'!R105</f>
        <v>0</v>
      </c>
      <c r="S180" s="94">
        <f>'Other Opex'!S105</f>
        <v>0</v>
      </c>
      <c r="T180" s="94">
        <f>'Other Opex'!T105</f>
        <v>0</v>
      </c>
      <c r="U180" s="94">
        <f>'Other Opex'!U105</f>
        <v>0</v>
      </c>
      <c r="V180" s="94">
        <f>'Other Opex'!V105</f>
        <v>0</v>
      </c>
      <c r="W180" s="94">
        <f>'Other Opex'!W105</f>
        <v>0</v>
      </c>
      <c r="X180" s="94">
        <f>'Other Opex'!X105</f>
        <v>0</v>
      </c>
      <c r="Y180" s="94">
        <f>'Other Opex'!Y105</f>
        <v>0</v>
      </c>
      <c r="Z180" s="94">
        <f>'Other Opex'!Z105</f>
        <v>0</v>
      </c>
      <c r="AA180" s="94">
        <f>'Other Opex'!AA105</f>
        <v>0</v>
      </c>
      <c r="AB180" s="95">
        <f>'Other Opex'!AB105</f>
        <v>0</v>
      </c>
    </row>
    <row r="181" spans="2:28" hidden="1" outlineLevel="1">
      <c r="B181" s="271" t="str">
        <f ca="1">'Line Items'!D$603</f>
        <v>Other Operating Costs</v>
      </c>
      <c r="C181" s="271" t="str">
        <f ca="1">'Line Items'!D$632</f>
        <v>Other Operating Costs: Rolling Stock Maintenance</v>
      </c>
      <c r="D181" s="112" t="str">
        <f ca="1">'Other Opex'!D106</f>
        <v>Cost of Goods Sold: Fuel</v>
      </c>
      <c r="E181" s="93"/>
      <c r="F181" s="113" t="str">
        <f>'Other Opex'!F106</f>
        <v>£000</v>
      </c>
      <c r="G181" s="94">
        <f>'Other Opex'!G106</f>
        <v>0</v>
      </c>
      <c r="H181" s="94">
        <f>'Other Opex'!H106</f>
        <v>0</v>
      </c>
      <c r="I181" s="94">
        <f>'Other Opex'!I106</f>
        <v>0</v>
      </c>
      <c r="J181" s="94">
        <f>'Other Opex'!J106</f>
        <v>0</v>
      </c>
      <c r="K181" s="94">
        <f>'Other Opex'!K106</f>
        <v>0</v>
      </c>
      <c r="L181" s="94">
        <f>'Other Opex'!L106</f>
        <v>0</v>
      </c>
      <c r="M181" s="94">
        <f>'Other Opex'!M106</f>
        <v>0</v>
      </c>
      <c r="N181" s="94">
        <f>'Other Opex'!N106</f>
        <v>0</v>
      </c>
      <c r="O181" s="94">
        <f>'Other Opex'!O106</f>
        <v>0</v>
      </c>
      <c r="P181" s="94">
        <f>'Other Opex'!P106</f>
        <v>0</v>
      </c>
      <c r="Q181" s="94">
        <f>'Other Opex'!Q106</f>
        <v>0</v>
      </c>
      <c r="R181" s="94">
        <f>'Other Opex'!R106</f>
        <v>0</v>
      </c>
      <c r="S181" s="94">
        <f>'Other Opex'!S106</f>
        <v>0</v>
      </c>
      <c r="T181" s="94">
        <f>'Other Opex'!T106</f>
        <v>0</v>
      </c>
      <c r="U181" s="94">
        <f>'Other Opex'!U106</f>
        <v>0</v>
      </c>
      <c r="V181" s="94">
        <f>'Other Opex'!V106</f>
        <v>0</v>
      </c>
      <c r="W181" s="94">
        <f>'Other Opex'!W106</f>
        <v>0</v>
      </c>
      <c r="X181" s="94">
        <f>'Other Opex'!X106</f>
        <v>0</v>
      </c>
      <c r="Y181" s="94">
        <f>'Other Opex'!Y106</f>
        <v>0</v>
      </c>
      <c r="Z181" s="94">
        <f>'Other Opex'!Z106</f>
        <v>0</v>
      </c>
      <c r="AA181" s="94">
        <f>'Other Opex'!AA106</f>
        <v>0</v>
      </c>
      <c r="AB181" s="95">
        <f>'Other Opex'!AB106</f>
        <v>0</v>
      </c>
    </row>
    <row r="182" spans="2:28" hidden="1" outlineLevel="1">
      <c r="B182" s="271" t="str">
        <f ca="1">'Line Items'!D$603</f>
        <v>Other Operating Costs</v>
      </c>
      <c r="C182" s="271" t="str">
        <f ca="1">'Line Items'!D$632</f>
        <v>Other Operating Costs: Rolling Stock Maintenance</v>
      </c>
      <c r="D182" s="112" t="str">
        <f ca="1">'Other Opex'!D107</f>
        <v>Cost of Goods Sold: Contractors</v>
      </c>
      <c r="E182" s="93"/>
      <c r="F182" s="113" t="str">
        <f>'Other Opex'!F107</f>
        <v>£000</v>
      </c>
      <c r="G182" s="94">
        <f>'Other Opex'!G107</f>
        <v>0</v>
      </c>
      <c r="H182" s="94">
        <f>'Other Opex'!H107</f>
        <v>0</v>
      </c>
      <c r="I182" s="94">
        <f>'Other Opex'!I107</f>
        <v>0</v>
      </c>
      <c r="J182" s="94">
        <f>'Other Opex'!J107</f>
        <v>0</v>
      </c>
      <c r="K182" s="94">
        <f>'Other Opex'!K107</f>
        <v>0</v>
      </c>
      <c r="L182" s="94">
        <f>'Other Opex'!L107</f>
        <v>0</v>
      </c>
      <c r="M182" s="94">
        <f>'Other Opex'!M107</f>
        <v>0</v>
      </c>
      <c r="N182" s="94">
        <f>'Other Opex'!N107</f>
        <v>0</v>
      </c>
      <c r="O182" s="94">
        <f>'Other Opex'!O107</f>
        <v>0</v>
      </c>
      <c r="P182" s="94">
        <f>'Other Opex'!P107</f>
        <v>0</v>
      </c>
      <c r="Q182" s="94">
        <f>'Other Opex'!Q107</f>
        <v>0</v>
      </c>
      <c r="R182" s="94">
        <f>'Other Opex'!R107</f>
        <v>0</v>
      </c>
      <c r="S182" s="94">
        <f>'Other Opex'!S107</f>
        <v>0</v>
      </c>
      <c r="T182" s="94">
        <f>'Other Opex'!T107</f>
        <v>0</v>
      </c>
      <c r="U182" s="94">
        <f>'Other Opex'!U107</f>
        <v>0</v>
      </c>
      <c r="V182" s="94">
        <f>'Other Opex'!V107</f>
        <v>0</v>
      </c>
      <c r="W182" s="94">
        <f>'Other Opex'!W107</f>
        <v>0</v>
      </c>
      <c r="X182" s="94">
        <f>'Other Opex'!X107</f>
        <v>0</v>
      </c>
      <c r="Y182" s="94">
        <f>'Other Opex'!Y107</f>
        <v>0</v>
      </c>
      <c r="Z182" s="94">
        <f>'Other Opex'!Z107</f>
        <v>0</v>
      </c>
      <c r="AA182" s="94">
        <f>'Other Opex'!AA107</f>
        <v>0</v>
      </c>
      <c r="AB182" s="95">
        <f>'Other Opex'!AB107</f>
        <v>0</v>
      </c>
    </row>
    <row r="183" spans="2:28" hidden="1" outlineLevel="1">
      <c r="B183" s="271" t="str">
        <f ca="1">'Line Items'!D$603</f>
        <v>Other Operating Costs</v>
      </c>
      <c r="C183" s="271" t="str">
        <f ca="1">'Line Items'!D$632</f>
        <v>Other Operating Costs: Rolling Stock Maintenance</v>
      </c>
      <c r="D183" s="112" t="str">
        <f ca="1">'Other Opex'!D108</f>
        <v>Depot Operating Lease Costs</v>
      </c>
      <c r="E183" s="93"/>
      <c r="F183" s="113" t="str">
        <f>'Other Opex'!F108</f>
        <v>£000</v>
      </c>
      <c r="G183" s="94">
        <f>'Other Opex'!G108</f>
        <v>0</v>
      </c>
      <c r="H183" s="94">
        <f>'Other Opex'!H108</f>
        <v>0</v>
      </c>
      <c r="I183" s="94">
        <f>'Other Opex'!I108</f>
        <v>0</v>
      </c>
      <c r="J183" s="94">
        <f>'Other Opex'!J108</f>
        <v>0</v>
      </c>
      <c r="K183" s="94">
        <f>'Other Opex'!K108</f>
        <v>0</v>
      </c>
      <c r="L183" s="94">
        <f>'Other Opex'!L108</f>
        <v>0</v>
      </c>
      <c r="M183" s="94">
        <f>'Other Opex'!M108</f>
        <v>0</v>
      </c>
      <c r="N183" s="94">
        <f>'Other Opex'!N108</f>
        <v>0</v>
      </c>
      <c r="O183" s="94">
        <f>'Other Opex'!O108</f>
        <v>0</v>
      </c>
      <c r="P183" s="94">
        <f>'Other Opex'!P108</f>
        <v>0</v>
      </c>
      <c r="Q183" s="94">
        <f>'Other Opex'!Q108</f>
        <v>0</v>
      </c>
      <c r="R183" s="94">
        <f>'Other Opex'!R108</f>
        <v>0</v>
      </c>
      <c r="S183" s="94">
        <f>'Other Opex'!S108</f>
        <v>0</v>
      </c>
      <c r="T183" s="94">
        <f>'Other Opex'!T108</f>
        <v>0</v>
      </c>
      <c r="U183" s="94">
        <f>'Other Opex'!U108</f>
        <v>0</v>
      </c>
      <c r="V183" s="94">
        <f>'Other Opex'!V108</f>
        <v>0</v>
      </c>
      <c r="W183" s="94">
        <f>'Other Opex'!W108</f>
        <v>0</v>
      </c>
      <c r="X183" s="94">
        <f>'Other Opex'!X108</f>
        <v>0</v>
      </c>
      <c r="Y183" s="94">
        <f>'Other Opex'!Y108</f>
        <v>0</v>
      </c>
      <c r="Z183" s="94">
        <f>'Other Opex'!Z108</f>
        <v>0</v>
      </c>
      <c r="AA183" s="94">
        <f>'Other Opex'!AA108</f>
        <v>0</v>
      </c>
      <c r="AB183" s="95">
        <f>'Other Opex'!AB108</f>
        <v>0</v>
      </c>
    </row>
    <row r="184" spans="2:28" hidden="1" outlineLevel="1">
      <c r="B184" s="271" t="str">
        <f ca="1">'Line Items'!D$603</f>
        <v>Other Operating Costs</v>
      </c>
      <c r="C184" s="271" t="str">
        <f ca="1">'Line Items'!D$632</f>
        <v>Other Operating Costs: Rolling Stock Maintenance</v>
      </c>
      <c r="D184" s="112" t="str">
        <f ca="1">'Other Opex'!D109</f>
        <v>Rolling Stock Insurance</v>
      </c>
      <c r="E184" s="93"/>
      <c r="F184" s="113" t="str">
        <f>'Other Opex'!F109</f>
        <v>£000</v>
      </c>
      <c r="G184" s="94">
        <f>'Other Opex'!G109</f>
        <v>0</v>
      </c>
      <c r="H184" s="94">
        <f>'Other Opex'!H109</f>
        <v>0</v>
      </c>
      <c r="I184" s="94">
        <f>'Other Opex'!I109</f>
        <v>0</v>
      </c>
      <c r="J184" s="94">
        <f>'Other Opex'!J109</f>
        <v>0</v>
      </c>
      <c r="K184" s="94">
        <f>'Other Opex'!K109</f>
        <v>0</v>
      </c>
      <c r="L184" s="94">
        <f>'Other Opex'!L109</f>
        <v>0</v>
      </c>
      <c r="M184" s="94">
        <f>'Other Opex'!M109</f>
        <v>0</v>
      </c>
      <c r="N184" s="94">
        <f>'Other Opex'!N109</f>
        <v>0</v>
      </c>
      <c r="O184" s="94">
        <f>'Other Opex'!O109</f>
        <v>0</v>
      </c>
      <c r="P184" s="94">
        <f>'Other Opex'!P109</f>
        <v>0</v>
      </c>
      <c r="Q184" s="94">
        <f>'Other Opex'!Q109</f>
        <v>0</v>
      </c>
      <c r="R184" s="94">
        <f>'Other Opex'!R109</f>
        <v>0</v>
      </c>
      <c r="S184" s="94">
        <f>'Other Opex'!S109</f>
        <v>0</v>
      </c>
      <c r="T184" s="94">
        <f>'Other Opex'!T109</f>
        <v>0</v>
      </c>
      <c r="U184" s="94">
        <f>'Other Opex'!U109</f>
        <v>0</v>
      </c>
      <c r="V184" s="94">
        <f>'Other Opex'!V109</f>
        <v>0</v>
      </c>
      <c r="W184" s="94">
        <f>'Other Opex'!W109</f>
        <v>0</v>
      </c>
      <c r="X184" s="94">
        <f>'Other Opex'!X109</f>
        <v>0</v>
      </c>
      <c r="Y184" s="94">
        <f>'Other Opex'!Y109</f>
        <v>0</v>
      </c>
      <c r="Z184" s="94">
        <f>'Other Opex'!Z109</f>
        <v>0</v>
      </c>
      <c r="AA184" s="94">
        <f>'Other Opex'!AA109</f>
        <v>0</v>
      </c>
      <c r="AB184" s="95">
        <f>'Other Opex'!AB109</f>
        <v>0</v>
      </c>
    </row>
    <row r="185" spans="2:28" hidden="1" outlineLevel="1">
      <c r="B185" s="271" t="str">
        <f ca="1">'Line Items'!D$603</f>
        <v>Other Operating Costs</v>
      </c>
      <c r="C185" s="271" t="str">
        <f ca="1">'Line Items'!D$632</f>
        <v>Other Operating Costs: Rolling Stock Maintenance</v>
      </c>
      <c r="D185" s="112" t="str">
        <f ca="1">'Other Opex'!D110</f>
        <v>Stores</v>
      </c>
      <c r="E185" s="93"/>
      <c r="F185" s="113" t="str">
        <f>'Other Opex'!F110</f>
        <v>£000</v>
      </c>
      <c r="G185" s="94">
        <f>'Other Opex'!G110</f>
        <v>0</v>
      </c>
      <c r="H185" s="94">
        <f>'Other Opex'!H110</f>
        <v>0</v>
      </c>
      <c r="I185" s="94">
        <f>'Other Opex'!I110</f>
        <v>0</v>
      </c>
      <c r="J185" s="94">
        <f>'Other Opex'!J110</f>
        <v>0</v>
      </c>
      <c r="K185" s="94">
        <f>'Other Opex'!K110</f>
        <v>0</v>
      </c>
      <c r="L185" s="94">
        <f>'Other Opex'!L110</f>
        <v>0</v>
      </c>
      <c r="M185" s="94">
        <f>'Other Opex'!M110</f>
        <v>0</v>
      </c>
      <c r="N185" s="94">
        <f>'Other Opex'!N110</f>
        <v>0</v>
      </c>
      <c r="O185" s="94">
        <f>'Other Opex'!O110</f>
        <v>0</v>
      </c>
      <c r="P185" s="94">
        <f>'Other Opex'!P110</f>
        <v>0</v>
      </c>
      <c r="Q185" s="94">
        <f>'Other Opex'!Q110</f>
        <v>0</v>
      </c>
      <c r="R185" s="94">
        <f>'Other Opex'!R110</f>
        <v>0</v>
      </c>
      <c r="S185" s="94">
        <f>'Other Opex'!S110</f>
        <v>0</v>
      </c>
      <c r="T185" s="94">
        <f>'Other Opex'!T110</f>
        <v>0</v>
      </c>
      <c r="U185" s="94">
        <f>'Other Opex'!U110</f>
        <v>0</v>
      </c>
      <c r="V185" s="94">
        <f>'Other Opex'!V110</f>
        <v>0</v>
      </c>
      <c r="W185" s="94">
        <f>'Other Opex'!W110</f>
        <v>0</v>
      </c>
      <c r="X185" s="94">
        <f>'Other Opex'!X110</f>
        <v>0</v>
      </c>
      <c r="Y185" s="94">
        <f>'Other Opex'!Y110</f>
        <v>0</v>
      </c>
      <c r="Z185" s="94">
        <f>'Other Opex'!Z110</f>
        <v>0</v>
      </c>
      <c r="AA185" s="94">
        <f>'Other Opex'!AA110</f>
        <v>0</v>
      </c>
      <c r="AB185" s="95">
        <f>'Other Opex'!AB110</f>
        <v>0</v>
      </c>
    </row>
    <row r="186" spans="2:28" hidden="1" outlineLevel="1">
      <c r="B186" s="271" t="str">
        <f ca="1">'Line Items'!D$603</f>
        <v>Other Operating Costs</v>
      </c>
      <c r="C186" s="271" t="str">
        <f ca="1">'Line Items'!D$632</f>
        <v>Other Operating Costs: Rolling Stock Maintenance</v>
      </c>
      <c r="D186" s="112" t="str">
        <f ca="1">'Other Opex'!D111</f>
        <v>Other Rolling Stock Maintenance Costs</v>
      </c>
      <c r="E186" s="93"/>
      <c r="F186" s="113" t="str">
        <f>'Other Opex'!F111</f>
        <v>£000</v>
      </c>
      <c r="G186" s="94">
        <f>'Other Opex'!G111</f>
        <v>0</v>
      </c>
      <c r="H186" s="94">
        <f>'Other Opex'!H111</f>
        <v>0</v>
      </c>
      <c r="I186" s="94">
        <f>'Other Opex'!I111</f>
        <v>0</v>
      </c>
      <c r="J186" s="94">
        <f>'Other Opex'!J111</f>
        <v>0</v>
      </c>
      <c r="K186" s="94">
        <f>'Other Opex'!K111</f>
        <v>0</v>
      </c>
      <c r="L186" s="94">
        <f>'Other Opex'!L111</f>
        <v>0</v>
      </c>
      <c r="M186" s="94">
        <f>'Other Opex'!M111</f>
        <v>0</v>
      </c>
      <c r="N186" s="94">
        <f>'Other Opex'!N111</f>
        <v>0</v>
      </c>
      <c r="O186" s="94">
        <f>'Other Opex'!O111</f>
        <v>0</v>
      </c>
      <c r="P186" s="94">
        <f>'Other Opex'!P111</f>
        <v>0</v>
      </c>
      <c r="Q186" s="94">
        <f>'Other Opex'!Q111</f>
        <v>0</v>
      </c>
      <c r="R186" s="94">
        <f>'Other Opex'!R111</f>
        <v>0</v>
      </c>
      <c r="S186" s="94">
        <f>'Other Opex'!S111</f>
        <v>0</v>
      </c>
      <c r="T186" s="94">
        <f>'Other Opex'!T111</f>
        <v>0</v>
      </c>
      <c r="U186" s="94">
        <f>'Other Opex'!U111</f>
        <v>0</v>
      </c>
      <c r="V186" s="94">
        <f>'Other Opex'!V111</f>
        <v>0</v>
      </c>
      <c r="W186" s="94">
        <f>'Other Opex'!W111</f>
        <v>0</v>
      </c>
      <c r="X186" s="94">
        <f>'Other Opex'!X111</f>
        <v>0</v>
      </c>
      <c r="Y186" s="94">
        <f>'Other Opex'!Y111</f>
        <v>0</v>
      </c>
      <c r="Z186" s="94">
        <f>'Other Opex'!Z111</f>
        <v>0</v>
      </c>
      <c r="AA186" s="94">
        <f>'Other Opex'!AA111</f>
        <v>0</v>
      </c>
      <c r="AB186" s="95">
        <f>'Other Opex'!AB111</f>
        <v>0</v>
      </c>
    </row>
    <row r="187" spans="2:28" hidden="1" outlineLevel="1">
      <c r="B187" s="271" t="str">
        <f ca="1">'Line Items'!D$603</f>
        <v>Other Operating Costs</v>
      </c>
      <c r="C187" s="271" t="str">
        <f ca="1">'Line Items'!D$632</f>
        <v>Other Operating Costs: Rolling Stock Maintenance</v>
      </c>
      <c r="D187" s="112" t="str">
        <f ca="1">'Other Opex'!D112</f>
        <v>Additional Rolling Stock Maintenance</v>
      </c>
      <c r="E187" s="93"/>
      <c r="F187" s="113" t="str">
        <f>'Other Opex'!F112</f>
        <v>£000</v>
      </c>
      <c r="G187" s="94">
        <f>'Other Opex'!G112</f>
        <v>0</v>
      </c>
      <c r="H187" s="94">
        <f>'Other Opex'!H112</f>
        <v>0</v>
      </c>
      <c r="I187" s="94">
        <f>'Other Opex'!I112</f>
        <v>0</v>
      </c>
      <c r="J187" s="94">
        <f>'Other Opex'!J112</f>
        <v>0</v>
      </c>
      <c r="K187" s="94">
        <f>'Other Opex'!K112</f>
        <v>0</v>
      </c>
      <c r="L187" s="94">
        <f>'Other Opex'!L112</f>
        <v>0</v>
      </c>
      <c r="M187" s="94">
        <f>'Other Opex'!M112</f>
        <v>0</v>
      </c>
      <c r="N187" s="94">
        <f>'Other Opex'!N112</f>
        <v>0</v>
      </c>
      <c r="O187" s="94">
        <f>'Other Opex'!O112</f>
        <v>0</v>
      </c>
      <c r="P187" s="94">
        <f>'Other Opex'!P112</f>
        <v>0</v>
      </c>
      <c r="Q187" s="94">
        <f>'Other Opex'!Q112</f>
        <v>0</v>
      </c>
      <c r="R187" s="94">
        <f>'Other Opex'!R112</f>
        <v>0</v>
      </c>
      <c r="S187" s="94">
        <f>'Other Opex'!S112</f>
        <v>0</v>
      </c>
      <c r="T187" s="94">
        <f>'Other Opex'!T112</f>
        <v>0</v>
      </c>
      <c r="U187" s="94">
        <f>'Other Opex'!U112</f>
        <v>0</v>
      </c>
      <c r="V187" s="94">
        <f>'Other Opex'!V112</f>
        <v>0</v>
      </c>
      <c r="W187" s="94">
        <f>'Other Opex'!W112</f>
        <v>0</v>
      </c>
      <c r="X187" s="94">
        <f>'Other Opex'!X112</f>
        <v>0</v>
      </c>
      <c r="Y187" s="94">
        <f>'Other Opex'!Y112</f>
        <v>0</v>
      </c>
      <c r="Z187" s="94">
        <f>'Other Opex'!Z112</f>
        <v>0</v>
      </c>
      <c r="AA187" s="94">
        <f>'Other Opex'!AA112</f>
        <v>0</v>
      </c>
      <c r="AB187" s="95">
        <f>'Other Opex'!AB112</f>
        <v>0</v>
      </c>
    </row>
    <row r="188" spans="2:28" hidden="1" outlineLevel="1">
      <c r="B188" s="271" t="str">
        <f ca="1">'Line Items'!D$603</f>
        <v>Other Operating Costs</v>
      </c>
      <c r="C188" s="271" t="str">
        <f ca="1">'Line Items'!D$632</f>
        <v>Other Operating Costs: Rolling Stock Maintenance</v>
      </c>
      <c r="D188" s="112" t="str">
        <f ca="1">'Other Opex'!D113</f>
        <v>Depot: Plant</v>
      </c>
      <c r="E188" s="93"/>
      <c r="F188" s="113" t="str">
        <f>'Other Opex'!F113</f>
        <v>£000</v>
      </c>
      <c r="G188" s="94">
        <f>'Other Opex'!G113</f>
        <v>0</v>
      </c>
      <c r="H188" s="94">
        <f>'Other Opex'!H113</f>
        <v>0</v>
      </c>
      <c r="I188" s="94">
        <f>'Other Opex'!I113</f>
        <v>0</v>
      </c>
      <c r="J188" s="94">
        <f>'Other Opex'!J113</f>
        <v>0</v>
      </c>
      <c r="K188" s="94">
        <f>'Other Opex'!K113</f>
        <v>0</v>
      </c>
      <c r="L188" s="94">
        <f>'Other Opex'!L113</f>
        <v>0</v>
      </c>
      <c r="M188" s="94">
        <f>'Other Opex'!M113</f>
        <v>0</v>
      </c>
      <c r="N188" s="94">
        <f>'Other Opex'!N113</f>
        <v>0</v>
      </c>
      <c r="O188" s="94">
        <f>'Other Opex'!O113</f>
        <v>0</v>
      </c>
      <c r="P188" s="94">
        <f>'Other Opex'!P113</f>
        <v>0</v>
      </c>
      <c r="Q188" s="94">
        <f>'Other Opex'!Q113</f>
        <v>0</v>
      </c>
      <c r="R188" s="94">
        <f>'Other Opex'!R113</f>
        <v>0</v>
      </c>
      <c r="S188" s="94">
        <f>'Other Opex'!S113</f>
        <v>0</v>
      </c>
      <c r="T188" s="94">
        <f>'Other Opex'!T113</f>
        <v>0</v>
      </c>
      <c r="U188" s="94">
        <f>'Other Opex'!U113</f>
        <v>0</v>
      </c>
      <c r="V188" s="94">
        <f>'Other Opex'!V113</f>
        <v>0</v>
      </c>
      <c r="W188" s="94">
        <f>'Other Opex'!W113</f>
        <v>0</v>
      </c>
      <c r="X188" s="94">
        <f>'Other Opex'!X113</f>
        <v>0</v>
      </c>
      <c r="Y188" s="94">
        <f>'Other Opex'!Y113</f>
        <v>0</v>
      </c>
      <c r="Z188" s="94">
        <f>'Other Opex'!Z113</f>
        <v>0</v>
      </c>
      <c r="AA188" s="94">
        <f>'Other Opex'!AA113</f>
        <v>0</v>
      </c>
      <c r="AB188" s="95">
        <f>'Other Opex'!AB113</f>
        <v>0</v>
      </c>
    </row>
    <row r="189" spans="2:28" hidden="1" outlineLevel="1">
      <c r="B189" s="271" t="str">
        <f ca="1">'Line Items'!D$603</f>
        <v>Other Operating Costs</v>
      </c>
      <c r="C189" s="271" t="str">
        <f ca="1">'Line Items'!D$632</f>
        <v>Other Operating Costs: Rolling Stock Maintenance</v>
      </c>
      <c r="D189" s="112" t="str">
        <f ca="1">'Other Opex'!D114</f>
        <v>Depot: Track</v>
      </c>
      <c r="E189" s="93"/>
      <c r="F189" s="113" t="str">
        <f>'Other Opex'!F114</f>
        <v>£000</v>
      </c>
      <c r="G189" s="94">
        <f>'Other Opex'!G114</f>
        <v>0</v>
      </c>
      <c r="H189" s="94">
        <f>'Other Opex'!H114</f>
        <v>0</v>
      </c>
      <c r="I189" s="94">
        <f>'Other Opex'!I114</f>
        <v>0</v>
      </c>
      <c r="J189" s="94">
        <f>'Other Opex'!J114</f>
        <v>0</v>
      </c>
      <c r="K189" s="94">
        <f>'Other Opex'!K114</f>
        <v>0</v>
      </c>
      <c r="L189" s="94">
        <f>'Other Opex'!L114</f>
        <v>0</v>
      </c>
      <c r="M189" s="94">
        <f>'Other Opex'!M114</f>
        <v>0</v>
      </c>
      <c r="N189" s="94">
        <f>'Other Opex'!N114</f>
        <v>0</v>
      </c>
      <c r="O189" s="94">
        <f>'Other Opex'!O114</f>
        <v>0</v>
      </c>
      <c r="P189" s="94">
        <f>'Other Opex'!P114</f>
        <v>0</v>
      </c>
      <c r="Q189" s="94">
        <f>'Other Opex'!Q114</f>
        <v>0</v>
      </c>
      <c r="R189" s="94">
        <f>'Other Opex'!R114</f>
        <v>0</v>
      </c>
      <c r="S189" s="94">
        <f>'Other Opex'!S114</f>
        <v>0</v>
      </c>
      <c r="T189" s="94">
        <f>'Other Opex'!T114</f>
        <v>0</v>
      </c>
      <c r="U189" s="94">
        <f>'Other Opex'!U114</f>
        <v>0</v>
      </c>
      <c r="V189" s="94">
        <f>'Other Opex'!V114</f>
        <v>0</v>
      </c>
      <c r="W189" s="94">
        <f>'Other Opex'!W114</f>
        <v>0</v>
      </c>
      <c r="X189" s="94">
        <f>'Other Opex'!X114</f>
        <v>0</v>
      </c>
      <c r="Y189" s="94">
        <f>'Other Opex'!Y114</f>
        <v>0</v>
      </c>
      <c r="Z189" s="94">
        <f>'Other Opex'!Z114</f>
        <v>0</v>
      </c>
      <c r="AA189" s="94">
        <f>'Other Opex'!AA114</f>
        <v>0</v>
      </c>
      <c r="AB189" s="95">
        <f>'Other Opex'!AB114</f>
        <v>0</v>
      </c>
    </row>
    <row r="190" spans="2:28" hidden="1" outlineLevel="1">
      <c r="B190" s="271" t="str">
        <f ca="1">'Line Items'!D$603</f>
        <v>Other Operating Costs</v>
      </c>
      <c r="C190" s="271" t="str">
        <f ca="1">'Line Items'!D$632</f>
        <v>Other Operating Costs: Rolling Stock Maintenance</v>
      </c>
      <c r="D190" s="112" t="str">
        <f ca="1">'Other Opex'!D115</f>
        <v>Depot: Equipment</v>
      </c>
      <c r="E190" s="93"/>
      <c r="F190" s="113" t="str">
        <f>'Other Opex'!F115</f>
        <v>£000</v>
      </c>
      <c r="G190" s="94">
        <f>'Other Opex'!G115</f>
        <v>0</v>
      </c>
      <c r="H190" s="94">
        <f>'Other Opex'!H115</f>
        <v>0</v>
      </c>
      <c r="I190" s="94">
        <f>'Other Opex'!I115</f>
        <v>0</v>
      </c>
      <c r="J190" s="94">
        <f>'Other Opex'!J115</f>
        <v>0</v>
      </c>
      <c r="K190" s="94">
        <f>'Other Opex'!K115</f>
        <v>0</v>
      </c>
      <c r="L190" s="94">
        <f>'Other Opex'!L115</f>
        <v>0</v>
      </c>
      <c r="M190" s="94">
        <f>'Other Opex'!M115</f>
        <v>0</v>
      </c>
      <c r="N190" s="94">
        <f>'Other Opex'!N115</f>
        <v>0</v>
      </c>
      <c r="O190" s="94">
        <f>'Other Opex'!O115</f>
        <v>0</v>
      </c>
      <c r="P190" s="94">
        <f>'Other Opex'!P115</f>
        <v>0</v>
      </c>
      <c r="Q190" s="94">
        <f>'Other Opex'!Q115</f>
        <v>0</v>
      </c>
      <c r="R190" s="94">
        <f>'Other Opex'!R115</f>
        <v>0</v>
      </c>
      <c r="S190" s="94">
        <f>'Other Opex'!S115</f>
        <v>0</v>
      </c>
      <c r="T190" s="94">
        <f>'Other Opex'!T115</f>
        <v>0</v>
      </c>
      <c r="U190" s="94">
        <f>'Other Opex'!U115</f>
        <v>0</v>
      </c>
      <c r="V190" s="94">
        <f>'Other Opex'!V115</f>
        <v>0</v>
      </c>
      <c r="W190" s="94">
        <f>'Other Opex'!W115</f>
        <v>0</v>
      </c>
      <c r="X190" s="94">
        <f>'Other Opex'!X115</f>
        <v>0</v>
      </c>
      <c r="Y190" s="94">
        <f>'Other Opex'!Y115</f>
        <v>0</v>
      </c>
      <c r="Z190" s="94">
        <f>'Other Opex'!Z115</f>
        <v>0</v>
      </c>
      <c r="AA190" s="94">
        <f>'Other Opex'!AA115</f>
        <v>0</v>
      </c>
      <c r="AB190" s="95">
        <f>'Other Opex'!AB115</f>
        <v>0</v>
      </c>
    </row>
    <row r="191" spans="2:28" hidden="1" outlineLevel="1">
      <c r="B191" s="271" t="str">
        <f ca="1">'Line Items'!D$603</f>
        <v>Other Operating Costs</v>
      </c>
      <c r="C191" s="271" t="str">
        <f ca="1">'Line Items'!D$632</f>
        <v>Other Operating Costs: Rolling Stock Maintenance</v>
      </c>
      <c r="D191" s="112" t="str">
        <f ca="1">'Other Opex'!D116</f>
        <v>Materials - third party use</v>
      </c>
      <c r="E191" s="93"/>
      <c r="F191" s="113" t="str">
        <f>'Other Opex'!F116</f>
        <v>£000</v>
      </c>
      <c r="G191" s="94">
        <f>'Other Opex'!G116</f>
        <v>0</v>
      </c>
      <c r="H191" s="94">
        <f>'Other Opex'!H116</f>
        <v>0</v>
      </c>
      <c r="I191" s="94">
        <f>'Other Opex'!I116</f>
        <v>0</v>
      </c>
      <c r="J191" s="94">
        <f>'Other Opex'!J116</f>
        <v>0</v>
      </c>
      <c r="K191" s="94">
        <f>'Other Opex'!K116</f>
        <v>0</v>
      </c>
      <c r="L191" s="94">
        <f>'Other Opex'!L116</f>
        <v>0</v>
      </c>
      <c r="M191" s="94">
        <f>'Other Opex'!M116</f>
        <v>0</v>
      </c>
      <c r="N191" s="94">
        <f>'Other Opex'!N116</f>
        <v>0</v>
      </c>
      <c r="O191" s="94">
        <f>'Other Opex'!O116</f>
        <v>0</v>
      </c>
      <c r="P191" s="94">
        <f>'Other Opex'!P116</f>
        <v>0</v>
      </c>
      <c r="Q191" s="94">
        <f>'Other Opex'!Q116</f>
        <v>0</v>
      </c>
      <c r="R191" s="94">
        <f>'Other Opex'!R116</f>
        <v>0</v>
      </c>
      <c r="S191" s="94">
        <f>'Other Opex'!S116</f>
        <v>0</v>
      </c>
      <c r="T191" s="94">
        <f>'Other Opex'!T116</f>
        <v>0</v>
      </c>
      <c r="U191" s="94">
        <f>'Other Opex'!U116</f>
        <v>0</v>
      </c>
      <c r="V191" s="94">
        <f>'Other Opex'!V116</f>
        <v>0</v>
      </c>
      <c r="W191" s="94">
        <f>'Other Opex'!W116</f>
        <v>0</v>
      </c>
      <c r="X191" s="94">
        <f>'Other Opex'!X116</f>
        <v>0</v>
      </c>
      <c r="Y191" s="94">
        <f>'Other Opex'!Y116</f>
        <v>0</v>
      </c>
      <c r="Z191" s="94">
        <f>'Other Opex'!Z116</f>
        <v>0</v>
      </c>
      <c r="AA191" s="94">
        <f>'Other Opex'!AA116</f>
        <v>0</v>
      </c>
      <c r="AB191" s="95">
        <f>'Other Opex'!AB116</f>
        <v>0</v>
      </c>
    </row>
    <row r="192" spans="2:28" hidden="1" outlineLevel="1">
      <c r="B192" s="271" t="str">
        <f ca="1">'Line Items'!D$603</f>
        <v>Other Operating Costs</v>
      </c>
      <c r="C192" s="271" t="str">
        <f ca="1">'Line Items'!D$632</f>
        <v>Other Operating Costs: Rolling Stock Maintenance</v>
      </c>
      <c r="D192" s="112" t="str">
        <f ca="1">'Other Opex'!D117</f>
        <v>Train maintenance contractor charges</v>
      </c>
      <c r="E192" s="93"/>
      <c r="F192" s="113" t="str">
        <f>'Other Opex'!F117</f>
        <v>£000</v>
      </c>
      <c r="G192" s="94">
        <f>'Other Opex'!G117</f>
        <v>0</v>
      </c>
      <c r="H192" s="94">
        <f>'Other Opex'!H117</f>
        <v>0</v>
      </c>
      <c r="I192" s="94">
        <f>'Other Opex'!I117</f>
        <v>0</v>
      </c>
      <c r="J192" s="94">
        <f>'Other Opex'!J117</f>
        <v>0</v>
      </c>
      <c r="K192" s="94">
        <f>'Other Opex'!K117</f>
        <v>0</v>
      </c>
      <c r="L192" s="94">
        <f>'Other Opex'!L117</f>
        <v>0</v>
      </c>
      <c r="M192" s="94">
        <f>'Other Opex'!M117</f>
        <v>0</v>
      </c>
      <c r="N192" s="94">
        <f>'Other Opex'!N117</f>
        <v>0</v>
      </c>
      <c r="O192" s="94">
        <f>'Other Opex'!O117</f>
        <v>0</v>
      </c>
      <c r="P192" s="94">
        <f>'Other Opex'!P117</f>
        <v>0</v>
      </c>
      <c r="Q192" s="94">
        <f>'Other Opex'!Q117</f>
        <v>0</v>
      </c>
      <c r="R192" s="94">
        <f>'Other Opex'!R117</f>
        <v>0</v>
      </c>
      <c r="S192" s="94">
        <f>'Other Opex'!S117</f>
        <v>0</v>
      </c>
      <c r="T192" s="94">
        <f>'Other Opex'!T117</f>
        <v>0</v>
      </c>
      <c r="U192" s="94">
        <f>'Other Opex'!U117</f>
        <v>0</v>
      </c>
      <c r="V192" s="94">
        <f>'Other Opex'!V117</f>
        <v>0</v>
      </c>
      <c r="W192" s="94">
        <f>'Other Opex'!W117</f>
        <v>0</v>
      </c>
      <c r="X192" s="94">
        <f>'Other Opex'!X117</f>
        <v>0</v>
      </c>
      <c r="Y192" s="94">
        <f>'Other Opex'!Y117</f>
        <v>0</v>
      </c>
      <c r="Z192" s="94">
        <f>'Other Opex'!Z117</f>
        <v>0</v>
      </c>
      <c r="AA192" s="94">
        <f>'Other Opex'!AA117</f>
        <v>0</v>
      </c>
      <c r="AB192" s="95">
        <f>'Other Opex'!AB117</f>
        <v>0</v>
      </c>
    </row>
    <row r="193" spans="2:28" hidden="1" outlineLevel="1">
      <c r="B193" s="271" t="str">
        <f ca="1">'Line Items'!D$603</f>
        <v>Other Operating Costs</v>
      </c>
      <c r="C193" s="271" t="str">
        <f ca="1">'Line Items'!D$632</f>
        <v>Other Operating Costs: Rolling Stock Maintenance</v>
      </c>
      <c r="D193" s="112" t="str">
        <f ca="1">'Other Opex'!D118</f>
        <v>Depots and stabling locations</v>
      </c>
      <c r="E193" s="93"/>
      <c r="F193" s="113" t="str">
        <f>'Other Opex'!F118</f>
        <v>£000</v>
      </c>
      <c r="G193" s="94">
        <f>'Other Opex'!G118</f>
        <v>0</v>
      </c>
      <c r="H193" s="94">
        <f>'Other Opex'!H118</f>
        <v>0</v>
      </c>
      <c r="I193" s="94">
        <f>'Other Opex'!I118</f>
        <v>0</v>
      </c>
      <c r="J193" s="94">
        <f>'Other Opex'!J118</f>
        <v>0</v>
      </c>
      <c r="K193" s="94">
        <f>'Other Opex'!K118</f>
        <v>0</v>
      </c>
      <c r="L193" s="94">
        <f>'Other Opex'!L118</f>
        <v>0</v>
      </c>
      <c r="M193" s="94">
        <f>'Other Opex'!M118</f>
        <v>0</v>
      </c>
      <c r="N193" s="94">
        <f>'Other Opex'!N118</f>
        <v>0</v>
      </c>
      <c r="O193" s="94">
        <f>'Other Opex'!O118</f>
        <v>0</v>
      </c>
      <c r="P193" s="94">
        <f>'Other Opex'!P118</f>
        <v>0</v>
      </c>
      <c r="Q193" s="94">
        <f>'Other Opex'!Q118</f>
        <v>0</v>
      </c>
      <c r="R193" s="94">
        <f>'Other Opex'!R118</f>
        <v>0</v>
      </c>
      <c r="S193" s="94">
        <f>'Other Opex'!S118</f>
        <v>0</v>
      </c>
      <c r="T193" s="94">
        <f>'Other Opex'!T118</f>
        <v>0</v>
      </c>
      <c r="U193" s="94">
        <f>'Other Opex'!U118</f>
        <v>0</v>
      </c>
      <c r="V193" s="94">
        <f>'Other Opex'!V118</f>
        <v>0</v>
      </c>
      <c r="W193" s="94">
        <f>'Other Opex'!W118</f>
        <v>0</v>
      </c>
      <c r="X193" s="94">
        <f>'Other Opex'!X118</f>
        <v>0</v>
      </c>
      <c r="Y193" s="94">
        <f>'Other Opex'!Y118</f>
        <v>0</v>
      </c>
      <c r="Z193" s="94">
        <f>'Other Opex'!Z118</f>
        <v>0</v>
      </c>
      <c r="AA193" s="94">
        <f>'Other Opex'!AA118</f>
        <v>0</v>
      </c>
      <c r="AB193" s="95">
        <f>'Other Opex'!AB118</f>
        <v>0</v>
      </c>
    </row>
    <row r="194" spans="2:28" hidden="1" outlineLevel="1">
      <c r="B194" s="271" t="str">
        <f ca="1">'Line Items'!D$603</f>
        <v>Other Operating Costs</v>
      </c>
      <c r="C194" s="271" t="str">
        <f ca="1">'Line Items'!D$632</f>
        <v>Other Operating Costs: Rolling Stock Maintenance</v>
      </c>
      <c r="D194" s="112" t="str">
        <f ca="1">'Other Opex'!D119</f>
        <v>On-train CCTV</v>
      </c>
      <c r="E194" s="93"/>
      <c r="F194" s="113" t="str">
        <f>'Other Opex'!F119</f>
        <v>£000</v>
      </c>
      <c r="G194" s="94">
        <f>'Other Opex'!G119</f>
        <v>0</v>
      </c>
      <c r="H194" s="94">
        <f>'Other Opex'!H119</f>
        <v>0</v>
      </c>
      <c r="I194" s="94">
        <f>'Other Opex'!I119</f>
        <v>0</v>
      </c>
      <c r="J194" s="94">
        <f>'Other Opex'!J119</f>
        <v>0</v>
      </c>
      <c r="K194" s="94">
        <f>'Other Opex'!K119</f>
        <v>0</v>
      </c>
      <c r="L194" s="94">
        <f>'Other Opex'!L119</f>
        <v>0</v>
      </c>
      <c r="M194" s="94">
        <f>'Other Opex'!M119</f>
        <v>0</v>
      </c>
      <c r="N194" s="94">
        <f>'Other Opex'!N119</f>
        <v>0</v>
      </c>
      <c r="O194" s="94">
        <f>'Other Opex'!O119</f>
        <v>0</v>
      </c>
      <c r="P194" s="94">
        <f>'Other Opex'!P119</f>
        <v>0</v>
      </c>
      <c r="Q194" s="94">
        <f>'Other Opex'!Q119</f>
        <v>0</v>
      </c>
      <c r="R194" s="94">
        <f>'Other Opex'!R119</f>
        <v>0</v>
      </c>
      <c r="S194" s="94">
        <f>'Other Opex'!S119</f>
        <v>0</v>
      </c>
      <c r="T194" s="94">
        <f>'Other Opex'!T119</f>
        <v>0</v>
      </c>
      <c r="U194" s="94">
        <f>'Other Opex'!U119</f>
        <v>0</v>
      </c>
      <c r="V194" s="94">
        <f>'Other Opex'!V119</f>
        <v>0</v>
      </c>
      <c r="W194" s="94">
        <f>'Other Opex'!W119</f>
        <v>0</v>
      </c>
      <c r="X194" s="94">
        <f>'Other Opex'!X119</f>
        <v>0</v>
      </c>
      <c r="Y194" s="94">
        <f>'Other Opex'!Y119</f>
        <v>0</v>
      </c>
      <c r="Z194" s="94">
        <f>'Other Opex'!Z119</f>
        <v>0</v>
      </c>
      <c r="AA194" s="94">
        <f>'Other Opex'!AA119</f>
        <v>0</v>
      </c>
      <c r="AB194" s="95">
        <f>'Other Opex'!AB119</f>
        <v>0</v>
      </c>
    </row>
    <row r="195" spans="2:28" hidden="1" outlineLevel="1">
      <c r="B195" s="271" t="str">
        <f ca="1">'Line Items'!D$603</f>
        <v>Other Operating Costs</v>
      </c>
      <c r="C195" s="271" t="str">
        <f ca="1">'Line Items'!D$632</f>
        <v>Other Operating Costs: Rolling Stock Maintenance</v>
      </c>
      <c r="D195" s="112" t="str">
        <f ca="1">'Other Opex'!D120</f>
        <v>[Rolling Stock Maintenance Line 24]</v>
      </c>
      <c r="E195" s="93"/>
      <c r="F195" s="113" t="str">
        <f>'Other Opex'!F120</f>
        <v>£000</v>
      </c>
      <c r="G195" s="94">
        <f>'Other Opex'!G120</f>
        <v>0</v>
      </c>
      <c r="H195" s="94">
        <f>'Other Opex'!H120</f>
        <v>0</v>
      </c>
      <c r="I195" s="94">
        <f>'Other Opex'!I120</f>
        <v>0</v>
      </c>
      <c r="J195" s="94">
        <f>'Other Opex'!J120</f>
        <v>0</v>
      </c>
      <c r="K195" s="94">
        <f>'Other Opex'!K120</f>
        <v>0</v>
      </c>
      <c r="L195" s="94">
        <f>'Other Opex'!L120</f>
        <v>0</v>
      </c>
      <c r="M195" s="94">
        <f>'Other Opex'!M120</f>
        <v>0</v>
      </c>
      <c r="N195" s="94">
        <f>'Other Opex'!N120</f>
        <v>0</v>
      </c>
      <c r="O195" s="94">
        <f>'Other Opex'!O120</f>
        <v>0</v>
      </c>
      <c r="P195" s="94">
        <f>'Other Opex'!P120</f>
        <v>0</v>
      </c>
      <c r="Q195" s="94">
        <f>'Other Opex'!Q120</f>
        <v>0</v>
      </c>
      <c r="R195" s="94">
        <f>'Other Opex'!R120</f>
        <v>0</v>
      </c>
      <c r="S195" s="94">
        <f>'Other Opex'!S120</f>
        <v>0</v>
      </c>
      <c r="T195" s="94">
        <f>'Other Opex'!T120</f>
        <v>0</v>
      </c>
      <c r="U195" s="94">
        <f>'Other Opex'!U120</f>
        <v>0</v>
      </c>
      <c r="V195" s="94">
        <f>'Other Opex'!V120</f>
        <v>0</v>
      </c>
      <c r="W195" s="94">
        <f>'Other Opex'!W120</f>
        <v>0</v>
      </c>
      <c r="X195" s="94">
        <f>'Other Opex'!X120</f>
        <v>0</v>
      </c>
      <c r="Y195" s="94">
        <f>'Other Opex'!Y120</f>
        <v>0</v>
      </c>
      <c r="Z195" s="94">
        <f>'Other Opex'!Z120</f>
        <v>0</v>
      </c>
      <c r="AA195" s="94">
        <f>'Other Opex'!AA120</f>
        <v>0</v>
      </c>
      <c r="AB195" s="95">
        <f>'Other Opex'!AB120</f>
        <v>0</v>
      </c>
    </row>
    <row r="196" spans="2:28" hidden="1" outlineLevel="1">
      <c r="B196" s="271" t="str">
        <f ca="1">'Line Items'!D$603</f>
        <v>Other Operating Costs</v>
      </c>
      <c r="C196" s="271" t="str">
        <f ca="1">'Line Items'!D$632</f>
        <v>Other Operating Costs: Rolling Stock Maintenance</v>
      </c>
      <c r="D196" s="112" t="str">
        <f ca="1">'Other Opex'!D121</f>
        <v>[Rolling Stock Maintenance Line 25]</v>
      </c>
      <c r="E196" s="93"/>
      <c r="F196" s="113" t="str">
        <f>'Other Opex'!F121</f>
        <v>£000</v>
      </c>
      <c r="G196" s="94">
        <f>'Other Opex'!G121</f>
        <v>0</v>
      </c>
      <c r="H196" s="94">
        <f>'Other Opex'!H121</f>
        <v>0</v>
      </c>
      <c r="I196" s="94">
        <f>'Other Opex'!I121</f>
        <v>0</v>
      </c>
      <c r="J196" s="94">
        <f>'Other Opex'!J121</f>
        <v>0</v>
      </c>
      <c r="K196" s="94">
        <f>'Other Opex'!K121</f>
        <v>0</v>
      </c>
      <c r="L196" s="94">
        <f>'Other Opex'!L121</f>
        <v>0</v>
      </c>
      <c r="M196" s="94">
        <f>'Other Opex'!M121</f>
        <v>0</v>
      </c>
      <c r="N196" s="94">
        <f>'Other Opex'!N121</f>
        <v>0</v>
      </c>
      <c r="O196" s="94">
        <f>'Other Opex'!O121</f>
        <v>0</v>
      </c>
      <c r="P196" s="94">
        <f>'Other Opex'!P121</f>
        <v>0</v>
      </c>
      <c r="Q196" s="94">
        <f>'Other Opex'!Q121</f>
        <v>0</v>
      </c>
      <c r="R196" s="94">
        <f>'Other Opex'!R121</f>
        <v>0</v>
      </c>
      <c r="S196" s="94">
        <f>'Other Opex'!S121</f>
        <v>0</v>
      </c>
      <c r="T196" s="94">
        <f>'Other Opex'!T121</f>
        <v>0</v>
      </c>
      <c r="U196" s="94">
        <f>'Other Opex'!U121</f>
        <v>0</v>
      </c>
      <c r="V196" s="94">
        <f>'Other Opex'!V121</f>
        <v>0</v>
      </c>
      <c r="W196" s="94">
        <f>'Other Opex'!W121</f>
        <v>0</v>
      </c>
      <c r="X196" s="94">
        <f>'Other Opex'!X121</f>
        <v>0</v>
      </c>
      <c r="Y196" s="94">
        <f>'Other Opex'!Y121</f>
        <v>0</v>
      </c>
      <c r="Z196" s="94">
        <f>'Other Opex'!Z121</f>
        <v>0</v>
      </c>
      <c r="AA196" s="94">
        <f>'Other Opex'!AA121</f>
        <v>0</v>
      </c>
      <c r="AB196" s="95">
        <f>'Other Opex'!AB121</f>
        <v>0</v>
      </c>
    </row>
    <row r="197" spans="2:28" hidden="1" outlineLevel="1">
      <c r="B197" s="271" t="str">
        <f ca="1">'Line Items'!D$603</f>
        <v>Other Operating Costs</v>
      </c>
      <c r="C197" s="271" t="str">
        <f ca="1">'Line Items'!D$632</f>
        <v>Other Operating Costs: Rolling Stock Maintenance</v>
      </c>
      <c r="D197" s="112" t="str">
        <f ca="1">'Other Opex'!D122</f>
        <v>[Rolling Stock Maintenance Line 26]</v>
      </c>
      <c r="E197" s="93"/>
      <c r="F197" s="113" t="str">
        <f>'Other Opex'!F122</f>
        <v>£000</v>
      </c>
      <c r="G197" s="94">
        <f>'Other Opex'!G122</f>
        <v>0</v>
      </c>
      <c r="H197" s="94">
        <f>'Other Opex'!H122</f>
        <v>0</v>
      </c>
      <c r="I197" s="94">
        <f>'Other Opex'!I122</f>
        <v>0</v>
      </c>
      <c r="J197" s="94">
        <f>'Other Opex'!J122</f>
        <v>0</v>
      </c>
      <c r="K197" s="94">
        <f>'Other Opex'!K122</f>
        <v>0</v>
      </c>
      <c r="L197" s="94">
        <f>'Other Opex'!L122</f>
        <v>0</v>
      </c>
      <c r="M197" s="94">
        <f>'Other Opex'!M122</f>
        <v>0</v>
      </c>
      <c r="N197" s="94">
        <f>'Other Opex'!N122</f>
        <v>0</v>
      </c>
      <c r="O197" s="94">
        <f>'Other Opex'!O122</f>
        <v>0</v>
      </c>
      <c r="P197" s="94">
        <f>'Other Opex'!P122</f>
        <v>0</v>
      </c>
      <c r="Q197" s="94">
        <f>'Other Opex'!Q122</f>
        <v>0</v>
      </c>
      <c r="R197" s="94">
        <f>'Other Opex'!R122</f>
        <v>0</v>
      </c>
      <c r="S197" s="94">
        <f>'Other Opex'!S122</f>
        <v>0</v>
      </c>
      <c r="T197" s="94">
        <f>'Other Opex'!T122</f>
        <v>0</v>
      </c>
      <c r="U197" s="94">
        <f>'Other Opex'!U122</f>
        <v>0</v>
      </c>
      <c r="V197" s="94">
        <f>'Other Opex'!V122</f>
        <v>0</v>
      </c>
      <c r="W197" s="94">
        <f>'Other Opex'!W122</f>
        <v>0</v>
      </c>
      <c r="X197" s="94">
        <f>'Other Opex'!X122</f>
        <v>0</v>
      </c>
      <c r="Y197" s="94">
        <f>'Other Opex'!Y122</f>
        <v>0</v>
      </c>
      <c r="Z197" s="94">
        <f>'Other Opex'!Z122</f>
        <v>0</v>
      </c>
      <c r="AA197" s="94">
        <f>'Other Opex'!AA122</f>
        <v>0</v>
      </c>
      <c r="AB197" s="95">
        <f>'Other Opex'!AB122</f>
        <v>0</v>
      </c>
    </row>
    <row r="198" spans="2:28" hidden="1" outlineLevel="1">
      <c r="B198" s="271" t="str">
        <f ca="1">'Line Items'!D$603</f>
        <v>Other Operating Costs</v>
      </c>
      <c r="C198" s="271" t="str">
        <f ca="1">'Line Items'!D$632</f>
        <v>Other Operating Costs: Rolling Stock Maintenance</v>
      </c>
      <c r="D198" s="112" t="str">
        <f ca="1">'Other Opex'!D123</f>
        <v>[Rolling Stock Maintenance Line 27]</v>
      </c>
      <c r="E198" s="93"/>
      <c r="F198" s="113" t="str">
        <f>'Other Opex'!F123</f>
        <v>£000</v>
      </c>
      <c r="G198" s="94">
        <f>'Other Opex'!G123</f>
        <v>0</v>
      </c>
      <c r="H198" s="94">
        <f>'Other Opex'!H123</f>
        <v>0</v>
      </c>
      <c r="I198" s="94">
        <f>'Other Opex'!I123</f>
        <v>0</v>
      </c>
      <c r="J198" s="94">
        <f>'Other Opex'!J123</f>
        <v>0</v>
      </c>
      <c r="K198" s="94">
        <f>'Other Opex'!K123</f>
        <v>0</v>
      </c>
      <c r="L198" s="94">
        <f>'Other Opex'!L123</f>
        <v>0</v>
      </c>
      <c r="M198" s="94">
        <f>'Other Opex'!M123</f>
        <v>0</v>
      </c>
      <c r="N198" s="94">
        <f>'Other Opex'!N123</f>
        <v>0</v>
      </c>
      <c r="O198" s="94">
        <f>'Other Opex'!O123</f>
        <v>0</v>
      </c>
      <c r="P198" s="94">
        <f>'Other Opex'!P123</f>
        <v>0</v>
      </c>
      <c r="Q198" s="94">
        <f>'Other Opex'!Q123</f>
        <v>0</v>
      </c>
      <c r="R198" s="94">
        <f>'Other Opex'!R123</f>
        <v>0</v>
      </c>
      <c r="S198" s="94">
        <f>'Other Opex'!S123</f>
        <v>0</v>
      </c>
      <c r="T198" s="94">
        <f>'Other Opex'!T123</f>
        <v>0</v>
      </c>
      <c r="U198" s="94">
        <f>'Other Opex'!U123</f>
        <v>0</v>
      </c>
      <c r="V198" s="94">
        <f>'Other Opex'!V123</f>
        <v>0</v>
      </c>
      <c r="W198" s="94">
        <f>'Other Opex'!W123</f>
        <v>0</v>
      </c>
      <c r="X198" s="94">
        <f>'Other Opex'!X123</f>
        <v>0</v>
      </c>
      <c r="Y198" s="94">
        <f>'Other Opex'!Y123</f>
        <v>0</v>
      </c>
      <c r="Z198" s="94">
        <f>'Other Opex'!Z123</f>
        <v>0</v>
      </c>
      <c r="AA198" s="94">
        <f>'Other Opex'!AA123</f>
        <v>0</v>
      </c>
      <c r="AB198" s="95">
        <f>'Other Opex'!AB123</f>
        <v>0</v>
      </c>
    </row>
    <row r="199" spans="2:28" hidden="1" outlineLevel="1">
      <c r="B199" s="271" t="str">
        <f ca="1">'Line Items'!D$603</f>
        <v>Other Operating Costs</v>
      </c>
      <c r="C199" s="271" t="str">
        <f ca="1">'Line Items'!D$632</f>
        <v>Other Operating Costs: Rolling Stock Maintenance</v>
      </c>
      <c r="D199" s="112" t="str">
        <f ca="1">'Other Opex'!D124</f>
        <v>[Rolling Stock Maintenance Line 28]</v>
      </c>
      <c r="E199" s="93"/>
      <c r="F199" s="113" t="str">
        <f>'Other Opex'!F124</f>
        <v>£000</v>
      </c>
      <c r="G199" s="94">
        <f>'Other Opex'!G124</f>
        <v>0</v>
      </c>
      <c r="H199" s="94">
        <f>'Other Opex'!H124</f>
        <v>0</v>
      </c>
      <c r="I199" s="94">
        <f>'Other Opex'!I124</f>
        <v>0</v>
      </c>
      <c r="J199" s="94">
        <f>'Other Opex'!J124</f>
        <v>0</v>
      </c>
      <c r="K199" s="94">
        <f>'Other Opex'!K124</f>
        <v>0</v>
      </c>
      <c r="L199" s="94">
        <f>'Other Opex'!L124</f>
        <v>0</v>
      </c>
      <c r="M199" s="94">
        <f>'Other Opex'!M124</f>
        <v>0</v>
      </c>
      <c r="N199" s="94">
        <f>'Other Opex'!N124</f>
        <v>0</v>
      </c>
      <c r="O199" s="94">
        <f>'Other Opex'!O124</f>
        <v>0</v>
      </c>
      <c r="P199" s="94">
        <f>'Other Opex'!P124</f>
        <v>0</v>
      </c>
      <c r="Q199" s="94">
        <f>'Other Opex'!Q124</f>
        <v>0</v>
      </c>
      <c r="R199" s="94">
        <f>'Other Opex'!R124</f>
        <v>0</v>
      </c>
      <c r="S199" s="94">
        <f>'Other Opex'!S124</f>
        <v>0</v>
      </c>
      <c r="T199" s="94">
        <f>'Other Opex'!T124</f>
        <v>0</v>
      </c>
      <c r="U199" s="94">
        <f>'Other Opex'!U124</f>
        <v>0</v>
      </c>
      <c r="V199" s="94">
        <f>'Other Opex'!V124</f>
        <v>0</v>
      </c>
      <c r="W199" s="94">
        <f>'Other Opex'!W124</f>
        <v>0</v>
      </c>
      <c r="X199" s="94">
        <f>'Other Opex'!X124</f>
        <v>0</v>
      </c>
      <c r="Y199" s="94">
        <f>'Other Opex'!Y124</f>
        <v>0</v>
      </c>
      <c r="Z199" s="94">
        <f>'Other Opex'!Z124</f>
        <v>0</v>
      </c>
      <c r="AA199" s="94">
        <f>'Other Opex'!AA124</f>
        <v>0</v>
      </c>
      <c r="AB199" s="95">
        <f>'Other Opex'!AB124</f>
        <v>0</v>
      </c>
    </row>
    <row r="200" spans="2:28" hidden="1" outlineLevel="1">
      <c r="B200" s="271" t="str">
        <f ca="1">'Line Items'!D$603</f>
        <v>Other Operating Costs</v>
      </c>
      <c r="C200" s="271" t="str">
        <f ca="1">'Line Items'!D$632</f>
        <v>Other Operating Costs: Rolling Stock Maintenance</v>
      </c>
      <c r="D200" s="112" t="str">
        <f ca="1">'Other Opex'!D125</f>
        <v>[Rolling Stock Maintenance Line 29]</v>
      </c>
      <c r="E200" s="93"/>
      <c r="F200" s="113" t="str">
        <f>'Other Opex'!F125</f>
        <v>£000</v>
      </c>
      <c r="G200" s="94">
        <f>'Other Opex'!G125</f>
        <v>0</v>
      </c>
      <c r="H200" s="94">
        <f>'Other Opex'!H125</f>
        <v>0</v>
      </c>
      <c r="I200" s="94">
        <f>'Other Opex'!I125</f>
        <v>0</v>
      </c>
      <c r="J200" s="94">
        <f>'Other Opex'!J125</f>
        <v>0</v>
      </c>
      <c r="K200" s="94">
        <f>'Other Opex'!K125</f>
        <v>0</v>
      </c>
      <c r="L200" s="94">
        <f>'Other Opex'!L125</f>
        <v>0</v>
      </c>
      <c r="M200" s="94">
        <f>'Other Opex'!M125</f>
        <v>0</v>
      </c>
      <c r="N200" s="94">
        <f>'Other Opex'!N125</f>
        <v>0</v>
      </c>
      <c r="O200" s="94">
        <f>'Other Opex'!O125</f>
        <v>0</v>
      </c>
      <c r="P200" s="94">
        <f>'Other Opex'!P125</f>
        <v>0</v>
      </c>
      <c r="Q200" s="94">
        <f>'Other Opex'!Q125</f>
        <v>0</v>
      </c>
      <c r="R200" s="94">
        <f>'Other Opex'!R125</f>
        <v>0</v>
      </c>
      <c r="S200" s="94">
        <f>'Other Opex'!S125</f>
        <v>0</v>
      </c>
      <c r="T200" s="94">
        <f>'Other Opex'!T125</f>
        <v>0</v>
      </c>
      <c r="U200" s="94">
        <f>'Other Opex'!U125</f>
        <v>0</v>
      </c>
      <c r="V200" s="94">
        <f>'Other Opex'!V125</f>
        <v>0</v>
      </c>
      <c r="W200" s="94">
        <f>'Other Opex'!W125</f>
        <v>0</v>
      </c>
      <c r="X200" s="94">
        <f>'Other Opex'!X125</f>
        <v>0</v>
      </c>
      <c r="Y200" s="94">
        <f>'Other Opex'!Y125</f>
        <v>0</v>
      </c>
      <c r="Z200" s="94">
        <f>'Other Opex'!Z125</f>
        <v>0</v>
      </c>
      <c r="AA200" s="94">
        <f>'Other Opex'!AA125</f>
        <v>0</v>
      </c>
      <c r="AB200" s="95">
        <f>'Other Opex'!AB125</f>
        <v>0</v>
      </c>
    </row>
    <row r="201" spans="2:28" hidden="1" outlineLevel="1">
      <c r="B201" s="271" t="str">
        <f ca="1">'Line Items'!D$603</f>
        <v>Other Operating Costs</v>
      </c>
      <c r="C201" s="271" t="str">
        <f ca="1">'Line Items'!D$632</f>
        <v>Other Operating Costs: Rolling Stock Maintenance</v>
      </c>
      <c r="D201" s="272" t="str">
        <f ca="1">'Other Opex'!D126</f>
        <v>[Rolling Stock Maintenance Line 30]</v>
      </c>
      <c r="E201" s="273"/>
      <c r="F201" s="274" t="str">
        <f>'Other Opex'!F126</f>
        <v>£000</v>
      </c>
      <c r="G201" s="275">
        <f>'Other Opex'!G126</f>
        <v>0</v>
      </c>
      <c r="H201" s="275">
        <f>'Other Opex'!H126</f>
        <v>0</v>
      </c>
      <c r="I201" s="275">
        <f>'Other Opex'!I126</f>
        <v>0</v>
      </c>
      <c r="J201" s="275">
        <f>'Other Opex'!J126</f>
        <v>0</v>
      </c>
      <c r="K201" s="275">
        <f>'Other Opex'!K126</f>
        <v>0</v>
      </c>
      <c r="L201" s="275">
        <f>'Other Opex'!L126</f>
        <v>0</v>
      </c>
      <c r="M201" s="275">
        <f>'Other Opex'!M126</f>
        <v>0</v>
      </c>
      <c r="N201" s="275">
        <f>'Other Opex'!N126</f>
        <v>0</v>
      </c>
      <c r="O201" s="275">
        <f>'Other Opex'!O126</f>
        <v>0</v>
      </c>
      <c r="P201" s="275">
        <f>'Other Opex'!P126</f>
        <v>0</v>
      </c>
      <c r="Q201" s="275">
        <f>'Other Opex'!Q126</f>
        <v>0</v>
      </c>
      <c r="R201" s="275">
        <f>'Other Opex'!R126</f>
        <v>0</v>
      </c>
      <c r="S201" s="275">
        <f>'Other Opex'!S126</f>
        <v>0</v>
      </c>
      <c r="T201" s="275">
        <f>'Other Opex'!T126</f>
        <v>0</v>
      </c>
      <c r="U201" s="275">
        <f>'Other Opex'!U126</f>
        <v>0</v>
      </c>
      <c r="V201" s="275">
        <f>'Other Opex'!V126</f>
        <v>0</v>
      </c>
      <c r="W201" s="275">
        <f>'Other Opex'!W126</f>
        <v>0</v>
      </c>
      <c r="X201" s="275">
        <f>'Other Opex'!X126</f>
        <v>0</v>
      </c>
      <c r="Y201" s="275">
        <f>'Other Opex'!Y126</f>
        <v>0</v>
      </c>
      <c r="Z201" s="275">
        <f>'Other Opex'!Z126</f>
        <v>0</v>
      </c>
      <c r="AA201" s="275">
        <f>'Other Opex'!AA126</f>
        <v>0</v>
      </c>
      <c r="AB201" s="276">
        <f>'Other Opex'!AB126</f>
        <v>0</v>
      </c>
    </row>
    <row r="202" spans="2:28" hidden="1" outlineLevel="1">
      <c r="B202" s="271" t="str">
        <f ca="1">'Line Items'!D$603</f>
        <v>Other Operating Costs</v>
      </c>
      <c r="C202" s="271" t="str">
        <f ca="1">'Line Items'!D$633</f>
        <v>Other Operating Costs: Industry &amp; Professional Services</v>
      </c>
      <c r="D202" s="112" t="str">
        <f ca="1">'Other Opex'!D132</f>
        <v>British Transport Police</v>
      </c>
      <c r="E202" s="93"/>
      <c r="F202" s="113" t="str">
        <f>'Other Opex'!F132</f>
        <v>£000</v>
      </c>
      <c r="G202" s="94">
        <f>'Other Opex'!G132</f>
        <v>0</v>
      </c>
      <c r="H202" s="94">
        <f>'Other Opex'!H132</f>
        <v>0</v>
      </c>
      <c r="I202" s="94">
        <f>'Other Opex'!I132</f>
        <v>0</v>
      </c>
      <c r="J202" s="94">
        <f>'Other Opex'!J132</f>
        <v>0</v>
      </c>
      <c r="K202" s="94">
        <f>'Other Opex'!K132</f>
        <v>0</v>
      </c>
      <c r="L202" s="94">
        <f>'Other Opex'!L132</f>
        <v>0</v>
      </c>
      <c r="M202" s="94">
        <f>'Other Opex'!M132</f>
        <v>0</v>
      </c>
      <c r="N202" s="94">
        <f>'Other Opex'!N132</f>
        <v>0</v>
      </c>
      <c r="O202" s="94">
        <f>'Other Opex'!O132</f>
        <v>0</v>
      </c>
      <c r="P202" s="94">
        <f>'Other Opex'!P132</f>
        <v>0</v>
      </c>
      <c r="Q202" s="94">
        <f>'Other Opex'!Q132</f>
        <v>0</v>
      </c>
      <c r="R202" s="94">
        <f>'Other Opex'!R132</f>
        <v>0</v>
      </c>
      <c r="S202" s="94">
        <f>'Other Opex'!S132</f>
        <v>0</v>
      </c>
      <c r="T202" s="94">
        <f>'Other Opex'!T132</f>
        <v>0</v>
      </c>
      <c r="U202" s="94">
        <f>'Other Opex'!U132</f>
        <v>0</v>
      </c>
      <c r="V202" s="94">
        <f>'Other Opex'!V132</f>
        <v>0</v>
      </c>
      <c r="W202" s="94">
        <f>'Other Opex'!W132</f>
        <v>0</v>
      </c>
      <c r="X202" s="94">
        <f>'Other Opex'!X132</f>
        <v>0</v>
      </c>
      <c r="Y202" s="94">
        <f>'Other Opex'!Y132</f>
        <v>0</v>
      </c>
      <c r="Z202" s="94">
        <f>'Other Opex'!Z132</f>
        <v>0</v>
      </c>
      <c r="AA202" s="94">
        <f>'Other Opex'!AA132</f>
        <v>0</v>
      </c>
      <c r="AB202" s="95">
        <f>'Other Opex'!AB132</f>
        <v>0</v>
      </c>
    </row>
    <row r="203" spans="2:28" hidden="1" outlineLevel="1">
      <c r="B203" s="271" t="str">
        <f ca="1">'Line Items'!D$603</f>
        <v>Other Operating Costs</v>
      </c>
      <c r="C203" s="271" t="str">
        <f ca="1">'Line Items'!D$633</f>
        <v>Other Operating Costs: Industry &amp; Professional Services</v>
      </c>
      <c r="D203" s="112" t="str">
        <f ca="1">'Other Opex'!D133</f>
        <v>Hire of Buses</v>
      </c>
      <c r="E203" s="93"/>
      <c r="F203" s="113" t="str">
        <f>'Other Opex'!F133</f>
        <v>£000</v>
      </c>
      <c r="G203" s="94">
        <f>'Other Opex'!G133</f>
        <v>0</v>
      </c>
      <c r="H203" s="94">
        <f>'Other Opex'!H133</f>
        <v>0</v>
      </c>
      <c r="I203" s="94">
        <f>'Other Opex'!I133</f>
        <v>0</v>
      </c>
      <c r="J203" s="94">
        <f>'Other Opex'!J133</f>
        <v>0</v>
      </c>
      <c r="K203" s="94">
        <f>'Other Opex'!K133</f>
        <v>0</v>
      </c>
      <c r="L203" s="94">
        <f>'Other Opex'!L133</f>
        <v>0</v>
      </c>
      <c r="M203" s="94">
        <f>'Other Opex'!M133</f>
        <v>0</v>
      </c>
      <c r="N203" s="94">
        <f>'Other Opex'!N133</f>
        <v>0</v>
      </c>
      <c r="O203" s="94">
        <f>'Other Opex'!O133</f>
        <v>0</v>
      </c>
      <c r="P203" s="94">
        <f>'Other Opex'!P133</f>
        <v>0</v>
      </c>
      <c r="Q203" s="94">
        <f>'Other Opex'!Q133</f>
        <v>0</v>
      </c>
      <c r="R203" s="94">
        <f>'Other Opex'!R133</f>
        <v>0</v>
      </c>
      <c r="S203" s="94">
        <f>'Other Opex'!S133</f>
        <v>0</v>
      </c>
      <c r="T203" s="94">
        <f>'Other Opex'!T133</f>
        <v>0</v>
      </c>
      <c r="U203" s="94">
        <f>'Other Opex'!U133</f>
        <v>0</v>
      </c>
      <c r="V203" s="94">
        <f>'Other Opex'!V133</f>
        <v>0</v>
      </c>
      <c r="W203" s="94">
        <f>'Other Opex'!W133</f>
        <v>0</v>
      </c>
      <c r="X203" s="94">
        <f>'Other Opex'!X133</f>
        <v>0</v>
      </c>
      <c r="Y203" s="94">
        <f>'Other Opex'!Y133</f>
        <v>0</v>
      </c>
      <c r="Z203" s="94">
        <f>'Other Opex'!Z133</f>
        <v>0</v>
      </c>
      <c r="AA203" s="94">
        <f>'Other Opex'!AA133</f>
        <v>0</v>
      </c>
      <c r="AB203" s="95">
        <f>'Other Opex'!AB133</f>
        <v>0</v>
      </c>
    </row>
    <row r="204" spans="2:28" hidden="1" outlineLevel="1">
      <c r="B204" s="271" t="str">
        <f ca="1">'Line Items'!D$603</f>
        <v>Other Operating Costs</v>
      </c>
      <c r="C204" s="271" t="str">
        <f ca="1">'Line Items'!D$633</f>
        <v>Other Operating Costs: Industry &amp; Professional Services</v>
      </c>
      <c r="D204" s="112" t="str">
        <f ca="1">'Other Opex'!D134</f>
        <v>Hire of Taxis</v>
      </c>
      <c r="E204" s="93"/>
      <c r="F204" s="113" t="str">
        <f>'Other Opex'!F134</f>
        <v>£000</v>
      </c>
      <c r="G204" s="94">
        <f>'Other Opex'!G134</f>
        <v>0</v>
      </c>
      <c r="H204" s="94">
        <f>'Other Opex'!H134</f>
        <v>0</v>
      </c>
      <c r="I204" s="94">
        <f>'Other Opex'!I134</f>
        <v>0</v>
      </c>
      <c r="J204" s="94">
        <f>'Other Opex'!J134</f>
        <v>0</v>
      </c>
      <c r="K204" s="94">
        <f>'Other Opex'!K134</f>
        <v>0</v>
      </c>
      <c r="L204" s="94">
        <f>'Other Opex'!L134</f>
        <v>0</v>
      </c>
      <c r="M204" s="94">
        <f>'Other Opex'!M134</f>
        <v>0</v>
      </c>
      <c r="N204" s="94">
        <f>'Other Opex'!N134</f>
        <v>0</v>
      </c>
      <c r="O204" s="94">
        <f>'Other Opex'!O134</f>
        <v>0</v>
      </c>
      <c r="P204" s="94">
        <f>'Other Opex'!P134</f>
        <v>0</v>
      </c>
      <c r="Q204" s="94">
        <f>'Other Opex'!Q134</f>
        <v>0</v>
      </c>
      <c r="R204" s="94">
        <f>'Other Opex'!R134</f>
        <v>0</v>
      </c>
      <c r="S204" s="94">
        <f>'Other Opex'!S134</f>
        <v>0</v>
      </c>
      <c r="T204" s="94">
        <f>'Other Opex'!T134</f>
        <v>0</v>
      </c>
      <c r="U204" s="94">
        <f>'Other Opex'!U134</f>
        <v>0</v>
      </c>
      <c r="V204" s="94">
        <f>'Other Opex'!V134</f>
        <v>0</v>
      </c>
      <c r="W204" s="94">
        <f>'Other Opex'!W134</f>
        <v>0</v>
      </c>
      <c r="X204" s="94">
        <f>'Other Opex'!X134</f>
        <v>0</v>
      </c>
      <c r="Y204" s="94">
        <f>'Other Opex'!Y134</f>
        <v>0</v>
      </c>
      <c r="Z204" s="94">
        <f>'Other Opex'!Z134</f>
        <v>0</v>
      </c>
      <c r="AA204" s="94">
        <f>'Other Opex'!AA134</f>
        <v>0</v>
      </c>
      <c r="AB204" s="95">
        <f>'Other Opex'!AB134</f>
        <v>0</v>
      </c>
    </row>
    <row r="205" spans="2:28" hidden="1" outlineLevel="1">
      <c r="B205" s="271" t="str">
        <f ca="1">'Line Items'!D$603</f>
        <v>Other Operating Costs</v>
      </c>
      <c r="C205" s="271" t="str">
        <f ca="1">'Line Items'!D$633</f>
        <v>Other Operating Costs: Industry &amp; Professional Services</v>
      </c>
      <c r="D205" s="112" t="str">
        <f ca="1">'Other Opex'!D135</f>
        <v>Bus Feeder Charges</v>
      </c>
      <c r="E205" s="93"/>
      <c r="F205" s="113" t="str">
        <f>'Other Opex'!F135</f>
        <v>£000</v>
      </c>
      <c r="G205" s="94">
        <f>'Other Opex'!G135</f>
        <v>0</v>
      </c>
      <c r="H205" s="94">
        <f>'Other Opex'!H135</f>
        <v>0</v>
      </c>
      <c r="I205" s="94">
        <f>'Other Opex'!I135</f>
        <v>0</v>
      </c>
      <c r="J205" s="94">
        <f>'Other Opex'!J135</f>
        <v>0</v>
      </c>
      <c r="K205" s="94">
        <f>'Other Opex'!K135</f>
        <v>0</v>
      </c>
      <c r="L205" s="94">
        <f>'Other Opex'!L135</f>
        <v>0</v>
      </c>
      <c r="M205" s="94">
        <f>'Other Opex'!M135</f>
        <v>0</v>
      </c>
      <c r="N205" s="94">
        <f>'Other Opex'!N135</f>
        <v>0</v>
      </c>
      <c r="O205" s="94">
        <f>'Other Opex'!O135</f>
        <v>0</v>
      </c>
      <c r="P205" s="94">
        <f>'Other Opex'!P135</f>
        <v>0</v>
      </c>
      <c r="Q205" s="94">
        <f>'Other Opex'!Q135</f>
        <v>0</v>
      </c>
      <c r="R205" s="94">
        <f>'Other Opex'!R135</f>
        <v>0</v>
      </c>
      <c r="S205" s="94">
        <f>'Other Opex'!S135</f>
        <v>0</v>
      </c>
      <c r="T205" s="94">
        <f>'Other Opex'!T135</f>
        <v>0</v>
      </c>
      <c r="U205" s="94">
        <f>'Other Opex'!U135</f>
        <v>0</v>
      </c>
      <c r="V205" s="94">
        <f>'Other Opex'!V135</f>
        <v>0</v>
      </c>
      <c r="W205" s="94">
        <f>'Other Opex'!W135</f>
        <v>0</v>
      </c>
      <c r="X205" s="94">
        <f>'Other Opex'!X135</f>
        <v>0</v>
      </c>
      <c r="Y205" s="94">
        <f>'Other Opex'!Y135</f>
        <v>0</v>
      </c>
      <c r="Z205" s="94">
        <f>'Other Opex'!Z135</f>
        <v>0</v>
      </c>
      <c r="AA205" s="94">
        <f>'Other Opex'!AA135</f>
        <v>0</v>
      </c>
      <c r="AB205" s="95">
        <f>'Other Opex'!AB135</f>
        <v>0</v>
      </c>
    </row>
    <row r="206" spans="2:28" hidden="1" outlineLevel="1">
      <c r="B206" s="271" t="str">
        <f ca="1">'Line Items'!D$603</f>
        <v>Other Operating Costs</v>
      </c>
      <c r="C206" s="271" t="str">
        <f ca="1">'Line Items'!D$633</f>
        <v>Other Operating Costs: Industry &amp; Professional Services</v>
      </c>
      <c r="D206" s="112" t="str">
        <f ca="1">'Other Opex'!D136</f>
        <v>Property Management</v>
      </c>
      <c r="E206" s="93"/>
      <c r="F206" s="113" t="str">
        <f>'Other Opex'!F136</f>
        <v>£000</v>
      </c>
      <c r="G206" s="94">
        <f>'Other Opex'!G136</f>
        <v>0</v>
      </c>
      <c r="H206" s="94">
        <f>'Other Opex'!H136</f>
        <v>0</v>
      </c>
      <c r="I206" s="94">
        <f>'Other Opex'!I136</f>
        <v>0</v>
      </c>
      <c r="J206" s="94">
        <f>'Other Opex'!J136</f>
        <v>0</v>
      </c>
      <c r="K206" s="94">
        <f>'Other Opex'!K136</f>
        <v>0</v>
      </c>
      <c r="L206" s="94">
        <f>'Other Opex'!L136</f>
        <v>0</v>
      </c>
      <c r="M206" s="94">
        <f>'Other Opex'!M136</f>
        <v>0</v>
      </c>
      <c r="N206" s="94">
        <f>'Other Opex'!N136</f>
        <v>0</v>
      </c>
      <c r="O206" s="94">
        <f>'Other Opex'!O136</f>
        <v>0</v>
      </c>
      <c r="P206" s="94">
        <f>'Other Opex'!P136</f>
        <v>0</v>
      </c>
      <c r="Q206" s="94">
        <f>'Other Opex'!Q136</f>
        <v>0</v>
      </c>
      <c r="R206" s="94">
        <f>'Other Opex'!R136</f>
        <v>0</v>
      </c>
      <c r="S206" s="94">
        <f>'Other Opex'!S136</f>
        <v>0</v>
      </c>
      <c r="T206" s="94">
        <f>'Other Opex'!T136</f>
        <v>0</v>
      </c>
      <c r="U206" s="94">
        <f>'Other Opex'!U136</f>
        <v>0</v>
      </c>
      <c r="V206" s="94">
        <f>'Other Opex'!V136</f>
        <v>0</v>
      </c>
      <c r="W206" s="94">
        <f>'Other Opex'!W136</f>
        <v>0</v>
      </c>
      <c r="X206" s="94">
        <f>'Other Opex'!X136</f>
        <v>0</v>
      </c>
      <c r="Y206" s="94">
        <f>'Other Opex'!Y136</f>
        <v>0</v>
      </c>
      <c r="Z206" s="94">
        <f>'Other Opex'!Z136</f>
        <v>0</v>
      </c>
      <c r="AA206" s="94">
        <f>'Other Opex'!AA136</f>
        <v>0</v>
      </c>
      <c r="AB206" s="95">
        <f>'Other Opex'!AB136</f>
        <v>0</v>
      </c>
    </row>
    <row r="207" spans="2:28" hidden="1" outlineLevel="1">
      <c r="B207" s="271" t="str">
        <f ca="1">'Line Items'!D$603</f>
        <v>Other Operating Costs</v>
      </c>
      <c r="C207" s="271" t="str">
        <f ca="1">'Line Items'!D$633</f>
        <v>Other Operating Costs: Industry &amp; Professional Services</v>
      </c>
      <c r="D207" s="112" t="str">
        <f ca="1">'Other Opex'!D137</f>
        <v>Car Park Management</v>
      </c>
      <c r="E207" s="93"/>
      <c r="F207" s="113" t="str">
        <f>'Other Opex'!F137</f>
        <v>£000</v>
      </c>
      <c r="G207" s="94">
        <f>'Other Opex'!G137</f>
        <v>0</v>
      </c>
      <c r="H207" s="94">
        <f>'Other Opex'!H137</f>
        <v>0</v>
      </c>
      <c r="I207" s="94">
        <f>'Other Opex'!I137</f>
        <v>0</v>
      </c>
      <c r="J207" s="94">
        <f>'Other Opex'!J137</f>
        <v>0</v>
      </c>
      <c r="K207" s="94">
        <f>'Other Opex'!K137</f>
        <v>0</v>
      </c>
      <c r="L207" s="94">
        <f>'Other Opex'!L137</f>
        <v>0</v>
      </c>
      <c r="M207" s="94">
        <f>'Other Opex'!M137</f>
        <v>0</v>
      </c>
      <c r="N207" s="94">
        <f>'Other Opex'!N137</f>
        <v>0</v>
      </c>
      <c r="O207" s="94">
        <f>'Other Opex'!O137</f>
        <v>0</v>
      </c>
      <c r="P207" s="94">
        <f>'Other Opex'!P137</f>
        <v>0</v>
      </c>
      <c r="Q207" s="94">
        <f>'Other Opex'!Q137</f>
        <v>0</v>
      </c>
      <c r="R207" s="94">
        <f>'Other Opex'!R137</f>
        <v>0</v>
      </c>
      <c r="S207" s="94">
        <f>'Other Opex'!S137</f>
        <v>0</v>
      </c>
      <c r="T207" s="94">
        <f>'Other Opex'!T137</f>
        <v>0</v>
      </c>
      <c r="U207" s="94">
        <f>'Other Opex'!U137</f>
        <v>0</v>
      </c>
      <c r="V207" s="94">
        <f>'Other Opex'!V137</f>
        <v>0</v>
      </c>
      <c r="W207" s="94">
        <f>'Other Opex'!W137</f>
        <v>0</v>
      </c>
      <c r="X207" s="94">
        <f>'Other Opex'!X137</f>
        <v>0</v>
      </c>
      <c r="Y207" s="94">
        <f>'Other Opex'!Y137</f>
        <v>0</v>
      </c>
      <c r="Z207" s="94">
        <f>'Other Opex'!Z137</f>
        <v>0</v>
      </c>
      <c r="AA207" s="94">
        <f>'Other Opex'!AA137</f>
        <v>0</v>
      </c>
      <c r="AB207" s="95">
        <f>'Other Opex'!AB137</f>
        <v>0</v>
      </c>
    </row>
    <row r="208" spans="2:28" hidden="1" outlineLevel="1">
      <c r="B208" s="271" t="str">
        <f ca="1">'Line Items'!D$603</f>
        <v>Other Operating Costs</v>
      </c>
      <c r="C208" s="271" t="str">
        <f ca="1">'Line Items'!D$633</f>
        <v>Other Operating Costs: Industry &amp; Professional Services</v>
      </c>
      <c r="D208" s="112" t="str">
        <f ca="1">'Other Opex'!D138</f>
        <v>Catering Contract</v>
      </c>
      <c r="E208" s="93"/>
      <c r="F208" s="113" t="str">
        <f>'Other Opex'!F138</f>
        <v>£000</v>
      </c>
      <c r="G208" s="94">
        <f>'Other Opex'!G138</f>
        <v>0</v>
      </c>
      <c r="H208" s="94">
        <f>'Other Opex'!H138</f>
        <v>0</v>
      </c>
      <c r="I208" s="94">
        <f>'Other Opex'!I138</f>
        <v>0</v>
      </c>
      <c r="J208" s="94">
        <f>'Other Opex'!J138</f>
        <v>0</v>
      </c>
      <c r="K208" s="94">
        <f>'Other Opex'!K138</f>
        <v>0</v>
      </c>
      <c r="L208" s="94">
        <f>'Other Opex'!L138</f>
        <v>0</v>
      </c>
      <c r="M208" s="94">
        <f>'Other Opex'!M138</f>
        <v>0</v>
      </c>
      <c r="N208" s="94">
        <f>'Other Opex'!N138</f>
        <v>0</v>
      </c>
      <c r="O208" s="94">
        <f>'Other Opex'!O138</f>
        <v>0</v>
      </c>
      <c r="P208" s="94">
        <f>'Other Opex'!P138</f>
        <v>0</v>
      </c>
      <c r="Q208" s="94">
        <f>'Other Opex'!Q138</f>
        <v>0</v>
      </c>
      <c r="R208" s="94">
        <f>'Other Opex'!R138</f>
        <v>0</v>
      </c>
      <c r="S208" s="94">
        <f>'Other Opex'!S138</f>
        <v>0</v>
      </c>
      <c r="T208" s="94">
        <f>'Other Opex'!T138</f>
        <v>0</v>
      </c>
      <c r="U208" s="94">
        <f>'Other Opex'!U138</f>
        <v>0</v>
      </c>
      <c r="V208" s="94">
        <f>'Other Opex'!V138</f>
        <v>0</v>
      </c>
      <c r="W208" s="94">
        <f>'Other Opex'!W138</f>
        <v>0</v>
      </c>
      <c r="X208" s="94">
        <f>'Other Opex'!X138</f>
        <v>0</v>
      </c>
      <c r="Y208" s="94">
        <f>'Other Opex'!Y138</f>
        <v>0</v>
      </c>
      <c r="Z208" s="94">
        <f>'Other Opex'!Z138</f>
        <v>0</v>
      </c>
      <c r="AA208" s="94">
        <f>'Other Opex'!AA138</f>
        <v>0</v>
      </c>
      <c r="AB208" s="95">
        <f>'Other Opex'!AB138</f>
        <v>0</v>
      </c>
    </row>
    <row r="209" spans="2:28" hidden="1" outlineLevel="1">
      <c r="B209" s="271" t="str">
        <f ca="1">'Line Items'!D$603</f>
        <v>Other Operating Costs</v>
      </c>
      <c r="C209" s="271" t="str">
        <f ca="1">'Line Items'!D$633</f>
        <v>Other Operating Costs: Industry &amp; Professional Services</v>
      </c>
      <c r="D209" s="112" t="str">
        <f ca="1">'Other Opex'!D139</f>
        <v>Marketing Contracts</v>
      </c>
      <c r="E209" s="93"/>
      <c r="F209" s="113" t="str">
        <f>'Other Opex'!F139</f>
        <v>£000</v>
      </c>
      <c r="G209" s="94">
        <f>'Other Opex'!G139</f>
        <v>0</v>
      </c>
      <c r="H209" s="94">
        <f>'Other Opex'!H139</f>
        <v>0</v>
      </c>
      <c r="I209" s="94">
        <f>'Other Opex'!I139</f>
        <v>0</v>
      </c>
      <c r="J209" s="94">
        <f>'Other Opex'!J139</f>
        <v>0</v>
      </c>
      <c r="K209" s="94">
        <f>'Other Opex'!K139</f>
        <v>0</v>
      </c>
      <c r="L209" s="94">
        <f>'Other Opex'!L139</f>
        <v>0</v>
      </c>
      <c r="M209" s="94">
        <f>'Other Opex'!M139</f>
        <v>0</v>
      </c>
      <c r="N209" s="94">
        <f>'Other Opex'!N139</f>
        <v>0</v>
      </c>
      <c r="O209" s="94">
        <f>'Other Opex'!O139</f>
        <v>0</v>
      </c>
      <c r="P209" s="94">
        <f>'Other Opex'!P139</f>
        <v>0</v>
      </c>
      <c r="Q209" s="94">
        <f>'Other Opex'!Q139</f>
        <v>0</v>
      </c>
      <c r="R209" s="94">
        <f>'Other Opex'!R139</f>
        <v>0</v>
      </c>
      <c r="S209" s="94">
        <f>'Other Opex'!S139</f>
        <v>0</v>
      </c>
      <c r="T209" s="94">
        <f>'Other Opex'!T139</f>
        <v>0</v>
      </c>
      <c r="U209" s="94">
        <f>'Other Opex'!U139</f>
        <v>0</v>
      </c>
      <c r="V209" s="94">
        <f>'Other Opex'!V139</f>
        <v>0</v>
      </c>
      <c r="W209" s="94">
        <f>'Other Opex'!W139</f>
        <v>0</v>
      </c>
      <c r="X209" s="94">
        <f>'Other Opex'!X139</f>
        <v>0</v>
      </c>
      <c r="Y209" s="94">
        <f>'Other Opex'!Y139</f>
        <v>0</v>
      </c>
      <c r="Z209" s="94">
        <f>'Other Opex'!Z139</f>
        <v>0</v>
      </c>
      <c r="AA209" s="94">
        <f>'Other Opex'!AA139</f>
        <v>0</v>
      </c>
      <c r="AB209" s="95">
        <f>'Other Opex'!AB139</f>
        <v>0</v>
      </c>
    </row>
    <row r="210" spans="2:28" hidden="1" outlineLevel="1">
      <c r="B210" s="271" t="str">
        <f ca="1">'Line Items'!D$603</f>
        <v>Other Operating Costs</v>
      </c>
      <c r="C210" s="271" t="str">
        <f ca="1">'Line Items'!D$633</f>
        <v>Other Operating Costs: Industry &amp; Professional Services</v>
      </c>
      <c r="D210" s="112" t="str">
        <f ca="1">'Other Opex'!D140</f>
        <v>Customer service centre costs</v>
      </c>
      <c r="E210" s="93"/>
      <c r="F210" s="113" t="str">
        <f>'Other Opex'!F140</f>
        <v>£000</v>
      </c>
      <c r="G210" s="94">
        <f>'Other Opex'!G140</f>
        <v>0</v>
      </c>
      <c r="H210" s="94">
        <f>'Other Opex'!H140</f>
        <v>0</v>
      </c>
      <c r="I210" s="94">
        <f>'Other Opex'!I140</f>
        <v>0</v>
      </c>
      <c r="J210" s="94">
        <f>'Other Opex'!J140</f>
        <v>0</v>
      </c>
      <c r="K210" s="94">
        <f>'Other Opex'!K140</f>
        <v>0</v>
      </c>
      <c r="L210" s="94">
        <f>'Other Opex'!L140</f>
        <v>0</v>
      </c>
      <c r="M210" s="94">
        <f>'Other Opex'!M140</f>
        <v>0</v>
      </c>
      <c r="N210" s="94">
        <f>'Other Opex'!N140</f>
        <v>0</v>
      </c>
      <c r="O210" s="94">
        <f>'Other Opex'!O140</f>
        <v>0</v>
      </c>
      <c r="P210" s="94">
        <f>'Other Opex'!P140</f>
        <v>0</v>
      </c>
      <c r="Q210" s="94">
        <f>'Other Opex'!Q140</f>
        <v>0</v>
      </c>
      <c r="R210" s="94">
        <f>'Other Opex'!R140</f>
        <v>0</v>
      </c>
      <c r="S210" s="94">
        <f>'Other Opex'!S140</f>
        <v>0</v>
      </c>
      <c r="T210" s="94">
        <f>'Other Opex'!T140</f>
        <v>0</v>
      </c>
      <c r="U210" s="94">
        <f>'Other Opex'!U140</f>
        <v>0</v>
      </c>
      <c r="V210" s="94">
        <f>'Other Opex'!V140</f>
        <v>0</v>
      </c>
      <c r="W210" s="94">
        <f>'Other Opex'!W140</f>
        <v>0</v>
      </c>
      <c r="X210" s="94">
        <f>'Other Opex'!X140</f>
        <v>0</v>
      </c>
      <c r="Y210" s="94">
        <f>'Other Opex'!Y140</f>
        <v>0</v>
      </c>
      <c r="Z210" s="94">
        <f>'Other Opex'!Z140</f>
        <v>0</v>
      </c>
      <c r="AA210" s="94">
        <f>'Other Opex'!AA140</f>
        <v>0</v>
      </c>
      <c r="AB210" s="95">
        <f>'Other Opex'!AB140</f>
        <v>0</v>
      </c>
    </row>
    <row r="211" spans="2:28" hidden="1" outlineLevel="1">
      <c r="B211" s="271" t="str">
        <f ca="1">'Line Items'!D$603</f>
        <v>Other Operating Costs</v>
      </c>
      <c r="C211" s="271" t="str">
        <f ca="1">'Line Items'!D$633</f>
        <v>Other Operating Costs: Industry &amp; Professional Services</v>
      </c>
      <c r="D211" s="112" t="str">
        <f ca="1">'Other Opex'!D141</f>
        <v>ATOC/RSP</v>
      </c>
      <c r="E211" s="93"/>
      <c r="F211" s="113" t="str">
        <f>'Other Opex'!F141</f>
        <v>£000</v>
      </c>
      <c r="G211" s="94">
        <f>'Other Opex'!G141</f>
        <v>0</v>
      </c>
      <c r="H211" s="94">
        <f>'Other Opex'!H141</f>
        <v>0</v>
      </c>
      <c r="I211" s="94">
        <f>'Other Opex'!I141</f>
        <v>0</v>
      </c>
      <c r="J211" s="94">
        <f>'Other Opex'!J141</f>
        <v>0</v>
      </c>
      <c r="K211" s="94">
        <f>'Other Opex'!K141</f>
        <v>0</v>
      </c>
      <c r="L211" s="94">
        <f>'Other Opex'!L141</f>
        <v>0</v>
      </c>
      <c r="M211" s="94">
        <f>'Other Opex'!M141</f>
        <v>0</v>
      </c>
      <c r="N211" s="94">
        <f>'Other Opex'!N141</f>
        <v>0</v>
      </c>
      <c r="O211" s="94">
        <f>'Other Opex'!O141</f>
        <v>0</v>
      </c>
      <c r="P211" s="94">
        <f>'Other Opex'!P141</f>
        <v>0</v>
      </c>
      <c r="Q211" s="94">
        <f>'Other Opex'!Q141</f>
        <v>0</v>
      </c>
      <c r="R211" s="94">
        <f>'Other Opex'!R141</f>
        <v>0</v>
      </c>
      <c r="S211" s="94">
        <f>'Other Opex'!S141</f>
        <v>0</v>
      </c>
      <c r="T211" s="94">
        <f>'Other Opex'!T141</f>
        <v>0</v>
      </c>
      <c r="U211" s="94">
        <f>'Other Opex'!U141</f>
        <v>0</v>
      </c>
      <c r="V211" s="94">
        <f>'Other Opex'!V141</f>
        <v>0</v>
      </c>
      <c r="W211" s="94">
        <f>'Other Opex'!W141</f>
        <v>0</v>
      </c>
      <c r="X211" s="94">
        <f>'Other Opex'!X141</f>
        <v>0</v>
      </c>
      <c r="Y211" s="94">
        <f>'Other Opex'!Y141</f>
        <v>0</v>
      </c>
      <c r="Z211" s="94">
        <f>'Other Opex'!Z141</f>
        <v>0</v>
      </c>
      <c r="AA211" s="94">
        <f>'Other Opex'!AA141</f>
        <v>0</v>
      </c>
      <c r="AB211" s="95">
        <f>'Other Opex'!AB141</f>
        <v>0</v>
      </c>
    </row>
    <row r="212" spans="2:28" hidden="1" outlineLevel="1">
      <c r="B212" s="271" t="str">
        <f ca="1">'Line Items'!D$603</f>
        <v>Other Operating Costs</v>
      </c>
      <c r="C212" s="271" t="str">
        <f ca="1">'Line Items'!D$633</f>
        <v>Other Operating Costs: Industry &amp; Professional Services</v>
      </c>
      <c r="D212" s="112" t="str">
        <f ca="1">'Other Opex'!D142</f>
        <v>NRES</v>
      </c>
      <c r="E212" s="93"/>
      <c r="F212" s="113" t="str">
        <f>'Other Opex'!F142</f>
        <v>£000</v>
      </c>
      <c r="G212" s="94">
        <f>'Other Opex'!G142</f>
        <v>0</v>
      </c>
      <c r="H212" s="94">
        <f>'Other Opex'!H142</f>
        <v>0</v>
      </c>
      <c r="I212" s="94">
        <f>'Other Opex'!I142</f>
        <v>0</v>
      </c>
      <c r="J212" s="94">
        <f>'Other Opex'!J142</f>
        <v>0</v>
      </c>
      <c r="K212" s="94">
        <f>'Other Opex'!K142</f>
        <v>0</v>
      </c>
      <c r="L212" s="94">
        <f>'Other Opex'!L142</f>
        <v>0</v>
      </c>
      <c r="M212" s="94">
        <f>'Other Opex'!M142</f>
        <v>0</v>
      </c>
      <c r="N212" s="94">
        <f>'Other Opex'!N142</f>
        <v>0</v>
      </c>
      <c r="O212" s="94">
        <f>'Other Opex'!O142</f>
        <v>0</v>
      </c>
      <c r="P212" s="94">
        <f>'Other Opex'!P142</f>
        <v>0</v>
      </c>
      <c r="Q212" s="94">
        <f>'Other Opex'!Q142</f>
        <v>0</v>
      </c>
      <c r="R212" s="94">
        <f>'Other Opex'!R142</f>
        <v>0</v>
      </c>
      <c r="S212" s="94">
        <f>'Other Opex'!S142</f>
        <v>0</v>
      </c>
      <c r="T212" s="94">
        <f>'Other Opex'!T142</f>
        <v>0</v>
      </c>
      <c r="U212" s="94">
        <f>'Other Opex'!U142</f>
        <v>0</v>
      </c>
      <c r="V212" s="94">
        <f>'Other Opex'!V142</f>
        <v>0</v>
      </c>
      <c r="W212" s="94">
        <f>'Other Opex'!W142</f>
        <v>0</v>
      </c>
      <c r="X212" s="94">
        <f>'Other Opex'!X142</f>
        <v>0</v>
      </c>
      <c r="Y212" s="94">
        <f>'Other Opex'!Y142</f>
        <v>0</v>
      </c>
      <c r="Z212" s="94">
        <f>'Other Opex'!Z142</f>
        <v>0</v>
      </c>
      <c r="AA212" s="94">
        <f>'Other Opex'!AA142</f>
        <v>0</v>
      </c>
      <c r="AB212" s="95">
        <f>'Other Opex'!AB142</f>
        <v>0</v>
      </c>
    </row>
    <row r="213" spans="2:28" hidden="1" outlineLevel="1">
      <c r="B213" s="271" t="str">
        <f ca="1">'Line Items'!D$603</f>
        <v>Other Operating Costs</v>
      </c>
      <c r="C213" s="271" t="str">
        <f ca="1">'Line Items'!D$633</f>
        <v>Other Operating Costs: Industry &amp; Professional Services</v>
      </c>
      <c r="D213" s="112" t="str">
        <f ca="1">'Other Opex'!D143</f>
        <v>RSSB</v>
      </c>
      <c r="E213" s="93"/>
      <c r="F213" s="113" t="str">
        <f>'Other Opex'!F143</f>
        <v>£000</v>
      </c>
      <c r="G213" s="94">
        <f>'Other Opex'!G143</f>
        <v>0</v>
      </c>
      <c r="H213" s="94">
        <f>'Other Opex'!H143</f>
        <v>0</v>
      </c>
      <c r="I213" s="94">
        <f>'Other Opex'!I143</f>
        <v>0</v>
      </c>
      <c r="J213" s="94">
        <f>'Other Opex'!J143</f>
        <v>0</v>
      </c>
      <c r="K213" s="94">
        <f>'Other Opex'!K143</f>
        <v>0</v>
      </c>
      <c r="L213" s="94">
        <f>'Other Opex'!L143</f>
        <v>0</v>
      </c>
      <c r="M213" s="94">
        <f>'Other Opex'!M143</f>
        <v>0</v>
      </c>
      <c r="N213" s="94">
        <f>'Other Opex'!N143</f>
        <v>0</v>
      </c>
      <c r="O213" s="94">
        <f>'Other Opex'!O143</f>
        <v>0</v>
      </c>
      <c r="P213" s="94">
        <f>'Other Opex'!P143</f>
        <v>0</v>
      </c>
      <c r="Q213" s="94">
        <f>'Other Opex'!Q143</f>
        <v>0</v>
      </c>
      <c r="R213" s="94">
        <f>'Other Opex'!R143</f>
        <v>0</v>
      </c>
      <c r="S213" s="94">
        <f>'Other Opex'!S143</f>
        <v>0</v>
      </c>
      <c r="T213" s="94">
        <f>'Other Opex'!T143</f>
        <v>0</v>
      </c>
      <c r="U213" s="94">
        <f>'Other Opex'!U143</f>
        <v>0</v>
      </c>
      <c r="V213" s="94">
        <f>'Other Opex'!V143</f>
        <v>0</v>
      </c>
      <c r="W213" s="94">
        <f>'Other Opex'!W143</f>
        <v>0</v>
      </c>
      <c r="X213" s="94">
        <f>'Other Opex'!X143</f>
        <v>0</v>
      </c>
      <c r="Y213" s="94">
        <f>'Other Opex'!Y143</f>
        <v>0</v>
      </c>
      <c r="Z213" s="94">
        <f>'Other Opex'!Z143</f>
        <v>0</v>
      </c>
      <c r="AA213" s="94">
        <f>'Other Opex'!AA143</f>
        <v>0</v>
      </c>
      <c r="AB213" s="95">
        <f>'Other Opex'!AB143</f>
        <v>0</v>
      </c>
    </row>
    <row r="214" spans="2:28" hidden="1" outlineLevel="1">
      <c r="B214" s="271" t="str">
        <f ca="1">'Line Items'!D$603</f>
        <v>Other Operating Costs</v>
      </c>
      <c r="C214" s="271" t="str">
        <f ca="1">'Line Items'!D$633</f>
        <v>Other Operating Costs: Industry &amp; Professional Services</v>
      </c>
      <c r="D214" s="112" t="str">
        <f ca="1">'Other Opex'!D144</f>
        <v>Auditors</v>
      </c>
      <c r="E214" s="93"/>
      <c r="F214" s="113" t="str">
        <f>'Other Opex'!F144</f>
        <v>£000</v>
      </c>
      <c r="G214" s="94">
        <f>'Other Opex'!G144</f>
        <v>0</v>
      </c>
      <c r="H214" s="94">
        <f>'Other Opex'!H144</f>
        <v>0</v>
      </c>
      <c r="I214" s="94">
        <f>'Other Opex'!I144</f>
        <v>0</v>
      </c>
      <c r="J214" s="94">
        <f>'Other Opex'!J144</f>
        <v>0</v>
      </c>
      <c r="K214" s="94">
        <f>'Other Opex'!K144</f>
        <v>0</v>
      </c>
      <c r="L214" s="94">
        <f>'Other Opex'!L144</f>
        <v>0</v>
      </c>
      <c r="M214" s="94">
        <f>'Other Opex'!M144</f>
        <v>0</v>
      </c>
      <c r="N214" s="94">
        <f>'Other Opex'!N144</f>
        <v>0</v>
      </c>
      <c r="O214" s="94">
        <f>'Other Opex'!O144</f>
        <v>0</v>
      </c>
      <c r="P214" s="94">
        <f>'Other Opex'!P144</f>
        <v>0</v>
      </c>
      <c r="Q214" s="94">
        <f>'Other Opex'!Q144</f>
        <v>0</v>
      </c>
      <c r="R214" s="94">
        <f>'Other Opex'!R144</f>
        <v>0</v>
      </c>
      <c r="S214" s="94">
        <f>'Other Opex'!S144</f>
        <v>0</v>
      </c>
      <c r="T214" s="94">
        <f>'Other Opex'!T144</f>
        <v>0</v>
      </c>
      <c r="U214" s="94">
        <f>'Other Opex'!U144</f>
        <v>0</v>
      </c>
      <c r="V214" s="94">
        <f>'Other Opex'!V144</f>
        <v>0</v>
      </c>
      <c r="W214" s="94">
        <f>'Other Opex'!W144</f>
        <v>0</v>
      </c>
      <c r="X214" s="94">
        <f>'Other Opex'!X144</f>
        <v>0</v>
      </c>
      <c r="Y214" s="94">
        <f>'Other Opex'!Y144</f>
        <v>0</v>
      </c>
      <c r="Z214" s="94">
        <f>'Other Opex'!Z144</f>
        <v>0</v>
      </c>
      <c r="AA214" s="94">
        <f>'Other Opex'!AA144</f>
        <v>0</v>
      </c>
      <c r="AB214" s="95">
        <f>'Other Opex'!AB144</f>
        <v>0</v>
      </c>
    </row>
    <row r="215" spans="2:28" hidden="1" outlineLevel="1">
      <c r="B215" s="271" t="str">
        <f ca="1">'Line Items'!D$603</f>
        <v>Other Operating Costs</v>
      </c>
      <c r="C215" s="271" t="str">
        <f ca="1">'Line Items'!D$633</f>
        <v>Other Operating Costs: Industry &amp; Professional Services</v>
      </c>
      <c r="D215" s="112" t="str">
        <f ca="1">'Other Opex'!D145</f>
        <v>Legal Fees</v>
      </c>
      <c r="E215" s="93"/>
      <c r="F215" s="113" t="str">
        <f>'Other Opex'!F145</f>
        <v>£000</v>
      </c>
      <c r="G215" s="94">
        <f>'Other Opex'!G145</f>
        <v>0</v>
      </c>
      <c r="H215" s="94">
        <f>'Other Opex'!H145</f>
        <v>0</v>
      </c>
      <c r="I215" s="94">
        <f>'Other Opex'!I145</f>
        <v>0</v>
      </c>
      <c r="J215" s="94">
        <f>'Other Opex'!J145</f>
        <v>0</v>
      </c>
      <c r="K215" s="94">
        <f>'Other Opex'!K145</f>
        <v>0</v>
      </c>
      <c r="L215" s="94">
        <f>'Other Opex'!L145</f>
        <v>0</v>
      </c>
      <c r="M215" s="94">
        <f>'Other Opex'!M145</f>
        <v>0</v>
      </c>
      <c r="N215" s="94">
        <f>'Other Opex'!N145</f>
        <v>0</v>
      </c>
      <c r="O215" s="94">
        <f>'Other Opex'!O145</f>
        <v>0</v>
      </c>
      <c r="P215" s="94">
        <f>'Other Opex'!P145</f>
        <v>0</v>
      </c>
      <c r="Q215" s="94">
        <f>'Other Opex'!Q145</f>
        <v>0</v>
      </c>
      <c r="R215" s="94">
        <f>'Other Opex'!R145</f>
        <v>0</v>
      </c>
      <c r="S215" s="94">
        <f>'Other Opex'!S145</f>
        <v>0</v>
      </c>
      <c r="T215" s="94">
        <f>'Other Opex'!T145</f>
        <v>0</v>
      </c>
      <c r="U215" s="94">
        <f>'Other Opex'!U145</f>
        <v>0</v>
      </c>
      <c r="V215" s="94">
        <f>'Other Opex'!V145</f>
        <v>0</v>
      </c>
      <c r="W215" s="94">
        <f>'Other Opex'!W145</f>
        <v>0</v>
      </c>
      <c r="X215" s="94">
        <f>'Other Opex'!X145</f>
        <v>0</v>
      </c>
      <c r="Y215" s="94">
        <f>'Other Opex'!Y145</f>
        <v>0</v>
      </c>
      <c r="Z215" s="94">
        <f>'Other Opex'!Z145</f>
        <v>0</v>
      </c>
      <c r="AA215" s="94">
        <f>'Other Opex'!AA145</f>
        <v>0</v>
      </c>
      <c r="AB215" s="95">
        <f>'Other Opex'!AB145</f>
        <v>0</v>
      </c>
    </row>
    <row r="216" spans="2:28" hidden="1" outlineLevel="1">
      <c r="B216" s="271" t="str">
        <f ca="1">'Line Items'!D$603</f>
        <v>Other Operating Costs</v>
      </c>
      <c r="C216" s="271" t="str">
        <f ca="1">'Line Items'!D$633</f>
        <v>Other Operating Costs: Industry &amp; Professional Services</v>
      </c>
      <c r="D216" s="112" t="str">
        <f ca="1">'Other Opex'!D146</f>
        <v>Other Professional Services</v>
      </c>
      <c r="E216" s="93"/>
      <c r="F216" s="113" t="str">
        <f>'Other Opex'!F146</f>
        <v>£000</v>
      </c>
      <c r="G216" s="94">
        <f>'Other Opex'!G146</f>
        <v>0</v>
      </c>
      <c r="H216" s="94">
        <f>'Other Opex'!H146</f>
        <v>0</v>
      </c>
      <c r="I216" s="94">
        <f>'Other Opex'!I146</f>
        <v>0</v>
      </c>
      <c r="J216" s="94">
        <f>'Other Opex'!J146</f>
        <v>0</v>
      </c>
      <c r="K216" s="94">
        <f>'Other Opex'!K146</f>
        <v>0</v>
      </c>
      <c r="L216" s="94">
        <f>'Other Opex'!L146</f>
        <v>0</v>
      </c>
      <c r="M216" s="94">
        <f>'Other Opex'!M146</f>
        <v>0</v>
      </c>
      <c r="N216" s="94">
        <f>'Other Opex'!N146</f>
        <v>0</v>
      </c>
      <c r="O216" s="94">
        <f>'Other Opex'!O146</f>
        <v>0</v>
      </c>
      <c r="P216" s="94">
        <f>'Other Opex'!P146</f>
        <v>0</v>
      </c>
      <c r="Q216" s="94">
        <f>'Other Opex'!Q146</f>
        <v>0</v>
      </c>
      <c r="R216" s="94">
        <f>'Other Opex'!R146</f>
        <v>0</v>
      </c>
      <c r="S216" s="94">
        <f>'Other Opex'!S146</f>
        <v>0</v>
      </c>
      <c r="T216" s="94">
        <f>'Other Opex'!T146</f>
        <v>0</v>
      </c>
      <c r="U216" s="94">
        <f>'Other Opex'!U146</f>
        <v>0</v>
      </c>
      <c r="V216" s="94">
        <f>'Other Opex'!V146</f>
        <v>0</v>
      </c>
      <c r="W216" s="94">
        <f>'Other Opex'!W146</f>
        <v>0</v>
      </c>
      <c r="X216" s="94">
        <f>'Other Opex'!X146</f>
        <v>0</v>
      </c>
      <c r="Y216" s="94">
        <f>'Other Opex'!Y146</f>
        <v>0</v>
      </c>
      <c r="Z216" s="94">
        <f>'Other Opex'!Z146</f>
        <v>0</v>
      </c>
      <c r="AA216" s="94">
        <f>'Other Opex'!AA146</f>
        <v>0</v>
      </c>
      <c r="AB216" s="95">
        <f>'Other Opex'!AB146</f>
        <v>0</v>
      </c>
    </row>
    <row r="217" spans="2:28" hidden="1" outlineLevel="1">
      <c r="B217" s="271" t="str">
        <f ca="1">'Line Items'!D$603</f>
        <v>Other Operating Costs</v>
      </c>
      <c r="C217" s="271" t="str">
        <f ca="1">'Line Items'!D$633</f>
        <v>Other Operating Costs: Industry &amp; Professional Services</v>
      </c>
      <c r="D217" s="112" t="str">
        <f ca="1">'Other Opex'!D147</f>
        <v>Other Contracted Services</v>
      </c>
      <c r="E217" s="93"/>
      <c r="F217" s="113" t="str">
        <f>'Other Opex'!F147</f>
        <v>£000</v>
      </c>
      <c r="G217" s="94">
        <f>'Other Opex'!G147</f>
        <v>0</v>
      </c>
      <c r="H217" s="94">
        <f>'Other Opex'!H147</f>
        <v>0</v>
      </c>
      <c r="I217" s="94">
        <f>'Other Opex'!I147</f>
        <v>0</v>
      </c>
      <c r="J217" s="94">
        <f>'Other Opex'!J147</f>
        <v>0</v>
      </c>
      <c r="K217" s="94">
        <f>'Other Opex'!K147</f>
        <v>0</v>
      </c>
      <c r="L217" s="94">
        <f>'Other Opex'!L147</f>
        <v>0</v>
      </c>
      <c r="M217" s="94">
        <f>'Other Opex'!M147</f>
        <v>0</v>
      </c>
      <c r="N217" s="94">
        <f>'Other Opex'!N147</f>
        <v>0</v>
      </c>
      <c r="O217" s="94">
        <f>'Other Opex'!O147</f>
        <v>0</v>
      </c>
      <c r="P217" s="94">
        <f>'Other Opex'!P147</f>
        <v>0</v>
      </c>
      <c r="Q217" s="94">
        <f>'Other Opex'!Q147</f>
        <v>0</v>
      </c>
      <c r="R217" s="94">
        <f>'Other Opex'!R147</f>
        <v>0</v>
      </c>
      <c r="S217" s="94">
        <f>'Other Opex'!S147</f>
        <v>0</v>
      </c>
      <c r="T217" s="94">
        <f>'Other Opex'!T147</f>
        <v>0</v>
      </c>
      <c r="U217" s="94">
        <f>'Other Opex'!U147</f>
        <v>0</v>
      </c>
      <c r="V217" s="94">
        <f>'Other Opex'!V147</f>
        <v>0</v>
      </c>
      <c r="W217" s="94">
        <f>'Other Opex'!W147</f>
        <v>0</v>
      </c>
      <c r="X217" s="94">
        <f>'Other Opex'!X147</f>
        <v>0</v>
      </c>
      <c r="Y217" s="94">
        <f>'Other Opex'!Y147</f>
        <v>0</v>
      </c>
      <c r="Z217" s="94">
        <f>'Other Opex'!Z147</f>
        <v>0</v>
      </c>
      <c r="AA217" s="94">
        <f>'Other Opex'!AA147</f>
        <v>0</v>
      </c>
      <c r="AB217" s="95">
        <f>'Other Opex'!AB147</f>
        <v>0</v>
      </c>
    </row>
    <row r="218" spans="2:28" hidden="1" outlineLevel="1">
      <c r="B218" s="271" t="str">
        <f ca="1">'Line Items'!D$603</f>
        <v>Other Operating Costs</v>
      </c>
      <c r="C218" s="271" t="str">
        <f ca="1">'Line Items'!D$633</f>
        <v>Other Operating Costs: Industry &amp; Professional Services</v>
      </c>
      <c r="D218" s="112" t="str">
        <f ca="1">'Other Opex'!D148</f>
        <v>Rail Regulators Fees</v>
      </c>
      <c r="E218" s="93"/>
      <c r="F218" s="113" t="str">
        <f>'Other Opex'!F148</f>
        <v>£000</v>
      </c>
      <c r="G218" s="94">
        <f>'Other Opex'!G148</f>
        <v>0</v>
      </c>
      <c r="H218" s="94">
        <f>'Other Opex'!H148</f>
        <v>0</v>
      </c>
      <c r="I218" s="94">
        <f>'Other Opex'!I148</f>
        <v>0</v>
      </c>
      <c r="J218" s="94">
        <f>'Other Opex'!J148</f>
        <v>0</v>
      </c>
      <c r="K218" s="94">
        <f>'Other Opex'!K148</f>
        <v>0</v>
      </c>
      <c r="L218" s="94">
        <f>'Other Opex'!L148</f>
        <v>0</v>
      </c>
      <c r="M218" s="94">
        <f>'Other Opex'!M148</f>
        <v>0</v>
      </c>
      <c r="N218" s="94">
        <f>'Other Opex'!N148</f>
        <v>0</v>
      </c>
      <c r="O218" s="94">
        <f>'Other Opex'!O148</f>
        <v>0</v>
      </c>
      <c r="P218" s="94">
        <f>'Other Opex'!P148</f>
        <v>0</v>
      </c>
      <c r="Q218" s="94">
        <f>'Other Opex'!Q148</f>
        <v>0</v>
      </c>
      <c r="R218" s="94">
        <f>'Other Opex'!R148</f>
        <v>0</v>
      </c>
      <c r="S218" s="94">
        <f>'Other Opex'!S148</f>
        <v>0</v>
      </c>
      <c r="T218" s="94">
        <f>'Other Opex'!T148</f>
        <v>0</v>
      </c>
      <c r="U218" s="94">
        <f>'Other Opex'!U148</f>
        <v>0</v>
      </c>
      <c r="V218" s="94">
        <f>'Other Opex'!V148</f>
        <v>0</v>
      </c>
      <c r="W218" s="94">
        <f>'Other Opex'!W148</f>
        <v>0</v>
      </c>
      <c r="X218" s="94">
        <f>'Other Opex'!X148</f>
        <v>0</v>
      </c>
      <c r="Y218" s="94">
        <f>'Other Opex'!Y148</f>
        <v>0</v>
      </c>
      <c r="Z218" s="94">
        <f>'Other Opex'!Z148</f>
        <v>0</v>
      </c>
      <c r="AA218" s="94">
        <f>'Other Opex'!AA148</f>
        <v>0</v>
      </c>
      <c r="AB218" s="95">
        <f>'Other Opex'!AB148</f>
        <v>0</v>
      </c>
    </row>
    <row r="219" spans="2:28" hidden="1" outlineLevel="1">
      <c r="B219" s="271" t="str">
        <f ca="1">'Line Items'!D$603</f>
        <v>Other Operating Costs</v>
      </c>
      <c r="C219" s="271" t="str">
        <f ca="1">'Line Items'!D$633</f>
        <v>Other Operating Costs: Industry &amp; Professional Services</v>
      </c>
      <c r="D219" s="112" t="str">
        <f ca="1">'Other Opex'!D149</f>
        <v>Additional Industry &amp; Professional Services</v>
      </c>
      <c r="E219" s="93"/>
      <c r="F219" s="113" t="str">
        <f>'Other Opex'!F149</f>
        <v>£000</v>
      </c>
      <c r="G219" s="94">
        <f>'Other Opex'!G149</f>
        <v>0</v>
      </c>
      <c r="H219" s="94">
        <f>'Other Opex'!H149</f>
        <v>0</v>
      </c>
      <c r="I219" s="94">
        <f>'Other Opex'!I149</f>
        <v>0</v>
      </c>
      <c r="J219" s="94">
        <f>'Other Opex'!J149</f>
        <v>0</v>
      </c>
      <c r="K219" s="94">
        <f>'Other Opex'!K149</f>
        <v>0</v>
      </c>
      <c r="L219" s="94">
        <f>'Other Opex'!L149</f>
        <v>0</v>
      </c>
      <c r="M219" s="94">
        <f>'Other Opex'!M149</f>
        <v>0</v>
      </c>
      <c r="N219" s="94">
        <f>'Other Opex'!N149</f>
        <v>0</v>
      </c>
      <c r="O219" s="94">
        <f>'Other Opex'!O149</f>
        <v>0</v>
      </c>
      <c r="P219" s="94">
        <f>'Other Opex'!P149</f>
        <v>0</v>
      </c>
      <c r="Q219" s="94">
        <f>'Other Opex'!Q149</f>
        <v>0</v>
      </c>
      <c r="R219" s="94">
        <f>'Other Opex'!R149</f>
        <v>0</v>
      </c>
      <c r="S219" s="94">
        <f>'Other Opex'!S149</f>
        <v>0</v>
      </c>
      <c r="T219" s="94">
        <f>'Other Opex'!T149</f>
        <v>0</v>
      </c>
      <c r="U219" s="94">
        <f>'Other Opex'!U149</f>
        <v>0</v>
      </c>
      <c r="V219" s="94">
        <f>'Other Opex'!V149</f>
        <v>0</v>
      </c>
      <c r="W219" s="94">
        <f>'Other Opex'!W149</f>
        <v>0</v>
      </c>
      <c r="X219" s="94">
        <f>'Other Opex'!X149</f>
        <v>0</v>
      </c>
      <c r="Y219" s="94">
        <f>'Other Opex'!Y149</f>
        <v>0</v>
      </c>
      <c r="Z219" s="94">
        <f>'Other Opex'!Z149</f>
        <v>0</v>
      </c>
      <c r="AA219" s="94">
        <f>'Other Opex'!AA149</f>
        <v>0</v>
      </c>
      <c r="AB219" s="95">
        <f>'Other Opex'!AB149</f>
        <v>0</v>
      </c>
    </row>
    <row r="220" spans="2:28" hidden="1" outlineLevel="1">
      <c r="B220" s="271" t="str">
        <f ca="1">'Line Items'!D$603</f>
        <v>Other Operating Costs</v>
      </c>
      <c r="C220" s="271" t="str">
        <f ca="1">'Line Items'!D$633</f>
        <v>Other Operating Costs: Industry &amp; Professional Services</v>
      </c>
      <c r="D220" s="112" t="str">
        <f ca="1">'Other Opex'!D150</f>
        <v>Cash Collection</v>
      </c>
      <c r="E220" s="93"/>
      <c r="F220" s="113" t="str">
        <f>'Other Opex'!F150</f>
        <v>£000</v>
      </c>
      <c r="G220" s="94">
        <f>'Other Opex'!G150</f>
        <v>0</v>
      </c>
      <c r="H220" s="94">
        <f>'Other Opex'!H150</f>
        <v>0</v>
      </c>
      <c r="I220" s="94">
        <f>'Other Opex'!I150</f>
        <v>0</v>
      </c>
      <c r="J220" s="94">
        <f>'Other Opex'!J150</f>
        <v>0</v>
      </c>
      <c r="K220" s="94">
        <f>'Other Opex'!K150</f>
        <v>0</v>
      </c>
      <c r="L220" s="94">
        <f>'Other Opex'!L150</f>
        <v>0</v>
      </c>
      <c r="M220" s="94">
        <f>'Other Opex'!M150</f>
        <v>0</v>
      </c>
      <c r="N220" s="94">
        <f>'Other Opex'!N150</f>
        <v>0</v>
      </c>
      <c r="O220" s="94">
        <f>'Other Opex'!O150</f>
        <v>0</v>
      </c>
      <c r="P220" s="94">
        <f>'Other Opex'!P150</f>
        <v>0</v>
      </c>
      <c r="Q220" s="94">
        <f>'Other Opex'!Q150</f>
        <v>0</v>
      </c>
      <c r="R220" s="94">
        <f>'Other Opex'!R150</f>
        <v>0</v>
      </c>
      <c r="S220" s="94">
        <f>'Other Opex'!S150</f>
        <v>0</v>
      </c>
      <c r="T220" s="94">
        <f>'Other Opex'!T150</f>
        <v>0</v>
      </c>
      <c r="U220" s="94">
        <f>'Other Opex'!U150</f>
        <v>0</v>
      </c>
      <c r="V220" s="94">
        <f>'Other Opex'!V150</f>
        <v>0</v>
      </c>
      <c r="W220" s="94">
        <f>'Other Opex'!W150</f>
        <v>0</v>
      </c>
      <c r="X220" s="94">
        <f>'Other Opex'!X150</f>
        <v>0</v>
      </c>
      <c r="Y220" s="94">
        <f>'Other Opex'!Y150</f>
        <v>0</v>
      </c>
      <c r="Z220" s="94">
        <f>'Other Opex'!Z150</f>
        <v>0</v>
      </c>
      <c r="AA220" s="94">
        <f>'Other Opex'!AA150</f>
        <v>0</v>
      </c>
      <c r="AB220" s="95">
        <f>'Other Opex'!AB150</f>
        <v>0</v>
      </c>
    </row>
    <row r="221" spans="2:28" hidden="1" outlineLevel="1">
      <c r="B221" s="271" t="str">
        <f ca="1">'Line Items'!D$603</f>
        <v>Other Operating Costs</v>
      </c>
      <c r="C221" s="271" t="str">
        <f ca="1">'Line Items'!D$633</f>
        <v>Other Operating Costs: Industry &amp; Professional Services</v>
      </c>
      <c r="D221" s="112" t="str">
        <f ca="1">'Other Opex'!D151</f>
        <v>Annual Innovation Account Contribution</v>
      </c>
      <c r="E221" s="93"/>
      <c r="F221" s="113" t="str">
        <f>'Other Opex'!F151</f>
        <v>£000</v>
      </c>
      <c r="G221" s="94">
        <f>'Other Opex'!G151</f>
        <v>0</v>
      </c>
      <c r="H221" s="94">
        <f>'Other Opex'!H151</f>
        <v>0</v>
      </c>
      <c r="I221" s="94">
        <f>'Other Opex'!I151</f>
        <v>0</v>
      </c>
      <c r="J221" s="94">
        <f>'Other Opex'!J151</f>
        <v>0</v>
      </c>
      <c r="K221" s="94">
        <f>'Other Opex'!K151</f>
        <v>0</v>
      </c>
      <c r="L221" s="94">
        <f>'Other Opex'!L151</f>
        <v>0</v>
      </c>
      <c r="M221" s="94">
        <f>'Other Opex'!M151</f>
        <v>0</v>
      </c>
      <c r="N221" s="94">
        <f>'Other Opex'!N151</f>
        <v>0</v>
      </c>
      <c r="O221" s="94">
        <f>'Other Opex'!O151</f>
        <v>0</v>
      </c>
      <c r="P221" s="94">
        <f>'Other Opex'!P151</f>
        <v>0</v>
      </c>
      <c r="Q221" s="94">
        <f>'Other Opex'!Q151</f>
        <v>0</v>
      </c>
      <c r="R221" s="94">
        <f>'Other Opex'!R151</f>
        <v>0</v>
      </c>
      <c r="S221" s="94">
        <f>'Other Opex'!S151</f>
        <v>0</v>
      </c>
      <c r="T221" s="94">
        <f>'Other Opex'!T151</f>
        <v>0</v>
      </c>
      <c r="U221" s="94">
        <f>'Other Opex'!U151</f>
        <v>0</v>
      </c>
      <c r="V221" s="94">
        <f>'Other Opex'!V151</f>
        <v>0</v>
      </c>
      <c r="W221" s="94">
        <f>'Other Opex'!W151</f>
        <v>0</v>
      </c>
      <c r="X221" s="94">
        <f>'Other Opex'!X151</f>
        <v>0</v>
      </c>
      <c r="Y221" s="94">
        <f>'Other Opex'!Y151</f>
        <v>0</v>
      </c>
      <c r="Z221" s="94">
        <f>'Other Opex'!Z151</f>
        <v>0</v>
      </c>
      <c r="AA221" s="94">
        <f>'Other Opex'!AA151</f>
        <v>0</v>
      </c>
      <c r="AB221" s="95">
        <f>'Other Opex'!AB151</f>
        <v>0</v>
      </c>
    </row>
    <row r="222" spans="2:28" hidden="1" outlineLevel="1">
      <c r="B222" s="271" t="str">
        <f ca="1">'Line Items'!D$603</f>
        <v>Other Operating Costs</v>
      </c>
      <c r="C222" s="271" t="str">
        <f ca="1">'Line Items'!D$633</f>
        <v>Other Operating Costs: Industry &amp; Professional Services</v>
      </c>
      <c r="D222" s="112" t="str">
        <f ca="1">'Other Opex'!D152</f>
        <v>Community Rail Partnership (CRP)</v>
      </c>
      <c r="E222" s="93"/>
      <c r="F222" s="113" t="str">
        <f>'Other Opex'!F152</f>
        <v>£000</v>
      </c>
      <c r="G222" s="94">
        <f>'Other Opex'!G152</f>
        <v>0</v>
      </c>
      <c r="H222" s="94">
        <f>'Other Opex'!H152</f>
        <v>0</v>
      </c>
      <c r="I222" s="94">
        <f>'Other Opex'!I152</f>
        <v>0</v>
      </c>
      <c r="J222" s="94">
        <f>'Other Opex'!J152</f>
        <v>0</v>
      </c>
      <c r="K222" s="94">
        <f>'Other Opex'!K152</f>
        <v>0</v>
      </c>
      <c r="L222" s="94">
        <f>'Other Opex'!L152</f>
        <v>0</v>
      </c>
      <c r="M222" s="94">
        <f>'Other Opex'!M152</f>
        <v>0</v>
      </c>
      <c r="N222" s="94">
        <f>'Other Opex'!N152</f>
        <v>0</v>
      </c>
      <c r="O222" s="94">
        <f>'Other Opex'!O152</f>
        <v>0</v>
      </c>
      <c r="P222" s="94">
        <f>'Other Opex'!P152</f>
        <v>0</v>
      </c>
      <c r="Q222" s="94">
        <f>'Other Opex'!Q152</f>
        <v>0</v>
      </c>
      <c r="R222" s="94">
        <f>'Other Opex'!R152</f>
        <v>0</v>
      </c>
      <c r="S222" s="94">
        <f>'Other Opex'!S152</f>
        <v>0</v>
      </c>
      <c r="T222" s="94">
        <f>'Other Opex'!T152</f>
        <v>0</v>
      </c>
      <c r="U222" s="94">
        <f>'Other Opex'!U152</f>
        <v>0</v>
      </c>
      <c r="V222" s="94">
        <f>'Other Opex'!V152</f>
        <v>0</v>
      </c>
      <c r="W222" s="94">
        <f>'Other Opex'!W152</f>
        <v>0</v>
      </c>
      <c r="X222" s="94">
        <f>'Other Opex'!X152</f>
        <v>0</v>
      </c>
      <c r="Y222" s="94">
        <f>'Other Opex'!Y152</f>
        <v>0</v>
      </c>
      <c r="Z222" s="94">
        <f>'Other Opex'!Z152</f>
        <v>0</v>
      </c>
      <c r="AA222" s="94">
        <f>'Other Opex'!AA152</f>
        <v>0</v>
      </c>
      <c r="AB222" s="95">
        <f>'Other Opex'!AB152</f>
        <v>0</v>
      </c>
    </row>
    <row r="223" spans="2:28" hidden="1" outlineLevel="1">
      <c r="B223" s="271" t="str">
        <f ca="1">'Line Items'!D$603</f>
        <v>Other Operating Costs</v>
      </c>
      <c r="C223" s="271" t="str">
        <f ca="1">'Line Items'!D$633</f>
        <v>Other Operating Costs: Industry &amp; Professional Services</v>
      </c>
      <c r="D223" s="112" t="str">
        <f ca="1">'Other Opex'!D153</f>
        <v>Customer and Communities Improvement Fund (CCIF)</v>
      </c>
      <c r="E223" s="93"/>
      <c r="F223" s="113" t="str">
        <f>'Other Opex'!F153</f>
        <v>£000</v>
      </c>
      <c r="G223" s="94">
        <f>'Other Opex'!G153</f>
        <v>0</v>
      </c>
      <c r="H223" s="94">
        <f>'Other Opex'!H153</f>
        <v>0</v>
      </c>
      <c r="I223" s="94">
        <f>'Other Opex'!I153</f>
        <v>0</v>
      </c>
      <c r="J223" s="94">
        <f>'Other Opex'!J153</f>
        <v>0</v>
      </c>
      <c r="K223" s="94">
        <f>'Other Opex'!K153</f>
        <v>0</v>
      </c>
      <c r="L223" s="94">
        <f>'Other Opex'!L153</f>
        <v>0</v>
      </c>
      <c r="M223" s="94">
        <f>'Other Opex'!M153</f>
        <v>0</v>
      </c>
      <c r="N223" s="94">
        <f>'Other Opex'!N153</f>
        <v>0</v>
      </c>
      <c r="O223" s="94">
        <f>'Other Opex'!O153</f>
        <v>0</v>
      </c>
      <c r="P223" s="94">
        <f>'Other Opex'!P153</f>
        <v>0</v>
      </c>
      <c r="Q223" s="94">
        <f>'Other Opex'!Q153</f>
        <v>0</v>
      </c>
      <c r="R223" s="94">
        <f>'Other Opex'!R153</f>
        <v>0</v>
      </c>
      <c r="S223" s="94">
        <f>'Other Opex'!S153</f>
        <v>0</v>
      </c>
      <c r="T223" s="94">
        <f>'Other Opex'!T153</f>
        <v>0</v>
      </c>
      <c r="U223" s="94">
        <f>'Other Opex'!U153</f>
        <v>0</v>
      </c>
      <c r="V223" s="94">
        <f>'Other Opex'!V153</f>
        <v>0</v>
      </c>
      <c r="W223" s="94">
        <f>'Other Opex'!W153</f>
        <v>0</v>
      </c>
      <c r="X223" s="94">
        <f>'Other Opex'!X153</f>
        <v>0</v>
      </c>
      <c r="Y223" s="94">
        <f>'Other Opex'!Y153</f>
        <v>0</v>
      </c>
      <c r="Z223" s="94">
        <f>'Other Opex'!Z153</f>
        <v>0</v>
      </c>
      <c r="AA223" s="94">
        <f>'Other Opex'!AA153</f>
        <v>0</v>
      </c>
      <c r="AB223" s="95">
        <f>'Other Opex'!AB153</f>
        <v>0</v>
      </c>
    </row>
    <row r="224" spans="2:28" hidden="1" outlineLevel="1">
      <c r="B224" s="271" t="str">
        <f ca="1">'Line Items'!D$603</f>
        <v>Other Operating Costs</v>
      </c>
      <c r="C224" s="271" t="str">
        <f ca="1">'Line Items'!D$633</f>
        <v>Other Operating Costs: Industry &amp; Professional Services</v>
      </c>
      <c r="D224" s="112" t="str">
        <f ca="1">'Other Opex'!D154</f>
        <v>Service Quality (SQUIRE)</v>
      </c>
      <c r="E224" s="93"/>
      <c r="F224" s="113" t="str">
        <f>'Other Opex'!F154</f>
        <v>£000</v>
      </c>
      <c r="G224" s="94">
        <f>'Other Opex'!G154</f>
        <v>0</v>
      </c>
      <c r="H224" s="94">
        <f>'Other Opex'!H154</f>
        <v>0</v>
      </c>
      <c r="I224" s="94">
        <f>'Other Opex'!I154</f>
        <v>0</v>
      </c>
      <c r="J224" s="94">
        <f>'Other Opex'!J154</f>
        <v>0</v>
      </c>
      <c r="K224" s="94">
        <f>'Other Opex'!K154</f>
        <v>0</v>
      </c>
      <c r="L224" s="94">
        <f>'Other Opex'!L154</f>
        <v>0</v>
      </c>
      <c r="M224" s="94">
        <f>'Other Opex'!M154</f>
        <v>0</v>
      </c>
      <c r="N224" s="94">
        <f>'Other Opex'!N154</f>
        <v>0</v>
      </c>
      <c r="O224" s="94">
        <f>'Other Opex'!O154</f>
        <v>0</v>
      </c>
      <c r="P224" s="94">
        <f>'Other Opex'!P154</f>
        <v>0</v>
      </c>
      <c r="Q224" s="94">
        <f>'Other Opex'!Q154</f>
        <v>0</v>
      </c>
      <c r="R224" s="94">
        <f>'Other Opex'!R154</f>
        <v>0</v>
      </c>
      <c r="S224" s="94">
        <f>'Other Opex'!S154</f>
        <v>0</v>
      </c>
      <c r="T224" s="94">
        <f>'Other Opex'!T154</f>
        <v>0</v>
      </c>
      <c r="U224" s="94">
        <f>'Other Opex'!U154</f>
        <v>0</v>
      </c>
      <c r="V224" s="94">
        <f>'Other Opex'!V154</f>
        <v>0</v>
      </c>
      <c r="W224" s="94">
        <f>'Other Opex'!W154</f>
        <v>0</v>
      </c>
      <c r="X224" s="94">
        <f>'Other Opex'!X154</f>
        <v>0</v>
      </c>
      <c r="Y224" s="94">
        <f>'Other Opex'!Y154</f>
        <v>0</v>
      </c>
      <c r="Z224" s="94">
        <f>'Other Opex'!Z154</f>
        <v>0</v>
      </c>
      <c r="AA224" s="94">
        <f>'Other Opex'!AA154</f>
        <v>0</v>
      </c>
      <c r="AB224" s="95">
        <f>'Other Opex'!AB154</f>
        <v>0</v>
      </c>
    </row>
    <row r="225" spans="2:28" hidden="1" outlineLevel="1">
      <c r="B225" s="271" t="str">
        <f ca="1">'Line Items'!D$603</f>
        <v>Other Operating Costs</v>
      </c>
      <c r="C225" s="271" t="str">
        <f ca="1">'Line Items'!D$633</f>
        <v>Other Operating Costs: Industry &amp; Professional Services</v>
      </c>
      <c r="D225" s="112" t="str">
        <f ca="1">'Other Opex'!D155</f>
        <v>[Industry &amp; Professional Services Line 24]</v>
      </c>
      <c r="E225" s="93"/>
      <c r="F225" s="113" t="str">
        <f>'Other Opex'!F155</f>
        <v>£000</v>
      </c>
      <c r="G225" s="94">
        <f>'Other Opex'!G155</f>
        <v>0</v>
      </c>
      <c r="H225" s="94">
        <f>'Other Opex'!H155</f>
        <v>0</v>
      </c>
      <c r="I225" s="94">
        <f>'Other Opex'!I155</f>
        <v>0</v>
      </c>
      <c r="J225" s="94">
        <f>'Other Opex'!J155</f>
        <v>0</v>
      </c>
      <c r="K225" s="94">
        <f>'Other Opex'!K155</f>
        <v>0</v>
      </c>
      <c r="L225" s="94">
        <f>'Other Opex'!L155</f>
        <v>0</v>
      </c>
      <c r="M225" s="94">
        <f>'Other Opex'!M155</f>
        <v>0</v>
      </c>
      <c r="N225" s="94">
        <f>'Other Opex'!N155</f>
        <v>0</v>
      </c>
      <c r="O225" s="94">
        <f>'Other Opex'!O155</f>
        <v>0</v>
      </c>
      <c r="P225" s="94">
        <f>'Other Opex'!P155</f>
        <v>0</v>
      </c>
      <c r="Q225" s="94">
        <f>'Other Opex'!Q155</f>
        <v>0</v>
      </c>
      <c r="R225" s="94">
        <f>'Other Opex'!R155</f>
        <v>0</v>
      </c>
      <c r="S225" s="94">
        <f>'Other Opex'!S155</f>
        <v>0</v>
      </c>
      <c r="T225" s="94">
        <f>'Other Opex'!T155</f>
        <v>0</v>
      </c>
      <c r="U225" s="94">
        <f>'Other Opex'!U155</f>
        <v>0</v>
      </c>
      <c r="V225" s="94">
        <f>'Other Opex'!V155</f>
        <v>0</v>
      </c>
      <c r="W225" s="94">
        <f>'Other Opex'!W155</f>
        <v>0</v>
      </c>
      <c r="X225" s="94">
        <f>'Other Opex'!X155</f>
        <v>0</v>
      </c>
      <c r="Y225" s="94">
        <f>'Other Opex'!Y155</f>
        <v>0</v>
      </c>
      <c r="Z225" s="94">
        <f>'Other Opex'!Z155</f>
        <v>0</v>
      </c>
      <c r="AA225" s="94">
        <f>'Other Opex'!AA155</f>
        <v>0</v>
      </c>
      <c r="AB225" s="95">
        <f>'Other Opex'!AB155</f>
        <v>0</v>
      </c>
    </row>
    <row r="226" spans="2:28" hidden="1" outlineLevel="1">
      <c r="B226" s="271" t="str">
        <f ca="1">'Line Items'!D$603</f>
        <v>Other Operating Costs</v>
      </c>
      <c r="C226" s="271" t="str">
        <f ca="1">'Line Items'!D$633</f>
        <v>Other Operating Costs: Industry &amp; Professional Services</v>
      </c>
      <c r="D226" s="112" t="str">
        <f ca="1">'Other Opex'!D156</f>
        <v>[Industry &amp; Professional Services Line 25]</v>
      </c>
      <c r="E226" s="93"/>
      <c r="F226" s="113" t="str">
        <f>'Other Opex'!F156</f>
        <v>£000</v>
      </c>
      <c r="G226" s="94">
        <f>'Other Opex'!G156</f>
        <v>0</v>
      </c>
      <c r="H226" s="94">
        <f>'Other Opex'!H156</f>
        <v>0</v>
      </c>
      <c r="I226" s="94">
        <f>'Other Opex'!I156</f>
        <v>0</v>
      </c>
      <c r="J226" s="94">
        <f>'Other Opex'!J156</f>
        <v>0</v>
      </c>
      <c r="K226" s="94">
        <f>'Other Opex'!K156</f>
        <v>0</v>
      </c>
      <c r="L226" s="94">
        <f>'Other Opex'!L156</f>
        <v>0</v>
      </c>
      <c r="M226" s="94">
        <f>'Other Opex'!M156</f>
        <v>0</v>
      </c>
      <c r="N226" s="94">
        <f>'Other Opex'!N156</f>
        <v>0</v>
      </c>
      <c r="O226" s="94">
        <f>'Other Opex'!O156</f>
        <v>0</v>
      </c>
      <c r="P226" s="94">
        <f>'Other Opex'!P156</f>
        <v>0</v>
      </c>
      <c r="Q226" s="94">
        <f>'Other Opex'!Q156</f>
        <v>0</v>
      </c>
      <c r="R226" s="94">
        <f>'Other Opex'!R156</f>
        <v>0</v>
      </c>
      <c r="S226" s="94">
        <f>'Other Opex'!S156</f>
        <v>0</v>
      </c>
      <c r="T226" s="94">
        <f>'Other Opex'!T156</f>
        <v>0</v>
      </c>
      <c r="U226" s="94">
        <f>'Other Opex'!U156</f>
        <v>0</v>
      </c>
      <c r="V226" s="94">
        <f>'Other Opex'!V156</f>
        <v>0</v>
      </c>
      <c r="W226" s="94">
        <f>'Other Opex'!W156</f>
        <v>0</v>
      </c>
      <c r="X226" s="94">
        <f>'Other Opex'!X156</f>
        <v>0</v>
      </c>
      <c r="Y226" s="94">
        <f>'Other Opex'!Y156</f>
        <v>0</v>
      </c>
      <c r="Z226" s="94">
        <f>'Other Opex'!Z156</f>
        <v>0</v>
      </c>
      <c r="AA226" s="94">
        <f>'Other Opex'!AA156</f>
        <v>0</v>
      </c>
      <c r="AB226" s="95">
        <f>'Other Opex'!AB156</f>
        <v>0</v>
      </c>
    </row>
    <row r="227" spans="2:28" hidden="1" outlineLevel="1">
      <c r="B227" s="271" t="str">
        <f ca="1">'Line Items'!D$603</f>
        <v>Other Operating Costs</v>
      </c>
      <c r="C227" s="271" t="str">
        <f ca="1">'Line Items'!D$633</f>
        <v>Other Operating Costs: Industry &amp; Professional Services</v>
      </c>
      <c r="D227" s="112" t="str">
        <f ca="1">'Other Opex'!D157</f>
        <v>[Industry &amp; Professional Services Line 26]</v>
      </c>
      <c r="E227" s="93"/>
      <c r="F227" s="113" t="str">
        <f>'Other Opex'!F157</f>
        <v>£000</v>
      </c>
      <c r="G227" s="94">
        <f>'Other Opex'!G157</f>
        <v>0</v>
      </c>
      <c r="H227" s="94">
        <f>'Other Opex'!H157</f>
        <v>0</v>
      </c>
      <c r="I227" s="94">
        <f>'Other Opex'!I157</f>
        <v>0</v>
      </c>
      <c r="J227" s="94">
        <f>'Other Opex'!J157</f>
        <v>0</v>
      </c>
      <c r="K227" s="94">
        <f>'Other Opex'!K157</f>
        <v>0</v>
      </c>
      <c r="L227" s="94">
        <f>'Other Opex'!L157</f>
        <v>0</v>
      </c>
      <c r="M227" s="94">
        <f>'Other Opex'!M157</f>
        <v>0</v>
      </c>
      <c r="N227" s="94">
        <f>'Other Opex'!N157</f>
        <v>0</v>
      </c>
      <c r="O227" s="94">
        <f>'Other Opex'!O157</f>
        <v>0</v>
      </c>
      <c r="P227" s="94">
        <f>'Other Opex'!P157</f>
        <v>0</v>
      </c>
      <c r="Q227" s="94">
        <f>'Other Opex'!Q157</f>
        <v>0</v>
      </c>
      <c r="R227" s="94">
        <f>'Other Opex'!R157</f>
        <v>0</v>
      </c>
      <c r="S227" s="94">
        <f>'Other Opex'!S157</f>
        <v>0</v>
      </c>
      <c r="T227" s="94">
        <f>'Other Opex'!T157</f>
        <v>0</v>
      </c>
      <c r="U227" s="94">
        <f>'Other Opex'!U157</f>
        <v>0</v>
      </c>
      <c r="V227" s="94">
        <f>'Other Opex'!V157</f>
        <v>0</v>
      </c>
      <c r="W227" s="94">
        <f>'Other Opex'!W157</f>
        <v>0</v>
      </c>
      <c r="X227" s="94">
        <f>'Other Opex'!X157</f>
        <v>0</v>
      </c>
      <c r="Y227" s="94">
        <f>'Other Opex'!Y157</f>
        <v>0</v>
      </c>
      <c r="Z227" s="94">
        <f>'Other Opex'!Z157</f>
        <v>0</v>
      </c>
      <c r="AA227" s="94">
        <f>'Other Opex'!AA157</f>
        <v>0</v>
      </c>
      <c r="AB227" s="95">
        <f>'Other Opex'!AB157</f>
        <v>0</v>
      </c>
    </row>
    <row r="228" spans="2:28" hidden="1" outlineLevel="1">
      <c r="B228" s="271" t="str">
        <f ca="1">'Line Items'!D$603</f>
        <v>Other Operating Costs</v>
      </c>
      <c r="C228" s="271" t="str">
        <f ca="1">'Line Items'!D$633</f>
        <v>Other Operating Costs: Industry &amp; Professional Services</v>
      </c>
      <c r="D228" s="112" t="str">
        <f ca="1">'Other Opex'!D158</f>
        <v>[Industry &amp; Professional Services Line 27]</v>
      </c>
      <c r="E228" s="93"/>
      <c r="F228" s="113" t="str">
        <f>'Other Opex'!F158</f>
        <v>£000</v>
      </c>
      <c r="G228" s="94">
        <f>'Other Opex'!G158</f>
        <v>0</v>
      </c>
      <c r="H228" s="94">
        <f>'Other Opex'!H158</f>
        <v>0</v>
      </c>
      <c r="I228" s="94">
        <f>'Other Opex'!I158</f>
        <v>0</v>
      </c>
      <c r="J228" s="94">
        <f>'Other Opex'!J158</f>
        <v>0</v>
      </c>
      <c r="K228" s="94">
        <f>'Other Opex'!K158</f>
        <v>0</v>
      </c>
      <c r="L228" s="94">
        <f>'Other Opex'!L158</f>
        <v>0</v>
      </c>
      <c r="M228" s="94">
        <f>'Other Opex'!M158</f>
        <v>0</v>
      </c>
      <c r="N228" s="94">
        <f>'Other Opex'!N158</f>
        <v>0</v>
      </c>
      <c r="O228" s="94">
        <f>'Other Opex'!O158</f>
        <v>0</v>
      </c>
      <c r="P228" s="94">
        <f>'Other Opex'!P158</f>
        <v>0</v>
      </c>
      <c r="Q228" s="94">
        <f>'Other Opex'!Q158</f>
        <v>0</v>
      </c>
      <c r="R228" s="94">
        <f>'Other Opex'!R158</f>
        <v>0</v>
      </c>
      <c r="S228" s="94">
        <f>'Other Opex'!S158</f>
        <v>0</v>
      </c>
      <c r="T228" s="94">
        <f>'Other Opex'!T158</f>
        <v>0</v>
      </c>
      <c r="U228" s="94">
        <f>'Other Opex'!U158</f>
        <v>0</v>
      </c>
      <c r="V228" s="94">
        <f>'Other Opex'!V158</f>
        <v>0</v>
      </c>
      <c r="W228" s="94">
        <f>'Other Opex'!W158</f>
        <v>0</v>
      </c>
      <c r="X228" s="94">
        <f>'Other Opex'!X158</f>
        <v>0</v>
      </c>
      <c r="Y228" s="94">
        <f>'Other Opex'!Y158</f>
        <v>0</v>
      </c>
      <c r="Z228" s="94">
        <f>'Other Opex'!Z158</f>
        <v>0</v>
      </c>
      <c r="AA228" s="94">
        <f>'Other Opex'!AA158</f>
        <v>0</v>
      </c>
      <c r="AB228" s="95">
        <f>'Other Opex'!AB158</f>
        <v>0</v>
      </c>
    </row>
    <row r="229" spans="2:28" hidden="1" outlineLevel="1">
      <c r="B229" s="271" t="str">
        <f ca="1">'Line Items'!D$603</f>
        <v>Other Operating Costs</v>
      </c>
      <c r="C229" s="271" t="str">
        <f ca="1">'Line Items'!D$633</f>
        <v>Other Operating Costs: Industry &amp; Professional Services</v>
      </c>
      <c r="D229" s="112" t="str">
        <f ca="1">'Other Opex'!D159</f>
        <v>[Industry &amp; Professional Services Line 28]</v>
      </c>
      <c r="E229" s="93"/>
      <c r="F229" s="113" t="str">
        <f>'Other Opex'!F159</f>
        <v>£000</v>
      </c>
      <c r="G229" s="94">
        <f>'Other Opex'!G159</f>
        <v>0</v>
      </c>
      <c r="H229" s="94">
        <f>'Other Opex'!H159</f>
        <v>0</v>
      </c>
      <c r="I229" s="94">
        <f>'Other Opex'!I159</f>
        <v>0</v>
      </c>
      <c r="J229" s="94">
        <f>'Other Opex'!J159</f>
        <v>0</v>
      </c>
      <c r="K229" s="94">
        <f>'Other Opex'!K159</f>
        <v>0</v>
      </c>
      <c r="L229" s="94">
        <f>'Other Opex'!L159</f>
        <v>0</v>
      </c>
      <c r="M229" s="94">
        <f>'Other Opex'!M159</f>
        <v>0</v>
      </c>
      <c r="N229" s="94">
        <f>'Other Opex'!N159</f>
        <v>0</v>
      </c>
      <c r="O229" s="94">
        <f>'Other Opex'!O159</f>
        <v>0</v>
      </c>
      <c r="P229" s="94">
        <f>'Other Opex'!P159</f>
        <v>0</v>
      </c>
      <c r="Q229" s="94">
        <f>'Other Opex'!Q159</f>
        <v>0</v>
      </c>
      <c r="R229" s="94">
        <f>'Other Opex'!R159</f>
        <v>0</v>
      </c>
      <c r="S229" s="94">
        <f>'Other Opex'!S159</f>
        <v>0</v>
      </c>
      <c r="T229" s="94">
        <f>'Other Opex'!T159</f>
        <v>0</v>
      </c>
      <c r="U229" s="94">
        <f>'Other Opex'!U159</f>
        <v>0</v>
      </c>
      <c r="V229" s="94">
        <f>'Other Opex'!V159</f>
        <v>0</v>
      </c>
      <c r="W229" s="94">
        <f>'Other Opex'!W159</f>
        <v>0</v>
      </c>
      <c r="X229" s="94">
        <f>'Other Opex'!X159</f>
        <v>0</v>
      </c>
      <c r="Y229" s="94">
        <f>'Other Opex'!Y159</f>
        <v>0</v>
      </c>
      <c r="Z229" s="94">
        <f>'Other Opex'!Z159</f>
        <v>0</v>
      </c>
      <c r="AA229" s="94">
        <f>'Other Opex'!AA159</f>
        <v>0</v>
      </c>
      <c r="AB229" s="95">
        <f>'Other Opex'!AB159</f>
        <v>0</v>
      </c>
    </row>
    <row r="230" spans="2:28" hidden="1" outlineLevel="1">
      <c r="B230" s="271" t="str">
        <f ca="1">'Line Items'!D$603</f>
        <v>Other Operating Costs</v>
      </c>
      <c r="C230" s="271" t="str">
        <f ca="1">'Line Items'!D$633</f>
        <v>Other Operating Costs: Industry &amp; Professional Services</v>
      </c>
      <c r="D230" s="112" t="str">
        <f ca="1">'Other Opex'!D160</f>
        <v>[Industry &amp; Professional Services Line 29]</v>
      </c>
      <c r="E230" s="93"/>
      <c r="F230" s="113" t="str">
        <f>'Other Opex'!F160</f>
        <v>£000</v>
      </c>
      <c r="G230" s="94">
        <f>'Other Opex'!G160</f>
        <v>0</v>
      </c>
      <c r="H230" s="94">
        <f>'Other Opex'!H160</f>
        <v>0</v>
      </c>
      <c r="I230" s="94">
        <f>'Other Opex'!I160</f>
        <v>0</v>
      </c>
      <c r="J230" s="94">
        <f>'Other Opex'!J160</f>
        <v>0</v>
      </c>
      <c r="K230" s="94">
        <f>'Other Opex'!K160</f>
        <v>0</v>
      </c>
      <c r="L230" s="94">
        <f>'Other Opex'!L160</f>
        <v>0</v>
      </c>
      <c r="M230" s="94">
        <f>'Other Opex'!M160</f>
        <v>0</v>
      </c>
      <c r="N230" s="94">
        <f>'Other Opex'!N160</f>
        <v>0</v>
      </c>
      <c r="O230" s="94">
        <f>'Other Opex'!O160</f>
        <v>0</v>
      </c>
      <c r="P230" s="94">
        <f>'Other Opex'!P160</f>
        <v>0</v>
      </c>
      <c r="Q230" s="94">
        <f>'Other Opex'!Q160</f>
        <v>0</v>
      </c>
      <c r="R230" s="94">
        <f>'Other Opex'!R160</f>
        <v>0</v>
      </c>
      <c r="S230" s="94">
        <f>'Other Opex'!S160</f>
        <v>0</v>
      </c>
      <c r="T230" s="94">
        <f>'Other Opex'!T160</f>
        <v>0</v>
      </c>
      <c r="U230" s="94">
        <f>'Other Opex'!U160</f>
        <v>0</v>
      </c>
      <c r="V230" s="94">
        <f>'Other Opex'!V160</f>
        <v>0</v>
      </c>
      <c r="W230" s="94">
        <f>'Other Opex'!W160</f>
        <v>0</v>
      </c>
      <c r="X230" s="94">
        <f>'Other Opex'!X160</f>
        <v>0</v>
      </c>
      <c r="Y230" s="94">
        <f>'Other Opex'!Y160</f>
        <v>0</v>
      </c>
      <c r="Z230" s="94">
        <f>'Other Opex'!Z160</f>
        <v>0</v>
      </c>
      <c r="AA230" s="94">
        <f>'Other Opex'!AA160</f>
        <v>0</v>
      </c>
      <c r="AB230" s="95">
        <f>'Other Opex'!AB160</f>
        <v>0</v>
      </c>
    </row>
    <row r="231" spans="2:28" hidden="1" outlineLevel="1">
      <c r="B231" s="271" t="str">
        <f ca="1">'Line Items'!D$603</f>
        <v>Other Operating Costs</v>
      </c>
      <c r="C231" s="271" t="str">
        <f ca="1">'Line Items'!D$633</f>
        <v>Other Operating Costs: Industry &amp; Professional Services</v>
      </c>
      <c r="D231" s="272" t="str">
        <f ca="1">'Other Opex'!D161</f>
        <v>[Industry &amp; Professional Services Line 30]</v>
      </c>
      <c r="E231" s="273"/>
      <c r="F231" s="274" t="str">
        <f>'Other Opex'!F161</f>
        <v>£000</v>
      </c>
      <c r="G231" s="275">
        <f>'Other Opex'!G161</f>
        <v>0</v>
      </c>
      <c r="H231" s="275">
        <f>'Other Opex'!H161</f>
        <v>0</v>
      </c>
      <c r="I231" s="275">
        <f>'Other Opex'!I161</f>
        <v>0</v>
      </c>
      <c r="J231" s="275">
        <f>'Other Opex'!J161</f>
        <v>0</v>
      </c>
      <c r="K231" s="275">
        <f>'Other Opex'!K161</f>
        <v>0</v>
      </c>
      <c r="L231" s="275">
        <f>'Other Opex'!L161</f>
        <v>0</v>
      </c>
      <c r="M231" s="275">
        <f>'Other Opex'!M161</f>
        <v>0</v>
      </c>
      <c r="N231" s="275">
        <f>'Other Opex'!N161</f>
        <v>0</v>
      </c>
      <c r="O231" s="275">
        <f>'Other Opex'!O161</f>
        <v>0</v>
      </c>
      <c r="P231" s="275">
        <f>'Other Opex'!P161</f>
        <v>0</v>
      </c>
      <c r="Q231" s="275">
        <f>'Other Opex'!Q161</f>
        <v>0</v>
      </c>
      <c r="R231" s="275">
        <f>'Other Opex'!R161</f>
        <v>0</v>
      </c>
      <c r="S231" s="275">
        <f>'Other Opex'!S161</f>
        <v>0</v>
      </c>
      <c r="T231" s="275">
        <f>'Other Opex'!T161</f>
        <v>0</v>
      </c>
      <c r="U231" s="275">
        <f>'Other Opex'!U161</f>
        <v>0</v>
      </c>
      <c r="V231" s="275">
        <f>'Other Opex'!V161</f>
        <v>0</v>
      </c>
      <c r="W231" s="275">
        <f>'Other Opex'!W161</f>
        <v>0</v>
      </c>
      <c r="X231" s="275">
        <f>'Other Opex'!X161</f>
        <v>0</v>
      </c>
      <c r="Y231" s="275">
        <f>'Other Opex'!Y161</f>
        <v>0</v>
      </c>
      <c r="Z231" s="275">
        <f>'Other Opex'!Z161</f>
        <v>0</v>
      </c>
      <c r="AA231" s="275">
        <f>'Other Opex'!AA161</f>
        <v>0</v>
      </c>
      <c r="AB231" s="276">
        <f>'Other Opex'!AB161</f>
        <v>0</v>
      </c>
    </row>
    <row r="232" spans="2:28" hidden="1" outlineLevel="1">
      <c r="B232" s="271" t="str">
        <f ca="1">'Line Items'!D$603</f>
        <v>Other Operating Costs</v>
      </c>
      <c r="C232" s="271" t="str">
        <f ca="1">'Line Items'!D$634</f>
        <v>Other Operating Costs: Administrative Costs &amp; Other</v>
      </c>
      <c r="D232" s="112" t="str">
        <f ca="1">'Other Opex'!D167</f>
        <v>Telecoms</v>
      </c>
      <c r="E232" s="93"/>
      <c r="F232" s="113" t="str">
        <f>'Other Opex'!F167</f>
        <v>£000</v>
      </c>
      <c r="G232" s="94">
        <f>'Other Opex'!G167</f>
        <v>0</v>
      </c>
      <c r="H232" s="94">
        <f>'Other Opex'!H167</f>
        <v>0</v>
      </c>
      <c r="I232" s="94">
        <f>'Other Opex'!I167</f>
        <v>0</v>
      </c>
      <c r="J232" s="94">
        <f>'Other Opex'!J167</f>
        <v>0</v>
      </c>
      <c r="K232" s="94">
        <f>'Other Opex'!K167</f>
        <v>0</v>
      </c>
      <c r="L232" s="94">
        <f>'Other Opex'!L167</f>
        <v>0</v>
      </c>
      <c r="M232" s="94">
        <f>'Other Opex'!M167</f>
        <v>0</v>
      </c>
      <c r="N232" s="94">
        <f>'Other Opex'!N167</f>
        <v>0</v>
      </c>
      <c r="O232" s="94">
        <f>'Other Opex'!O167</f>
        <v>0</v>
      </c>
      <c r="P232" s="94">
        <f>'Other Opex'!P167</f>
        <v>0</v>
      </c>
      <c r="Q232" s="94">
        <f>'Other Opex'!Q167</f>
        <v>0</v>
      </c>
      <c r="R232" s="94">
        <f>'Other Opex'!R167</f>
        <v>0</v>
      </c>
      <c r="S232" s="94">
        <f>'Other Opex'!S167</f>
        <v>0</v>
      </c>
      <c r="T232" s="94">
        <f>'Other Opex'!T167</f>
        <v>0</v>
      </c>
      <c r="U232" s="94">
        <f>'Other Opex'!U167</f>
        <v>0</v>
      </c>
      <c r="V232" s="94">
        <f>'Other Opex'!V167</f>
        <v>0</v>
      </c>
      <c r="W232" s="94">
        <f>'Other Opex'!W167</f>
        <v>0</v>
      </c>
      <c r="X232" s="94">
        <f>'Other Opex'!X167</f>
        <v>0</v>
      </c>
      <c r="Y232" s="94">
        <f>'Other Opex'!Y167</f>
        <v>0</v>
      </c>
      <c r="Z232" s="94">
        <f>'Other Opex'!Z167</f>
        <v>0</v>
      </c>
      <c r="AA232" s="94">
        <f>'Other Opex'!AA167</f>
        <v>0</v>
      </c>
      <c r="AB232" s="95">
        <f>'Other Opex'!AB167</f>
        <v>0</v>
      </c>
    </row>
    <row r="233" spans="2:28" hidden="1" outlineLevel="1">
      <c r="B233" s="271" t="str">
        <f ca="1">'Line Items'!D$603</f>
        <v>Other Operating Costs</v>
      </c>
      <c r="C233" s="271" t="str">
        <f ca="1">'Line Items'!D$634</f>
        <v>Other Operating Costs: Administrative Costs &amp; Other</v>
      </c>
      <c r="D233" s="112" t="str">
        <f ca="1">'Other Opex'!D168</f>
        <v>Systems &amp; IT</v>
      </c>
      <c r="E233" s="93"/>
      <c r="F233" s="113" t="str">
        <f>'Other Opex'!F168</f>
        <v>£000</v>
      </c>
      <c r="G233" s="94">
        <f>'Other Opex'!G168</f>
        <v>0</v>
      </c>
      <c r="H233" s="94">
        <f>'Other Opex'!H168</f>
        <v>0</v>
      </c>
      <c r="I233" s="94">
        <f>'Other Opex'!I168</f>
        <v>0</v>
      </c>
      <c r="J233" s="94">
        <f>'Other Opex'!J168</f>
        <v>0</v>
      </c>
      <c r="K233" s="94">
        <f>'Other Opex'!K168</f>
        <v>0</v>
      </c>
      <c r="L233" s="94">
        <f>'Other Opex'!L168</f>
        <v>0</v>
      </c>
      <c r="M233" s="94">
        <f>'Other Opex'!M168</f>
        <v>0</v>
      </c>
      <c r="N233" s="94">
        <f>'Other Opex'!N168</f>
        <v>0</v>
      </c>
      <c r="O233" s="94">
        <f>'Other Opex'!O168</f>
        <v>0</v>
      </c>
      <c r="P233" s="94">
        <f>'Other Opex'!P168</f>
        <v>0</v>
      </c>
      <c r="Q233" s="94">
        <f>'Other Opex'!Q168</f>
        <v>0</v>
      </c>
      <c r="R233" s="94">
        <f>'Other Opex'!R168</f>
        <v>0</v>
      </c>
      <c r="S233" s="94">
        <f>'Other Opex'!S168</f>
        <v>0</v>
      </c>
      <c r="T233" s="94">
        <f>'Other Opex'!T168</f>
        <v>0</v>
      </c>
      <c r="U233" s="94">
        <f>'Other Opex'!U168</f>
        <v>0</v>
      </c>
      <c r="V233" s="94">
        <f>'Other Opex'!V168</f>
        <v>0</v>
      </c>
      <c r="W233" s="94">
        <f>'Other Opex'!W168</f>
        <v>0</v>
      </c>
      <c r="X233" s="94">
        <f>'Other Opex'!X168</f>
        <v>0</v>
      </c>
      <c r="Y233" s="94">
        <f>'Other Opex'!Y168</f>
        <v>0</v>
      </c>
      <c r="Z233" s="94">
        <f>'Other Opex'!Z168</f>
        <v>0</v>
      </c>
      <c r="AA233" s="94">
        <f>'Other Opex'!AA168</f>
        <v>0</v>
      </c>
      <c r="AB233" s="95">
        <f>'Other Opex'!AB168</f>
        <v>0</v>
      </c>
    </row>
    <row r="234" spans="2:28" hidden="1" outlineLevel="1">
      <c r="B234" s="271" t="str">
        <f ca="1">'Line Items'!D$603</f>
        <v>Other Operating Costs</v>
      </c>
      <c r="C234" s="271" t="str">
        <f ca="1">'Line Items'!D$634</f>
        <v>Other Operating Costs: Administrative Costs &amp; Other</v>
      </c>
      <c r="D234" s="112" t="str">
        <f ca="1">'Other Opex'!D169</f>
        <v>Office Equipment</v>
      </c>
      <c r="E234" s="93"/>
      <c r="F234" s="113" t="str">
        <f>'Other Opex'!F169</f>
        <v>£000</v>
      </c>
      <c r="G234" s="94">
        <f>'Other Opex'!G169</f>
        <v>0</v>
      </c>
      <c r="H234" s="94">
        <f>'Other Opex'!H169</f>
        <v>0</v>
      </c>
      <c r="I234" s="94">
        <f>'Other Opex'!I169</f>
        <v>0</v>
      </c>
      <c r="J234" s="94">
        <f>'Other Opex'!J169</f>
        <v>0</v>
      </c>
      <c r="K234" s="94">
        <f>'Other Opex'!K169</f>
        <v>0</v>
      </c>
      <c r="L234" s="94">
        <f>'Other Opex'!L169</f>
        <v>0</v>
      </c>
      <c r="M234" s="94">
        <f>'Other Opex'!M169</f>
        <v>0</v>
      </c>
      <c r="N234" s="94">
        <f>'Other Opex'!N169</f>
        <v>0</v>
      </c>
      <c r="O234" s="94">
        <f>'Other Opex'!O169</f>
        <v>0</v>
      </c>
      <c r="P234" s="94">
        <f>'Other Opex'!P169</f>
        <v>0</v>
      </c>
      <c r="Q234" s="94">
        <f>'Other Opex'!Q169</f>
        <v>0</v>
      </c>
      <c r="R234" s="94">
        <f>'Other Opex'!R169</f>
        <v>0</v>
      </c>
      <c r="S234" s="94">
        <f>'Other Opex'!S169</f>
        <v>0</v>
      </c>
      <c r="T234" s="94">
        <f>'Other Opex'!T169</f>
        <v>0</v>
      </c>
      <c r="U234" s="94">
        <f>'Other Opex'!U169</f>
        <v>0</v>
      </c>
      <c r="V234" s="94">
        <f>'Other Opex'!V169</f>
        <v>0</v>
      </c>
      <c r="W234" s="94">
        <f>'Other Opex'!W169</f>
        <v>0</v>
      </c>
      <c r="X234" s="94">
        <f>'Other Opex'!X169</f>
        <v>0</v>
      </c>
      <c r="Y234" s="94">
        <f>'Other Opex'!Y169</f>
        <v>0</v>
      </c>
      <c r="Z234" s="94">
        <f>'Other Opex'!Z169</f>
        <v>0</v>
      </c>
      <c r="AA234" s="94">
        <f>'Other Opex'!AA169</f>
        <v>0</v>
      </c>
      <c r="AB234" s="95">
        <f>'Other Opex'!AB169</f>
        <v>0</v>
      </c>
    </row>
    <row r="235" spans="2:28" hidden="1" outlineLevel="1">
      <c r="B235" s="271" t="str">
        <f ca="1">'Line Items'!D$603</f>
        <v>Other Operating Costs</v>
      </c>
      <c r="C235" s="271" t="str">
        <f ca="1">'Line Items'!D$634</f>
        <v>Other Operating Costs: Administrative Costs &amp; Other</v>
      </c>
      <c r="D235" s="112" t="str">
        <f ca="1">'Other Opex'!D170</f>
        <v>Postage &amp; Stationery</v>
      </c>
      <c r="E235" s="93"/>
      <c r="F235" s="113" t="str">
        <f>'Other Opex'!F170</f>
        <v>£000</v>
      </c>
      <c r="G235" s="94">
        <f>'Other Opex'!G170</f>
        <v>0</v>
      </c>
      <c r="H235" s="94">
        <f>'Other Opex'!H170</f>
        <v>0</v>
      </c>
      <c r="I235" s="94">
        <f>'Other Opex'!I170</f>
        <v>0</v>
      </c>
      <c r="J235" s="94">
        <f>'Other Opex'!J170</f>
        <v>0</v>
      </c>
      <c r="K235" s="94">
        <f>'Other Opex'!K170</f>
        <v>0</v>
      </c>
      <c r="L235" s="94">
        <f>'Other Opex'!L170</f>
        <v>0</v>
      </c>
      <c r="M235" s="94">
        <f>'Other Opex'!M170</f>
        <v>0</v>
      </c>
      <c r="N235" s="94">
        <f>'Other Opex'!N170</f>
        <v>0</v>
      </c>
      <c r="O235" s="94">
        <f>'Other Opex'!O170</f>
        <v>0</v>
      </c>
      <c r="P235" s="94">
        <f>'Other Opex'!P170</f>
        <v>0</v>
      </c>
      <c r="Q235" s="94">
        <f>'Other Opex'!Q170</f>
        <v>0</v>
      </c>
      <c r="R235" s="94">
        <f>'Other Opex'!R170</f>
        <v>0</v>
      </c>
      <c r="S235" s="94">
        <f>'Other Opex'!S170</f>
        <v>0</v>
      </c>
      <c r="T235" s="94">
        <f>'Other Opex'!T170</f>
        <v>0</v>
      </c>
      <c r="U235" s="94">
        <f>'Other Opex'!U170</f>
        <v>0</v>
      </c>
      <c r="V235" s="94">
        <f>'Other Opex'!V170</f>
        <v>0</v>
      </c>
      <c r="W235" s="94">
        <f>'Other Opex'!W170</f>
        <v>0</v>
      </c>
      <c r="X235" s="94">
        <f>'Other Opex'!X170</f>
        <v>0</v>
      </c>
      <c r="Y235" s="94">
        <f>'Other Opex'!Y170</f>
        <v>0</v>
      </c>
      <c r="Z235" s="94">
        <f>'Other Opex'!Z170</f>
        <v>0</v>
      </c>
      <c r="AA235" s="94">
        <f>'Other Opex'!AA170</f>
        <v>0</v>
      </c>
      <c r="AB235" s="95">
        <f>'Other Opex'!AB170</f>
        <v>0</v>
      </c>
    </row>
    <row r="236" spans="2:28" hidden="1" outlineLevel="1">
      <c r="B236" s="271" t="str">
        <f ca="1">'Line Items'!D$603</f>
        <v>Other Operating Costs</v>
      </c>
      <c r="C236" s="271" t="str">
        <f ca="1">'Line Items'!D$634</f>
        <v>Other Operating Costs: Administrative Costs &amp; Other</v>
      </c>
      <c r="D236" s="112" t="str">
        <f ca="1">'Other Opex'!D171</f>
        <v>Advertising</v>
      </c>
      <c r="E236" s="93"/>
      <c r="F236" s="113" t="str">
        <f>'Other Opex'!F171</f>
        <v>£000</v>
      </c>
      <c r="G236" s="94">
        <f>'Other Opex'!G171</f>
        <v>0</v>
      </c>
      <c r="H236" s="94">
        <f>'Other Opex'!H171</f>
        <v>0</v>
      </c>
      <c r="I236" s="94">
        <f>'Other Opex'!I171</f>
        <v>0</v>
      </c>
      <c r="J236" s="94">
        <f>'Other Opex'!J171</f>
        <v>0</v>
      </c>
      <c r="K236" s="94">
        <f>'Other Opex'!K171</f>
        <v>0</v>
      </c>
      <c r="L236" s="94">
        <f>'Other Opex'!L171</f>
        <v>0</v>
      </c>
      <c r="M236" s="94">
        <f>'Other Opex'!M171</f>
        <v>0</v>
      </c>
      <c r="N236" s="94">
        <f>'Other Opex'!N171</f>
        <v>0</v>
      </c>
      <c r="O236" s="94">
        <f>'Other Opex'!O171</f>
        <v>0</v>
      </c>
      <c r="P236" s="94">
        <f>'Other Opex'!P171</f>
        <v>0</v>
      </c>
      <c r="Q236" s="94">
        <f>'Other Opex'!Q171</f>
        <v>0</v>
      </c>
      <c r="R236" s="94">
        <f>'Other Opex'!R171</f>
        <v>0</v>
      </c>
      <c r="S236" s="94">
        <f>'Other Opex'!S171</f>
        <v>0</v>
      </c>
      <c r="T236" s="94">
        <f>'Other Opex'!T171</f>
        <v>0</v>
      </c>
      <c r="U236" s="94">
        <f>'Other Opex'!U171</f>
        <v>0</v>
      </c>
      <c r="V236" s="94">
        <f>'Other Opex'!V171</f>
        <v>0</v>
      </c>
      <c r="W236" s="94">
        <f>'Other Opex'!W171</f>
        <v>0</v>
      </c>
      <c r="X236" s="94">
        <f>'Other Opex'!X171</f>
        <v>0</v>
      </c>
      <c r="Y236" s="94">
        <f>'Other Opex'!Y171</f>
        <v>0</v>
      </c>
      <c r="Z236" s="94">
        <f>'Other Opex'!Z171</f>
        <v>0</v>
      </c>
      <c r="AA236" s="94">
        <f>'Other Opex'!AA171</f>
        <v>0</v>
      </c>
      <c r="AB236" s="95">
        <f>'Other Opex'!AB171</f>
        <v>0</v>
      </c>
    </row>
    <row r="237" spans="2:28" hidden="1" outlineLevel="1">
      <c r="B237" s="271" t="str">
        <f ca="1">'Line Items'!D$603</f>
        <v>Other Operating Costs</v>
      </c>
      <c r="C237" s="271" t="str">
        <f ca="1">'Line Items'!D$634</f>
        <v>Other Operating Costs: Administrative Costs &amp; Other</v>
      </c>
      <c r="D237" s="112" t="str">
        <f ca="1">'Other Opex'!D172</f>
        <v>Other Marketing Costs</v>
      </c>
      <c r="E237" s="93"/>
      <c r="F237" s="113" t="str">
        <f>'Other Opex'!F172</f>
        <v>£000</v>
      </c>
      <c r="G237" s="94">
        <f>'Other Opex'!G172</f>
        <v>0</v>
      </c>
      <c r="H237" s="94">
        <f>'Other Opex'!H172</f>
        <v>0</v>
      </c>
      <c r="I237" s="94">
        <f>'Other Opex'!I172</f>
        <v>0</v>
      </c>
      <c r="J237" s="94">
        <f>'Other Opex'!J172</f>
        <v>0</v>
      </c>
      <c r="K237" s="94">
        <f>'Other Opex'!K172</f>
        <v>0</v>
      </c>
      <c r="L237" s="94">
        <f>'Other Opex'!L172</f>
        <v>0</v>
      </c>
      <c r="M237" s="94">
        <f>'Other Opex'!M172</f>
        <v>0</v>
      </c>
      <c r="N237" s="94">
        <f>'Other Opex'!N172</f>
        <v>0</v>
      </c>
      <c r="O237" s="94">
        <f>'Other Opex'!O172</f>
        <v>0</v>
      </c>
      <c r="P237" s="94">
        <f>'Other Opex'!P172</f>
        <v>0</v>
      </c>
      <c r="Q237" s="94">
        <f>'Other Opex'!Q172</f>
        <v>0</v>
      </c>
      <c r="R237" s="94">
        <f>'Other Opex'!R172</f>
        <v>0</v>
      </c>
      <c r="S237" s="94">
        <f>'Other Opex'!S172</f>
        <v>0</v>
      </c>
      <c r="T237" s="94">
        <f>'Other Opex'!T172</f>
        <v>0</v>
      </c>
      <c r="U237" s="94">
        <f>'Other Opex'!U172</f>
        <v>0</v>
      </c>
      <c r="V237" s="94">
        <f>'Other Opex'!V172</f>
        <v>0</v>
      </c>
      <c r="W237" s="94">
        <f>'Other Opex'!W172</f>
        <v>0</v>
      </c>
      <c r="X237" s="94">
        <f>'Other Opex'!X172</f>
        <v>0</v>
      </c>
      <c r="Y237" s="94">
        <f>'Other Opex'!Y172</f>
        <v>0</v>
      </c>
      <c r="Z237" s="94">
        <f>'Other Opex'!Z172</f>
        <v>0</v>
      </c>
      <c r="AA237" s="94">
        <f>'Other Opex'!AA172</f>
        <v>0</v>
      </c>
      <c r="AB237" s="95">
        <f>'Other Opex'!AB172</f>
        <v>0</v>
      </c>
    </row>
    <row r="238" spans="2:28" hidden="1" outlineLevel="1">
      <c r="B238" s="271" t="str">
        <f ca="1">'Line Items'!D$603</f>
        <v>Other Operating Costs</v>
      </c>
      <c r="C238" s="271" t="str">
        <f ca="1">'Line Items'!D$634</f>
        <v>Other Operating Costs: Administrative Costs &amp; Other</v>
      </c>
      <c r="D238" s="112" t="str">
        <f ca="1">'Other Opex'!D173</f>
        <v>Insurance</v>
      </c>
      <c r="E238" s="93"/>
      <c r="F238" s="113" t="str">
        <f>'Other Opex'!F173</f>
        <v>£000</v>
      </c>
      <c r="G238" s="94">
        <f>'Other Opex'!G173</f>
        <v>0</v>
      </c>
      <c r="H238" s="94">
        <f>'Other Opex'!H173</f>
        <v>0</v>
      </c>
      <c r="I238" s="94">
        <f>'Other Opex'!I173</f>
        <v>0</v>
      </c>
      <c r="J238" s="94">
        <f>'Other Opex'!J173</f>
        <v>0</v>
      </c>
      <c r="K238" s="94">
        <f>'Other Opex'!K173</f>
        <v>0</v>
      </c>
      <c r="L238" s="94">
        <f>'Other Opex'!L173</f>
        <v>0</v>
      </c>
      <c r="M238" s="94">
        <f>'Other Opex'!M173</f>
        <v>0</v>
      </c>
      <c r="N238" s="94">
        <f>'Other Opex'!N173</f>
        <v>0</v>
      </c>
      <c r="O238" s="94">
        <f>'Other Opex'!O173</f>
        <v>0</v>
      </c>
      <c r="P238" s="94">
        <f>'Other Opex'!P173</f>
        <v>0</v>
      </c>
      <c r="Q238" s="94">
        <f>'Other Opex'!Q173</f>
        <v>0</v>
      </c>
      <c r="R238" s="94">
        <f>'Other Opex'!R173</f>
        <v>0</v>
      </c>
      <c r="S238" s="94">
        <f>'Other Opex'!S173</f>
        <v>0</v>
      </c>
      <c r="T238" s="94">
        <f>'Other Opex'!T173</f>
        <v>0</v>
      </c>
      <c r="U238" s="94">
        <f>'Other Opex'!U173</f>
        <v>0</v>
      </c>
      <c r="V238" s="94">
        <f>'Other Opex'!V173</f>
        <v>0</v>
      </c>
      <c r="W238" s="94">
        <f>'Other Opex'!W173</f>
        <v>0</v>
      </c>
      <c r="X238" s="94">
        <f>'Other Opex'!X173</f>
        <v>0</v>
      </c>
      <c r="Y238" s="94">
        <f>'Other Opex'!Y173</f>
        <v>0</v>
      </c>
      <c r="Z238" s="94">
        <f>'Other Opex'!Z173</f>
        <v>0</v>
      </c>
      <c r="AA238" s="94">
        <f>'Other Opex'!AA173</f>
        <v>0</v>
      </c>
      <c r="AB238" s="95">
        <f>'Other Opex'!AB173</f>
        <v>0</v>
      </c>
    </row>
    <row r="239" spans="2:28" hidden="1" outlineLevel="1">
      <c r="B239" s="271" t="str">
        <f ca="1">'Line Items'!D$603</f>
        <v>Other Operating Costs</v>
      </c>
      <c r="C239" s="271" t="str">
        <f ca="1">'Line Items'!D$634</f>
        <v>Other Operating Costs: Administrative Costs &amp; Other</v>
      </c>
      <c r="D239" s="112" t="str">
        <f ca="1">'Other Opex'!D174</f>
        <v>Rents &amp; Rates</v>
      </c>
      <c r="E239" s="93"/>
      <c r="F239" s="113" t="str">
        <f>'Other Opex'!F174</f>
        <v>£000</v>
      </c>
      <c r="G239" s="94">
        <f>'Other Opex'!G174</f>
        <v>0</v>
      </c>
      <c r="H239" s="94">
        <f>'Other Opex'!H174</f>
        <v>0</v>
      </c>
      <c r="I239" s="94">
        <f>'Other Opex'!I174</f>
        <v>0</v>
      </c>
      <c r="J239" s="94">
        <f>'Other Opex'!J174</f>
        <v>0</v>
      </c>
      <c r="K239" s="94">
        <f>'Other Opex'!K174</f>
        <v>0</v>
      </c>
      <c r="L239" s="94">
        <f>'Other Opex'!L174</f>
        <v>0</v>
      </c>
      <c r="M239" s="94">
        <f>'Other Opex'!M174</f>
        <v>0</v>
      </c>
      <c r="N239" s="94">
        <f>'Other Opex'!N174</f>
        <v>0</v>
      </c>
      <c r="O239" s="94">
        <f>'Other Opex'!O174</f>
        <v>0</v>
      </c>
      <c r="P239" s="94">
        <f>'Other Opex'!P174</f>
        <v>0</v>
      </c>
      <c r="Q239" s="94">
        <f>'Other Opex'!Q174</f>
        <v>0</v>
      </c>
      <c r="R239" s="94">
        <f>'Other Opex'!R174</f>
        <v>0</v>
      </c>
      <c r="S239" s="94">
        <f>'Other Opex'!S174</f>
        <v>0</v>
      </c>
      <c r="T239" s="94">
        <f>'Other Opex'!T174</f>
        <v>0</v>
      </c>
      <c r="U239" s="94">
        <f>'Other Opex'!U174</f>
        <v>0</v>
      </c>
      <c r="V239" s="94">
        <f>'Other Opex'!V174</f>
        <v>0</v>
      </c>
      <c r="W239" s="94">
        <f>'Other Opex'!W174</f>
        <v>0</v>
      </c>
      <c r="X239" s="94">
        <f>'Other Opex'!X174</f>
        <v>0</v>
      </c>
      <c r="Y239" s="94">
        <f>'Other Opex'!Y174</f>
        <v>0</v>
      </c>
      <c r="Z239" s="94">
        <f>'Other Opex'!Z174</f>
        <v>0</v>
      </c>
      <c r="AA239" s="94">
        <f>'Other Opex'!AA174</f>
        <v>0</v>
      </c>
      <c r="AB239" s="95">
        <f>'Other Opex'!AB174</f>
        <v>0</v>
      </c>
    </row>
    <row r="240" spans="2:28" hidden="1" outlineLevel="1">
      <c r="B240" s="271" t="str">
        <f ca="1">'Line Items'!D$603</f>
        <v>Other Operating Costs</v>
      </c>
      <c r="C240" s="271" t="str">
        <f ca="1">'Line Items'!D$634</f>
        <v>Other Operating Costs: Administrative Costs &amp; Other</v>
      </c>
      <c r="D240" s="112" t="str">
        <f ca="1">'Other Opex'!D175</f>
        <v>Bank Charges</v>
      </c>
      <c r="E240" s="93"/>
      <c r="F240" s="113" t="str">
        <f>'Other Opex'!F175</f>
        <v>£000</v>
      </c>
      <c r="G240" s="94">
        <f>'Other Opex'!G175</f>
        <v>0</v>
      </c>
      <c r="H240" s="94">
        <f>'Other Opex'!H175</f>
        <v>0</v>
      </c>
      <c r="I240" s="94">
        <f>'Other Opex'!I175</f>
        <v>0</v>
      </c>
      <c r="J240" s="94">
        <f>'Other Opex'!J175</f>
        <v>0</v>
      </c>
      <c r="K240" s="94">
        <f>'Other Opex'!K175</f>
        <v>0</v>
      </c>
      <c r="L240" s="94">
        <f>'Other Opex'!L175</f>
        <v>0</v>
      </c>
      <c r="M240" s="94">
        <f>'Other Opex'!M175</f>
        <v>0</v>
      </c>
      <c r="N240" s="94">
        <f>'Other Opex'!N175</f>
        <v>0</v>
      </c>
      <c r="O240" s="94">
        <f>'Other Opex'!O175</f>
        <v>0</v>
      </c>
      <c r="P240" s="94">
        <f>'Other Opex'!P175</f>
        <v>0</v>
      </c>
      <c r="Q240" s="94">
        <f>'Other Opex'!Q175</f>
        <v>0</v>
      </c>
      <c r="R240" s="94">
        <f>'Other Opex'!R175</f>
        <v>0</v>
      </c>
      <c r="S240" s="94">
        <f>'Other Opex'!S175</f>
        <v>0</v>
      </c>
      <c r="T240" s="94">
        <f>'Other Opex'!T175</f>
        <v>0</v>
      </c>
      <c r="U240" s="94">
        <f>'Other Opex'!U175</f>
        <v>0</v>
      </c>
      <c r="V240" s="94">
        <f>'Other Opex'!V175</f>
        <v>0</v>
      </c>
      <c r="W240" s="94">
        <f>'Other Opex'!W175</f>
        <v>0</v>
      </c>
      <c r="X240" s="94">
        <f>'Other Opex'!X175</f>
        <v>0</v>
      </c>
      <c r="Y240" s="94">
        <f>'Other Opex'!Y175</f>
        <v>0</v>
      </c>
      <c r="Z240" s="94">
        <f>'Other Opex'!Z175</f>
        <v>0</v>
      </c>
      <c r="AA240" s="94">
        <f>'Other Opex'!AA175</f>
        <v>0</v>
      </c>
      <c r="AB240" s="95">
        <f>'Other Opex'!AB175</f>
        <v>0</v>
      </c>
    </row>
    <row r="241" spans="2:28" hidden="1" outlineLevel="1">
      <c r="B241" s="271" t="str">
        <f ca="1">'Line Items'!D$603</f>
        <v>Other Operating Costs</v>
      </c>
      <c r="C241" s="271" t="str">
        <f ca="1">'Line Items'!D$634</f>
        <v>Other Operating Costs: Administrative Costs &amp; Other</v>
      </c>
      <c r="D241" s="112" t="str">
        <f ca="1">'Other Opex'!D176</f>
        <v>Waste Disposal</v>
      </c>
      <c r="E241" s="93"/>
      <c r="F241" s="113" t="str">
        <f>'Other Opex'!F176</f>
        <v>£000</v>
      </c>
      <c r="G241" s="94">
        <f>'Other Opex'!G176</f>
        <v>0</v>
      </c>
      <c r="H241" s="94">
        <f>'Other Opex'!H176</f>
        <v>0</v>
      </c>
      <c r="I241" s="94">
        <f>'Other Opex'!I176</f>
        <v>0</v>
      </c>
      <c r="J241" s="94">
        <f>'Other Opex'!J176</f>
        <v>0</v>
      </c>
      <c r="K241" s="94">
        <f>'Other Opex'!K176</f>
        <v>0</v>
      </c>
      <c r="L241" s="94">
        <f>'Other Opex'!L176</f>
        <v>0</v>
      </c>
      <c r="M241" s="94">
        <f>'Other Opex'!M176</f>
        <v>0</v>
      </c>
      <c r="N241" s="94">
        <f>'Other Opex'!N176</f>
        <v>0</v>
      </c>
      <c r="O241" s="94">
        <f>'Other Opex'!O176</f>
        <v>0</v>
      </c>
      <c r="P241" s="94">
        <f>'Other Opex'!P176</f>
        <v>0</v>
      </c>
      <c r="Q241" s="94">
        <f>'Other Opex'!Q176</f>
        <v>0</v>
      </c>
      <c r="R241" s="94">
        <f>'Other Opex'!R176</f>
        <v>0</v>
      </c>
      <c r="S241" s="94">
        <f>'Other Opex'!S176</f>
        <v>0</v>
      </c>
      <c r="T241" s="94">
        <f>'Other Opex'!T176</f>
        <v>0</v>
      </c>
      <c r="U241" s="94">
        <f>'Other Opex'!U176</f>
        <v>0</v>
      </c>
      <c r="V241" s="94">
        <f>'Other Opex'!V176</f>
        <v>0</v>
      </c>
      <c r="W241" s="94">
        <f>'Other Opex'!W176</f>
        <v>0</v>
      </c>
      <c r="X241" s="94">
        <f>'Other Opex'!X176</f>
        <v>0</v>
      </c>
      <c r="Y241" s="94">
        <f>'Other Opex'!Y176</f>
        <v>0</v>
      </c>
      <c r="Z241" s="94">
        <f>'Other Opex'!Z176</f>
        <v>0</v>
      </c>
      <c r="AA241" s="94">
        <f>'Other Opex'!AA176</f>
        <v>0</v>
      </c>
      <c r="AB241" s="95">
        <f>'Other Opex'!AB176</f>
        <v>0</v>
      </c>
    </row>
    <row r="242" spans="2:28" hidden="1" outlineLevel="1">
      <c r="B242" s="271" t="str">
        <f ca="1">'Line Items'!D$603</f>
        <v>Other Operating Costs</v>
      </c>
      <c r="C242" s="271" t="str">
        <f ca="1">'Line Items'!D$634</f>
        <v>Other Operating Costs: Administrative Costs &amp; Other</v>
      </c>
      <c r="D242" s="112" t="str">
        <f ca="1">'Other Opex'!D177</f>
        <v>Subscriptions</v>
      </c>
      <c r="E242" s="93"/>
      <c r="F242" s="113" t="str">
        <f>'Other Opex'!F177</f>
        <v>£000</v>
      </c>
      <c r="G242" s="94">
        <f>'Other Opex'!G177</f>
        <v>0</v>
      </c>
      <c r="H242" s="94">
        <f>'Other Opex'!H177</f>
        <v>0</v>
      </c>
      <c r="I242" s="94">
        <f>'Other Opex'!I177</f>
        <v>0</v>
      </c>
      <c r="J242" s="94">
        <f>'Other Opex'!J177</f>
        <v>0</v>
      </c>
      <c r="K242" s="94">
        <f>'Other Opex'!K177</f>
        <v>0</v>
      </c>
      <c r="L242" s="94">
        <f>'Other Opex'!L177</f>
        <v>0</v>
      </c>
      <c r="M242" s="94">
        <f>'Other Opex'!M177</f>
        <v>0</v>
      </c>
      <c r="N242" s="94">
        <f>'Other Opex'!N177</f>
        <v>0</v>
      </c>
      <c r="O242" s="94">
        <f>'Other Opex'!O177</f>
        <v>0</v>
      </c>
      <c r="P242" s="94">
        <f>'Other Opex'!P177</f>
        <v>0</v>
      </c>
      <c r="Q242" s="94">
        <f>'Other Opex'!Q177</f>
        <v>0</v>
      </c>
      <c r="R242" s="94">
        <f>'Other Opex'!R177</f>
        <v>0</v>
      </c>
      <c r="S242" s="94">
        <f>'Other Opex'!S177</f>
        <v>0</v>
      </c>
      <c r="T242" s="94">
        <f>'Other Opex'!T177</f>
        <v>0</v>
      </c>
      <c r="U242" s="94">
        <f>'Other Opex'!U177</f>
        <v>0</v>
      </c>
      <c r="V242" s="94">
        <f>'Other Opex'!V177</f>
        <v>0</v>
      </c>
      <c r="W242" s="94">
        <f>'Other Opex'!W177</f>
        <v>0</v>
      </c>
      <c r="X242" s="94">
        <f>'Other Opex'!X177</f>
        <v>0</v>
      </c>
      <c r="Y242" s="94">
        <f>'Other Opex'!Y177</f>
        <v>0</v>
      </c>
      <c r="Z242" s="94">
        <f>'Other Opex'!Z177</f>
        <v>0</v>
      </c>
      <c r="AA242" s="94">
        <f>'Other Opex'!AA177</f>
        <v>0</v>
      </c>
      <c r="AB242" s="95">
        <f>'Other Opex'!AB177</f>
        <v>0</v>
      </c>
    </row>
    <row r="243" spans="2:28" hidden="1" outlineLevel="1">
      <c r="B243" s="271" t="str">
        <f ca="1">'Line Items'!D$603</f>
        <v>Other Operating Costs</v>
      </c>
      <c r="C243" s="271" t="str">
        <f ca="1">'Line Items'!D$634</f>
        <v>Other Operating Costs: Administrative Costs &amp; Other</v>
      </c>
      <c r="D243" s="112" t="str">
        <f ca="1">'Other Opex'!D178</f>
        <v>Road Vehicles</v>
      </c>
      <c r="E243" s="93"/>
      <c r="F243" s="113" t="str">
        <f>'Other Opex'!F178</f>
        <v>£000</v>
      </c>
      <c r="G243" s="94">
        <f>'Other Opex'!G178</f>
        <v>0</v>
      </c>
      <c r="H243" s="94">
        <f>'Other Opex'!H178</f>
        <v>0</v>
      </c>
      <c r="I243" s="94">
        <f>'Other Opex'!I178</f>
        <v>0</v>
      </c>
      <c r="J243" s="94">
        <f>'Other Opex'!J178</f>
        <v>0</v>
      </c>
      <c r="K243" s="94">
        <f>'Other Opex'!K178</f>
        <v>0</v>
      </c>
      <c r="L243" s="94">
        <f>'Other Opex'!L178</f>
        <v>0</v>
      </c>
      <c r="M243" s="94">
        <f>'Other Opex'!M178</f>
        <v>0</v>
      </c>
      <c r="N243" s="94">
        <f>'Other Opex'!N178</f>
        <v>0</v>
      </c>
      <c r="O243" s="94">
        <f>'Other Opex'!O178</f>
        <v>0</v>
      </c>
      <c r="P243" s="94">
        <f>'Other Opex'!P178</f>
        <v>0</v>
      </c>
      <c r="Q243" s="94">
        <f>'Other Opex'!Q178</f>
        <v>0</v>
      </c>
      <c r="R243" s="94">
        <f>'Other Opex'!R178</f>
        <v>0</v>
      </c>
      <c r="S243" s="94">
        <f>'Other Opex'!S178</f>
        <v>0</v>
      </c>
      <c r="T243" s="94">
        <f>'Other Opex'!T178</f>
        <v>0</v>
      </c>
      <c r="U243" s="94">
        <f>'Other Opex'!U178</f>
        <v>0</v>
      </c>
      <c r="V243" s="94">
        <f>'Other Opex'!V178</f>
        <v>0</v>
      </c>
      <c r="W243" s="94">
        <f>'Other Opex'!W178</f>
        <v>0</v>
      </c>
      <c r="X243" s="94">
        <f>'Other Opex'!X178</f>
        <v>0</v>
      </c>
      <c r="Y243" s="94">
        <f>'Other Opex'!Y178</f>
        <v>0</v>
      </c>
      <c r="Z243" s="94">
        <f>'Other Opex'!Z178</f>
        <v>0</v>
      </c>
      <c r="AA243" s="94">
        <f>'Other Opex'!AA178</f>
        <v>0</v>
      </c>
      <c r="AB243" s="95">
        <f>'Other Opex'!AB178</f>
        <v>0</v>
      </c>
    </row>
    <row r="244" spans="2:28" hidden="1" outlineLevel="1">
      <c r="B244" s="271" t="str">
        <f ca="1">'Line Items'!D$603</f>
        <v>Other Operating Costs</v>
      </c>
      <c r="C244" s="271" t="str">
        <f ca="1">'Line Items'!D$634</f>
        <v>Other Operating Costs: Administrative Costs &amp; Other</v>
      </c>
      <c r="D244" s="112" t="str">
        <f ca="1">'Other Opex'!D179</f>
        <v>Office Utilities &amp; Maintenance</v>
      </c>
      <c r="E244" s="93"/>
      <c r="F244" s="113" t="str">
        <f>'Other Opex'!F179</f>
        <v>£000</v>
      </c>
      <c r="G244" s="94">
        <f>'Other Opex'!G179</f>
        <v>0</v>
      </c>
      <c r="H244" s="94">
        <f>'Other Opex'!H179</f>
        <v>0</v>
      </c>
      <c r="I244" s="94">
        <f>'Other Opex'!I179</f>
        <v>0</v>
      </c>
      <c r="J244" s="94">
        <f>'Other Opex'!J179</f>
        <v>0</v>
      </c>
      <c r="K244" s="94">
        <f>'Other Opex'!K179</f>
        <v>0</v>
      </c>
      <c r="L244" s="94">
        <f>'Other Opex'!L179</f>
        <v>0</v>
      </c>
      <c r="M244" s="94">
        <f>'Other Opex'!M179</f>
        <v>0</v>
      </c>
      <c r="N244" s="94">
        <f>'Other Opex'!N179</f>
        <v>0</v>
      </c>
      <c r="O244" s="94">
        <f>'Other Opex'!O179</f>
        <v>0</v>
      </c>
      <c r="P244" s="94">
        <f>'Other Opex'!P179</f>
        <v>0</v>
      </c>
      <c r="Q244" s="94">
        <f>'Other Opex'!Q179</f>
        <v>0</v>
      </c>
      <c r="R244" s="94">
        <f>'Other Opex'!R179</f>
        <v>0</v>
      </c>
      <c r="S244" s="94">
        <f>'Other Opex'!S179</f>
        <v>0</v>
      </c>
      <c r="T244" s="94">
        <f>'Other Opex'!T179</f>
        <v>0</v>
      </c>
      <c r="U244" s="94">
        <f>'Other Opex'!U179</f>
        <v>0</v>
      </c>
      <c r="V244" s="94">
        <f>'Other Opex'!V179</f>
        <v>0</v>
      </c>
      <c r="W244" s="94">
        <f>'Other Opex'!W179</f>
        <v>0</v>
      </c>
      <c r="X244" s="94">
        <f>'Other Opex'!X179</f>
        <v>0</v>
      </c>
      <c r="Y244" s="94">
        <f>'Other Opex'!Y179</f>
        <v>0</v>
      </c>
      <c r="Z244" s="94">
        <f>'Other Opex'!Z179</f>
        <v>0</v>
      </c>
      <c r="AA244" s="94">
        <f>'Other Opex'!AA179</f>
        <v>0</v>
      </c>
      <c r="AB244" s="95">
        <f>'Other Opex'!AB179</f>
        <v>0</v>
      </c>
    </row>
    <row r="245" spans="2:28" hidden="1" outlineLevel="1">
      <c r="B245" s="271" t="str">
        <f ca="1">'Line Items'!D$603</f>
        <v>Other Operating Costs</v>
      </c>
      <c r="C245" s="271" t="str">
        <f ca="1">'Line Items'!D$634</f>
        <v>Other Operating Costs: Administrative Costs &amp; Other</v>
      </c>
      <c r="D245" s="112" t="str">
        <f ca="1">'Other Opex'!D180</f>
        <v>Office Security</v>
      </c>
      <c r="E245" s="93"/>
      <c r="F245" s="113" t="str">
        <f>'Other Opex'!F180</f>
        <v>£000</v>
      </c>
      <c r="G245" s="94">
        <f>'Other Opex'!G180</f>
        <v>0</v>
      </c>
      <c r="H245" s="94">
        <f>'Other Opex'!H180</f>
        <v>0</v>
      </c>
      <c r="I245" s="94">
        <f>'Other Opex'!I180</f>
        <v>0</v>
      </c>
      <c r="J245" s="94">
        <f>'Other Opex'!J180</f>
        <v>0</v>
      </c>
      <c r="K245" s="94">
        <f>'Other Opex'!K180</f>
        <v>0</v>
      </c>
      <c r="L245" s="94">
        <f>'Other Opex'!L180</f>
        <v>0</v>
      </c>
      <c r="M245" s="94">
        <f>'Other Opex'!M180</f>
        <v>0</v>
      </c>
      <c r="N245" s="94">
        <f>'Other Opex'!N180</f>
        <v>0</v>
      </c>
      <c r="O245" s="94">
        <f>'Other Opex'!O180</f>
        <v>0</v>
      </c>
      <c r="P245" s="94">
        <f>'Other Opex'!P180</f>
        <v>0</v>
      </c>
      <c r="Q245" s="94">
        <f>'Other Opex'!Q180</f>
        <v>0</v>
      </c>
      <c r="R245" s="94">
        <f>'Other Opex'!R180</f>
        <v>0</v>
      </c>
      <c r="S245" s="94">
        <f>'Other Opex'!S180</f>
        <v>0</v>
      </c>
      <c r="T245" s="94">
        <f>'Other Opex'!T180</f>
        <v>0</v>
      </c>
      <c r="U245" s="94">
        <f>'Other Opex'!U180</f>
        <v>0</v>
      </c>
      <c r="V245" s="94">
        <f>'Other Opex'!V180</f>
        <v>0</v>
      </c>
      <c r="W245" s="94">
        <f>'Other Opex'!W180</f>
        <v>0</v>
      </c>
      <c r="X245" s="94">
        <f>'Other Opex'!X180</f>
        <v>0</v>
      </c>
      <c r="Y245" s="94">
        <f>'Other Opex'!Y180</f>
        <v>0</v>
      </c>
      <c r="Z245" s="94">
        <f>'Other Opex'!Z180</f>
        <v>0</v>
      </c>
      <c r="AA245" s="94">
        <f>'Other Opex'!AA180</f>
        <v>0</v>
      </c>
      <c r="AB245" s="95">
        <f>'Other Opex'!AB180</f>
        <v>0</v>
      </c>
    </row>
    <row r="246" spans="2:28" hidden="1" outlineLevel="1">
      <c r="B246" s="271" t="str">
        <f ca="1">'Line Items'!D$603</f>
        <v>Other Operating Costs</v>
      </c>
      <c r="C246" s="271" t="str">
        <f ca="1">'Line Items'!D$634</f>
        <v>Other Operating Costs: Administrative Costs &amp; Other</v>
      </c>
      <c r="D246" s="112" t="str">
        <f ca="1">'Other Opex'!D181</f>
        <v>Management Fee</v>
      </c>
      <c r="E246" s="93"/>
      <c r="F246" s="113" t="str">
        <f>'Other Opex'!F181</f>
        <v>£000</v>
      </c>
      <c r="G246" s="94">
        <f>'Other Opex'!G181</f>
        <v>0</v>
      </c>
      <c r="H246" s="94">
        <f>'Other Opex'!H181</f>
        <v>0</v>
      </c>
      <c r="I246" s="94">
        <f>'Other Opex'!I181</f>
        <v>0</v>
      </c>
      <c r="J246" s="94">
        <f>'Other Opex'!J181</f>
        <v>0</v>
      </c>
      <c r="K246" s="94">
        <f>'Other Opex'!K181</f>
        <v>0</v>
      </c>
      <c r="L246" s="94">
        <f>'Other Opex'!L181</f>
        <v>0</v>
      </c>
      <c r="M246" s="94">
        <f>'Other Opex'!M181</f>
        <v>0</v>
      </c>
      <c r="N246" s="94">
        <f>'Other Opex'!N181</f>
        <v>0</v>
      </c>
      <c r="O246" s="94">
        <f>'Other Opex'!O181</f>
        <v>0</v>
      </c>
      <c r="P246" s="94">
        <f>'Other Opex'!P181</f>
        <v>0</v>
      </c>
      <c r="Q246" s="94">
        <f>'Other Opex'!Q181</f>
        <v>0</v>
      </c>
      <c r="R246" s="94">
        <f>'Other Opex'!R181</f>
        <v>0</v>
      </c>
      <c r="S246" s="94">
        <f>'Other Opex'!S181</f>
        <v>0</v>
      </c>
      <c r="T246" s="94">
        <f>'Other Opex'!T181</f>
        <v>0</v>
      </c>
      <c r="U246" s="94">
        <f>'Other Opex'!U181</f>
        <v>0</v>
      </c>
      <c r="V246" s="94">
        <f>'Other Opex'!V181</f>
        <v>0</v>
      </c>
      <c r="W246" s="94">
        <f>'Other Opex'!W181</f>
        <v>0</v>
      </c>
      <c r="X246" s="94">
        <f>'Other Opex'!X181</f>
        <v>0</v>
      </c>
      <c r="Y246" s="94">
        <f>'Other Opex'!Y181</f>
        <v>0</v>
      </c>
      <c r="Z246" s="94">
        <f>'Other Opex'!Z181</f>
        <v>0</v>
      </c>
      <c r="AA246" s="94">
        <f>'Other Opex'!AA181</f>
        <v>0</v>
      </c>
      <c r="AB246" s="95">
        <f>'Other Opex'!AB181</f>
        <v>0</v>
      </c>
    </row>
    <row r="247" spans="2:28" hidden="1" outlineLevel="1">
      <c r="B247" s="271" t="str">
        <f ca="1">'Line Items'!D$603</f>
        <v>Other Operating Costs</v>
      </c>
      <c r="C247" s="271" t="str">
        <f ca="1">'Line Items'!D$634</f>
        <v>Other Operating Costs: Administrative Costs &amp; Other</v>
      </c>
      <c r="D247" s="112" t="str">
        <f ca="1">'Other Opex'!D182</f>
        <v>NPS Contingency</v>
      </c>
      <c r="E247" s="93"/>
      <c r="F247" s="113" t="str">
        <f>'Other Opex'!F182</f>
        <v>£000</v>
      </c>
      <c r="G247" s="94">
        <f>'Other Opex'!G182</f>
        <v>0</v>
      </c>
      <c r="H247" s="94">
        <f>'Other Opex'!H182</f>
        <v>0</v>
      </c>
      <c r="I247" s="94">
        <f>'Other Opex'!I182</f>
        <v>0</v>
      </c>
      <c r="J247" s="94">
        <f>'Other Opex'!J182</f>
        <v>0</v>
      </c>
      <c r="K247" s="94">
        <f>'Other Opex'!K182</f>
        <v>0</v>
      </c>
      <c r="L247" s="94">
        <f>'Other Opex'!L182</f>
        <v>0</v>
      </c>
      <c r="M247" s="94">
        <f>'Other Opex'!M182</f>
        <v>0</v>
      </c>
      <c r="N247" s="94">
        <f>'Other Opex'!N182</f>
        <v>0</v>
      </c>
      <c r="O247" s="94">
        <f>'Other Opex'!O182</f>
        <v>0</v>
      </c>
      <c r="P247" s="94">
        <f>'Other Opex'!P182</f>
        <v>0</v>
      </c>
      <c r="Q247" s="94">
        <f>'Other Opex'!Q182</f>
        <v>0</v>
      </c>
      <c r="R247" s="94">
        <f>'Other Opex'!R182</f>
        <v>0</v>
      </c>
      <c r="S247" s="94">
        <f>'Other Opex'!S182</f>
        <v>0</v>
      </c>
      <c r="T247" s="94">
        <f>'Other Opex'!T182</f>
        <v>0</v>
      </c>
      <c r="U247" s="94">
        <f>'Other Opex'!U182</f>
        <v>0</v>
      </c>
      <c r="V247" s="94">
        <f>'Other Opex'!V182</f>
        <v>0</v>
      </c>
      <c r="W247" s="94">
        <f>'Other Opex'!W182</f>
        <v>0</v>
      </c>
      <c r="X247" s="94">
        <f>'Other Opex'!X182</f>
        <v>0</v>
      </c>
      <c r="Y247" s="94">
        <f>'Other Opex'!Y182</f>
        <v>0</v>
      </c>
      <c r="Z247" s="94">
        <f>'Other Opex'!Z182</f>
        <v>0</v>
      </c>
      <c r="AA247" s="94">
        <f>'Other Opex'!AA182</f>
        <v>0</v>
      </c>
      <c r="AB247" s="95">
        <f>'Other Opex'!AB182</f>
        <v>0</v>
      </c>
    </row>
    <row r="248" spans="2:28" hidden="1" outlineLevel="1">
      <c r="B248" s="271" t="str">
        <f ca="1">'Line Items'!D$603</f>
        <v>Other Operating Costs</v>
      </c>
      <c r="C248" s="271" t="str">
        <f ca="1">'Line Items'!D$634</f>
        <v>Other Operating Costs: Administrative Costs &amp; Other</v>
      </c>
      <c r="D248" s="112" t="str">
        <f ca="1">'Other Opex'!D183</f>
        <v>Bad Debts</v>
      </c>
      <c r="E248" s="93"/>
      <c r="F248" s="113" t="str">
        <f>'Other Opex'!F183</f>
        <v>£000</v>
      </c>
      <c r="G248" s="94">
        <f>'Other Opex'!G183</f>
        <v>0</v>
      </c>
      <c r="H248" s="94">
        <f>'Other Opex'!H183</f>
        <v>0</v>
      </c>
      <c r="I248" s="94">
        <f>'Other Opex'!I183</f>
        <v>0</v>
      </c>
      <c r="J248" s="94">
        <f>'Other Opex'!J183</f>
        <v>0</v>
      </c>
      <c r="K248" s="94">
        <f>'Other Opex'!K183</f>
        <v>0</v>
      </c>
      <c r="L248" s="94">
        <f>'Other Opex'!L183</f>
        <v>0</v>
      </c>
      <c r="M248" s="94">
        <f>'Other Opex'!M183</f>
        <v>0</v>
      </c>
      <c r="N248" s="94">
        <f>'Other Opex'!N183</f>
        <v>0</v>
      </c>
      <c r="O248" s="94">
        <f>'Other Opex'!O183</f>
        <v>0</v>
      </c>
      <c r="P248" s="94">
        <f>'Other Opex'!P183</f>
        <v>0</v>
      </c>
      <c r="Q248" s="94">
        <f>'Other Opex'!Q183</f>
        <v>0</v>
      </c>
      <c r="R248" s="94">
        <f>'Other Opex'!R183</f>
        <v>0</v>
      </c>
      <c r="S248" s="94">
        <f>'Other Opex'!S183</f>
        <v>0</v>
      </c>
      <c r="T248" s="94">
        <f>'Other Opex'!T183</f>
        <v>0</v>
      </c>
      <c r="U248" s="94">
        <f>'Other Opex'!U183</f>
        <v>0</v>
      </c>
      <c r="V248" s="94">
        <f>'Other Opex'!V183</f>
        <v>0</v>
      </c>
      <c r="W248" s="94">
        <f>'Other Opex'!W183</f>
        <v>0</v>
      </c>
      <c r="X248" s="94">
        <f>'Other Opex'!X183</f>
        <v>0</v>
      </c>
      <c r="Y248" s="94">
        <f>'Other Opex'!Y183</f>
        <v>0</v>
      </c>
      <c r="Z248" s="94">
        <f>'Other Opex'!Z183</f>
        <v>0</v>
      </c>
      <c r="AA248" s="94">
        <f>'Other Opex'!AA183</f>
        <v>0</v>
      </c>
      <c r="AB248" s="95">
        <f>'Other Opex'!AB183</f>
        <v>0</v>
      </c>
    </row>
    <row r="249" spans="2:28" hidden="1" outlineLevel="1">
      <c r="B249" s="271" t="str">
        <f ca="1">'Line Items'!D$603</f>
        <v>Other Operating Costs</v>
      </c>
      <c r="C249" s="271" t="str">
        <f ca="1">'Line Items'!D$634</f>
        <v>Other Operating Costs: Administrative Costs &amp; Other</v>
      </c>
      <c r="D249" s="112" t="str">
        <f ca="1">'Other Opex'!D184</f>
        <v>Additional Administration Costs &amp; Other</v>
      </c>
      <c r="E249" s="93"/>
      <c r="F249" s="113" t="str">
        <f>'Other Opex'!F184</f>
        <v>£000</v>
      </c>
      <c r="G249" s="94">
        <f>'Other Opex'!G184</f>
        <v>0</v>
      </c>
      <c r="H249" s="94">
        <f>'Other Opex'!H184</f>
        <v>0</v>
      </c>
      <c r="I249" s="94">
        <f>'Other Opex'!I184</f>
        <v>0</v>
      </c>
      <c r="J249" s="94">
        <f>'Other Opex'!J184</f>
        <v>0</v>
      </c>
      <c r="K249" s="94">
        <f>'Other Opex'!K184</f>
        <v>0</v>
      </c>
      <c r="L249" s="94">
        <f>'Other Opex'!L184</f>
        <v>0</v>
      </c>
      <c r="M249" s="94">
        <f>'Other Opex'!M184</f>
        <v>0</v>
      </c>
      <c r="N249" s="94">
        <f>'Other Opex'!N184</f>
        <v>0</v>
      </c>
      <c r="O249" s="94">
        <f>'Other Opex'!O184</f>
        <v>0</v>
      </c>
      <c r="P249" s="94">
        <f>'Other Opex'!P184</f>
        <v>0</v>
      </c>
      <c r="Q249" s="94">
        <f>'Other Opex'!Q184</f>
        <v>0</v>
      </c>
      <c r="R249" s="94">
        <f>'Other Opex'!R184</f>
        <v>0</v>
      </c>
      <c r="S249" s="94">
        <f>'Other Opex'!S184</f>
        <v>0</v>
      </c>
      <c r="T249" s="94">
        <f>'Other Opex'!T184</f>
        <v>0</v>
      </c>
      <c r="U249" s="94">
        <f>'Other Opex'!U184</f>
        <v>0</v>
      </c>
      <c r="V249" s="94">
        <f>'Other Opex'!V184</f>
        <v>0</v>
      </c>
      <c r="W249" s="94">
        <f>'Other Opex'!W184</f>
        <v>0</v>
      </c>
      <c r="X249" s="94">
        <f>'Other Opex'!X184</f>
        <v>0</v>
      </c>
      <c r="Y249" s="94">
        <f>'Other Opex'!Y184</f>
        <v>0</v>
      </c>
      <c r="Z249" s="94">
        <f>'Other Opex'!Z184</f>
        <v>0</v>
      </c>
      <c r="AA249" s="94">
        <f>'Other Opex'!AA184</f>
        <v>0</v>
      </c>
      <c r="AB249" s="95">
        <f>'Other Opex'!AB184</f>
        <v>0</v>
      </c>
    </row>
    <row r="250" spans="2:28" hidden="1" outlineLevel="1">
      <c r="B250" s="271" t="str">
        <f ca="1">'Line Items'!D$603</f>
        <v>Other Operating Costs</v>
      </c>
      <c r="C250" s="271" t="str">
        <f ca="1">'Line Items'!D$634</f>
        <v>Other Operating Costs: Administrative Costs &amp; Other</v>
      </c>
      <c r="D250" s="112" t="str">
        <f ca="1">'Other Opex'!D185</f>
        <v>Access to Season Ticket Initiative</v>
      </c>
      <c r="E250" s="93"/>
      <c r="F250" s="113" t="str">
        <f>'Other Opex'!F185</f>
        <v>£000</v>
      </c>
      <c r="G250" s="94">
        <f>'Other Opex'!G185</f>
        <v>0</v>
      </c>
      <c r="H250" s="94">
        <f>'Other Opex'!H185</f>
        <v>0</v>
      </c>
      <c r="I250" s="94">
        <f>'Other Opex'!I185</f>
        <v>0</v>
      </c>
      <c r="J250" s="94">
        <f>'Other Opex'!J185</f>
        <v>0</v>
      </c>
      <c r="K250" s="94">
        <f>'Other Opex'!K185</f>
        <v>0</v>
      </c>
      <c r="L250" s="94">
        <f>'Other Opex'!L185</f>
        <v>0</v>
      </c>
      <c r="M250" s="94">
        <f>'Other Opex'!M185</f>
        <v>0</v>
      </c>
      <c r="N250" s="94">
        <f>'Other Opex'!N185</f>
        <v>0</v>
      </c>
      <c r="O250" s="94">
        <f>'Other Opex'!O185</f>
        <v>0</v>
      </c>
      <c r="P250" s="94">
        <f>'Other Opex'!P185</f>
        <v>0</v>
      </c>
      <c r="Q250" s="94">
        <f>'Other Opex'!Q185</f>
        <v>0</v>
      </c>
      <c r="R250" s="94">
        <f>'Other Opex'!R185</f>
        <v>0</v>
      </c>
      <c r="S250" s="94">
        <f>'Other Opex'!S185</f>
        <v>0</v>
      </c>
      <c r="T250" s="94">
        <f>'Other Opex'!T185</f>
        <v>0</v>
      </c>
      <c r="U250" s="94">
        <f>'Other Opex'!U185</f>
        <v>0</v>
      </c>
      <c r="V250" s="94">
        <f>'Other Opex'!V185</f>
        <v>0</v>
      </c>
      <c r="W250" s="94">
        <f>'Other Opex'!W185</f>
        <v>0</v>
      </c>
      <c r="X250" s="94">
        <f>'Other Opex'!X185</f>
        <v>0</v>
      </c>
      <c r="Y250" s="94">
        <f>'Other Opex'!Y185</f>
        <v>0</v>
      </c>
      <c r="Z250" s="94">
        <f>'Other Opex'!Z185</f>
        <v>0</v>
      </c>
      <c r="AA250" s="94">
        <f>'Other Opex'!AA185</f>
        <v>0</v>
      </c>
      <c r="AB250" s="95">
        <f>'Other Opex'!AB185</f>
        <v>0</v>
      </c>
    </row>
    <row r="251" spans="2:28" hidden="1" outlineLevel="1">
      <c r="B251" s="271" t="str">
        <f ca="1">'Line Items'!D$603</f>
        <v>Other Operating Costs</v>
      </c>
      <c r="C251" s="271" t="str">
        <f ca="1">'Line Items'!D$634</f>
        <v>Other Operating Costs: Administrative Costs &amp; Other</v>
      </c>
      <c r="D251" s="112" t="str">
        <f ca="1">'Other Opex'!D186</f>
        <v>Road Vehicle Maintenance</v>
      </c>
      <c r="E251" s="93"/>
      <c r="F251" s="113" t="str">
        <f>'Other Opex'!F186</f>
        <v>£000</v>
      </c>
      <c r="G251" s="94">
        <f>'Other Opex'!G186</f>
        <v>0</v>
      </c>
      <c r="H251" s="94">
        <f>'Other Opex'!H186</f>
        <v>0</v>
      </c>
      <c r="I251" s="94">
        <f>'Other Opex'!I186</f>
        <v>0</v>
      </c>
      <c r="J251" s="94">
        <f>'Other Opex'!J186</f>
        <v>0</v>
      </c>
      <c r="K251" s="94">
        <f>'Other Opex'!K186</f>
        <v>0</v>
      </c>
      <c r="L251" s="94">
        <f>'Other Opex'!L186</f>
        <v>0</v>
      </c>
      <c r="M251" s="94">
        <f>'Other Opex'!M186</f>
        <v>0</v>
      </c>
      <c r="N251" s="94">
        <f>'Other Opex'!N186</f>
        <v>0</v>
      </c>
      <c r="O251" s="94">
        <f>'Other Opex'!O186</f>
        <v>0</v>
      </c>
      <c r="P251" s="94">
        <f>'Other Opex'!P186</f>
        <v>0</v>
      </c>
      <c r="Q251" s="94">
        <f>'Other Opex'!Q186</f>
        <v>0</v>
      </c>
      <c r="R251" s="94">
        <f>'Other Opex'!R186</f>
        <v>0</v>
      </c>
      <c r="S251" s="94">
        <f>'Other Opex'!S186</f>
        <v>0</v>
      </c>
      <c r="T251" s="94">
        <f>'Other Opex'!T186</f>
        <v>0</v>
      </c>
      <c r="U251" s="94">
        <f>'Other Opex'!U186</f>
        <v>0</v>
      </c>
      <c r="V251" s="94">
        <f>'Other Opex'!V186</f>
        <v>0</v>
      </c>
      <c r="W251" s="94">
        <f>'Other Opex'!W186</f>
        <v>0</v>
      </c>
      <c r="X251" s="94">
        <f>'Other Opex'!X186</f>
        <v>0</v>
      </c>
      <c r="Y251" s="94">
        <f>'Other Opex'!Y186</f>
        <v>0</v>
      </c>
      <c r="Z251" s="94">
        <f>'Other Opex'!Z186</f>
        <v>0</v>
      </c>
      <c r="AA251" s="94">
        <f>'Other Opex'!AA186</f>
        <v>0</v>
      </c>
      <c r="AB251" s="95">
        <f>'Other Opex'!AB186</f>
        <v>0</v>
      </c>
    </row>
    <row r="252" spans="2:28" hidden="1" outlineLevel="1">
      <c r="B252" s="271" t="str">
        <f ca="1">'Line Items'!D$603</f>
        <v>Other Operating Costs</v>
      </c>
      <c r="C252" s="271" t="str">
        <f ca="1">'Line Items'!D$634</f>
        <v>Other Operating Costs: Administrative Costs &amp; Other</v>
      </c>
      <c r="D252" s="112" t="str">
        <f ca="1">'Other Opex'!D187</f>
        <v>Train counts and Ticketless travel surveys</v>
      </c>
      <c r="E252" s="93"/>
      <c r="F252" s="113" t="str">
        <f>'Other Opex'!F187</f>
        <v>£000</v>
      </c>
      <c r="G252" s="94">
        <f>'Other Opex'!G187</f>
        <v>0</v>
      </c>
      <c r="H252" s="94">
        <f>'Other Opex'!H187</f>
        <v>0</v>
      </c>
      <c r="I252" s="94">
        <f>'Other Opex'!I187</f>
        <v>0</v>
      </c>
      <c r="J252" s="94">
        <f>'Other Opex'!J187</f>
        <v>0</v>
      </c>
      <c r="K252" s="94">
        <f>'Other Opex'!K187</f>
        <v>0</v>
      </c>
      <c r="L252" s="94">
        <f>'Other Opex'!L187</f>
        <v>0</v>
      </c>
      <c r="M252" s="94">
        <f>'Other Opex'!M187</f>
        <v>0</v>
      </c>
      <c r="N252" s="94">
        <f>'Other Opex'!N187</f>
        <v>0</v>
      </c>
      <c r="O252" s="94">
        <f>'Other Opex'!O187</f>
        <v>0</v>
      </c>
      <c r="P252" s="94">
        <f>'Other Opex'!P187</f>
        <v>0</v>
      </c>
      <c r="Q252" s="94">
        <f>'Other Opex'!Q187</f>
        <v>0</v>
      </c>
      <c r="R252" s="94">
        <f>'Other Opex'!R187</f>
        <v>0</v>
      </c>
      <c r="S252" s="94">
        <f>'Other Opex'!S187</f>
        <v>0</v>
      </c>
      <c r="T252" s="94">
        <f>'Other Opex'!T187</f>
        <v>0</v>
      </c>
      <c r="U252" s="94">
        <f>'Other Opex'!U187</f>
        <v>0</v>
      </c>
      <c r="V252" s="94">
        <f>'Other Opex'!V187</f>
        <v>0</v>
      </c>
      <c r="W252" s="94">
        <f>'Other Opex'!W187</f>
        <v>0</v>
      </c>
      <c r="X252" s="94">
        <f>'Other Opex'!X187</f>
        <v>0</v>
      </c>
      <c r="Y252" s="94">
        <f>'Other Opex'!Y187</f>
        <v>0</v>
      </c>
      <c r="Z252" s="94">
        <f>'Other Opex'!Z187</f>
        <v>0</v>
      </c>
      <c r="AA252" s="94">
        <f>'Other Opex'!AA187</f>
        <v>0</v>
      </c>
      <c r="AB252" s="95">
        <f>'Other Opex'!AB187</f>
        <v>0</v>
      </c>
    </row>
    <row r="253" spans="2:28" hidden="1" outlineLevel="1">
      <c r="B253" s="271" t="str">
        <f ca="1">'Line Items'!D$603</f>
        <v>Other Operating Costs</v>
      </c>
      <c r="C253" s="271" t="str">
        <f ca="1">'Line Items'!D$634</f>
        <v>Other Operating Costs: Administrative Costs &amp; Other</v>
      </c>
      <c r="D253" s="112" t="str">
        <f ca="1">'Other Opex'!D188</f>
        <v>Promotion material</v>
      </c>
      <c r="E253" s="93"/>
      <c r="F253" s="113" t="str">
        <f>'Other Opex'!F188</f>
        <v>£000</v>
      </c>
      <c r="G253" s="94">
        <f>'Other Opex'!G188</f>
        <v>0</v>
      </c>
      <c r="H253" s="94">
        <f>'Other Opex'!H188</f>
        <v>0</v>
      </c>
      <c r="I253" s="94">
        <f>'Other Opex'!I188</f>
        <v>0</v>
      </c>
      <c r="J253" s="94">
        <f>'Other Opex'!J188</f>
        <v>0</v>
      </c>
      <c r="K253" s="94">
        <f>'Other Opex'!K188</f>
        <v>0</v>
      </c>
      <c r="L253" s="94">
        <f>'Other Opex'!L188</f>
        <v>0</v>
      </c>
      <c r="M253" s="94">
        <f>'Other Opex'!M188</f>
        <v>0</v>
      </c>
      <c r="N253" s="94">
        <f>'Other Opex'!N188</f>
        <v>0</v>
      </c>
      <c r="O253" s="94">
        <f>'Other Opex'!O188</f>
        <v>0</v>
      </c>
      <c r="P253" s="94">
        <f>'Other Opex'!P188</f>
        <v>0</v>
      </c>
      <c r="Q253" s="94">
        <f>'Other Opex'!Q188</f>
        <v>0</v>
      </c>
      <c r="R253" s="94">
        <f>'Other Opex'!R188</f>
        <v>0</v>
      </c>
      <c r="S253" s="94">
        <f>'Other Opex'!S188</f>
        <v>0</v>
      </c>
      <c r="T253" s="94">
        <f>'Other Opex'!T188</f>
        <v>0</v>
      </c>
      <c r="U253" s="94">
        <f>'Other Opex'!U188</f>
        <v>0</v>
      </c>
      <c r="V253" s="94">
        <f>'Other Opex'!V188</f>
        <v>0</v>
      </c>
      <c r="W253" s="94">
        <f>'Other Opex'!W188</f>
        <v>0</v>
      </c>
      <c r="X253" s="94">
        <f>'Other Opex'!X188</f>
        <v>0</v>
      </c>
      <c r="Y253" s="94">
        <f>'Other Opex'!Y188</f>
        <v>0</v>
      </c>
      <c r="Z253" s="94">
        <f>'Other Opex'!Z188</f>
        <v>0</v>
      </c>
      <c r="AA253" s="94">
        <f>'Other Opex'!AA188</f>
        <v>0</v>
      </c>
      <c r="AB253" s="95">
        <f>'Other Opex'!AB188</f>
        <v>0</v>
      </c>
    </row>
    <row r="254" spans="2:28" hidden="1" outlineLevel="1">
      <c r="B254" s="271" t="str">
        <f ca="1">'Line Items'!D$603</f>
        <v>Other Operating Costs</v>
      </c>
      <c r="C254" s="271" t="str">
        <f ca="1">'Line Items'!D$634</f>
        <v>Other Operating Costs: Administrative Costs &amp; Other</v>
      </c>
      <c r="D254" s="112" t="str">
        <f ca="1">'Other Opex'!D189</f>
        <v>Passenger information / website</v>
      </c>
      <c r="E254" s="93"/>
      <c r="F254" s="113" t="str">
        <f>'Other Opex'!F189</f>
        <v>£000</v>
      </c>
      <c r="G254" s="94">
        <f>'Other Opex'!G189</f>
        <v>0</v>
      </c>
      <c r="H254" s="94">
        <f>'Other Opex'!H189</f>
        <v>0</v>
      </c>
      <c r="I254" s="94">
        <f>'Other Opex'!I189</f>
        <v>0</v>
      </c>
      <c r="J254" s="94">
        <f>'Other Opex'!J189</f>
        <v>0</v>
      </c>
      <c r="K254" s="94">
        <f>'Other Opex'!K189</f>
        <v>0</v>
      </c>
      <c r="L254" s="94">
        <f>'Other Opex'!L189</f>
        <v>0</v>
      </c>
      <c r="M254" s="94">
        <f>'Other Opex'!M189</f>
        <v>0</v>
      </c>
      <c r="N254" s="94">
        <f>'Other Opex'!N189</f>
        <v>0</v>
      </c>
      <c r="O254" s="94">
        <f>'Other Opex'!O189</f>
        <v>0</v>
      </c>
      <c r="P254" s="94">
        <f>'Other Opex'!P189</f>
        <v>0</v>
      </c>
      <c r="Q254" s="94">
        <f>'Other Opex'!Q189</f>
        <v>0</v>
      </c>
      <c r="R254" s="94">
        <f>'Other Opex'!R189</f>
        <v>0</v>
      </c>
      <c r="S254" s="94">
        <f>'Other Opex'!S189</f>
        <v>0</v>
      </c>
      <c r="T254" s="94">
        <f>'Other Opex'!T189</f>
        <v>0</v>
      </c>
      <c r="U254" s="94">
        <f>'Other Opex'!U189</f>
        <v>0</v>
      </c>
      <c r="V254" s="94">
        <f>'Other Opex'!V189</f>
        <v>0</v>
      </c>
      <c r="W254" s="94">
        <f>'Other Opex'!W189</f>
        <v>0</v>
      </c>
      <c r="X254" s="94">
        <f>'Other Opex'!X189</f>
        <v>0</v>
      </c>
      <c r="Y254" s="94">
        <f>'Other Opex'!Y189</f>
        <v>0</v>
      </c>
      <c r="Z254" s="94">
        <f>'Other Opex'!Z189</f>
        <v>0</v>
      </c>
      <c r="AA254" s="94">
        <f>'Other Opex'!AA189</f>
        <v>0</v>
      </c>
      <c r="AB254" s="95">
        <f>'Other Opex'!AB189</f>
        <v>0</v>
      </c>
    </row>
    <row r="255" spans="2:28" hidden="1" outlineLevel="1">
      <c r="B255" s="271" t="str">
        <f ca="1">'Line Items'!D$603</f>
        <v>Other Operating Costs</v>
      </c>
      <c r="C255" s="271" t="str">
        <f ca="1">'Line Items'!D$634</f>
        <v>Other Operating Costs: Administrative Costs &amp; Other</v>
      </c>
      <c r="D255" s="112" t="str">
        <f ca="1">'Other Opex'!D190</f>
        <v>Timetables printing</v>
      </c>
      <c r="E255" s="93"/>
      <c r="F255" s="113" t="str">
        <f>'Other Opex'!F190</f>
        <v>£000</v>
      </c>
      <c r="G255" s="94">
        <f>'Other Opex'!G190</f>
        <v>0</v>
      </c>
      <c r="H255" s="94">
        <f>'Other Opex'!H190</f>
        <v>0</v>
      </c>
      <c r="I255" s="94">
        <f>'Other Opex'!I190</f>
        <v>0</v>
      </c>
      <c r="J255" s="94">
        <f>'Other Opex'!J190</f>
        <v>0</v>
      </c>
      <c r="K255" s="94">
        <f>'Other Opex'!K190</f>
        <v>0</v>
      </c>
      <c r="L255" s="94">
        <f>'Other Opex'!L190</f>
        <v>0</v>
      </c>
      <c r="M255" s="94">
        <f>'Other Opex'!M190</f>
        <v>0</v>
      </c>
      <c r="N255" s="94">
        <f>'Other Opex'!N190</f>
        <v>0</v>
      </c>
      <c r="O255" s="94">
        <f>'Other Opex'!O190</f>
        <v>0</v>
      </c>
      <c r="P255" s="94">
        <f>'Other Opex'!P190</f>
        <v>0</v>
      </c>
      <c r="Q255" s="94">
        <f>'Other Opex'!Q190</f>
        <v>0</v>
      </c>
      <c r="R255" s="94">
        <f>'Other Opex'!R190</f>
        <v>0</v>
      </c>
      <c r="S255" s="94">
        <f>'Other Opex'!S190</f>
        <v>0</v>
      </c>
      <c r="T255" s="94">
        <f>'Other Opex'!T190</f>
        <v>0</v>
      </c>
      <c r="U255" s="94">
        <f>'Other Opex'!U190</f>
        <v>0</v>
      </c>
      <c r="V255" s="94">
        <f>'Other Opex'!V190</f>
        <v>0</v>
      </c>
      <c r="W255" s="94">
        <f>'Other Opex'!W190</f>
        <v>0</v>
      </c>
      <c r="X255" s="94">
        <f>'Other Opex'!X190</f>
        <v>0</v>
      </c>
      <c r="Y255" s="94">
        <f>'Other Opex'!Y190</f>
        <v>0</v>
      </c>
      <c r="Z255" s="94">
        <f>'Other Opex'!Z190</f>
        <v>0</v>
      </c>
      <c r="AA255" s="94">
        <f>'Other Opex'!AA190</f>
        <v>0</v>
      </c>
      <c r="AB255" s="95">
        <f>'Other Opex'!AB190</f>
        <v>0</v>
      </c>
    </row>
    <row r="256" spans="2:28" hidden="1" outlineLevel="1">
      <c r="B256" s="271" t="str">
        <f ca="1">'Line Items'!D$603</f>
        <v>Other Operating Costs</v>
      </c>
      <c r="C256" s="271" t="str">
        <f ca="1">'Line Items'!D$634</f>
        <v>Other Operating Costs: Administrative Costs &amp; Other</v>
      </c>
      <c r="D256" s="112" t="str">
        <f ca="1">'Other Opex'!D191</f>
        <v>Other Operating Costs</v>
      </c>
      <c r="E256" s="93"/>
      <c r="F256" s="113" t="str">
        <f>'Other Opex'!F191</f>
        <v>£000</v>
      </c>
      <c r="G256" s="94">
        <f>'Other Opex'!G191</f>
        <v>0</v>
      </c>
      <c r="H256" s="94">
        <f>'Other Opex'!H191</f>
        <v>0</v>
      </c>
      <c r="I256" s="94">
        <f>'Other Opex'!I191</f>
        <v>0</v>
      </c>
      <c r="J256" s="94">
        <f>'Other Opex'!J191</f>
        <v>0</v>
      </c>
      <c r="K256" s="94">
        <f>'Other Opex'!K191</f>
        <v>0</v>
      </c>
      <c r="L256" s="94">
        <f>'Other Opex'!L191</f>
        <v>0</v>
      </c>
      <c r="M256" s="94">
        <f>'Other Opex'!M191</f>
        <v>0</v>
      </c>
      <c r="N256" s="94">
        <f>'Other Opex'!N191</f>
        <v>0</v>
      </c>
      <c r="O256" s="94">
        <f>'Other Opex'!O191</f>
        <v>0</v>
      </c>
      <c r="P256" s="94">
        <f>'Other Opex'!P191</f>
        <v>0</v>
      </c>
      <c r="Q256" s="94">
        <f>'Other Opex'!Q191</f>
        <v>0</v>
      </c>
      <c r="R256" s="94">
        <f>'Other Opex'!R191</f>
        <v>0</v>
      </c>
      <c r="S256" s="94">
        <f>'Other Opex'!S191</f>
        <v>0</v>
      </c>
      <c r="T256" s="94">
        <f>'Other Opex'!T191</f>
        <v>0</v>
      </c>
      <c r="U256" s="94">
        <f>'Other Opex'!U191</f>
        <v>0</v>
      </c>
      <c r="V256" s="94">
        <f>'Other Opex'!V191</f>
        <v>0</v>
      </c>
      <c r="W256" s="94">
        <f>'Other Opex'!W191</f>
        <v>0</v>
      </c>
      <c r="X256" s="94">
        <f>'Other Opex'!X191</f>
        <v>0</v>
      </c>
      <c r="Y256" s="94">
        <f>'Other Opex'!Y191</f>
        <v>0</v>
      </c>
      <c r="Z256" s="94">
        <f>'Other Opex'!Z191</f>
        <v>0</v>
      </c>
      <c r="AA256" s="94">
        <f>'Other Opex'!AA191</f>
        <v>0</v>
      </c>
      <c r="AB256" s="95">
        <f>'Other Opex'!AB191</f>
        <v>0</v>
      </c>
    </row>
    <row r="257" spans="2:28" hidden="1" outlineLevel="1">
      <c r="B257" s="271" t="str">
        <f ca="1">'Line Items'!D$603</f>
        <v>Other Operating Costs</v>
      </c>
      <c r="C257" s="271" t="str">
        <f ca="1">'Line Items'!D$634</f>
        <v>Other Operating Costs: Administrative Costs &amp; Other</v>
      </c>
      <c r="D257" s="112" t="str">
        <f ca="1">'Other Opex'!D192</f>
        <v>Mobilisation and Transition Costs</v>
      </c>
      <c r="E257" s="93"/>
      <c r="F257" s="113" t="str">
        <f>'Other Opex'!F192</f>
        <v>£000</v>
      </c>
      <c r="G257" s="94">
        <f>'Other Opex'!G192</f>
        <v>0</v>
      </c>
      <c r="H257" s="94">
        <f>'Other Opex'!H192</f>
        <v>0</v>
      </c>
      <c r="I257" s="94">
        <f>'Other Opex'!I192</f>
        <v>0</v>
      </c>
      <c r="J257" s="94">
        <f>'Other Opex'!J192</f>
        <v>0</v>
      </c>
      <c r="K257" s="94">
        <f>'Other Opex'!K192</f>
        <v>0</v>
      </c>
      <c r="L257" s="94">
        <f>'Other Opex'!L192</f>
        <v>0</v>
      </c>
      <c r="M257" s="94">
        <f>'Other Opex'!M192</f>
        <v>0</v>
      </c>
      <c r="N257" s="94">
        <f>'Other Opex'!N192</f>
        <v>0</v>
      </c>
      <c r="O257" s="94">
        <f>'Other Opex'!O192</f>
        <v>0</v>
      </c>
      <c r="P257" s="94">
        <f>'Other Opex'!P192</f>
        <v>0</v>
      </c>
      <c r="Q257" s="94">
        <f>'Other Opex'!Q192</f>
        <v>0</v>
      </c>
      <c r="R257" s="94">
        <f>'Other Opex'!R192</f>
        <v>0</v>
      </c>
      <c r="S257" s="94">
        <f>'Other Opex'!S192</f>
        <v>0</v>
      </c>
      <c r="T257" s="94">
        <f>'Other Opex'!T192</f>
        <v>0</v>
      </c>
      <c r="U257" s="94">
        <f>'Other Opex'!U192</f>
        <v>0</v>
      </c>
      <c r="V257" s="94">
        <f>'Other Opex'!V192</f>
        <v>0</v>
      </c>
      <c r="W257" s="94">
        <f>'Other Opex'!W192</f>
        <v>0</v>
      </c>
      <c r="X257" s="94">
        <f>'Other Opex'!X192</f>
        <v>0</v>
      </c>
      <c r="Y257" s="94">
        <f>'Other Opex'!Y192</f>
        <v>0</v>
      </c>
      <c r="Z257" s="94">
        <f>'Other Opex'!Z192</f>
        <v>0</v>
      </c>
      <c r="AA257" s="94">
        <f>'Other Opex'!AA192</f>
        <v>0</v>
      </c>
      <c r="AB257" s="95">
        <f>'Other Opex'!AB192</f>
        <v>0</v>
      </c>
    </row>
    <row r="258" spans="2:28" hidden="1" outlineLevel="1">
      <c r="B258" s="271" t="str">
        <f ca="1">'Line Items'!D$603</f>
        <v>Other Operating Costs</v>
      </c>
      <c r="C258" s="271" t="str">
        <f ca="1">'Line Items'!D$634</f>
        <v>Other Operating Costs: Administrative Costs &amp; Other</v>
      </c>
      <c r="D258" s="112" t="str">
        <f ca="1">'Other Opex'!D193</f>
        <v>[Administrative Costs &amp; Other Line 27]</v>
      </c>
      <c r="E258" s="93"/>
      <c r="F258" s="113" t="str">
        <f>'Other Opex'!F193</f>
        <v>£000</v>
      </c>
      <c r="G258" s="94">
        <f>'Other Opex'!G193</f>
        <v>0</v>
      </c>
      <c r="H258" s="94">
        <f>'Other Opex'!H193</f>
        <v>0</v>
      </c>
      <c r="I258" s="94">
        <f>'Other Opex'!I193</f>
        <v>0</v>
      </c>
      <c r="J258" s="94">
        <f>'Other Opex'!J193</f>
        <v>0</v>
      </c>
      <c r="K258" s="94">
        <f>'Other Opex'!K193</f>
        <v>0</v>
      </c>
      <c r="L258" s="94">
        <f>'Other Opex'!L193</f>
        <v>0</v>
      </c>
      <c r="M258" s="94">
        <f>'Other Opex'!M193</f>
        <v>0</v>
      </c>
      <c r="N258" s="94">
        <f>'Other Opex'!N193</f>
        <v>0</v>
      </c>
      <c r="O258" s="94">
        <f>'Other Opex'!O193</f>
        <v>0</v>
      </c>
      <c r="P258" s="94">
        <f>'Other Opex'!P193</f>
        <v>0</v>
      </c>
      <c r="Q258" s="94">
        <f>'Other Opex'!Q193</f>
        <v>0</v>
      </c>
      <c r="R258" s="94">
        <f>'Other Opex'!R193</f>
        <v>0</v>
      </c>
      <c r="S258" s="94">
        <f>'Other Opex'!S193</f>
        <v>0</v>
      </c>
      <c r="T258" s="94">
        <f>'Other Opex'!T193</f>
        <v>0</v>
      </c>
      <c r="U258" s="94">
        <f>'Other Opex'!U193</f>
        <v>0</v>
      </c>
      <c r="V258" s="94">
        <f>'Other Opex'!V193</f>
        <v>0</v>
      </c>
      <c r="W258" s="94">
        <f>'Other Opex'!W193</f>
        <v>0</v>
      </c>
      <c r="X258" s="94">
        <f>'Other Opex'!X193</f>
        <v>0</v>
      </c>
      <c r="Y258" s="94">
        <f>'Other Opex'!Y193</f>
        <v>0</v>
      </c>
      <c r="Z258" s="94">
        <f>'Other Opex'!Z193</f>
        <v>0</v>
      </c>
      <c r="AA258" s="94">
        <f>'Other Opex'!AA193</f>
        <v>0</v>
      </c>
      <c r="AB258" s="95">
        <f>'Other Opex'!AB193</f>
        <v>0</v>
      </c>
    </row>
    <row r="259" spans="2:28" hidden="1" outlineLevel="1">
      <c r="B259" s="271" t="str">
        <f ca="1">'Line Items'!D$603</f>
        <v>Other Operating Costs</v>
      </c>
      <c r="C259" s="271" t="str">
        <f ca="1">'Line Items'!D$634</f>
        <v>Other Operating Costs: Administrative Costs &amp; Other</v>
      </c>
      <c r="D259" s="112" t="str">
        <f ca="1">'Other Opex'!D194</f>
        <v>[Administrative Costs &amp; Other Line 28]</v>
      </c>
      <c r="E259" s="93"/>
      <c r="F259" s="113" t="str">
        <f>'Other Opex'!F194</f>
        <v>£000</v>
      </c>
      <c r="G259" s="94">
        <f>'Other Opex'!G194</f>
        <v>0</v>
      </c>
      <c r="H259" s="94">
        <f>'Other Opex'!H194</f>
        <v>0</v>
      </c>
      <c r="I259" s="94">
        <f>'Other Opex'!I194</f>
        <v>0</v>
      </c>
      <c r="J259" s="94">
        <f>'Other Opex'!J194</f>
        <v>0</v>
      </c>
      <c r="K259" s="94">
        <f>'Other Opex'!K194</f>
        <v>0</v>
      </c>
      <c r="L259" s="94">
        <f>'Other Opex'!L194</f>
        <v>0</v>
      </c>
      <c r="M259" s="94">
        <f>'Other Opex'!M194</f>
        <v>0</v>
      </c>
      <c r="N259" s="94">
        <f>'Other Opex'!N194</f>
        <v>0</v>
      </c>
      <c r="O259" s="94">
        <f>'Other Opex'!O194</f>
        <v>0</v>
      </c>
      <c r="P259" s="94">
        <f>'Other Opex'!P194</f>
        <v>0</v>
      </c>
      <c r="Q259" s="94">
        <f>'Other Opex'!Q194</f>
        <v>0</v>
      </c>
      <c r="R259" s="94">
        <f>'Other Opex'!R194</f>
        <v>0</v>
      </c>
      <c r="S259" s="94">
        <f>'Other Opex'!S194</f>
        <v>0</v>
      </c>
      <c r="T259" s="94">
        <f>'Other Opex'!T194</f>
        <v>0</v>
      </c>
      <c r="U259" s="94">
        <f>'Other Opex'!U194</f>
        <v>0</v>
      </c>
      <c r="V259" s="94">
        <f>'Other Opex'!V194</f>
        <v>0</v>
      </c>
      <c r="W259" s="94">
        <f>'Other Opex'!W194</f>
        <v>0</v>
      </c>
      <c r="X259" s="94">
        <f>'Other Opex'!X194</f>
        <v>0</v>
      </c>
      <c r="Y259" s="94">
        <f>'Other Opex'!Y194</f>
        <v>0</v>
      </c>
      <c r="Z259" s="94">
        <f>'Other Opex'!Z194</f>
        <v>0</v>
      </c>
      <c r="AA259" s="94">
        <f>'Other Opex'!AA194</f>
        <v>0</v>
      </c>
      <c r="AB259" s="95">
        <f>'Other Opex'!AB194</f>
        <v>0</v>
      </c>
    </row>
    <row r="260" spans="2:28" hidden="1" outlineLevel="1">
      <c r="B260" s="271" t="str">
        <f ca="1">'Line Items'!D$603</f>
        <v>Other Operating Costs</v>
      </c>
      <c r="C260" s="271" t="str">
        <f ca="1">'Line Items'!D$634</f>
        <v>Other Operating Costs: Administrative Costs &amp; Other</v>
      </c>
      <c r="D260" s="112" t="str">
        <f ca="1">'Other Opex'!D195</f>
        <v>[Administrative Costs &amp; Other Line 29]</v>
      </c>
      <c r="E260" s="93"/>
      <c r="F260" s="113" t="str">
        <f>'Other Opex'!F195</f>
        <v>£000</v>
      </c>
      <c r="G260" s="94">
        <f>'Other Opex'!G195</f>
        <v>0</v>
      </c>
      <c r="H260" s="94">
        <f>'Other Opex'!H195</f>
        <v>0</v>
      </c>
      <c r="I260" s="94">
        <f>'Other Opex'!I195</f>
        <v>0</v>
      </c>
      <c r="J260" s="94">
        <f>'Other Opex'!J195</f>
        <v>0</v>
      </c>
      <c r="K260" s="94">
        <f>'Other Opex'!K195</f>
        <v>0</v>
      </c>
      <c r="L260" s="94">
        <f>'Other Opex'!L195</f>
        <v>0</v>
      </c>
      <c r="M260" s="94">
        <f>'Other Opex'!M195</f>
        <v>0</v>
      </c>
      <c r="N260" s="94">
        <f>'Other Opex'!N195</f>
        <v>0</v>
      </c>
      <c r="O260" s="94">
        <f>'Other Opex'!O195</f>
        <v>0</v>
      </c>
      <c r="P260" s="94">
        <f>'Other Opex'!P195</f>
        <v>0</v>
      </c>
      <c r="Q260" s="94">
        <f>'Other Opex'!Q195</f>
        <v>0</v>
      </c>
      <c r="R260" s="94">
        <f>'Other Opex'!R195</f>
        <v>0</v>
      </c>
      <c r="S260" s="94">
        <f>'Other Opex'!S195</f>
        <v>0</v>
      </c>
      <c r="T260" s="94">
        <f>'Other Opex'!T195</f>
        <v>0</v>
      </c>
      <c r="U260" s="94">
        <f>'Other Opex'!U195</f>
        <v>0</v>
      </c>
      <c r="V260" s="94">
        <f>'Other Opex'!V195</f>
        <v>0</v>
      </c>
      <c r="W260" s="94">
        <f>'Other Opex'!W195</f>
        <v>0</v>
      </c>
      <c r="X260" s="94">
        <f>'Other Opex'!X195</f>
        <v>0</v>
      </c>
      <c r="Y260" s="94">
        <f>'Other Opex'!Y195</f>
        <v>0</v>
      </c>
      <c r="Z260" s="94">
        <f>'Other Opex'!Z195</f>
        <v>0</v>
      </c>
      <c r="AA260" s="94">
        <f>'Other Opex'!AA195</f>
        <v>0</v>
      </c>
      <c r="AB260" s="95">
        <f>'Other Opex'!AB195</f>
        <v>0</v>
      </c>
    </row>
    <row r="261" spans="2:28" hidden="1" outlineLevel="1">
      <c r="B261" s="271" t="str">
        <f ca="1">'Line Items'!D$603</f>
        <v>Other Operating Costs</v>
      </c>
      <c r="C261" s="271" t="str">
        <f ca="1">'Line Items'!D$634</f>
        <v>Other Operating Costs: Administrative Costs &amp; Other</v>
      </c>
      <c r="D261" s="112" t="str">
        <f ca="1">'Other Opex'!D196</f>
        <v>[Administrative Costs &amp; Other Line 30]</v>
      </c>
      <c r="E261" s="93"/>
      <c r="F261" s="113" t="str">
        <f>'Other Opex'!F196</f>
        <v>£000</v>
      </c>
      <c r="G261" s="94">
        <f>'Other Opex'!G196</f>
        <v>0</v>
      </c>
      <c r="H261" s="94">
        <f>'Other Opex'!H196</f>
        <v>0</v>
      </c>
      <c r="I261" s="94">
        <f>'Other Opex'!I196</f>
        <v>0</v>
      </c>
      <c r="J261" s="94">
        <f>'Other Opex'!J196</f>
        <v>0</v>
      </c>
      <c r="K261" s="94">
        <f>'Other Opex'!K196</f>
        <v>0</v>
      </c>
      <c r="L261" s="94">
        <f>'Other Opex'!L196</f>
        <v>0</v>
      </c>
      <c r="M261" s="94">
        <f>'Other Opex'!M196</f>
        <v>0</v>
      </c>
      <c r="N261" s="94">
        <f>'Other Opex'!N196</f>
        <v>0</v>
      </c>
      <c r="O261" s="94">
        <f>'Other Opex'!O196</f>
        <v>0</v>
      </c>
      <c r="P261" s="94">
        <f>'Other Opex'!P196</f>
        <v>0</v>
      </c>
      <c r="Q261" s="94">
        <f>'Other Opex'!Q196</f>
        <v>0</v>
      </c>
      <c r="R261" s="94">
        <f>'Other Opex'!R196</f>
        <v>0</v>
      </c>
      <c r="S261" s="94">
        <f>'Other Opex'!S196</f>
        <v>0</v>
      </c>
      <c r="T261" s="94">
        <f>'Other Opex'!T196</f>
        <v>0</v>
      </c>
      <c r="U261" s="94">
        <f>'Other Opex'!U196</f>
        <v>0</v>
      </c>
      <c r="V261" s="94">
        <f>'Other Opex'!V196</f>
        <v>0</v>
      </c>
      <c r="W261" s="94">
        <f>'Other Opex'!W196</f>
        <v>0</v>
      </c>
      <c r="X261" s="94">
        <f>'Other Opex'!X196</f>
        <v>0</v>
      </c>
      <c r="Y261" s="94">
        <f>'Other Opex'!Y196</f>
        <v>0</v>
      </c>
      <c r="Z261" s="94">
        <f>'Other Opex'!Z196</f>
        <v>0</v>
      </c>
      <c r="AA261" s="94">
        <f>'Other Opex'!AA196</f>
        <v>0</v>
      </c>
      <c r="AB261" s="95">
        <f>'Other Opex'!AB196</f>
        <v>0</v>
      </c>
    </row>
    <row r="262" spans="2:28" hidden="1" outlineLevel="1">
      <c r="B262" s="271" t="str">
        <f ca="1">'Line Items'!D$603</f>
        <v>Other Operating Costs</v>
      </c>
      <c r="C262" s="271" t="str">
        <f ca="1">'Line Items'!D$634</f>
        <v>Other Operating Costs: Administrative Costs &amp; Other</v>
      </c>
      <c r="D262" s="112" t="str">
        <f ca="1">'Other Opex'!D197</f>
        <v>[Administrative Costs &amp; Other Line 31]</v>
      </c>
      <c r="E262" s="93"/>
      <c r="F262" s="113" t="str">
        <f>'Other Opex'!F197</f>
        <v>£000</v>
      </c>
      <c r="G262" s="94">
        <f>'Other Opex'!G197</f>
        <v>0</v>
      </c>
      <c r="H262" s="94">
        <f>'Other Opex'!H197</f>
        <v>0</v>
      </c>
      <c r="I262" s="94">
        <f>'Other Opex'!I197</f>
        <v>0</v>
      </c>
      <c r="J262" s="94">
        <f>'Other Opex'!J197</f>
        <v>0</v>
      </c>
      <c r="K262" s="94">
        <f>'Other Opex'!K197</f>
        <v>0</v>
      </c>
      <c r="L262" s="94">
        <f>'Other Opex'!L197</f>
        <v>0</v>
      </c>
      <c r="M262" s="94">
        <f>'Other Opex'!M197</f>
        <v>0</v>
      </c>
      <c r="N262" s="94">
        <f>'Other Opex'!N197</f>
        <v>0</v>
      </c>
      <c r="O262" s="94">
        <f>'Other Opex'!O197</f>
        <v>0</v>
      </c>
      <c r="P262" s="94">
        <f>'Other Opex'!P197</f>
        <v>0</v>
      </c>
      <c r="Q262" s="94">
        <f>'Other Opex'!Q197</f>
        <v>0</v>
      </c>
      <c r="R262" s="94">
        <f>'Other Opex'!R197</f>
        <v>0</v>
      </c>
      <c r="S262" s="94">
        <f>'Other Opex'!S197</f>
        <v>0</v>
      </c>
      <c r="T262" s="94">
        <f>'Other Opex'!T197</f>
        <v>0</v>
      </c>
      <c r="U262" s="94">
        <f>'Other Opex'!U197</f>
        <v>0</v>
      </c>
      <c r="V262" s="94">
        <f>'Other Opex'!V197</f>
        <v>0</v>
      </c>
      <c r="W262" s="94">
        <f>'Other Opex'!W197</f>
        <v>0</v>
      </c>
      <c r="X262" s="94">
        <f>'Other Opex'!X197</f>
        <v>0</v>
      </c>
      <c r="Y262" s="94">
        <f>'Other Opex'!Y197</f>
        <v>0</v>
      </c>
      <c r="Z262" s="94">
        <f>'Other Opex'!Z197</f>
        <v>0</v>
      </c>
      <c r="AA262" s="94">
        <f>'Other Opex'!AA197</f>
        <v>0</v>
      </c>
      <c r="AB262" s="95">
        <f>'Other Opex'!AB197</f>
        <v>0</v>
      </c>
    </row>
    <row r="263" spans="2:28" hidden="1" outlineLevel="1">
      <c r="B263" s="271" t="str">
        <f ca="1">'Line Items'!D$603</f>
        <v>Other Operating Costs</v>
      </c>
      <c r="C263" s="271" t="str">
        <f ca="1">'Line Items'!D$634</f>
        <v>Other Operating Costs: Administrative Costs &amp; Other</v>
      </c>
      <c r="D263" s="112" t="str">
        <f ca="1">'Other Opex'!D198</f>
        <v>[Administrative Costs &amp; Other Line 32]</v>
      </c>
      <c r="E263" s="93"/>
      <c r="F263" s="113" t="str">
        <f>'Other Opex'!F198</f>
        <v>£000</v>
      </c>
      <c r="G263" s="94">
        <f>'Other Opex'!G198</f>
        <v>0</v>
      </c>
      <c r="H263" s="94">
        <f>'Other Opex'!H198</f>
        <v>0</v>
      </c>
      <c r="I263" s="94">
        <f>'Other Opex'!I198</f>
        <v>0</v>
      </c>
      <c r="J263" s="94">
        <f>'Other Opex'!J198</f>
        <v>0</v>
      </c>
      <c r="K263" s="94">
        <f>'Other Opex'!K198</f>
        <v>0</v>
      </c>
      <c r="L263" s="94">
        <f>'Other Opex'!L198</f>
        <v>0</v>
      </c>
      <c r="M263" s="94">
        <f>'Other Opex'!M198</f>
        <v>0</v>
      </c>
      <c r="N263" s="94">
        <f>'Other Opex'!N198</f>
        <v>0</v>
      </c>
      <c r="O263" s="94">
        <f>'Other Opex'!O198</f>
        <v>0</v>
      </c>
      <c r="P263" s="94">
        <f>'Other Opex'!P198</f>
        <v>0</v>
      </c>
      <c r="Q263" s="94">
        <f>'Other Opex'!Q198</f>
        <v>0</v>
      </c>
      <c r="R263" s="94">
        <f>'Other Opex'!R198</f>
        <v>0</v>
      </c>
      <c r="S263" s="94">
        <f>'Other Opex'!S198</f>
        <v>0</v>
      </c>
      <c r="T263" s="94">
        <f>'Other Opex'!T198</f>
        <v>0</v>
      </c>
      <c r="U263" s="94">
        <f>'Other Opex'!U198</f>
        <v>0</v>
      </c>
      <c r="V263" s="94">
        <f>'Other Opex'!V198</f>
        <v>0</v>
      </c>
      <c r="W263" s="94">
        <f>'Other Opex'!W198</f>
        <v>0</v>
      </c>
      <c r="X263" s="94">
        <f>'Other Opex'!X198</f>
        <v>0</v>
      </c>
      <c r="Y263" s="94">
        <f>'Other Opex'!Y198</f>
        <v>0</v>
      </c>
      <c r="Z263" s="94">
        <f>'Other Opex'!Z198</f>
        <v>0</v>
      </c>
      <c r="AA263" s="94">
        <f>'Other Opex'!AA198</f>
        <v>0</v>
      </c>
      <c r="AB263" s="95">
        <f>'Other Opex'!AB198</f>
        <v>0</v>
      </c>
    </row>
    <row r="264" spans="2:28" hidden="1" outlineLevel="1">
      <c r="B264" s="271" t="str">
        <f ca="1">'Line Items'!D$603</f>
        <v>Other Operating Costs</v>
      </c>
      <c r="C264" s="271" t="str">
        <f ca="1">'Line Items'!D$634</f>
        <v>Other Operating Costs: Administrative Costs &amp; Other</v>
      </c>
      <c r="D264" s="112" t="str">
        <f ca="1">'Other Opex'!D199</f>
        <v>[Administrative Costs &amp; Other Line 33]</v>
      </c>
      <c r="E264" s="93"/>
      <c r="F264" s="113" t="str">
        <f>'Other Opex'!F199</f>
        <v>£000</v>
      </c>
      <c r="G264" s="94">
        <f>'Other Opex'!G199</f>
        <v>0</v>
      </c>
      <c r="H264" s="94">
        <f>'Other Opex'!H199</f>
        <v>0</v>
      </c>
      <c r="I264" s="94">
        <f>'Other Opex'!I199</f>
        <v>0</v>
      </c>
      <c r="J264" s="94">
        <f>'Other Opex'!J199</f>
        <v>0</v>
      </c>
      <c r="K264" s="94">
        <f>'Other Opex'!K199</f>
        <v>0</v>
      </c>
      <c r="L264" s="94">
        <f>'Other Opex'!L199</f>
        <v>0</v>
      </c>
      <c r="M264" s="94">
        <f>'Other Opex'!M199</f>
        <v>0</v>
      </c>
      <c r="N264" s="94">
        <f>'Other Opex'!N199</f>
        <v>0</v>
      </c>
      <c r="O264" s="94">
        <f>'Other Opex'!O199</f>
        <v>0</v>
      </c>
      <c r="P264" s="94">
        <f>'Other Opex'!P199</f>
        <v>0</v>
      </c>
      <c r="Q264" s="94">
        <f>'Other Opex'!Q199</f>
        <v>0</v>
      </c>
      <c r="R264" s="94">
        <f>'Other Opex'!R199</f>
        <v>0</v>
      </c>
      <c r="S264" s="94">
        <f>'Other Opex'!S199</f>
        <v>0</v>
      </c>
      <c r="T264" s="94">
        <f>'Other Opex'!T199</f>
        <v>0</v>
      </c>
      <c r="U264" s="94">
        <f>'Other Opex'!U199</f>
        <v>0</v>
      </c>
      <c r="V264" s="94">
        <f>'Other Opex'!V199</f>
        <v>0</v>
      </c>
      <c r="W264" s="94">
        <f>'Other Opex'!W199</f>
        <v>0</v>
      </c>
      <c r="X264" s="94">
        <f>'Other Opex'!X199</f>
        <v>0</v>
      </c>
      <c r="Y264" s="94">
        <f>'Other Opex'!Y199</f>
        <v>0</v>
      </c>
      <c r="Z264" s="94">
        <f>'Other Opex'!Z199</f>
        <v>0</v>
      </c>
      <c r="AA264" s="94">
        <f>'Other Opex'!AA199</f>
        <v>0</v>
      </c>
      <c r="AB264" s="95">
        <f>'Other Opex'!AB199</f>
        <v>0</v>
      </c>
    </row>
    <row r="265" spans="2:28" hidden="1" outlineLevel="1">
      <c r="B265" s="271" t="str">
        <f ca="1">'Line Items'!D$603</f>
        <v>Other Operating Costs</v>
      </c>
      <c r="C265" s="271" t="str">
        <f ca="1">'Line Items'!D$634</f>
        <v>Other Operating Costs: Administrative Costs &amp; Other</v>
      </c>
      <c r="D265" s="112" t="str">
        <f ca="1">'Other Opex'!D200</f>
        <v>[Administrative Costs &amp; Other Line 34]</v>
      </c>
      <c r="E265" s="93"/>
      <c r="F265" s="113" t="str">
        <f>'Other Opex'!F200</f>
        <v>£000</v>
      </c>
      <c r="G265" s="94">
        <f>'Other Opex'!G200</f>
        <v>0</v>
      </c>
      <c r="H265" s="94">
        <f>'Other Opex'!H200</f>
        <v>0</v>
      </c>
      <c r="I265" s="94">
        <f>'Other Opex'!I200</f>
        <v>0</v>
      </c>
      <c r="J265" s="94">
        <f>'Other Opex'!J200</f>
        <v>0</v>
      </c>
      <c r="K265" s="94">
        <f>'Other Opex'!K200</f>
        <v>0</v>
      </c>
      <c r="L265" s="94">
        <f>'Other Opex'!L200</f>
        <v>0</v>
      </c>
      <c r="M265" s="94">
        <f>'Other Opex'!M200</f>
        <v>0</v>
      </c>
      <c r="N265" s="94">
        <f>'Other Opex'!N200</f>
        <v>0</v>
      </c>
      <c r="O265" s="94">
        <f>'Other Opex'!O200</f>
        <v>0</v>
      </c>
      <c r="P265" s="94">
        <f>'Other Opex'!P200</f>
        <v>0</v>
      </c>
      <c r="Q265" s="94">
        <f>'Other Opex'!Q200</f>
        <v>0</v>
      </c>
      <c r="R265" s="94">
        <f>'Other Opex'!R200</f>
        <v>0</v>
      </c>
      <c r="S265" s="94">
        <f>'Other Opex'!S200</f>
        <v>0</v>
      </c>
      <c r="T265" s="94">
        <f>'Other Opex'!T200</f>
        <v>0</v>
      </c>
      <c r="U265" s="94">
        <f>'Other Opex'!U200</f>
        <v>0</v>
      </c>
      <c r="V265" s="94">
        <f>'Other Opex'!V200</f>
        <v>0</v>
      </c>
      <c r="W265" s="94">
        <f>'Other Opex'!W200</f>
        <v>0</v>
      </c>
      <c r="X265" s="94">
        <f>'Other Opex'!X200</f>
        <v>0</v>
      </c>
      <c r="Y265" s="94">
        <f>'Other Opex'!Y200</f>
        <v>0</v>
      </c>
      <c r="Z265" s="94">
        <f>'Other Opex'!Z200</f>
        <v>0</v>
      </c>
      <c r="AA265" s="94">
        <f>'Other Opex'!AA200</f>
        <v>0</v>
      </c>
      <c r="AB265" s="95">
        <f>'Other Opex'!AB200</f>
        <v>0</v>
      </c>
    </row>
    <row r="266" spans="2:28" hidden="1" outlineLevel="1">
      <c r="B266" s="271" t="str">
        <f ca="1">'Line Items'!D$603</f>
        <v>Other Operating Costs</v>
      </c>
      <c r="C266" s="271" t="str">
        <f ca="1">'Line Items'!D$634</f>
        <v>Other Operating Costs: Administrative Costs &amp; Other</v>
      </c>
      <c r="D266" s="272" t="str">
        <f ca="1">'Other Opex'!D201</f>
        <v>[Administrative Costs &amp; Other Line 35]</v>
      </c>
      <c r="E266" s="273"/>
      <c r="F266" s="274" t="str">
        <f>'Other Opex'!F201</f>
        <v>£000</v>
      </c>
      <c r="G266" s="275">
        <f>'Other Opex'!G201</f>
        <v>0</v>
      </c>
      <c r="H266" s="275">
        <f>'Other Opex'!H201</f>
        <v>0</v>
      </c>
      <c r="I266" s="275">
        <f>'Other Opex'!I201</f>
        <v>0</v>
      </c>
      <c r="J266" s="275">
        <f>'Other Opex'!J201</f>
        <v>0</v>
      </c>
      <c r="K266" s="275">
        <f>'Other Opex'!K201</f>
        <v>0</v>
      </c>
      <c r="L266" s="275">
        <f>'Other Opex'!L201</f>
        <v>0</v>
      </c>
      <c r="M266" s="275">
        <f>'Other Opex'!M201</f>
        <v>0</v>
      </c>
      <c r="N266" s="275">
        <f>'Other Opex'!N201</f>
        <v>0</v>
      </c>
      <c r="O266" s="275">
        <f>'Other Opex'!O201</f>
        <v>0</v>
      </c>
      <c r="P266" s="275">
        <f>'Other Opex'!P201</f>
        <v>0</v>
      </c>
      <c r="Q266" s="275">
        <f>'Other Opex'!Q201</f>
        <v>0</v>
      </c>
      <c r="R266" s="275">
        <f>'Other Opex'!R201</f>
        <v>0</v>
      </c>
      <c r="S266" s="275">
        <f>'Other Opex'!S201</f>
        <v>0</v>
      </c>
      <c r="T266" s="275">
        <f>'Other Opex'!T201</f>
        <v>0</v>
      </c>
      <c r="U266" s="275">
        <f>'Other Opex'!U201</f>
        <v>0</v>
      </c>
      <c r="V266" s="275">
        <f>'Other Opex'!V201</f>
        <v>0</v>
      </c>
      <c r="W266" s="275">
        <f>'Other Opex'!W201</f>
        <v>0</v>
      </c>
      <c r="X266" s="275">
        <f>'Other Opex'!X201</f>
        <v>0</v>
      </c>
      <c r="Y266" s="275">
        <f>'Other Opex'!Y201</f>
        <v>0</v>
      </c>
      <c r="Z266" s="275">
        <f>'Other Opex'!Z201</f>
        <v>0</v>
      </c>
      <c r="AA266" s="275">
        <f>'Other Opex'!AA201</f>
        <v>0</v>
      </c>
      <c r="AB266" s="276">
        <f>'Other Opex'!AB201</f>
        <v>0</v>
      </c>
    </row>
    <row r="267" spans="2:28" hidden="1" outlineLevel="1">
      <c r="B267" s="271" t="str">
        <f ca="1">'Line Items'!D$603</f>
        <v>Other Operating Costs</v>
      </c>
      <c r="C267" s="271" t="str">
        <f ca="1">'Line Items'!D$635</f>
        <v>Other Operating Costs: Non-Cash Costs</v>
      </c>
      <c r="D267" s="112" t="str">
        <f ca="1">'Other Opex'!D207</f>
        <v>Amortisation</v>
      </c>
      <c r="E267" s="93"/>
      <c r="F267" s="113" t="str">
        <f>'Other Opex'!F207</f>
        <v>£000</v>
      </c>
      <c r="G267" s="94">
        <f>'Other Opex'!G207</f>
        <v>0</v>
      </c>
      <c r="H267" s="94">
        <f>'Other Opex'!H207</f>
        <v>0</v>
      </c>
      <c r="I267" s="94">
        <f>'Other Opex'!I207</f>
        <v>0</v>
      </c>
      <c r="J267" s="94">
        <f>'Other Opex'!J207</f>
        <v>0</v>
      </c>
      <c r="K267" s="94">
        <f>'Other Opex'!K207</f>
        <v>0</v>
      </c>
      <c r="L267" s="94">
        <f>'Other Opex'!L207</f>
        <v>0</v>
      </c>
      <c r="M267" s="94">
        <f>'Other Opex'!M207</f>
        <v>0</v>
      </c>
      <c r="N267" s="94">
        <f>'Other Opex'!N207</f>
        <v>0</v>
      </c>
      <c r="O267" s="94">
        <f>'Other Opex'!O207</f>
        <v>0</v>
      </c>
      <c r="P267" s="94">
        <f>'Other Opex'!P207</f>
        <v>0</v>
      </c>
      <c r="Q267" s="94">
        <f>'Other Opex'!Q207</f>
        <v>0</v>
      </c>
      <c r="R267" s="94">
        <f>'Other Opex'!R207</f>
        <v>0</v>
      </c>
      <c r="S267" s="94">
        <f>'Other Opex'!S207</f>
        <v>0</v>
      </c>
      <c r="T267" s="94">
        <f>'Other Opex'!T207</f>
        <v>0</v>
      </c>
      <c r="U267" s="94">
        <f>'Other Opex'!U207</f>
        <v>0</v>
      </c>
      <c r="V267" s="94">
        <f>'Other Opex'!V207</f>
        <v>0</v>
      </c>
      <c r="W267" s="94">
        <f>'Other Opex'!W207</f>
        <v>0</v>
      </c>
      <c r="X267" s="94">
        <f>'Other Opex'!X207</f>
        <v>0</v>
      </c>
      <c r="Y267" s="94">
        <f>'Other Opex'!Y207</f>
        <v>0</v>
      </c>
      <c r="Z267" s="94">
        <f>'Other Opex'!Z207</f>
        <v>0</v>
      </c>
      <c r="AA267" s="94">
        <f>'Other Opex'!AA207</f>
        <v>0</v>
      </c>
      <c r="AB267" s="95">
        <f>'Other Opex'!AB207</f>
        <v>0</v>
      </c>
    </row>
    <row r="268" spans="2:28" hidden="1" outlineLevel="1">
      <c r="B268" s="271" t="str">
        <f ca="1">'Line Items'!D$603</f>
        <v>Other Operating Costs</v>
      </c>
      <c r="C268" s="271" t="str">
        <f ca="1">'Line Items'!D$635</f>
        <v>Other Operating Costs: Non-Cash Costs</v>
      </c>
      <c r="D268" s="123" t="str">
        <f ca="1">'Other Opex'!D208</f>
        <v>Depreciation</v>
      </c>
      <c r="E268" s="183"/>
      <c r="F268" s="124" t="str">
        <f>'Other Opex'!F208</f>
        <v>£000</v>
      </c>
      <c r="G268" s="98">
        <f>'Other Opex'!G208</f>
        <v>0</v>
      </c>
      <c r="H268" s="98">
        <f>'Other Opex'!H208</f>
        <v>0</v>
      </c>
      <c r="I268" s="98">
        <f>'Other Opex'!I208</f>
        <v>0</v>
      </c>
      <c r="J268" s="98">
        <f>'Other Opex'!J208</f>
        <v>0</v>
      </c>
      <c r="K268" s="98">
        <f>'Other Opex'!K208</f>
        <v>0</v>
      </c>
      <c r="L268" s="98">
        <f>'Other Opex'!L208</f>
        <v>0</v>
      </c>
      <c r="M268" s="98">
        <f>'Other Opex'!M208</f>
        <v>0</v>
      </c>
      <c r="N268" s="98">
        <f>'Other Opex'!N208</f>
        <v>0</v>
      </c>
      <c r="O268" s="98">
        <f>'Other Opex'!O208</f>
        <v>0</v>
      </c>
      <c r="P268" s="98">
        <f>'Other Opex'!P208</f>
        <v>0</v>
      </c>
      <c r="Q268" s="98">
        <f>'Other Opex'!Q208</f>
        <v>0</v>
      </c>
      <c r="R268" s="98">
        <f>'Other Opex'!R208</f>
        <v>0</v>
      </c>
      <c r="S268" s="98">
        <f>'Other Opex'!S208</f>
        <v>0</v>
      </c>
      <c r="T268" s="98">
        <f>'Other Opex'!T208</f>
        <v>0</v>
      </c>
      <c r="U268" s="98">
        <f>'Other Opex'!U208</f>
        <v>0</v>
      </c>
      <c r="V268" s="98">
        <f>'Other Opex'!V208</f>
        <v>0</v>
      </c>
      <c r="W268" s="98">
        <f>'Other Opex'!W208</f>
        <v>0</v>
      </c>
      <c r="X268" s="98">
        <f>'Other Opex'!X208</f>
        <v>0</v>
      </c>
      <c r="Y268" s="98">
        <f>'Other Opex'!Y208</f>
        <v>0</v>
      </c>
      <c r="Z268" s="98">
        <f>'Other Opex'!Z208</f>
        <v>0</v>
      </c>
      <c r="AA268" s="98">
        <f>'Other Opex'!AA208</f>
        <v>0</v>
      </c>
      <c r="AB268" s="99">
        <f>'Other Opex'!AB208</f>
        <v>0</v>
      </c>
    </row>
    <row r="269" spans="2:28" hidden="1" outlineLevel="1">
      <c r="B269" s="271" t="str">
        <f ca="1">'Line Items'!D$604</f>
        <v>Rolling Stock Charges</v>
      </c>
      <c r="C269" s="271" t="str">
        <f ca="1">'Line Items'!D$636</f>
        <v>Rolling Stock Charges</v>
      </c>
      <c r="D269" s="112" t="str">
        <f ca="1">'RS Charges'!D1342</f>
        <v>Angel: DMU - Class 142</v>
      </c>
      <c r="E269" s="93"/>
      <c r="F269" s="113" t="str">
        <f>'RS Charges'!F1342</f>
        <v>£000</v>
      </c>
      <c r="G269" s="94">
        <f>'RS Charges'!G1342</f>
        <v>0</v>
      </c>
      <c r="H269" s="94">
        <f>'RS Charges'!H1342</f>
        <v>0</v>
      </c>
      <c r="I269" s="94">
        <f>'RS Charges'!I1342</f>
        <v>0</v>
      </c>
      <c r="J269" s="94">
        <f>'RS Charges'!J1342</f>
        <v>0</v>
      </c>
      <c r="K269" s="94">
        <f>'RS Charges'!K1342</f>
        <v>0</v>
      </c>
      <c r="L269" s="94">
        <f>'RS Charges'!L1342</f>
        <v>0</v>
      </c>
      <c r="M269" s="94">
        <f>'RS Charges'!M1342</f>
        <v>0</v>
      </c>
      <c r="N269" s="94">
        <f>'RS Charges'!N1342</f>
        <v>0</v>
      </c>
      <c r="O269" s="94">
        <f>'RS Charges'!O1342</f>
        <v>0</v>
      </c>
      <c r="P269" s="94">
        <f>'RS Charges'!P1342</f>
        <v>0</v>
      </c>
      <c r="Q269" s="94">
        <f>'RS Charges'!Q1342</f>
        <v>0</v>
      </c>
      <c r="R269" s="94">
        <f>'RS Charges'!R1342</f>
        <v>0</v>
      </c>
      <c r="S269" s="94">
        <f>'RS Charges'!S1342</f>
        <v>0</v>
      </c>
      <c r="T269" s="94">
        <f>'RS Charges'!T1342</f>
        <v>0</v>
      </c>
      <c r="U269" s="94">
        <f>'RS Charges'!U1342</f>
        <v>0</v>
      </c>
      <c r="V269" s="94">
        <f>'RS Charges'!V1342</f>
        <v>0</v>
      </c>
      <c r="W269" s="94">
        <f>'RS Charges'!W1342</f>
        <v>0</v>
      </c>
      <c r="X269" s="94">
        <f>'RS Charges'!X1342</f>
        <v>0</v>
      </c>
      <c r="Y269" s="94">
        <f>'RS Charges'!Y1342</f>
        <v>0</v>
      </c>
      <c r="Z269" s="94">
        <f>'RS Charges'!Z1342</f>
        <v>0</v>
      </c>
      <c r="AA269" s="94">
        <f>'RS Charges'!AA1342</f>
        <v>0</v>
      </c>
      <c r="AB269" s="95">
        <f>'RS Charges'!AB1342</f>
        <v>0</v>
      </c>
    </row>
    <row r="270" spans="2:28" hidden="1" outlineLevel="1">
      <c r="B270" s="271" t="str">
        <f ca="1">'Line Items'!D$604</f>
        <v>Rolling Stock Charges</v>
      </c>
      <c r="C270" s="271" t="str">
        <f ca="1">'Line Items'!D$636</f>
        <v>Rolling Stock Charges</v>
      </c>
      <c r="D270" s="112" t="str">
        <f ca="1">'RS Charges'!D1343</f>
        <v>Angel: DMU - Class 150 - 2 car</v>
      </c>
      <c r="E270" s="93"/>
      <c r="F270" s="113" t="str">
        <f>'RS Charges'!F1343</f>
        <v>£000</v>
      </c>
      <c r="G270" s="94">
        <f>'RS Charges'!G1343</f>
        <v>0</v>
      </c>
      <c r="H270" s="94">
        <f>'RS Charges'!H1343</f>
        <v>0</v>
      </c>
      <c r="I270" s="94">
        <f>'RS Charges'!I1343</f>
        <v>0</v>
      </c>
      <c r="J270" s="94">
        <f>'RS Charges'!J1343</f>
        <v>0</v>
      </c>
      <c r="K270" s="94">
        <f>'RS Charges'!K1343</f>
        <v>0</v>
      </c>
      <c r="L270" s="94">
        <f>'RS Charges'!L1343</f>
        <v>0</v>
      </c>
      <c r="M270" s="94">
        <f>'RS Charges'!M1343</f>
        <v>0</v>
      </c>
      <c r="N270" s="94">
        <f>'RS Charges'!N1343</f>
        <v>0</v>
      </c>
      <c r="O270" s="94">
        <f>'RS Charges'!O1343</f>
        <v>0</v>
      </c>
      <c r="P270" s="94">
        <f>'RS Charges'!P1343</f>
        <v>0</v>
      </c>
      <c r="Q270" s="94">
        <f>'RS Charges'!Q1343</f>
        <v>0</v>
      </c>
      <c r="R270" s="94">
        <f>'RS Charges'!R1343</f>
        <v>0</v>
      </c>
      <c r="S270" s="94">
        <f>'RS Charges'!S1343</f>
        <v>0</v>
      </c>
      <c r="T270" s="94">
        <f>'RS Charges'!T1343</f>
        <v>0</v>
      </c>
      <c r="U270" s="94">
        <f>'RS Charges'!U1343</f>
        <v>0</v>
      </c>
      <c r="V270" s="94">
        <f>'RS Charges'!V1343</f>
        <v>0</v>
      </c>
      <c r="W270" s="94">
        <f>'RS Charges'!W1343</f>
        <v>0</v>
      </c>
      <c r="X270" s="94">
        <f>'RS Charges'!X1343</f>
        <v>0</v>
      </c>
      <c r="Y270" s="94">
        <f>'RS Charges'!Y1343</f>
        <v>0</v>
      </c>
      <c r="Z270" s="94">
        <f>'RS Charges'!Z1343</f>
        <v>0</v>
      </c>
      <c r="AA270" s="94">
        <f>'RS Charges'!AA1343</f>
        <v>0</v>
      </c>
      <c r="AB270" s="95">
        <f>'RS Charges'!AB1343</f>
        <v>0</v>
      </c>
    </row>
    <row r="271" spans="2:28" hidden="1" outlineLevel="1">
      <c r="B271" s="271" t="str">
        <f ca="1">'Line Items'!D$604</f>
        <v>Rolling Stock Charges</v>
      </c>
      <c r="C271" s="271" t="str">
        <f ca="1">'Line Items'!D$636</f>
        <v>Rolling Stock Charges</v>
      </c>
      <c r="D271" s="112" t="str">
        <f ca="1">'RS Charges'!D1344</f>
        <v>Angel: DMU - Class 150 - 3 car</v>
      </c>
      <c r="E271" s="93"/>
      <c r="F271" s="113" t="str">
        <f>'RS Charges'!F1344</f>
        <v>£000</v>
      </c>
      <c r="G271" s="94">
        <f>'RS Charges'!G1344</f>
        <v>0</v>
      </c>
      <c r="H271" s="94">
        <f>'RS Charges'!H1344</f>
        <v>0</v>
      </c>
      <c r="I271" s="94">
        <f>'RS Charges'!I1344</f>
        <v>0</v>
      </c>
      <c r="J271" s="94">
        <f>'RS Charges'!J1344</f>
        <v>0</v>
      </c>
      <c r="K271" s="94">
        <f>'RS Charges'!K1344</f>
        <v>0</v>
      </c>
      <c r="L271" s="94">
        <f>'RS Charges'!L1344</f>
        <v>0</v>
      </c>
      <c r="M271" s="94">
        <f>'RS Charges'!M1344</f>
        <v>0</v>
      </c>
      <c r="N271" s="94">
        <f>'RS Charges'!N1344</f>
        <v>0</v>
      </c>
      <c r="O271" s="94">
        <f>'RS Charges'!O1344</f>
        <v>0</v>
      </c>
      <c r="P271" s="94">
        <f>'RS Charges'!P1344</f>
        <v>0</v>
      </c>
      <c r="Q271" s="94">
        <f>'RS Charges'!Q1344</f>
        <v>0</v>
      </c>
      <c r="R271" s="94">
        <f>'RS Charges'!R1344</f>
        <v>0</v>
      </c>
      <c r="S271" s="94">
        <f>'RS Charges'!S1344</f>
        <v>0</v>
      </c>
      <c r="T271" s="94">
        <f>'RS Charges'!T1344</f>
        <v>0</v>
      </c>
      <c r="U271" s="94">
        <f>'RS Charges'!U1344</f>
        <v>0</v>
      </c>
      <c r="V271" s="94">
        <f>'RS Charges'!V1344</f>
        <v>0</v>
      </c>
      <c r="W271" s="94">
        <f>'RS Charges'!W1344</f>
        <v>0</v>
      </c>
      <c r="X271" s="94">
        <f>'RS Charges'!X1344</f>
        <v>0</v>
      </c>
      <c r="Y271" s="94">
        <f>'RS Charges'!Y1344</f>
        <v>0</v>
      </c>
      <c r="Z271" s="94">
        <f>'RS Charges'!Z1344</f>
        <v>0</v>
      </c>
      <c r="AA271" s="94">
        <f>'RS Charges'!AA1344</f>
        <v>0</v>
      </c>
      <c r="AB271" s="95">
        <f>'RS Charges'!AB1344</f>
        <v>0</v>
      </c>
    </row>
    <row r="272" spans="2:28" hidden="1" outlineLevel="1">
      <c r="B272" s="271" t="str">
        <f ca="1">'Line Items'!D$604</f>
        <v>Rolling Stock Charges</v>
      </c>
      <c r="C272" s="271" t="str">
        <f ca="1">'Line Items'!D$636</f>
        <v>Rolling Stock Charges</v>
      </c>
      <c r="D272" s="112" t="str">
        <f ca="1">'RS Charges'!D1345</f>
        <v>Angel: DMU - Class 153</v>
      </c>
      <c r="E272" s="93"/>
      <c r="F272" s="113" t="str">
        <f>'RS Charges'!F1345</f>
        <v>£000</v>
      </c>
      <c r="G272" s="94">
        <f>'RS Charges'!G1345</f>
        <v>0</v>
      </c>
      <c r="H272" s="94">
        <f>'RS Charges'!H1345</f>
        <v>0</v>
      </c>
      <c r="I272" s="94">
        <f>'RS Charges'!I1345</f>
        <v>0</v>
      </c>
      <c r="J272" s="94">
        <f>'RS Charges'!J1345</f>
        <v>0</v>
      </c>
      <c r="K272" s="94">
        <f>'RS Charges'!K1345</f>
        <v>0</v>
      </c>
      <c r="L272" s="94">
        <f>'RS Charges'!L1345</f>
        <v>0</v>
      </c>
      <c r="M272" s="94">
        <f>'RS Charges'!M1345</f>
        <v>0</v>
      </c>
      <c r="N272" s="94">
        <f>'RS Charges'!N1345</f>
        <v>0</v>
      </c>
      <c r="O272" s="94">
        <f>'RS Charges'!O1345</f>
        <v>0</v>
      </c>
      <c r="P272" s="94">
        <f>'RS Charges'!P1345</f>
        <v>0</v>
      </c>
      <c r="Q272" s="94">
        <f>'RS Charges'!Q1345</f>
        <v>0</v>
      </c>
      <c r="R272" s="94">
        <f>'RS Charges'!R1345</f>
        <v>0</v>
      </c>
      <c r="S272" s="94">
        <f>'RS Charges'!S1345</f>
        <v>0</v>
      </c>
      <c r="T272" s="94">
        <f>'RS Charges'!T1345</f>
        <v>0</v>
      </c>
      <c r="U272" s="94">
        <f>'RS Charges'!U1345</f>
        <v>0</v>
      </c>
      <c r="V272" s="94">
        <f>'RS Charges'!V1345</f>
        <v>0</v>
      </c>
      <c r="W272" s="94">
        <f>'RS Charges'!W1345</f>
        <v>0</v>
      </c>
      <c r="X272" s="94">
        <f>'RS Charges'!X1345</f>
        <v>0</v>
      </c>
      <c r="Y272" s="94">
        <f>'RS Charges'!Y1345</f>
        <v>0</v>
      </c>
      <c r="Z272" s="94">
        <f>'RS Charges'!Z1345</f>
        <v>0</v>
      </c>
      <c r="AA272" s="94">
        <f>'RS Charges'!AA1345</f>
        <v>0</v>
      </c>
      <c r="AB272" s="95">
        <f>'RS Charges'!AB1345</f>
        <v>0</v>
      </c>
    </row>
    <row r="273" spans="2:28" hidden="1" outlineLevel="1">
      <c r="B273" s="271" t="str">
        <f ca="1">'Line Items'!D$604</f>
        <v>Rolling Stock Charges</v>
      </c>
      <c r="C273" s="271" t="str">
        <f ca="1">'Line Items'!D$636</f>
        <v>Rolling Stock Charges</v>
      </c>
      <c r="D273" s="112" t="str">
        <f ca="1">'RS Charges'!D1346</f>
        <v>Angel: DMU - Class 156</v>
      </c>
      <c r="E273" s="93"/>
      <c r="F273" s="113" t="str">
        <f>'RS Charges'!F1346</f>
        <v>£000</v>
      </c>
      <c r="G273" s="94">
        <f>'RS Charges'!G1346</f>
        <v>0</v>
      </c>
      <c r="H273" s="94">
        <f>'RS Charges'!H1346</f>
        <v>0</v>
      </c>
      <c r="I273" s="94">
        <f>'RS Charges'!I1346</f>
        <v>0</v>
      </c>
      <c r="J273" s="94">
        <f>'RS Charges'!J1346</f>
        <v>0</v>
      </c>
      <c r="K273" s="94">
        <f>'RS Charges'!K1346</f>
        <v>0</v>
      </c>
      <c r="L273" s="94">
        <f>'RS Charges'!L1346</f>
        <v>0</v>
      </c>
      <c r="M273" s="94">
        <f>'RS Charges'!M1346</f>
        <v>0</v>
      </c>
      <c r="N273" s="94">
        <f>'RS Charges'!N1346</f>
        <v>0</v>
      </c>
      <c r="O273" s="94">
        <f>'RS Charges'!O1346</f>
        <v>0</v>
      </c>
      <c r="P273" s="94">
        <f>'RS Charges'!P1346</f>
        <v>0</v>
      </c>
      <c r="Q273" s="94">
        <f>'RS Charges'!Q1346</f>
        <v>0</v>
      </c>
      <c r="R273" s="94">
        <f>'RS Charges'!R1346</f>
        <v>0</v>
      </c>
      <c r="S273" s="94">
        <f>'RS Charges'!S1346</f>
        <v>0</v>
      </c>
      <c r="T273" s="94">
        <f>'RS Charges'!T1346</f>
        <v>0</v>
      </c>
      <c r="U273" s="94">
        <f>'RS Charges'!U1346</f>
        <v>0</v>
      </c>
      <c r="V273" s="94">
        <f>'RS Charges'!V1346</f>
        <v>0</v>
      </c>
      <c r="W273" s="94">
        <f>'RS Charges'!W1346</f>
        <v>0</v>
      </c>
      <c r="X273" s="94">
        <f>'RS Charges'!X1346</f>
        <v>0</v>
      </c>
      <c r="Y273" s="94">
        <f>'RS Charges'!Y1346</f>
        <v>0</v>
      </c>
      <c r="Z273" s="94">
        <f>'RS Charges'!Z1346</f>
        <v>0</v>
      </c>
      <c r="AA273" s="94">
        <f>'RS Charges'!AA1346</f>
        <v>0</v>
      </c>
      <c r="AB273" s="95">
        <f>'RS Charges'!AB1346</f>
        <v>0</v>
      </c>
    </row>
    <row r="274" spans="2:28" hidden="1" outlineLevel="1">
      <c r="B274" s="271" t="str">
        <f ca="1">'Line Items'!D$604</f>
        <v>Rolling Stock Charges</v>
      </c>
      <c r="C274" s="271" t="str">
        <f ca="1">'Line Items'!D$636</f>
        <v>Rolling Stock Charges</v>
      </c>
      <c r="D274" s="112" t="str">
        <f ca="1">'RS Charges'!D1347</f>
        <v>Angel: DMU - Class 158 - 2 car</v>
      </c>
      <c r="E274" s="93"/>
      <c r="F274" s="113" t="str">
        <f>'RS Charges'!F1347</f>
        <v>£000</v>
      </c>
      <c r="G274" s="94">
        <f>'RS Charges'!G1347</f>
        <v>0</v>
      </c>
      <c r="H274" s="94">
        <f>'RS Charges'!H1347</f>
        <v>0</v>
      </c>
      <c r="I274" s="94">
        <f>'RS Charges'!I1347</f>
        <v>0</v>
      </c>
      <c r="J274" s="94">
        <f>'RS Charges'!J1347</f>
        <v>0</v>
      </c>
      <c r="K274" s="94">
        <f>'RS Charges'!K1347</f>
        <v>0</v>
      </c>
      <c r="L274" s="94">
        <f>'RS Charges'!L1347</f>
        <v>0</v>
      </c>
      <c r="M274" s="94">
        <f>'RS Charges'!M1347</f>
        <v>0</v>
      </c>
      <c r="N274" s="94">
        <f>'RS Charges'!N1347</f>
        <v>0</v>
      </c>
      <c r="O274" s="94">
        <f>'RS Charges'!O1347</f>
        <v>0</v>
      </c>
      <c r="P274" s="94">
        <f>'RS Charges'!P1347</f>
        <v>0</v>
      </c>
      <c r="Q274" s="94">
        <f>'RS Charges'!Q1347</f>
        <v>0</v>
      </c>
      <c r="R274" s="94">
        <f>'RS Charges'!R1347</f>
        <v>0</v>
      </c>
      <c r="S274" s="94">
        <f>'RS Charges'!S1347</f>
        <v>0</v>
      </c>
      <c r="T274" s="94">
        <f>'RS Charges'!T1347</f>
        <v>0</v>
      </c>
      <c r="U274" s="94">
        <f>'RS Charges'!U1347</f>
        <v>0</v>
      </c>
      <c r="V274" s="94">
        <f>'RS Charges'!V1347</f>
        <v>0</v>
      </c>
      <c r="W274" s="94">
        <f>'RS Charges'!W1347</f>
        <v>0</v>
      </c>
      <c r="X274" s="94">
        <f>'RS Charges'!X1347</f>
        <v>0</v>
      </c>
      <c r="Y274" s="94">
        <f>'RS Charges'!Y1347</f>
        <v>0</v>
      </c>
      <c r="Z274" s="94">
        <f>'RS Charges'!Z1347</f>
        <v>0</v>
      </c>
      <c r="AA274" s="94">
        <f>'RS Charges'!AA1347</f>
        <v>0</v>
      </c>
      <c r="AB274" s="95">
        <f>'RS Charges'!AB1347</f>
        <v>0</v>
      </c>
    </row>
    <row r="275" spans="2:28" hidden="1" outlineLevel="1">
      <c r="B275" s="271" t="str">
        <f ca="1">'Line Items'!D$604</f>
        <v>Rolling Stock Charges</v>
      </c>
      <c r="C275" s="271" t="str">
        <f ca="1">'Line Items'!D$636</f>
        <v>Rolling Stock Charges</v>
      </c>
      <c r="D275" s="112" t="str">
        <f ca="1">'RS Charges'!D1348</f>
        <v>Angel: EMU - Class 333</v>
      </c>
      <c r="E275" s="93"/>
      <c r="F275" s="113" t="str">
        <f>'RS Charges'!F1348</f>
        <v>£000</v>
      </c>
      <c r="G275" s="94">
        <f>'RS Charges'!G1348</f>
        <v>0</v>
      </c>
      <c r="H275" s="94">
        <f>'RS Charges'!H1348</f>
        <v>0</v>
      </c>
      <c r="I275" s="94">
        <f>'RS Charges'!I1348</f>
        <v>0</v>
      </c>
      <c r="J275" s="94">
        <f>'RS Charges'!J1348</f>
        <v>0</v>
      </c>
      <c r="K275" s="94">
        <f>'RS Charges'!K1348</f>
        <v>0</v>
      </c>
      <c r="L275" s="94">
        <f>'RS Charges'!L1348</f>
        <v>0</v>
      </c>
      <c r="M275" s="94">
        <f>'RS Charges'!M1348</f>
        <v>0</v>
      </c>
      <c r="N275" s="94">
        <f>'RS Charges'!N1348</f>
        <v>0</v>
      </c>
      <c r="O275" s="94">
        <f>'RS Charges'!O1348</f>
        <v>0</v>
      </c>
      <c r="P275" s="94">
        <f>'RS Charges'!P1348</f>
        <v>0</v>
      </c>
      <c r="Q275" s="94">
        <f>'RS Charges'!Q1348</f>
        <v>0</v>
      </c>
      <c r="R275" s="94">
        <f>'RS Charges'!R1348</f>
        <v>0</v>
      </c>
      <c r="S275" s="94">
        <f>'RS Charges'!S1348</f>
        <v>0</v>
      </c>
      <c r="T275" s="94">
        <f>'RS Charges'!T1348</f>
        <v>0</v>
      </c>
      <c r="U275" s="94">
        <f>'RS Charges'!U1348</f>
        <v>0</v>
      </c>
      <c r="V275" s="94">
        <f>'RS Charges'!V1348</f>
        <v>0</v>
      </c>
      <c r="W275" s="94">
        <f>'RS Charges'!W1348</f>
        <v>0</v>
      </c>
      <c r="X275" s="94">
        <f>'RS Charges'!X1348</f>
        <v>0</v>
      </c>
      <c r="Y275" s="94">
        <f>'RS Charges'!Y1348</f>
        <v>0</v>
      </c>
      <c r="Z275" s="94">
        <f>'RS Charges'!Z1348</f>
        <v>0</v>
      </c>
      <c r="AA275" s="94">
        <f>'RS Charges'!AA1348</f>
        <v>0</v>
      </c>
      <c r="AB275" s="95">
        <f>'RS Charges'!AB1348</f>
        <v>0</v>
      </c>
    </row>
    <row r="276" spans="2:28" hidden="1" outlineLevel="1">
      <c r="B276" s="271" t="str">
        <f ca="1">'Line Items'!D$604</f>
        <v>Rolling Stock Charges</v>
      </c>
      <c r="C276" s="271" t="str">
        <f ca="1">'Line Items'!D$636</f>
        <v>Rolling Stock Charges</v>
      </c>
      <c r="D276" s="112" t="str">
        <f ca="1">'RS Charges'!D1349</f>
        <v>Eversholt: DMU - Class 158 - 2 car</v>
      </c>
      <c r="E276" s="93"/>
      <c r="F276" s="113" t="str">
        <f>'RS Charges'!F1349</f>
        <v>£000</v>
      </c>
      <c r="G276" s="94">
        <f>'RS Charges'!G1349</f>
        <v>0</v>
      </c>
      <c r="H276" s="94">
        <f>'RS Charges'!H1349</f>
        <v>0</v>
      </c>
      <c r="I276" s="94">
        <f>'RS Charges'!I1349</f>
        <v>0</v>
      </c>
      <c r="J276" s="94">
        <f>'RS Charges'!J1349</f>
        <v>0</v>
      </c>
      <c r="K276" s="94">
        <f>'RS Charges'!K1349</f>
        <v>0</v>
      </c>
      <c r="L276" s="94">
        <f>'RS Charges'!L1349</f>
        <v>0</v>
      </c>
      <c r="M276" s="94">
        <f>'RS Charges'!M1349</f>
        <v>0</v>
      </c>
      <c r="N276" s="94">
        <f>'RS Charges'!N1349</f>
        <v>0</v>
      </c>
      <c r="O276" s="94">
        <f>'RS Charges'!O1349</f>
        <v>0</v>
      </c>
      <c r="P276" s="94">
        <f>'RS Charges'!P1349</f>
        <v>0</v>
      </c>
      <c r="Q276" s="94">
        <f>'RS Charges'!Q1349</f>
        <v>0</v>
      </c>
      <c r="R276" s="94">
        <f>'RS Charges'!R1349</f>
        <v>0</v>
      </c>
      <c r="S276" s="94">
        <f>'RS Charges'!S1349</f>
        <v>0</v>
      </c>
      <c r="T276" s="94">
        <f>'RS Charges'!T1349</f>
        <v>0</v>
      </c>
      <c r="U276" s="94">
        <f>'RS Charges'!U1349</f>
        <v>0</v>
      </c>
      <c r="V276" s="94">
        <f>'RS Charges'!V1349</f>
        <v>0</v>
      </c>
      <c r="W276" s="94">
        <f>'RS Charges'!W1349</f>
        <v>0</v>
      </c>
      <c r="X276" s="94">
        <f>'RS Charges'!X1349</f>
        <v>0</v>
      </c>
      <c r="Y276" s="94">
        <f>'RS Charges'!Y1349</f>
        <v>0</v>
      </c>
      <c r="Z276" s="94">
        <f>'RS Charges'!Z1349</f>
        <v>0</v>
      </c>
      <c r="AA276" s="94">
        <f>'RS Charges'!AA1349</f>
        <v>0</v>
      </c>
      <c r="AB276" s="95">
        <f>'RS Charges'!AB1349</f>
        <v>0</v>
      </c>
    </row>
    <row r="277" spans="2:28" hidden="1" outlineLevel="1">
      <c r="B277" s="271" t="str">
        <f ca="1">'Line Items'!D$604</f>
        <v>Rolling Stock Charges</v>
      </c>
      <c r="C277" s="271" t="str">
        <f ca="1">'Line Items'!D$636</f>
        <v>Rolling Stock Charges</v>
      </c>
      <c r="D277" s="112" t="str">
        <f ca="1">'RS Charges'!D1350</f>
        <v>Eversholt: EMU - Class 321</v>
      </c>
      <c r="E277" s="93"/>
      <c r="F277" s="113" t="str">
        <f>'RS Charges'!F1350</f>
        <v>£000</v>
      </c>
      <c r="G277" s="94">
        <f>'RS Charges'!G1350</f>
        <v>0</v>
      </c>
      <c r="H277" s="94">
        <f>'RS Charges'!H1350</f>
        <v>0</v>
      </c>
      <c r="I277" s="94">
        <f>'RS Charges'!I1350</f>
        <v>0</v>
      </c>
      <c r="J277" s="94">
        <f>'RS Charges'!J1350</f>
        <v>0</v>
      </c>
      <c r="K277" s="94">
        <f>'RS Charges'!K1350</f>
        <v>0</v>
      </c>
      <c r="L277" s="94">
        <f>'RS Charges'!L1350</f>
        <v>0</v>
      </c>
      <c r="M277" s="94">
        <f>'RS Charges'!M1350</f>
        <v>0</v>
      </c>
      <c r="N277" s="94">
        <f>'RS Charges'!N1350</f>
        <v>0</v>
      </c>
      <c r="O277" s="94">
        <f>'RS Charges'!O1350</f>
        <v>0</v>
      </c>
      <c r="P277" s="94">
        <f>'RS Charges'!P1350</f>
        <v>0</v>
      </c>
      <c r="Q277" s="94">
        <f>'RS Charges'!Q1350</f>
        <v>0</v>
      </c>
      <c r="R277" s="94">
        <f>'RS Charges'!R1350</f>
        <v>0</v>
      </c>
      <c r="S277" s="94">
        <f>'RS Charges'!S1350</f>
        <v>0</v>
      </c>
      <c r="T277" s="94">
        <f>'RS Charges'!T1350</f>
        <v>0</v>
      </c>
      <c r="U277" s="94">
        <f>'RS Charges'!U1350</f>
        <v>0</v>
      </c>
      <c r="V277" s="94">
        <f>'RS Charges'!V1350</f>
        <v>0</v>
      </c>
      <c r="W277" s="94">
        <f>'RS Charges'!W1350</f>
        <v>0</v>
      </c>
      <c r="X277" s="94">
        <f>'RS Charges'!X1350</f>
        <v>0</v>
      </c>
      <c r="Y277" s="94">
        <f>'RS Charges'!Y1350</f>
        <v>0</v>
      </c>
      <c r="Z277" s="94">
        <f>'RS Charges'!Z1350</f>
        <v>0</v>
      </c>
      <c r="AA277" s="94">
        <f>'RS Charges'!AA1350</f>
        <v>0</v>
      </c>
      <c r="AB277" s="95">
        <f>'RS Charges'!AB1350</f>
        <v>0</v>
      </c>
    </row>
    <row r="278" spans="2:28" hidden="1" outlineLevel="1">
      <c r="B278" s="271" t="str">
        <f ca="1">'Line Items'!D$604</f>
        <v>Rolling Stock Charges</v>
      </c>
      <c r="C278" s="271" t="str">
        <f ca="1">'Line Items'!D$636</f>
        <v>Rolling Stock Charges</v>
      </c>
      <c r="D278" s="112" t="str">
        <f ca="1">'RS Charges'!D1351</f>
        <v>Eversholt: EMU - Class 322</v>
      </c>
      <c r="E278" s="93"/>
      <c r="F278" s="113" t="str">
        <f>'RS Charges'!F1351</f>
        <v>£000</v>
      </c>
      <c r="G278" s="94">
        <f>'RS Charges'!G1351</f>
        <v>0</v>
      </c>
      <c r="H278" s="94">
        <f>'RS Charges'!H1351</f>
        <v>0</v>
      </c>
      <c r="I278" s="94">
        <f>'RS Charges'!I1351</f>
        <v>0</v>
      </c>
      <c r="J278" s="94">
        <f>'RS Charges'!J1351</f>
        <v>0</v>
      </c>
      <c r="K278" s="94">
        <f>'RS Charges'!K1351</f>
        <v>0</v>
      </c>
      <c r="L278" s="94">
        <f>'RS Charges'!L1351</f>
        <v>0</v>
      </c>
      <c r="M278" s="94">
        <f>'RS Charges'!M1351</f>
        <v>0</v>
      </c>
      <c r="N278" s="94">
        <f>'RS Charges'!N1351</f>
        <v>0</v>
      </c>
      <c r="O278" s="94">
        <f>'RS Charges'!O1351</f>
        <v>0</v>
      </c>
      <c r="P278" s="94">
        <f>'RS Charges'!P1351</f>
        <v>0</v>
      </c>
      <c r="Q278" s="94">
        <f>'RS Charges'!Q1351</f>
        <v>0</v>
      </c>
      <c r="R278" s="94">
        <f>'RS Charges'!R1351</f>
        <v>0</v>
      </c>
      <c r="S278" s="94">
        <f>'RS Charges'!S1351</f>
        <v>0</v>
      </c>
      <c r="T278" s="94">
        <f>'RS Charges'!T1351</f>
        <v>0</v>
      </c>
      <c r="U278" s="94">
        <f>'RS Charges'!U1351</f>
        <v>0</v>
      </c>
      <c r="V278" s="94">
        <f>'RS Charges'!V1351</f>
        <v>0</v>
      </c>
      <c r="W278" s="94">
        <f>'RS Charges'!W1351</f>
        <v>0</v>
      </c>
      <c r="X278" s="94">
        <f>'RS Charges'!X1351</f>
        <v>0</v>
      </c>
      <c r="Y278" s="94">
        <f>'RS Charges'!Y1351</f>
        <v>0</v>
      </c>
      <c r="Z278" s="94">
        <f>'RS Charges'!Z1351</f>
        <v>0</v>
      </c>
      <c r="AA278" s="94">
        <f>'RS Charges'!AA1351</f>
        <v>0</v>
      </c>
      <c r="AB278" s="95">
        <f>'RS Charges'!AB1351</f>
        <v>0</v>
      </c>
    </row>
    <row r="279" spans="2:28" hidden="1" outlineLevel="1">
      <c r="B279" s="271" t="str">
        <f ca="1">'Line Items'!D$604</f>
        <v>Rolling Stock Charges</v>
      </c>
      <c r="C279" s="271" t="str">
        <f ca="1">'Line Items'!D$636</f>
        <v>Rolling Stock Charges</v>
      </c>
      <c r="D279" s="112" t="str">
        <f ca="1">'RS Charges'!D1352</f>
        <v>Porterbrook: DMU - Class 144 - 2 car</v>
      </c>
      <c r="E279" s="93"/>
      <c r="F279" s="113" t="str">
        <f>'RS Charges'!F1352</f>
        <v>£000</v>
      </c>
      <c r="G279" s="94">
        <f>'RS Charges'!G1352</f>
        <v>0</v>
      </c>
      <c r="H279" s="94">
        <f>'RS Charges'!H1352</f>
        <v>0</v>
      </c>
      <c r="I279" s="94">
        <f>'RS Charges'!I1352</f>
        <v>0</v>
      </c>
      <c r="J279" s="94">
        <f>'RS Charges'!J1352</f>
        <v>0</v>
      </c>
      <c r="K279" s="94">
        <f>'RS Charges'!K1352</f>
        <v>0</v>
      </c>
      <c r="L279" s="94">
        <f>'RS Charges'!L1352</f>
        <v>0</v>
      </c>
      <c r="M279" s="94">
        <f>'RS Charges'!M1352</f>
        <v>0</v>
      </c>
      <c r="N279" s="94">
        <f>'RS Charges'!N1352</f>
        <v>0</v>
      </c>
      <c r="O279" s="94">
        <f>'RS Charges'!O1352</f>
        <v>0</v>
      </c>
      <c r="P279" s="94">
        <f>'RS Charges'!P1352</f>
        <v>0</v>
      </c>
      <c r="Q279" s="94">
        <f>'RS Charges'!Q1352</f>
        <v>0</v>
      </c>
      <c r="R279" s="94">
        <f>'RS Charges'!R1352</f>
        <v>0</v>
      </c>
      <c r="S279" s="94">
        <f>'RS Charges'!S1352</f>
        <v>0</v>
      </c>
      <c r="T279" s="94">
        <f>'RS Charges'!T1352</f>
        <v>0</v>
      </c>
      <c r="U279" s="94">
        <f>'RS Charges'!U1352</f>
        <v>0</v>
      </c>
      <c r="V279" s="94">
        <f>'RS Charges'!V1352</f>
        <v>0</v>
      </c>
      <c r="W279" s="94">
        <f>'RS Charges'!W1352</f>
        <v>0</v>
      </c>
      <c r="X279" s="94">
        <f>'RS Charges'!X1352</f>
        <v>0</v>
      </c>
      <c r="Y279" s="94">
        <f>'RS Charges'!Y1352</f>
        <v>0</v>
      </c>
      <c r="Z279" s="94">
        <f>'RS Charges'!Z1352</f>
        <v>0</v>
      </c>
      <c r="AA279" s="94">
        <f>'RS Charges'!AA1352</f>
        <v>0</v>
      </c>
      <c r="AB279" s="95">
        <f>'RS Charges'!AB1352</f>
        <v>0</v>
      </c>
    </row>
    <row r="280" spans="2:28" hidden="1" outlineLevel="1">
      <c r="B280" s="271" t="str">
        <f ca="1">'Line Items'!D$604</f>
        <v>Rolling Stock Charges</v>
      </c>
      <c r="C280" s="271" t="str">
        <f ca="1">'Line Items'!D$636</f>
        <v>Rolling Stock Charges</v>
      </c>
      <c r="D280" s="112" t="str">
        <f ca="1">'RS Charges'!D1353</f>
        <v>Porterbrook: DMU - Class 144 - 3 car</v>
      </c>
      <c r="E280" s="93"/>
      <c r="F280" s="113" t="str">
        <f>'RS Charges'!F1353</f>
        <v>£000</v>
      </c>
      <c r="G280" s="94">
        <f>'RS Charges'!G1353</f>
        <v>0</v>
      </c>
      <c r="H280" s="94">
        <f>'RS Charges'!H1353</f>
        <v>0</v>
      </c>
      <c r="I280" s="94">
        <f>'RS Charges'!I1353</f>
        <v>0</v>
      </c>
      <c r="J280" s="94">
        <f>'RS Charges'!J1353</f>
        <v>0</v>
      </c>
      <c r="K280" s="94">
        <f>'RS Charges'!K1353</f>
        <v>0</v>
      </c>
      <c r="L280" s="94">
        <f>'RS Charges'!L1353</f>
        <v>0</v>
      </c>
      <c r="M280" s="94">
        <f>'RS Charges'!M1353</f>
        <v>0</v>
      </c>
      <c r="N280" s="94">
        <f>'RS Charges'!N1353</f>
        <v>0</v>
      </c>
      <c r="O280" s="94">
        <f>'RS Charges'!O1353</f>
        <v>0</v>
      </c>
      <c r="P280" s="94">
        <f>'RS Charges'!P1353</f>
        <v>0</v>
      </c>
      <c r="Q280" s="94">
        <f>'RS Charges'!Q1353</f>
        <v>0</v>
      </c>
      <c r="R280" s="94">
        <f>'RS Charges'!R1353</f>
        <v>0</v>
      </c>
      <c r="S280" s="94">
        <f>'RS Charges'!S1353</f>
        <v>0</v>
      </c>
      <c r="T280" s="94">
        <f>'RS Charges'!T1353</f>
        <v>0</v>
      </c>
      <c r="U280" s="94">
        <f>'RS Charges'!U1353</f>
        <v>0</v>
      </c>
      <c r="V280" s="94">
        <f>'RS Charges'!V1353</f>
        <v>0</v>
      </c>
      <c r="W280" s="94">
        <f>'RS Charges'!W1353</f>
        <v>0</v>
      </c>
      <c r="X280" s="94">
        <f>'RS Charges'!X1353</f>
        <v>0</v>
      </c>
      <c r="Y280" s="94">
        <f>'RS Charges'!Y1353</f>
        <v>0</v>
      </c>
      <c r="Z280" s="94">
        <f>'RS Charges'!Z1353</f>
        <v>0</v>
      </c>
      <c r="AA280" s="94">
        <f>'RS Charges'!AA1353</f>
        <v>0</v>
      </c>
      <c r="AB280" s="95">
        <f>'RS Charges'!AB1353</f>
        <v>0</v>
      </c>
    </row>
    <row r="281" spans="2:28" hidden="1" outlineLevel="1">
      <c r="B281" s="271" t="str">
        <f ca="1">'Line Items'!D$604</f>
        <v>Rolling Stock Charges</v>
      </c>
      <c r="C281" s="271" t="str">
        <f ca="1">'Line Items'!D$636</f>
        <v>Rolling Stock Charges</v>
      </c>
      <c r="D281" s="112" t="str">
        <f ca="1">'RS Charges'!D1354</f>
        <v>Porterbrook: DMU - Class 150 - 2 car</v>
      </c>
      <c r="E281" s="93"/>
      <c r="F281" s="113" t="str">
        <f>'RS Charges'!F1354</f>
        <v>£000</v>
      </c>
      <c r="G281" s="94">
        <f>'RS Charges'!G1354</f>
        <v>0</v>
      </c>
      <c r="H281" s="94">
        <f>'RS Charges'!H1354</f>
        <v>0</v>
      </c>
      <c r="I281" s="94">
        <f>'RS Charges'!I1354</f>
        <v>0</v>
      </c>
      <c r="J281" s="94">
        <f>'RS Charges'!J1354</f>
        <v>0</v>
      </c>
      <c r="K281" s="94">
        <f>'RS Charges'!K1354</f>
        <v>0</v>
      </c>
      <c r="L281" s="94">
        <f>'RS Charges'!L1354</f>
        <v>0</v>
      </c>
      <c r="M281" s="94">
        <f>'RS Charges'!M1354</f>
        <v>0</v>
      </c>
      <c r="N281" s="94">
        <f>'RS Charges'!N1354</f>
        <v>0</v>
      </c>
      <c r="O281" s="94">
        <f>'RS Charges'!O1354</f>
        <v>0</v>
      </c>
      <c r="P281" s="94">
        <f>'RS Charges'!P1354</f>
        <v>0</v>
      </c>
      <c r="Q281" s="94">
        <f>'RS Charges'!Q1354</f>
        <v>0</v>
      </c>
      <c r="R281" s="94">
        <f>'RS Charges'!R1354</f>
        <v>0</v>
      </c>
      <c r="S281" s="94">
        <f>'RS Charges'!S1354</f>
        <v>0</v>
      </c>
      <c r="T281" s="94">
        <f>'RS Charges'!T1354</f>
        <v>0</v>
      </c>
      <c r="U281" s="94">
        <f>'RS Charges'!U1354</f>
        <v>0</v>
      </c>
      <c r="V281" s="94">
        <f>'RS Charges'!V1354</f>
        <v>0</v>
      </c>
      <c r="W281" s="94">
        <f>'RS Charges'!W1354</f>
        <v>0</v>
      </c>
      <c r="X281" s="94">
        <f>'RS Charges'!X1354</f>
        <v>0</v>
      </c>
      <c r="Y281" s="94">
        <f>'RS Charges'!Y1354</f>
        <v>0</v>
      </c>
      <c r="Z281" s="94">
        <f>'RS Charges'!Z1354</f>
        <v>0</v>
      </c>
      <c r="AA281" s="94">
        <f>'RS Charges'!AA1354</f>
        <v>0</v>
      </c>
      <c r="AB281" s="95">
        <f>'RS Charges'!AB1354</f>
        <v>0</v>
      </c>
    </row>
    <row r="282" spans="2:28" hidden="1" outlineLevel="1">
      <c r="B282" s="271" t="str">
        <f ca="1">'Line Items'!D$604</f>
        <v>Rolling Stock Charges</v>
      </c>
      <c r="C282" s="271" t="str">
        <f ca="1">'Line Items'!D$636</f>
        <v>Rolling Stock Charges</v>
      </c>
      <c r="D282" s="112" t="str">
        <f ca="1">'RS Charges'!D1355</f>
        <v>Porterbrook: DMU - Class 153</v>
      </c>
      <c r="E282" s="93"/>
      <c r="F282" s="113" t="str">
        <f>'RS Charges'!F1355</f>
        <v>£000</v>
      </c>
      <c r="G282" s="94">
        <f>'RS Charges'!G1355</f>
        <v>0</v>
      </c>
      <c r="H282" s="94">
        <f>'RS Charges'!H1355</f>
        <v>0</v>
      </c>
      <c r="I282" s="94">
        <f>'RS Charges'!I1355</f>
        <v>0</v>
      </c>
      <c r="J282" s="94">
        <f>'RS Charges'!J1355</f>
        <v>0</v>
      </c>
      <c r="K282" s="94">
        <f>'RS Charges'!K1355</f>
        <v>0</v>
      </c>
      <c r="L282" s="94">
        <f>'RS Charges'!L1355</f>
        <v>0</v>
      </c>
      <c r="M282" s="94">
        <f>'RS Charges'!M1355</f>
        <v>0</v>
      </c>
      <c r="N282" s="94">
        <f>'RS Charges'!N1355</f>
        <v>0</v>
      </c>
      <c r="O282" s="94">
        <f>'RS Charges'!O1355</f>
        <v>0</v>
      </c>
      <c r="P282" s="94">
        <f>'RS Charges'!P1355</f>
        <v>0</v>
      </c>
      <c r="Q282" s="94">
        <f>'RS Charges'!Q1355</f>
        <v>0</v>
      </c>
      <c r="R282" s="94">
        <f>'RS Charges'!R1355</f>
        <v>0</v>
      </c>
      <c r="S282" s="94">
        <f>'RS Charges'!S1355</f>
        <v>0</v>
      </c>
      <c r="T282" s="94">
        <f>'RS Charges'!T1355</f>
        <v>0</v>
      </c>
      <c r="U282" s="94">
        <f>'RS Charges'!U1355</f>
        <v>0</v>
      </c>
      <c r="V282" s="94">
        <f>'RS Charges'!V1355</f>
        <v>0</v>
      </c>
      <c r="W282" s="94">
        <f>'RS Charges'!W1355</f>
        <v>0</v>
      </c>
      <c r="X282" s="94">
        <f>'RS Charges'!X1355</f>
        <v>0</v>
      </c>
      <c r="Y282" s="94">
        <f>'RS Charges'!Y1355</f>
        <v>0</v>
      </c>
      <c r="Z282" s="94">
        <f>'RS Charges'!Z1355</f>
        <v>0</v>
      </c>
      <c r="AA282" s="94">
        <f>'RS Charges'!AA1355</f>
        <v>0</v>
      </c>
      <c r="AB282" s="95">
        <f>'RS Charges'!AB1355</f>
        <v>0</v>
      </c>
    </row>
    <row r="283" spans="2:28" hidden="1" outlineLevel="1">
      <c r="B283" s="271" t="str">
        <f ca="1">'Line Items'!D$604</f>
        <v>Rolling Stock Charges</v>
      </c>
      <c r="C283" s="271" t="str">
        <f ca="1">'Line Items'!D$636</f>
        <v>Rolling Stock Charges</v>
      </c>
      <c r="D283" s="112" t="str">
        <f ca="1">'RS Charges'!D1356</f>
        <v>Porterbrook: DMU - Class 155</v>
      </c>
      <c r="E283" s="93"/>
      <c r="F283" s="113" t="str">
        <f>'RS Charges'!F1356</f>
        <v>£000</v>
      </c>
      <c r="G283" s="94">
        <f>'RS Charges'!G1356</f>
        <v>0</v>
      </c>
      <c r="H283" s="94">
        <f>'RS Charges'!H1356</f>
        <v>0</v>
      </c>
      <c r="I283" s="94">
        <f>'RS Charges'!I1356</f>
        <v>0</v>
      </c>
      <c r="J283" s="94">
        <f>'RS Charges'!J1356</f>
        <v>0</v>
      </c>
      <c r="K283" s="94">
        <f>'RS Charges'!K1356</f>
        <v>0</v>
      </c>
      <c r="L283" s="94">
        <f>'RS Charges'!L1356</f>
        <v>0</v>
      </c>
      <c r="M283" s="94">
        <f>'RS Charges'!M1356</f>
        <v>0</v>
      </c>
      <c r="N283" s="94">
        <f>'RS Charges'!N1356</f>
        <v>0</v>
      </c>
      <c r="O283" s="94">
        <f>'RS Charges'!O1356</f>
        <v>0</v>
      </c>
      <c r="P283" s="94">
        <f>'RS Charges'!P1356</f>
        <v>0</v>
      </c>
      <c r="Q283" s="94">
        <f>'RS Charges'!Q1356</f>
        <v>0</v>
      </c>
      <c r="R283" s="94">
        <f>'RS Charges'!R1356</f>
        <v>0</v>
      </c>
      <c r="S283" s="94">
        <f>'RS Charges'!S1356</f>
        <v>0</v>
      </c>
      <c r="T283" s="94">
        <f>'RS Charges'!T1356</f>
        <v>0</v>
      </c>
      <c r="U283" s="94">
        <f>'RS Charges'!U1356</f>
        <v>0</v>
      </c>
      <c r="V283" s="94">
        <f>'RS Charges'!V1356</f>
        <v>0</v>
      </c>
      <c r="W283" s="94">
        <f>'RS Charges'!W1356</f>
        <v>0</v>
      </c>
      <c r="X283" s="94">
        <f>'RS Charges'!X1356</f>
        <v>0</v>
      </c>
      <c r="Y283" s="94">
        <f>'RS Charges'!Y1356</f>
        <v>0</v>
      </c>
      <c r="Z283" s="94">
        <f>'RS Charges'!Z1356</f>
        <v>0</v>
      </c>
      <c r="AA283" s="94">
        <f>'RS Charges'!AA1356</f>
        <v>0</v>
      </c>
      <c r="AB283" s="95">
        <f>'RS Charges'!AB1356</f>
        <v>0</v>
      </c>
    </row>
    <row r="284" spans="2:28" hidden="1" outlineLevel="1">
      <c r="B284" s="271" t="str">
        <f ca="1">'Line Items'!D$604</f>
        <v>Rolling Stock Charges</v>
      </c>
      <c r="C284" s="271" t="str">
        <f ca="1">'Line Items'!D$636</f>
        <v>Rolling Stock Charges</v>
      </c>
      <c r="D284" s="112" t="str">
        <f ca="1">'RS Charges'!D1357</f>
        <v>Porterbrook: DMU - Class 156</v>
      </c>
      <c r="E284" s="93"/>
      <c r="F284" s="113" t="str">
        <f>'RS Charges'!F1357</f>
        <v>£000</v>
      </c>
      <c r="G284" s="94">
        <f>'RS Charges'!G1357</f>
        <v>0</v>
      </c>
      <c r="H284" s="94">
        <f>'RS Charges'!H1357</f>
        <v>0</v>
      </c>
      <c r="I284" s="94">
        <f>'RS Charges'!I1357</f>
        <v>0</v>
      </c>
      <c r="J284" s="94">
        <f>'RS Charges'!J1357</f>
        <v>0</v>
      </c>
      <c r="K284" s="94">
        <f>'RS Charges'!K1357</f>
        <v>0</v>
      </c>
      <c r="L284" s="94">
        <f>'RS Charges'!L1357</f>
        <v>0</v>
      </c>
      <c r="M284" s="94">
        <f>'RS Charges'!M1357</f>
        <v>0</v>
      </c>
      <c r="N284" s="94">
        <f>'RS Charges'!N1357</f>
        <v>0</v>
      </c>
      <c r="O284" s="94">
        <f>'RS Charges'!O1357</f>
        <v>0</v>
      </c>
      <c r="P284" s="94">
        <f>'RS Charges'!P1357</f>
        <v>0</v>
      </c>
      <c r="Q284" s="94">
        <f>'RS Charges'!Q1357</f>
        <v>0</v>
      </c>
      <c r="R284" s="94">
        <f>'RS Charges'!R1357</f>
        <v>0</v>
      </c>
      <c r="S284" s="94">
        <f>'RS Charges'!S1357</f>
        <v>0</v>
      </c>
      <c r="T284" s="94">
        <f>'RS Charges'!T1357</f>
        <v>0</v>
      </c>
      <c r="U284" s="94">
        <f>'RS Charges'!U1357</f>
        <v>0</v>
      </c>
      <c r="V284" s="94">
        <f>'RS Charges'!V1357</f>
        <v>0</v>
      </c>
      <c r="W284" s="94">
        <f>'RS Charges'!W1357</f>
        <v>0</v>
      </c>
      <c r="X284" s="94">
        <f>'RS Charges'!X1357</f>
        <v>0</v>
      </c>
      <c r="Y284" s="94">
        <f>'RS Charges'!Y1357</f>
        <v>0</v>
      </c>
      <c r="Z284" s="94">
        <f>'RS Charges'!Z1357</f>
        <v>0</v>
      </c>
      <c r="AA284" s="94">
        <f>'RS Charges'!AA1357</f>
        <v>0</v>
      </c>
      <c r="AB284" s="95">
        <f>'RS Charges'!AB1357</f>
        <v>0</v>
      </c>
    </row>
    <row r="285" spans="2:28" hidden="1" outlineLevel="1">
      <c r="B285" s="271" t="str">
        <f ca="1">'Line Items'!D$604</f>
        <v>Rolling Stock Charges</v>
      </c>
      <c r="C285" s="271" t="str">
        <f ca="1">'Line Items'!D$636</f>
        <v>Rolling Stock Charges</v>
      </c>
      <c r="D285" s="112" t="str">
        <f ca="1">'RS Charges'!D1358</f>
        <v>Porterbrook: DMU - Class 158 - 3 car</v>
      </c>
      <c r="E285" s="93"/>
      <c r="F285" s="113" t="str">
        <f>'RS Charges'!F1358</f>
        <v>£000</v>
      </c>
      <c r="G285" s="94">
        <f>'RS Charges'!G1358</f>
        <v>0</v>
      </c>
      <c r="H285" s="94">
        <f>'RS Charges'!H1358</f>
        <v>0</v>
      </c>
      <c r="I285" s="94">
        <f>'RS Charges'!I1358</f>
        <v>0</v>
      </c>
      <c r="J285" s="94">
        <f>'RS Charges'!J1358</f>
        <v>0</v>
      </c>
      <c r="K285" s="94">
        <f>'RS Charges'!K1358</f>
        <v>0</v>
      </c>
      <c r="L285" s="94">
        <f>'RS Charges'!L1358</f>
        <v>0</v>
      </c>
      <c r="M285" s="94">
        <f>'RS Charges'!M1358</f>
        <v>0</v>
      </c>
      <c r="N285" s="94">
        <f>'RS Charges'!N1358</f>
        <v>0</v>
      </c>
      <c r="O285" s="94">
        <f>'RS Charges'!O1358</f>
        <v>0</v>
      </c>
      <c r="P285" s="94">
        <f>'RS Charges'!P1358</f>
        <v>0</v>
      </c>
      <c r="Q285" s="94">
        <f>'RS Charges'!Q1358</f>
        <v>0</v>
      </c>
      <c r="R285" s="94">
        <f>'RS Charges'!R1358</f>
        <v>0</v>
      </c>
      <c r="S285" s="94">
        <f>'RS Charges'!S1358</f>
        <v>0</v>
      </c>
      <c r="T285" s="94">
        <f>'RS Charges'!T1358</f>
        <v>0</v>
      </c>
      <c r="U285" s="94">
        <f>'RS Charges'!U1358</f>
        <v>0</v>
      </c>
      <c r="V285" s="94">
        <f>'RS Charges'!V1358</f>
        <v>0</v>
      </c>
      <c r="W285" s="94">
        <f>'RS Charges'!W1358</f>
        <v>0</v>
      </c>
      <c r="X285" s="94">
        <f>'RS Charges'!X1358</f>
        <v>0</v>
      </c>
      <c r="Y285" s="94">
        <f>'RS Charges'!Y1358</f>
        <v>0</v>
      </c>
      <c r="Z285" s="94">
        <f>'RS Charges'!Z1358</f>
        <v>0</v>
      </c>
      <c r="AA285" s="94">
        <f>'RS Charges'!AA1358</f>
        <v>0</v>
      </c>
      <c r="AB285" s="95">
        <f>'RS Charges'!AB1358</f>
        <v>0</v>
      </c>
    </row>
    <row r="286" spans="2:28" hidden="1" outlineLevel="1">
      <c r="B286" s="271" t="str">
        <f ca="1">'Line Items'!D$604</f>
        <v>Rolling Stock Charges</v>
      </c>
      <c r="C286" s="271" t="str">
        <f ca="1">'Line Items'!D$636</f>
        <v>Rolling Stock Charges</v>
      </c>
      <c r="D286" s="112" t="str">
        <f ca="1">'RS Charges'!D1359</f>
        <v>Porterbrook: EMU - Class 319</v>
      </c>
      <c r="E286" s="93"/>
      <c r="F286" s="113" t="str">
        <f>'RS Charges'!F1359</f>
        <v>£000</v>
      </c>
      <c r="G286" s="94">
        <f>'RS Charges'!G1359</f>
        <v>0</v>
      </c>
      <c r="H286" s="94">
        <f>'RS Charges'!H1359</f>
        <v>0</v>
      </c>
      <c r="I286" s="94">
        <f>'RS Charges'!I1359</f>
        <v>0</v>
      </c>
      <c r="J286" s="94">
        <f>'RS Charges'!J1359</f>
        <v>0</v>
      </c>
      <c r="K286" s="94">
        <f>'RS Charges'!K1359</f>
        <v>0</v>
      </c>
      <c r="L286" s="94">
        <f>'RS Charges'!L1359</f>
        <v>0</v>
      </c>
      <c r="M286" s="94">
        <f>'RS Charges'!M1359</f>
        <v>0</v>
      </c>
      <c r="N286" s="94">
        <f>'RS Charges'!N1359</f>
        <v>0</v>
      </c>
      <c r="O286" s="94">
        <f>'RS Charges'!O1359</f>
        <v>0</v>
      </c>
      <c r="P286" s="94">
        <f>'RS Charges'!P1359</f>
        <v>0</v>
      </c>
      <c r="Q286" s="94">
        <f>'RS Charges'!Q1359</f>
        <v>0</v>
      </c>
      <c r="R286" s="94">
        <f>'RS Charges'!R1359</f>
        <v>0</v>
      </c>
      <c r="S286" s="94">
        <f>'RS Charges'!S1359</f>
        <v>0</v>
      </c>
      <c r="T286" s="94">
        <f>'RS Charges'!T1359</f>
        <v>0</v>
      </c>
      <c r="U286" s="94">
        <f>'RS Charges'!U1359</f>
        <v>0</v>
      </c>
      <c r="V286" s="94">
        <f>'RS Charges'!V1359</f>
        <v>0</v>
      </c>
      <c r="W286" s="94">
        <f>'RS Charges'!W1359</f>
        <v>0</v>
      </c>
      <c r="X286" s="94">
        <f>'RS Charges'!X1359</f>
        <v>0</v>
      </c>
      <c r="Y286" s="94">
        <f>'RS Charges'!Y1359</f>
        <v>0</v>
      </c>
      <c r="Z286" s="94">
        <f>'RS Charges'!Z1359</f>
        <v>0</v>
      </c>
      <c r="AA286" s="94">
        <f>'RS Charges'!AA1359</f>
        <v>0</v>
      </c>
      <c r="AB286" s="95">
        <f>'RS Charges'!AB1359</f>
        <v>0</v>
      </c>
    </row>
    <row r="287" spans="2:28" hidden="1" outlineLevel="1">
      <c r="B287" s="271" t="str">
        <f ca="1">'Line Items'!D$604</f>
        <v>Rolling Stock Charges</v>
      </c>
      <c r="C287" s="271" t="str">
        <f ca="1">'Line Items'!D$636</f>
        <v>Rolling Stock Charges</v>
      </c>
      <c r="D287" s="112" t="str">
        <f ca="1">'RS Charges'!D1360</f>
        <v>Porterbrook: EMU - Class 323</v>
      </c>
      <c r="E287" s="93"/>
      <c r="F287" s="113" t="str">
        <f>'RS Charges'!F1360</f>
        <v>£000</v>
      </c>
      <c r="G287" s="94">
        <f>'RS Charges'!G1360</f>
        <v>0</v>
      </c>
      <c r="H287" s="94">
        <f>'RS Charges'!H1360</f>
        <v>0</v>
      </c>
      <c r="I287" s="94">
        <f>'RS Charges'!I1360</f>
        <v>0</v>
      </c>
      <c r="J287" s="94">
        <f>'RS Charges'!J1360</f>
        <v>0</v>
      </c>
      <c r="K287" s="94">
        <f>'RS Charges'!K1360</f>
        <v>0</v>
      </c>
      <c r="L287" s="94">
        <f>'RS Charges'!L1360</f>
        <v>0</v>
      </c>
      <c r="M287" s="94">
        <f>'RS Charges'!M1360</f>
        <v>0</v>
      </c>
      <c r="N287" s="94">
        <f>'RS Charges'!N1360</f>
        <v>0</v>
      </c>
      <c r="O287" s="94">
        <f>'RS Charges'!O1360</f>
        <v>0</v>
      </c>
      <c r="P287" s="94">
        <f>'RS Charges'!P1360</f>
        <v>0</v>
      </c>
      <c r="Q287" s="94">
        <f>'RS Charges'!Q1360</f>
        <v>0</v>
      </c>
      <c r="R287" s="94">
        <f>'RS Charges'!R1360</f>
        <v>0</v>
      </c>
      <c r="S287" s="94">
        <f>'RS Charges'!S1360</f>
        <v>0</v>
      </c>
      <c r="T287" s="94">
        <f>'RS Charges'!T1360</f>
        <v>0</v>
      </c>
      <c r="U287" s="94">
        <f>'RS Charges'!U1360</f>
        <v>0</v>
      </c>
      <c r="V287" s="94">
        <f>'RS Charges'!V1360</f>
        <v>0</v>
      </c>
      <c r="W287" s="94">
        <f>'RS Charges'!W1360</f>
        <v>0</v>
      </c>
      <c r="X287" s="94">
        <f>'RS Charges'!X1360</f>
        <v>0</v>
      </c>
      <c r="Y287" s="94">
        <f>'RS Charges'!Y1360</f>
        <v>0</v>
      </c>
      <c r="Z287" s="94">
        <f>'RS Charges'!Z1360</f>
        <v>0</v>
      </c>
      <c r="AA287" s="94">
        <f>'RS Charges'!AA1360</f>
        <v>0</v>
      </c>
      <c r="AB287" s="95">
        <f>'RS Charges'!AB1360</f>
        <v>0</v>
      </c>
    </row>
    <row r="288" spans="2:28" hidden="1" outlineLevel="1">
      <c r="B288" s="271" t="str">
        <f ca="1">'Line Items'!D$604</f>
        <v>Rolling Stock Charges</v>
      </c>
      <c r="C288" s="271" t="str">
        <f ca="1">'Line Items'!D$636</f>
        <v>Rolling Stock Charges</v>
      </c>
      <c r="D288" s="112" t="str">
        <f ca="1">'RS Charges'!D1361</f>
        <v>[Rolling Stock Line 20]</v>
      </c>
      <c r="E288" s="93"/>
      <c r="F288" s="113" t="str">
        <f>'RS Charges'!F1361</f>
        <v>£000</v>
      </c>
      <c r="G288" s="94">
        <f>'RS Charges'!G1361</f>
        <v>0</v>
      </c>
      <c r="H288" s="94">
        <f>'RS Charges'!H1361</f>
        <v>0</v>
      </c>
      <c r="I288" s="94">
        <f>'RS Charges'!I1361</f>
        <v>0</v>
      </c>
      <c r="J288" s="94">
        <f>'RS Charges'!J1361</f>
        <v>0</v>
      </c>
      <c r="K288" s="94">
        <f>'RS Charges'!K1361</f>
        <v>0</v>
      </c>
      <c r="L288" s="94">
        <f>'RS Charges'!L1361</f>
        <v>0</v>
      </c>
      <c r="M288" s="94">
        <f>'RS Charges'!M1361</f>
        <v>0</v>
      </c>
      <c r="N288" s="94">
        <f>'RS Charges'!N1361</f>
        <v>0</v>
      </c>
      <c r="O288" s="94">
        <f>'RS Charges'!O1361</f>
        <v>0</v>
      </c>
      <c r="P288" s="94">
        <f>'RS Charges'!P1361</f>
        <v>0</v>
      </c>
      <c r="Q288" s="94">
        <f>'RS Charges'!Q1361</f>
        <v>0</v>
      </c>
      <c r="R288" s="94">
        <f>'RS Charges'!R1361</f>
        <v>0</v>
      </c>
      <c r="S288" s="94">
        <f>'RS Charges'!S1361</f>
        <v>0</v>
      </c>
      <c r="T288" s="94">
        <f>'RS Charges'!T1361</f>
        <v>0</v>
      </c>
      <c r="U288" s="94">
        <f>'RS Charges'!U1361</f>
        <v>0</v>
      </c>
      <c r="V288" s="94">
        <f>'RS Charges'!V1361</f>
        <v>0</v>
      </c>
      <c r="W288" s="94">
        <f>'RS Charges'!W1361</f>
        <v>0</v>
      </c>
      <c r="X288" s="94">
        <f>'RS Charges'!X1361</f>
        <v>0</v>
      </c>
      <c r="Y288" s="94">
        <f>'RS Charges'!Y1361</f>
        <v>0</v>
      </c>
      <c r="Z288" s="94">
        <f>'RS Charges'!Z1361</f>
        <v>0</v>
      </c>
      <c r="AA288" s="94">
        <f>'RS Charges'!AA1361</f>
        <v>0</v>
      </c>
      <c r="AB288" s="95">
        <f>'RS Charges'!AB1361</f>
        <v>0</v>
      </c>
    </row>
    <row r="289" spans="2:28" hidden="1" outlineLevel="1">
      <c r="B289" s="271" t="str">
        <f ca="1">'Line Items'!D$604</f>
        <v>Rolling Stock Charges</v>
      </c>
      <c r="C289" s="271" t="str">
        <f ca="1">'Line Items'!D$636</f>
        <v>Rolling Stock Charges</v>
      </c>
      <c r="D289" s="112" t="str">
        <f ca="1">'RS Charges'!D1362</f>
        <v>[Rolling Stock Line 21]</v>
      </c>
      <c r="E289" s="93"/>
      <c r="F289" s="113" t="str">
        <f>'RS Charges'!F1362</f>
        <v>£000</v>
      </c>
      <c r="G289" s="94">
        <f>'RS Charges'!G1362</f>
        <v>0</v>
      </c>
      <c r="H289" s="94">
        <f>'RS Charges'!H1362</f>
        <v>0</v>
      </c>
      <c r="I289" s="94">
        <f>'RS Charges'!I1362</f>
        <v>0</v>
      </c>
      <c r="J289" s="94">
        <f>'RS Charges'!J1362</f>
        <v>0</v>
      </c>
      <c r="K289" s="94">
        <f>'RS Charges'!K1362</f>
        <v>0</v>
      </c>
      <c r="L289" s="94">
        <f>'RS Charges'!L1362</f>
        <v>0</v>
      </c>
      <c r="M289" s="94">
        <f>'RS Charges'!M1362</f>
        <v>0</v>
      </c>
      <c r="N289" s="94">
        <f>'RS Charges'!N1362</f>
        <v>0</v>
      </c>
      <c r="O289" s="94">
        <f>'RS Charges'!O1362</f>
        <v>0</v>
      </c>
      <c r="P289" s="94">
        <f>'RS Charges'!P1362</f>
        <v>0</v>
      </c>
      <c r="Q289" s="94">
        <f>'RS Charges'!Q1362</f>
        <v>0</v>
      </c>
      <c r="R289" s="94">
        <f>'RS Charges'!R1362</f>
        <v>0</v>
      </c>
      <c r="S289" s="94">
        <f>'RS Charges'!S1362</f>
        <v>0</v>
      </c>
      <c r="T289" s="94">
        <f>'RS Charges'!T1362</f>
        <v>0</v>
      </c>
      <c r="U289" s="94">
        <f>'RS Charges'!U1362</f>
        <v>0</v>
      </c>
      <c r="V289" s="94">
        <f>'RS Charges'!V1362</f>
        <v>0</v>
      </c>
      <c r="W289" s="94">
        <f>'RS Charges'!W1362</f>
        <v>0</v>
      </c>
      <c r="X289" s="94">
        <f>'RS Charges'!X1362</f>
        <v>0</v>
      </c>
      <c r="Y289" s="94">
        <f>'RS Charges'!Y1362</f>
        <v>0</v>
      </c>
      <c r="Z289" s="94">
        <f>'RS Charges'!Z1362</f>
        <v>0</v>
      </c>
      <c r="AA289" s="94">
        <f>'RS Charges'!AA1362</f>
        <v>0</v>
      </c>
      <c r="AB289" s="95">
        <f>'RS Charges'!AB1362</f>
        <v>0</v>
      </c>
    </row>
    <row r="290" spans="2:28" hidden="1" outlineLevel="1">
      <c r="B290" s="271" t="str">
        <f ca="1">'Line Items'!D$604</f>
        <v>Rolling Stock Charges</v>
      </c>
      <c r="C290" s="271" t="str">
        <f ca="1">'Line Items'!D$636</f>
        <v>Rolling Stock Charges</v>
      </c>
      <c r="D290" s="112" t="str">
        <f ca="1">'RS Charges'!D1363</f>
        <v>[Rolling Stock Line 22]</v>
      </c>
      <c r="E290" s="93"/>
      <c r="F290" s="113" t="str">
        <f>'RS Charges'!F1363</f>
        <v>£000</v>
      </c>
      <c r="G290" s="94">
        <f>'RS Charges'!G1363</f>
        <v>0</v>
      </c>
      <c r="H290" s="94">
        <f>'RS Charges'!H1363</f>
        <v>0</v>
      </c>
      <c r="I290" s="94">
        <f>'RS Charges'!I1363</f>
        <v>0</v>
      </c>
      <c r="J290" s="94">
        <f>'RS Charges'!J1363</f>
        <v>0</v>
      </c>
      <c r="K290" s="94">
        <f>'RS Charges'!K1363</f>
        <v>0</v>
      </c>
      <c r="L290" s="94">
        <f>'RS Charges'!L1363</f>
        <v>0</v>
      </c>
      <c r="M290" s="94">
        <f>'RS Charges'!M1363</f>
        <v>0</v>
      </c>
      <c r="N290" s="94">
        <f>'RS Charges'!N1363</f>
        <v>0</v>
      </c>
      <c r="O290" s="94">
        <f>'RS Charges'!O1363</f>
        <v>0</v>
      </c>
      <c r="P290" s="94">
        <f>'RS Charges'!P1363</f>
        <v>0</v>
      </c>
      <c r="Q290" s="94">
        <f>'RS Charges'!Q1363</f>
        <v>0</v>
      </c>
      <c r="R290" s="94">
        <f>'RS Charges'!R1363</f>
        <v>0</v>
      </c>
      <c r="S290" s="94">
        <f>'RS Charges'!S1363</f>
        <v>0</v>
      </c>
      <c r="T290" s="94">
        <f>'RS Charges'!T1363</f>
        <v>0</v>
      </c>
      <c r="U290" s="94">
        <f>'RS Charges'!U1363</f>
        <v>0</v>
      </c>
      <c r="V290" s="94">
        <f>'RS Charges'!V1363</f>
        <v>0</v>
      </c>
      <c r="W290" s="94">
        <f>'RS Charges'!W1363</f>
        <v>0</v>
      </c>
      <c r="X290" s="94">
        <f>'RS Charges'!X1363</f>
        <v>0</v>
      </c>
      <c r="Y290" s="94">
        <f>'RS Charges'!Y1363</f>
        <v>0</v>
      </c>
      <c r="Z290" s="94">
        <f>'RS Charges'!Z1363</f>
        <v>0</v>
      </c>
      <c r="AA290" s="94">
        <f>'RS Charges'!AA1363</f>
        <v>0</v>
      </c>
      <c r="AB290" s="95">
        <f>'RS Charges'!AB1363</f>
        <v>0</v>
      </c>
    </row>
    <row r="291" spans="2:28" hidden="1" outlineLevel="1">
      <c r="B291" s="271" t="str">
        <f ca="1">'Line Items'!D$604</f>
        <v>Rolling Stock Charges</v>
      </c>
      <c r="C291" s="271" t="str">
        <f ca="1">'Line Items'!D$636</f>
        <v>Rolling Stock Charges</v>
      </c>
      <c r="D291" s="112" t="str">
        <f ca="1">'RS Charges'!D1364</f>
        <v>[Rolling Stock Line 23]</v>
      </c>
      <c r="E291" s="93"/>
      <c r="F291" s="113" t="str">
        <f>'RS Charges'!F1364</f>
        <v>£000</v>
      </c>
      <c r="G291" s="94">
        <f>'RS Charges'!G1364</f>
        <v>0</v>
      </c>
      <c r="H291" s="94">
        <f>'RS Charges'!H1364</f>
        <v>0</v>
      </c>
      <c r="I291" s="94">
        <f>'RS Charges'!I1364</f>
        <v>0</v>
      </c>
      <c r="J291" s="94">
        <f>'RS Charges'!J1364</f>
        <v>0</v>
      </c>
      <c r="K291" s="94">
        <f>'RS Charges'!K1364</f>
        <v>0</v>
      </c>
      <c r="L291" s="94">
        <f>'RS Charges'!L1364</f>
        <v>0</v>
      </c>
      <c r="M291" s="94">
        <f>'RS Charges'!M1364</f>
        <v>0</v>
      </c>
      <c r="N291" s="94">
        <f>'RS Charges'!N1364</f>
        <v>0</v>
      </c>
      <c r="O291" s="94">
        <f>'RS Charges'!O1364</f>
        <v>0</v>
      </c>
      <c r="P291" s="94">
        <f>'RS Charges'!P1364</f>
        <v>0</v>
      </c>
      <c r="Q291" s="94">
        <f>'RS Charges'!Q1364</f>
        <v>0</v>
      </c>
      <c r="R291" s="94">
        <f>'RS Charges'!R1364</f>
        <v>0</v>
      </c>
      <c r="S291" s="94">
        <f>'RS Charges'!S1364</f>
        <v>0</v>
      </c>
      <c r="T291" s="94">
        <f>'RS Charges'!T1364</f>
        <v>0</v>
      </c>
      <c r="U291" s="94">
        <f>'RS Charges'!U1364</f>
        <v>0</v>
      </c>
      <c r="V291" s="94">
        <f>'RS Charges'!V1364</f>
        <v>0</v>
      </c>
      <c r="W291" s="94">
        <f>'RS Charges'!W1364</f>
        <v>0</v>
      </c>
      <c r="X291" s="94">
        <f>'RS Charges'!X1364</f>
        <v>0</v>
      </c>
      <c r="Y291" s="94">
        <f>'RS Charges'!Y1364</f>
        <v>0</v>
      </c>
      <c r="Z291" s="94">
        <f>'RS Charges'!Z1364</f>
        <v>0</v>
      </c>
      <c r="AA291" s="94">
        <f>'RS Charges'!AA1364</f>
        <v>0</v>
      </c>
      <c r="AB291" s="95">
        <f>'RS Charges'!AB1364</f>
        <v>0</v>
      </c>
    </row>
    <row r="292" spans="2:28" hidden="1" outlineLevel="1">
      <c r="B292" s="271" t="str">
        <f ca="1">'Line Items'!D$604</f>
        <v>Rolling Stock Charges</v>
      </c>
      <c r="C292" s="271" t="str">
        <f ca="1">'Line Items'!D$636</f>
        <v>Rolling Stock Charges</v>
      </c>
      <c r="D292" s="112" t="str">
        <f ca="1">'RS Charges'!D1365</f>
        <v>[Rolling Stock Line 24]</v>
      </c>
      <c r="E292" s="93"/>
      <c r="F292" s="113" t="str">
        <f>'RS Charges'!F1365</f>
        <v>£000</v>
      </c>
      <c r="G292" s="94">
        <f>'RS Charges'!G1365</f>
        <v>0</v>
      </c>
      <c r="H292" s="94">
        <f>'RS Charges'!H1365</f>
        <v>0</v>
      </c>
      <c r="I292" s="94">
        <f>'RS Charges'!I1365</f>
        <v>0</v>
      </c>
      <c r="J292" s="94">
        <f>'RS Charges'!J1365</f>
        <v>0</v>
      </c>
      <c r="K292" s="94">
        <f>'RS Charges'!K1365</f>
        <v>0</v>
      </c>
      <c r="L292" s="94">
        <f>'RS Charges'!L1365</f>
        <v>0</v>
      </c>
      <c r="M292" s="94">
        <f>'RS Charges'!M1365</f>
        <v>0</v>
      </c>
      <c r="N292" s="94">
        <f>'RS Charges'!N1365</f>
        <v>0</v>
      </c>
      <c r="O292" s="94">
        <f>'RS Charges'!O1365</f>
        <v>0</v>
      </c>
      <c r="P292" s="94">
        <f>'RS Charges'!P1365</f>
        <v>0</v>
      </c>
      <c r="Q292" s="94">
        <f>'RS Charges'!Q1365</f>
        <v>0</v>
      </c>
      <c r="R292" s="94">
        <f>'RS Charges'!R1365</f>
        <v>0</v>
      </c>
      <c r="S292" s="94">
        <f>'RS Charges'!S1365</f>
        <v>0</v>
      </c>
      <c r="T292" s="94">
        <f>'RS Charges'!T1365</f>
        <v>0</v>
      </c>
      <c r="U292" s="94">
        <f>'RS Charges'!U1365</f>
        <v>0</v>
      </c>
      <c r="V292" s="94">
        <f>'RS Charges'!V1365</f>
        <v>0</v>
      </c>
      <c r="W292" s="94">
        <f>'RS Charges'!W1365</f>
        <v>0</v>
      </c>
      <c r="X292" s="94">
        <f>'RS Charges'!X1365</f>
        <v>0</v>
      </c>
      <c r="Y292" s="94">
        <f>'RS Charges'!Y1365</f>
        <v>0</v>
      </c>
      <c r="Z292" s="94">
        <f>'RS Charges'!Z1365</f>
        <v>0</v>
      </c>
      <c r="AA292" s="94">
        <f>'RS Charges'!AA1365</f>
        <v>0</v>
      </c>
      <c r="AB292" s="95">
        <f>'RS Charges'!AB1365</f>
        <v>0</v>
      </c>
    </row>
    <row r="293" spans="2:28" hidden="1" outlineLevel="1">
      <c r="B293" s="271" t="str">
        <f ca="1">'Line Items'!D$604</f>
        <v>Rolling Stock Charges</v>
      </c>
      <c r="C293" s="271" t="str">
        <f ca="1">'Line Items'!D$636</f>
        <v>Rolling Stock Charges</v>
      </c>
      <c r="D293" s="112" t="str">
        <f ca="1">'RS Charges'!D1366</f>
        <v>[Rolling Stock Line 25]</v>
      </c>
      <c r="E293" s="93"/>
      <c r="F293" s="113" t="str">
        <f>'RS Charges'!F1366</f>
        <v>£000</v>
      </c>
      <c r="G293" s="94">
        <f>'RS Charges'!G1366</f>
        <v>0</v>
      </c>
      <c r="H293" s="94">
        <f>'RS Charges'!H1366</f>
        <v>0</v>
      </c>
      <c r="I293" s="94">
        <f>'RS Charges'!I1366</f>
        <v>0</v>
      </c>
      <c r="J293" s="94">
        <f>'RS Charges'!J1366</f>
        <v>0</v>
      </c>
      <c r="K293" s="94">
        <f>'RS Charges'!K1366</f>
        <v>0</v>
      </c>
      <c r="L293" s="94">
        <f>'RS Charges'!L1366</f>
        <v>0</v>
      </c>
      <c r="M293" s="94">
        <f>'RS Charges'!M1366</f>
        <v>0</v>
      </c>
      <c r="N293" s="94">
        <f>'RS Charges'!N1366</f>
        <v>0</v>
      </c>
      <c r="O293" s="94">
        <f>'RS Charges'!O1366</f>
        <v>0</v>
      </c>
      <c r="P293" s="94">
        <f>'RS Charges'!P1366</f>
        <v>0</v>
      </c>
      <c r="Q293" s="94">
        <f>'RS Charges'!Q1366</f>
        <v>0</v>
      </c>
      <c r="R293" s="94">
        <f>'RS Charges'!R1366</f>
        <v>0</v>
      </c>
      <c r="S293" s="94">
        <f>'RS Charges'!S1366</f>
        <v>0</v>
      </c>
      <c r="T293" s="94">
        <f>'RS Charges'!T1366</f>
        <v>0</v>
      </c>
      <c r="U293" s="94">
        <f>'RS Charges'!U1366</f>
        <v>0</v>
      </c>
      <c r="V293" s="94">
        <f>'RS Charges'!V1366</f>
        <v>0</v>
      </c>
      <c r="W293" s="94">
        <f>'RS Charges'!W1366</f>
        <v>0</v>
      </c>
      <c r="X293" s="94">
        <f>'RS Charges'!X1366</f>
        <v>0</v>
      </c>
      <c r="Y293" s="94">
        <f>'RS Charges'!Y1366</f>
        <v>0</v>
      </c>
      <c r="Z293" s="94">
        <f>'RS Charges'!Z1366</f>
        <v>0</v>
      </c>
      <c r="AA293" s="94">
        <f>'RS Charges'!AA1366</f>
        <v>0</v>
      </c>
      <c r="AB293" s="95">
        <f>'RS Charges'!AB1366</f>
        <v>0</v>
      </c>
    </row>
    <row r="294" spans="2:28" hidden="1" outlineLevel="1">
      <c r="B294" s="271" t="str">
        <f ca="1">'Line Items'!D$604</f>
        <v>Rolling Stock Charges</v>
      </c>
      <c r="C294" s="271" t="str">
        <f ca="1">'Line Items'!D$636</f>
        <v>Rolling Stock Charges</v>
      </c>
      <c r="D294" s="112" t="str">
        <f ca="1">'RS Charges'!D1367</f>
        <v>[Rolling Stock Line 26]</v>
      </c>
      <c r="E294" s="93"/>
      <c r="F294" s="113" t="str">
        <f>'RS Charges'!F1367</f>
        <v>£000</v>
      </c>
      <c r="G294" s="94">
        <f>'RS Charges'!G1367</f>
        <v>0</v>
      </c>
      <c r="H294" s="94">
        <f>'RS Charges'!H1367</f>
        <v>0</v>
      </c>
      <c r="I294" s="94">
        <f>'RS Charges'!I1367</f>
        <v>0</v>
      </c>
      <c r="J294" s="94">
        <f>'RS Charges'!J1367</f>
        <v>0</v>
      </c>
      <c r="K294" s="94">
        <f>'RS Charges'!K1367</f>
        <v>0</v>
      </c>
      <c r="L294" s="94">
        <f>'RS Charges'!L1367</f>
        <v>0</v>
      </c>
      <c r="M294" s="94">
        <f>'RS Charges'!M1367</f>
        <v>0</v>
      </c>
      <c r="N294" s="94">
        <f>'RS Charges'!N1367</f>
        <v>0</v>
      </c>
      <c r="O294" s="94">
        <f>'RS Charges'!O1367</f>
        <v>0</v>
      </c>
      <c r="P294" s="94">
        <f>'RS Charges'!P1367</f>
        <v>0</v>
      </c>
      <c r="Q294" s="94">
        <f>'RS Charges'!Q1367</f>
        <v>0</v>
      </c>
      <c r="R294" s="94">
        <f>'RS Charges'!R1367</f>
        <v>0</v>
      </c>
      <c r="S294" s="94">
        <f>'RS Charges'!S1367</f>
        <v>0</v>
      </c>
      <c r="T294" s="94">
        <f>'RS Charges'!T1367</f>
        <v>0</v>
      </c>
      <c r="U294" s="94">
        <f>'RS Charges'!U1367</f>
        <v>0</v>
      </c>
      <c r="V294" s="94">
        <f>'RS Charges'!V1367</f>
        <v>0</v>
      </c>
      <c r="W294" s="94">
        <f>'RS Charges'!W1367</f>
        <v>0</v>
      </c>
      <c r="X294" s="94">
        <f>'RS Charges'!X1367</f>
        <v>0</v>
      </c>
      <c r="Y294" s="94">
        <f>'RS Charges'!Y1367</f>
        <v>0</v>
      </c>
      <c r="Z294" s="94">
        <f>'RS Charges'!Z1367</f>
        <v>0</v>
      </c>
      <c r="AA294" s="94">
        <f>'RS Charges'!AA1367</f>
        <v>0</v>
      </c>
      <c r="AB294" s="95">
        <f>'RS Charges'!AB1367</f>
        <v>0</v>
      </c>
    </row>
    <row r="295" spans="2:28" hidden="1" outlineLevel="1">
      <c r="B295" s="271" t="str">
        <f ca="1">'Line Items'!D$604</f>
        <v>Rolling Stock Charges</v>
      </c>
      <c r="C295" s="271" t="str">
        <f ca="1">'Line Items'!D$636</f>
        <v>Rolling Stock Charges</v>
      </c>
      <c r="D295" s="112" t="str">
        <f ca="1">'RS Charges'!D1368</f>
        <v>[Rolling Stock Line 27]</v>
      </c>
      <c r="E295" s="93"/>
      <c r="F295" s="113" t="str">
        <f>'RS Charges'!F1368</f>
        <v>£000</v>
      </c>
      <c r="G295" s="94">
        <f>'RS Charges'!G1368</f>
        <v>0</v>
      </c>
      <c r="H295" s="94">
        <f>'RS Charges'!H1368</f>
        <v>0</v>
      </c>
      <c r="I295" s="94">
        <f>'RS Charges'!I1368</f>
        <v>0</v>
      </c>
      <c r="J295" s="94">
        <f>'RS Charges'!J1368</f>
        <v>0</v>
      </c>
      <c r="K295" s="94">
        <f>'RS Charges'!K1368</f>
        <v>0</v>
      </c>
      <c r="L295" s="94">
        <f>'RS Charges'!L1368</f>
        <v>0</v>
      </c>
      <c r="M295" s="94">
        <f>'RS Charges'!M1368</f>
        <v>0</v>
      </c>
      <c r="N295" s="94">
        <f>'RS Charges'!N1368</f>
        <v>0</v>
      </c>
      <c r="O295" s="94">
        <f>'RS Charges'!O1368</f>
        <v>0</v>
      </c>
      <c r="P295" s="94">
        <f>'RS Charges'!P1368</f>
        <v>0</v>
      </c>
      <c r="Q295" s="94">
        <f>'RS Charges'!Q1368</f>
        <v>0</v>
      </c>
      <c r="R295" s="94">
        <f>'RS Charges'!R1368</f>
        <v>0</v>
      </c>
      <c r="S295" s="94">
        <f>'RS Charges'!S1368</f>
        <v>0</v>
      </c>
      <c r="T295" s="94">
        <f>'RS Charges'!T1368</f>
        <v>0</v>
      </c>
      <c r="U295" s="94">
        <f>'RS Charges'!U1368</f>
        <v>0</v>
      </c>
      <c r="V295" s="94">
        <f>'RS Charges'!V1368</f>
        <v>0</v>
      </c>
      <c r="W295" s="94">
        <f>'RS Charges'!W1368</f>
        <v>0</v>
      </c>
      <c r="X295" s="94">
        <f>'RS Charges'!X1368</f>
        <v>0</v>
      </c>
      <c r="Y295" s="94">
        <f>'RS Charges'!Y1368</f>
        <v>0</v>
      </c>
      <c r="Z295" s="94">
        <f>'RS Charges'!Z1368</f>
        <v>0</v>
      </c>
      <c r="AA295" s="94">
        <f>'RS Charges'!AA1368</f>
        <v>0</v>
      </c>
      <c r="AB295" s="95">
        <f>'RS Charges'!AB1368</f>
        <v>0</v>
      </c>
    </row>
    <row r="296" spans="2:28" hidden="1" outlineLevel="1">
      <c r="B296" s="271" t="str">
        <f ca="1">'Line Items'!D$604</f>
        <v>Rolling Stock Charges</v>
      </c>
      <c r="C296" s="271" t="str">
        <f ca="1">'Line Items'!D$636</f>
        <v>Rolling Stock Charges</v>
      </c>
      <c r="D296" s="112" t="str">
        <f ca="1">'RS Charges'!D1369</f>
        <v>[Rolling Stock Line 28]</v>
      </c>
      <c r="E296" s="93"/>
      <c r="F296" s="113" t="str">
        <f>'RS Charges'!F1369</f>
        <v>£000</v>
      </c>
      <c r="G296" s="94">
        <f>'RS Charges'!G1369</f>
        <v>0</v>
      </c>
      <c r="H296" s="94">
        <f>'RS Charges'!H1369</f>
        <v>0</v>
      </c>
      <c r="I296" s="94">
        <f>'RS Charges'!I1369</f>
        <v>0</v>
      </c>
      <c r="J296" s="94">
        <f>'RS Charges'!J1369</f>
        <v>0</v>
      </c>
      <c r="K296" s="94">
        <f>'RS Charges'!K1369</f>
        <v>0</v>
      </c>
      <c r="L296" s="94">
        <f>'RS Charges'!L1369</f>
        <v>0</v>
      </c>
      <c r="M296" s="94">
        <f>'RS Charges'!M1369</f>
        <v>0</v>
      </c>
      <c r="N296" s="94">
        <f>'RS Charges'!N1369</f>
        <v>0</v>
      </c>
      <c r="O296" s="94">
        <f>'RS Charges'!O1369</f>
        <v>0</v>
      </c>
      <c r="P296" s="94">
        <f>'RS Charges'!P1369</f>
        <v>0</v>
      </c>
      <c r="Q296" s="94">
        <f>'RS Charges'!Q1369</f>
        <v>0</v>
      </c>
      <c r="R296" s="94">
        <f>'RS Charges'!R1369</f>
        <v>0</v>
      </c>
      <c r="S296" s="94">
        <f>'RS Charges'!S1369</f>
        <v>0</v>
      </c>
      <c r="T296" s="94">
        <f>'RS Charges'!T1369</f>
        <v>0</v>
      </c>
      <c r="U296" s="94">
        <f>'RS Charges'!U1369</f>
        <v>0</v>
      </c>
      <c r="V296" s="94">
        <f>'RS Charges'!V1369</f>
        <v>0</v>
      </c>
      <c r="W296" s="94">
        <f>'RS Charges'!W1369</f>
        <v>0</v>
      </c>
      <c r="X296" s="94">
        <f>'RS Charges'!X1369</f>
        <v>0</v>
      </c>
      <c r="Y296" s="94">
        <f>'RS Charges'!Y1369</f>
        <v>0</v>
      </c>
      <c r="Z296" s="94">
        <f>'RS Charges'!Z1369</f>
        <v>0</v>
      </c>
      <c r="AA296" s="94">
        <f>'RS Charges'!AA1369</f>
        <v>0</v>
      </c>
      <c r="AB296" s="95">
        <f>'RS Charges'!AB1369</f>
        <v>0</v>
      </c>
    </row>
    <row r="297" spans="2:28" hidden="1" outlineLevel="1">
      <c r="B297" s="271" t="str">
        <f ca="1">'Line Items'!D$604</f>
        <v>Rolling Stock Charges</v>
      </c>
      <c r="C297" s="271" t="str">
        <f ca="1">'Line Items'!D$636</f>
        <v>Rolling Stock Charges</v>
      </c>
      <c r="D297" s="112" t="str">
        <f ca="1">'RS Charges'!D1370</f>
        <v>[Rolling Stock Line 29]</v>
      </c>
      <c r="E297" s="93"/>
      <c r="F297" s="113" t="str">
        <f>'RS Charges'!F1370</f>
        <v>£000</v>
      </c>
      <c r="G297" s="94">
        <f>'RS Charges'!G1370</f>
        <v>0</v>
      </c>
      <c r="H297" s="94">
        <f>'RS Charges'!H1370</f>
        <v>0</v>
      </c>
      <c r="I297" s="94">
        <f>'RS Charges'!I1370</f>
        <v>0</v>
      </c>
      <c r="J297" s="94">
        <f>'RS Charges'!J1370</f>
        <v>0</v>
      </c>
      <c r="K297" s="94">
        <f>'RS Charges'!K1370</f>
        <v>0</v>
      </c>
      <c r="L297" s="94">
        <f>'RS Charges'!L1370</f>
        <v>0</v>
      </c>
      <c r="M297" s="94">
        <f>'RS Charges'!M1370</f>
        <v>0</v>
      </c>
      <c r="N297" s="94">
        <f>'RS Charges'!N1370</f>
        <v>0</v>
      </c>
      <c r="O297" s="94">
        <f>'RS Charges'!O1370</f>
        <v>0</v>
      </c>
      <c r="P297" s="94">
        <f>'RS Charges'!P1370</f>
        <v>0</v>
      </c>
      <c r="Q297" s="94">
        <f>'RS Charges'!Q1370</f>
        <v>0</v>
      </c>
      <c r="R297" s="94">
        <f>'RS Charges'!R1370</f>
        <v>0</v>
      </c>
      <c r="S297" s="94">
        <f>'RS Charges'!S1370</f>
        <v>0</v>
      </c>
      <c r="T297" s="94">
        <f>'RS Charges'!T1370</f>
        <v>0</v>
      </c>
      <c r="U297" s="94">
        <f>'RS Charges'!U1370</f>
        <v>0</v>
      </c>
      <c r="V297" s="94">
        <f>'RS Charges'!V1370</f>
        <v>0</v>
      </c>
      <c r="W297" s="94">
        <f>'RS Charges'!W1370</f>
        <v>0</v>
      </c>
      <c r="X297" s="94">
        <f>'RS Charges'!X1370</f>
        <v>0</v>
      </c>
      <c r="Y297" s="94">
        <f>'RS Charges'!Y1370</f>
        <v>0</v>
      </c>
      <c r="Z297" s="94">
        <f>'RS Charges'!Z1370</f>
        <v>0</v>
      </c>
      <c r="AA297" s="94">
        <f>'RS Charges'!AA1370</f>
        <v>0</v>
      </c>
      <c r="AB297" s="95">
        <f>'RS Charges'!AB1370</f>
        <v>0</v>
      </c>
    </row>
    <row r="298" spans="2:28" hidden="1" outlineLevel="1">
      <c r="B298" s="271" t="str">
        <f ca="1">'Line Items'!D$604</f>
        <v>Rolling Stock Charges</v>
      </c>
      <c r="C298" s="271" t="str">
        <f ca="1">'Line Items'!D$636</f>
        <v>Rolling Stock Charges</v>
      </c>
      <c r="D298" s="112" t="str">
        <f ca="1">'RS Charges'!D1371</f>
        <v>[Rolling Stock Line 30]</v>
      </c>
      <c r="E298" s="93"/>
      <c r="F298" s="113" t="str">
        <f>'RS Charges'!F1371</f>
        <v>£000</v>
      </c>
      <c r="G298" s="94">
        <f>'RS Charges'!G1371</f>
        <v>0</v>
      </c>
      <c r="H298" s="94">
        <f>'RS Charges'!H1371</f>
        <v>0</v>
      </c>
      <c r="I298" s="94">
        <f>'RS Charges'!I1371</f>
        <v>0</v>
      </c>
      <c r="J298" s="94">
        <f>'RS Charges'!J1371</f>
        <v>0</v>
      </c>
      <c r="K298" s="94">
        <f>'RS Charges'!K1371</f>
        <v>0</v>
      </c>
      <c r="L298" s="94">
        <f>'RS Charges'!L1371</f>
        <v>0</v>
      </c>
      <c r="M298" s="94">
        <f>'RS Charges'!M1371</f>
        <v>0</v>
      </c>
      <c r="N298" s="94">
        <f>'RS Charges'!N1371</f>
        <v>0</v>
      </c>
      <c r="O298" s="94">
        <f>'RS Charges'!O1371</f>
        <v>0</v>
      </c>
      <c r="P298" s="94">
        <f>'RS Charges'!P1371</f>
        <v>0</v>
      </c>
      <c r="Q298" s="94">
        <f>'RS Charges'!Q1371</f>
        <v>0</v>
      </c>
      <c r="R298" s="94">
        <f>'RS Charges'!R1371</f>
        <v>0</v>
      </c>
      <c r="S298" s="94">
        <f>'RS Charges'!S1371</f>
        <v>0</v>
      </c>
      <c r="T298" s="94">
        <f>'RS Charges'!T1371</f>
        <v>0</v>
      </c>
      <c r="U298" s="94">
        <f>'RS Charges'!U1371</f>
        <v>0</v>
      </c>
      <c r="V298" s="94">
        <f>'RS Charges'!V1371</f>
        <v>0</v>
      </c>
      <c r="W298" s="94">
        <f>'RS Charges'!W1371</f>
        <v>0</v>
      </c>
      <c r="X298" s="94">
        <f>'RS Charges'!X1371</f>
        <v>0</v>
      </c>
      <c r="Y298" s="94">
        <f>'RS Charges'!Y1371</f>
        <v>0</v>
      </c>
      <c r="Z298" s="94">
        <f>'RS Charges'!Z1371</f>
        <v>0</v>
      </c>
      <c r="AA298" s="94">
        <f>'RS Charges'!AA1371</f>
        <v>0</v>
      </c>
      <c r="AB298" s="95">
        <f>'RS Charges'!AB1371</f>
        <v>0</v>
      </c>
    </row>
    <row r="299" spans="2:28" hidden="1" outlineLevel="1">
      <c r="B299" s="271" t="str">
        <f ca="1">'Line Items'!D$604</f>
        <v>Rolling Stock Charges</v>
      </c>
      <c r="C299" s="271" t="str">
        <f ca="1">'Line Items'!D$636</f>
        <v>Rolling Stock Charges</v>
      </c>
      <c r="D299" s="112" t="str">
        <f ca="1">'RS Charges'!D1372</f>
        <v>[Rolling Stock Line 31]</v>
      </c>
      <c r="E299" s="93"/>
      <c r="F299" s="113" t="str">
        <f>'RS Charges'!F1372</f>
        <v>£000</v>
      </c>
      <c r="G299" s="94">
        <f>'RS Charges'!G1372</f>
        <v>0</v>
      </c>
      <c r="H299" s="94">
        <f>'RS Charges'!H1372</f>
        <v>0</v>
      </c>
      <c r="I299" s="94">
        <f>'RS Charges'!I1372</f>
        <v>0</v>
      </c>
      <c r="J299" s="94">
        <f>'RS Charges'!J1372</f>
        <v>0</v>
      </c>
      <c r="K299" s="94">
        <f>'RS Charges'!K1372</f>
        <v>0</v>
      </c>
      <c r="L299" s="94">
        <f>'RS Charges'!L1372</f>
        <v>0</v>
      </c>
      <c r="M299" s="94">
        <f>'RS Charges'!M1372</f>
        <v>0</v>
      </c>
      <c r="N299" s="94">
        <f>'RS Charges'!N1372</f>
        <v>0</v>
      </c>
      <c r="O299" s="94">
        <f>'RS Charges'!O1372</f>
        <v>0</v>
      </c>
      <c r="P299" s="94">
        <f>'RS Charges'!P1372</f>
        <v>0</v>
      </c>
      <c r="Q299" s="94">
        <f>'RS Charges'!Q1372</f>
        <v>0</v>
      </c>
      <c r="R299" s="94">
        <f>'RS Charges'!R1372</f>
        <v>0</v>
      </c>
      <c r="S299" s="94">
        <f>'RS Charges'!S1372</f>
        <v>0</v>
      </c>
      <c r="T299" s="94">
        <f>'RS Charges'!T1372</f>
        <v>0</v>
      </c>
      <c r="U299" s="94">
        <f>'RS Charges'!U1372</f>
        <v>0</v>
      </c>
      <c r="V299" s="94">
        <f>'RS Charges'!V1372</f>
        <v>0</v>
      </c>
      <c r="W299" s="94">
        <f>'RS Charges'!W1372</f>
        <v>0</v>
      </c>
      <c r="X299" s="94">
        <f>'RS Charges'!X1372</f>
        <v>0</v>
      </c>
      <c r="Y299" s="94">
        <f>'RS Charges'!Y1372</f>
        <v>0</v>
      </c>
      <c r="Z299" s="94">
        <f>'RS Charges'!Z1372</f>
        <v>0</v>
      </c>
      <c r="AA299" s="94">
        <f>'RS Charges'!AA1372</f>
        <v>0</v>
      </c>
      <c r="AB299" s="95">
        <f>'RS Charges'!AB1372</f>
        <v>0</v>
      </c>
    </row>
    <row r="300" spans="2:28" hidden="1" outlineLevel="1">
      <c r="B300" s="271" t="str">
        <f ca="1">'Line Items'!D$604</f>
        <v>Rolling Stock Charges</v>
      </c>
      <c r="C300" s="271" t="str">
        <f ca="1">'Line Items'!D$636</f>
        <v>Rolling Stock Charges</v>
      </c>
      <c r="D300" s="112" t="str">
        <f ca="1">'RS Charges'!D1373</f>
        <v>[Rolling Stock Line 32]</v>
      </c>
      <c r="E300" s="93"/>
      <c r="F300" s="113" t="str">
        <f>'RS Charges'!F1373</f>
        <v>£000</v>
      </c>
      <c r="G300" s="94">
        <f>'RS Charges'!G1373</f>
        <v>0</v>
      </c>
      <c r="H300" s="94">
        <f>'RS Charges'!H1373</f>
        <v>0</v>
      </c>
      <c r="I300" s="94">
        <f>'RS Charges'!I1373</f>
        <v>0</v>
      </c>
      <c r="J300" s="94">
        <f>'RS Charges'!J1373</f>
        <v>0</v>
      </c>
      <c r="K300" s="94">
        <f>'RS Charges'!K1373</f>
        <v>0</v>
      </c>
      <c r="L300" s="94">
        <f>'RS Charges'!L1373</f>
        <v>0</v>
      </c>
      <c r="M300" s="94">
        <f>'RS Charges'!M1373</f>
        <v>0</v>
      </c>
      <c r="N300" s="94">
        <f>'RS Charges'!N1373</f>
        <v>0</v>
      </c>
      <c r="O300" s="94">
        <f>'RS Charges'!O1373</f>
        <v>0</v>
      </c>
      <c r="P300" s="94">
        <f>'RS Charges'!P1373</f>
        <v>0</v>
      </c>
      <c r="Q300" s="94">
        <f>'RS Charges'!Q1373</f>
        <v>0</v>
      </c>
      <c r="R300" s="94">
        <f>'RS Charges'!R1373</f>
        <v>0</v>
      </c>
      <c r="S300" s="94">
        <f>'RS Charges'!S1373</f>
        <v>0</v>
      </c>
      <c r="T300" s="94">
        <f>'RS Charges'!T1373</f>
        <v>0</v>
      </c>
      <c r="U300" s="94">
        <f>'RS Charges'!U1373</f>
        <v>0</v>
      </c>
      <c r="V300" s="94">
        <f>'RS Charges'!V1373</f>
        <v>0</v>
      </c>
      <c r="W300" s="94">
        <f>'RS Charges'!W1373</f>
        <v>0</v>
      </c>
      <c r="X300" s="94">
        <f>'RS Charges'!X1373</f>
        <v>0</v>
      </c>
      <c r="Y300" s="94">
        <f>'RS Charges'!Y1373</f>
        <v>0</v>
      </c>
      <c r="Z300" s="94">
        <f>'RS Charges'!Z1373</f>
        <v>0</v>
      </c>
      <c r="AA300" s="94">
        <f>'RS Charges'!AA1373</f>
        <v>0</v>
      </c>
      <c r="AB300" s="95">
        <f>'RS Charges'!AB1373</f>
        <v>0</v>
      </c>
    </row>
    <row r="301" spans="2:28" hidden="1" outlineLevel="1">
      <c r="B301" s="271" t="str">
        <f ca="1">'Line Items'!D$604</f>
        <v>Rolling Stock Charges</v>
      </c>
      <c r="C301" s="271" t="str">
        <f ca="1">'Line Items'!D$636</f>
        <v>Rolling Stock Charges</v>
      </c>
      <c r="D301" s="112" t="str">
        <f ca="1">'RS Charges'!D1374</f>
        <v>[Rolling Stock Line 33]</v>
      </c>
      <c r="E301" s="93"/>
      <c r="F301" s="113" t="str">
        <f>'RS Charges'!F1374</f>
        <v>£000</v>
      </c>
      <c r="G301" s="94">
        <f>'RS Charges'!G1374</f>
        <v>0</v>
      </c>
      <c r="H301" s="94">
        <f>'RS Charges'!H1374</f>
        <v>0</v>
      </c>
      <c r="I301" s="94">
        <f>'RS Charges'!I1374</f>
        <v>0</v>
      </c>
      <c r="J301" s="94">
        <f>'RS Charges'!J1374</f>
        <v>0</v>
      </c>
      <c r="K301" s="94">
        <f>'RS Charges'!K1374</f>
        <v>0</v>
      </c>
      <c r="L301" s="94">
        <f>'RS Charges'!L1374</f>
        <v>0</v>
      </c>
      <c r="M301" s="94">
        <f>'RS Charges'!M1374</f>
        <v>0</v>
      </c>
      <c r="N301" s="94">
        <f>'RS Charges'!N1374</f>
        <v>0</v>
      </c>
      <c r="O301" s="94">
        <f>'RS Charges'!O1374</f>
        <v>0</v>
      </c>
      <c r="P301" s="94">
        <f>'RS Charges'!P1374</f>
        <v>0</v>
      </c>
      <c r="Q301" s="94">
        <f>'RS Charges'!Q1374</f>
        <v>0</v>
      </c>
      <c r="R301" s="94">
        <f>'RS Charges'!R1374</f>
        <v>0</v>
      </c>
      <c r="S301" s="94">
        <f>'RS Charges'!S1374</f>
        <v>0</v>
      </c>
      <c r="T301" s="94">
        <f>'RS Charges'!T1374</f>
        <v>0</v>
      </c>
      <c r="U301" s="94">
        <f>'RS Charges'!U1374</f>
        <v>0</v>
      </c>
      <c r="V301" s="94">
        <f>'RS Charges'!V1374</f>
        <v>0</v>
      </c>
      <c r="W301" s="94">
        <f>'RS Charges'!W1374</f>
        <v>0</v>
      </c>
      <c r="X301" s="94">
        <f>'RS Charges'!X1374</f>
        <v>0</v>
      </c>
      <c r="Y301" s="94">
        <f>'RS Charges'!Y1374</f>
        <v>0</v>
      </c>
      <c r="Z301" s="94">
        <f>'RS Charges'!Z1374</f>
        <v>0</v>
      </c>
      <c r="AA301" s="94">
        <f>'RS Charges'!AA1374</f>
        <v>0</v>
      </c>
      <c r="AB301" s="95">
        <f>'RS Charges'!AB1374</f>
        <v>0</v>
      </c>
    </row>
    <row r="302" spans="2:28" hidden="1" outlineLevel="1">
      <c r="B302" s="271" t="str">
        <f ca="1">'Line Items'!D$604</f>
        <v>Rolling Stock Charges</v>
      </c>
      <c r="C302" s="271" t="str">
        <f ca="1">'Line Items'!D$636</f>
        <v>Rolling Stock Charges</v>
      </c>
      <c r="D302" s="112" t="str">
        <f ca="1">'RS Charges'!D1375</f>
        <v>[Rolling Stock Line 34]</v>
      </c>
      <c r="E302" s="93"/>
      <c r="F302" s="113" t="str">
        <f>'RS Charges'!F1375</f>
        <v>£000</v>
      </c>
      <c r="G302" s="94">
        <f>'RS Charges'!G1375</f>
        <v>0</v>
      </c>
      <c r="H302" s="94">
        <f>'RS Charges'!H1375</f>
        <v>0</v>
      </c>
      <c r="I302" s="94">
        <f>'RS Charges'!I1375</f>
        <v>0</v>
      </c>
      <c r="J302" s="94">
        <f>'RS Charges'!J1375</f>
        <v>0</v>
      </c>
      <c r="K302" s="94">
        <f>'RS Charges'!K1375</f>
        <v>0</v>
      </c>
      <c r="L302" s="94">
        <f>'RS Charges'!L1375</f>
        <v>0</v>
      </c>
      <c r="M302" s="94">
        <f>'RS Charges'!M1375</f>
        <v>0</v>
      </c>
      <c r="N302" s="94">
        <f>'RS Charges'!N1375</f>
        <v>0</v>
      </c>
      <c r="O302" s="94">
        <f>'RS Charges'!O1375</f>
        <v>0</v>
      </c>
      <c r="P302" s="94">
        <f>'RS Charges'!P1375</f>
        <v>0</v>
      </c>
      <c r="Q302" s="94">
        <f>'RS Charges'!Q1375</f>
        <v>0</v>
      </c>
      <c r="R302" s="94">
        <f>'RS Charges'!R1375</f>
        <v>0</v>
      </c>
      <c r="S302" s="94">
        <f>'RS Charges'!S1375</f>
        <v>0</v>
      </c>
      <c r="T302" s="94">
        <f>'RS Charges'!T1375</f>
        <v>0</v>
      </c>
      <c r="U302" s="94">
        <f>'RS Charges'!U1375</f>
        <v>0</v>
      </c>
      <c r="V302" s="94">
        <f>'RS Charges'!V1375</f>
        <v>0</v>
      </c>
      <c r="W302" s="94">
        <f>'RS Charges'!W1375</f>
        <v>0</v>
      </c>
      <c r="X302" s="94">
        <f>'RS Charges'!X1375</f>
        <v>0</v>
      </c>
      <c r="Y302" s="94">
        <f>'RS Charges'!Y1375</f>
        <v>0</v>
      </c>
      <c r="Z302" s="94">
        <f>'RS Charges'!Z1375</f>
        <v>0</v>
      </c>
      <c r="AA302" s="94">
        <f>'RS Charges'!AA1375</f>
        <v>0</v>
      </c>
      <c r="AB302" s="95">
        <f>'RS Charges'!AB1375</f>
        <v>0</v>
      </c>
    </row>
    <row r="303" spans="2:28" hidden="1" outlineLevel="1">
      <c r="B303" s="271" t="str">
        <f ca="1">'Line Items'!D$604</f>
        <v>Rolling Stock Charges</v>
      </c>
      <c r="C303" s="271" t="str">
        <f ca="1">'Line Items'!D$636</f>
        <v>Rolling Stock Charges</v>
      </c>
      <c r="D303" s="112" t="str">
        <f ca="1">'RS Charges'!D1376</f>
        <v>[Rolling Stock Line 35]</v>
      </c>
      <c r="E303" s="93"/>
      <c r="F303" s="113" t="str">
        <f>'RS Charges'!F1376</f>
        <v>£000</v>
      </c>
      <c r="G303" s="94">
        <f>'RS Charges'!G1376</f>
        <v>0</v>
      </c>
      <c r="H303" s="94">
        <f>'RS Charges'!H1376</f>
        <v>0</v>
      </c>
      <c r="I303" s="94">
        <f>'RS Charges'!I1376</f>
        <v>0</v>
      </c>
      <c r="J303" s="94">
        <f>'RS Charges'!J1376</f>
        <v>0</v>
      </c>
      <c r="K303" s="94">
        <f>'RS Charges'!K1376</f>
        <v>0</v>
      </c>
      <c r="L303" s="94">
        <f>'RS Charges'!L1376</f>
        <v>0</v>
      </c>
      <c r="M303" s="94">
        <f>'RS Charges'!M1376</f>
        <v>0</v>
      </c>
      <c r="N303" s="94">
        <f>'RS Charges'!N1376</f>
        <v>0</v>
      </c>
      <c r="O303" s="94">
        <f>'RS Charges'!O1376</f>
        <v>0</v>
      </c>
      <c r="P303" s="94">
        <f>'RS Charges'!P1376</f>
        <v>0</v>
      </c>
      <c r="Q303" s="94">
        <f>'RS Charges'!Q1376</f>
        <v>0</v>
      </c>
      <c r="R303" s="94">
        <f>'RS Charges'!R1376</f>
        <v>0</v>
      </c>
      <c r="S303" s="94">
        <f>'RS Charges'!S1376</f>
        <v>0</v>
      </c>
      <c r="T303" s="94">
        <f>'RS Charges'!T1376</f>
        <v>0</v>
      </c>
      <c r="U303" s="94">
        <f>'RS Charges'!U1376</f>
        <v>0</v>
      </c>
      <c r="V303" s="94">
        <f>'RS Charges'!V1376</f>
        <v>0</v>
      </c>
      <c r="W303" s="94">
        <f>'RS Charges'!W1376</f>
        <v>0</v>
      </c>
      <c r="X303" s="94">
        <f>'RS Charges'!X1376</f>
        <v>0</v>
      </c>
      <c r="Y303" s="94">
        <f>'RS Charges'!Y1376</f>
        <v>0</v>
      </c>
      <c r="Z303" s="94">
        <f>'RS Charges'!Z1376</f>
        <v>0</v>
      </c>
      <c r="AA303" s="94">
        <f>'RS Charges'!AA1376</f>
        <v>0</v>
      </c>
      <c r="AB303" s="95">
        <f>'RS Charges'!AB1376</f>
        <v>0</v>
      </c>
    </row>
    <row r="304" spans="2:28" hidden="1" outlineLevel="1">
      <c r="B304" s="271" t="str">
        <f ca="1">'Line Items'!D$604</f>
        <v>Rolling Stock Charges</v>
      </c>
      <c r="C304" s="271" t="str">
        <f ca="1">'Line Items'!D$636</f>
        <v>Rolling Stock Charges</v>
      </c>
      <c r="D304" s="112" t="str">
        <f ca="1">'RS Charges'!D1377</f>
        <v>[Rolling Stock Line 36]</v>
      </c>
      <c r="E304" s="93"/>
      <c r="F304" s="113" t="str">
        <f>'RS Charges'!F1377</f>
        <v>£000</v>
      </c>
      <c r="G304" s="94">
        <f>'RS Charges'!G1377</f>
        <v>0</v>
      </c>
      <c r="H304" s="94">
        <f>'RS Charges'!H1377</f>
        <v>0</v>
      </c>
      <c r="I304" s="94">
        <f>'RS Charges'!I1377</f>
        <v>0</v>
      </c>
      <c r="J304" s="94">
        <f>'RS Charges'!J1377</f>
        <v>0</v>
      </c>
      <c r="K304" s="94">
        <f>'RS Charges'!K1377</f>
        <v>0</v>
      </c>
      <c r="L304" s="94">
        <f>'RS Charges'!L1377</f>
        <v>0</v>
      </c>
      <c r="M304" s="94">
        <f>'RS Charges'!M1377</f>
        <v>0</v>
      </c>
      <c r="N304" s="94">
        <f>'RS Charges'!N1377</f>
        <v>0</v>
      </c>
      <c r="O304" s="94">
        <f>'RS Charges'!O1377</f>
        <v>0</v>
      </c>
      <c r="P304" s="94">
        <f>'RS Charges'!P1377</f>
        <v>0</v>
      </c>
      <c r="Q304" s="94">
        <f>'RS Charges'!Q1377</f>
        <v>0</v>
      </c>
      <c r="R304" s="94">
        <f>'RS Charges'!R1377</f>
        <v>0</v>
      </c>
      <c r="S304" s="94">
        <f>'RS Charges'!S1377</f>
        <v>0</v>
      </c>
      <c r="T304" s="94">
        <f>'RS Charges'!T1377</f>
        <v>0</v>
      </c>
      <c r="U304" s="94">
        <f>'RS Charges'!U1377</f>
        <v>0</v>
      </c>
      <c r="V304" s="94">
        <f>'RS Charges'!V1377</f>
        <v>0</v>
      </c>
      <c r="W304" s="94">
        <f>'RS Charges'!W1377</f>
        <v>0</v>
      </c>
      <c r="X304" s="94">
        <f>'RS Charges'!X1377</f>
        <v>0</v>
      </c>
      <c r="Y304" s="94">
        <f>'RS Charges'!Y1377</f>
        <v>0</v>
      </c>
      <c r="Z304" s="94">
        <f>'RS Charges'!Z1377</f>
        <v>0</v>
      </c>
      <c r="AA304" s="94">
        <f>'RS Charges'!AA1377</f>
        <v>0</v>
      </c>
      <c r="AB304" s="95">
        <f>'RS Charges'!AB1377</f>
        <v>0</v>
      </c>
    </row>
    <row r="305" spans="2:28" hidden="1" outlineLevel="1">
      <c r="B305" s="271" t="str">
        <f ca="1">'Line Items'!D$604</f>
        <v>Rolling Stock Charges</v>
      </c>
      <c r="C305" s="271" t="str">
        <f ca="1">'Line Items'!D$636</f>
        <v>Rolling Stock Charges</v>
      </c>
      <c r="D305" s="112" t="str">
        <f ca="1">'RS Charges'!D1378</f>
        <v>[Rolling Stock Line 37]</v>
      </c>
      <c r="E305" s="93"/>
      <c r="F305" s="113" t="str">
        <f>'RS Charges'!F1378</f>
        <v>£000</v>
      </c>
      <c r="G305" s="94">
        <f>'RS Charges'!G1378</f>
        <v>0</v>
      </c>
      <c r="H305" s="94">
        <f>'RS Charges'!H1378</f>
        <v>0</v>
      </c>
      <c r="I305" s="94">
        <f>'RS Charges'!I1378</f>
        <v>0</v>
      </c>
      <c r="J305" s="94">
        <f>'RS Charges'!J1378</f>
        <v>0</v>
      </c>
      <c r="K305" s="94">
        <f>'RS Charges'!K1378</f>
        <v>0</v>
      </c>
      <c r="L305" s="94">
        <f>'RS Charges'!L1378</f>
        <v>0</v>
      </c>
      <c r="M305" s="94">
        <f>'RS Charges'!M1378</f>
        <v>0</v>
      </c>
      <c r="N305" s="94">
        <f>'RS Charges'!N1378</f>
        <v>0</v>
      </c>
      <c r="O305" s="94">
        <f>'RS Charges'!O1378</f>
        <v>0</v>
      </c>
      <c r="P305" s="94">
        <f>'RS Charges'!P1378</f>
        <v>0</v>
      </c>
      <c r="Q305" s="94">
        <f>'RS Charges'!Q1378</f>
        <v>0</v>
      </c>
      <c r="R305" s="94">
        <f>'RS Charges'!R1378</f>
        <v>0</v>
      </c>
      <c r="S305" s="94">
        <f>'RS Charges'!S1378</f>
        <v>0</v>
      </c>
      <c r="T305" s="94">
        <f>'RS Charges'!T1378</f>
        <v>0</v>
      </c>
      <c r="U305" s="94">
        <f>'RS Charges'!U1378</f>
        <v>0</v>
      </c>
      <c r="V305" s="94">
        <f>'RS Charges'!V1378</f>
        <v>0</v>
      </c>
      <c r="W305" s="94">
        <f>'RS Charges'!W1378</f>
        <v>0</v>
      </c>
      <c r="X305" s="94">
        <f>'RS Charges'!X1378</f>
        <v>0</v>
      </c>
      <c r="Y305" s="94">
        <f>'RS Charges'!Y1378</f>
        <v>0</v>
      </c>
      <c r="Z305" s="94">
        <f>'RS Charges'!Z1378</f>
        <v>0</v>
      </c>
      <c r="AA305" s="94">
        <f>'RS Charges'!AA1378</f>
        <v>0</v>
      </c>
      <c r="AB305" s="95">
        <f>'RS Charges'!AB1378</f>
        <v>0</v>
      </c>
    </row>
    <row r="306" spans="2:28" hidden="1" outlineLevel="1">
      <c r="B306" s="271" t="str">
        <f ca="1">'Line Items'!D$604</f>
        <v>Rolling Stock Charges</v>
      </c>
      <c r="C306" s="271" t="str">
        <f ca="1">'Line Items'!D$636</f>
        <v>Rolling Stock Charges</v>
      </c>
      <c r="D306" s="112" t="str">
        <f ca="1">'RS Charges'!D1379</f>
        <v>[Rolling Stock Line 38]</v>
      </c>
      <c r="E306" s="93"/>
      <c r="F306" s="113" t="str">
        <f>'RS Charges'!F1379</f>
        <v>£000</v>
      </c>
      <c r="G306" s="94">
        <f>'RS Charges'!G1379</f>
        <v>0</v>
      </c>
      <c r="H306" s="94">
        <f>'RS Charges'!H1379</f>
        <v>0</v>
      </c>
      <c r="I306" s="94">
        <f>'RS Charges'!I1379</f>
        <v>0</v>
      </c>
      <c r="J306" s="94">
        <f>'RS Charges'!J1379</f>
        <v>0</v>
      </c>
      <c r="K306" s="94">
        <f>'RS Charges'!K1379</f>
        <v>0</v>
      </c>
      <c r="L306" s="94">
        <f>'RS Charges'!L1379</f>
        <v>0</v>
      </c>
      <c r="M306" s="94">
        <f>'RS Charges'!M1379</f>
        <v>0</v>
      </c>
      <c r="N306" s="94">
        <f>'RS Charges'!N1379</f>
        <v>0</v>
      </c>
      <c r="O306" s="94">
        <f>'RS Charges'!O1379</f>
        <v>0</v>
      </c>
      <c r="P306" s="94">
        <f>'RS Charges'!P1379</f>
        <v>0</v>
      </c>
      <c r="Q306" s="94">
        <f>'RS Charges'!Q1379</f>
        <v>0</v>
      </c>
      <c r="R306" s="94">
        <f>'RS Charges'!R1379</f>
        <v>0</v>
      </c>
      <c r="S306" s="94">
        <f>'RS Charges'!S1379</f>
        <v>0</v>
      </c>
      <c r="T306" s="94">
        <f>'RS Charges'!T1379</f>
        <v>0</v>
      </c>
      <c r="U306" s="94">
        <f>'RS Charges'!U1379</f>
        <v>0</v>
      </c>
      <c r="V306" s="94">
        <f>'RS Charges'!V1379</f>
        <v>0</v>
      </c>
      <c r="W306" s="94">
        <f>'RS Charges'!W1379</f>
        <v>0</v>
      </c>
      <c r="X306" s="94">
        <f>'RS Charges'!X1379</f>
        <v>0</v>
      </c>
      <c r="Y306" s="94">
        <f>'RS Charges'!Y1379</f>
        <v>0</v>
      </c>
      <c r="Z306" s="94">
        <f>'RS Charges'!Z1379</f>
        <v>0</v>
      </c>
      <c r="AA306" s="94">
        <f>'RS Charges'!AA1379</f>
        <v>0</v>
      </c>
      <c r="AB306" s="95">
        <f>'RS Charges'!AB1379</f>
        <v>0</v>
      </c>
    </row>
    <row r="307" spans="2:28" hidden="1" outlineLevel="1">
      <c r="B307" s="271" t="str">
        <f ca="1">'Line Items'!D$604</f>
        <v>Rolling Stock Charges</v>
      </c>
      <c r="C307" s="271" t="str">
        <f ca="1">'Line Items'!D$636</f>
        <v>Rolling Stock Charges</v>
      </c>
      <c r="D307" s="112" t="str">
        <f ca="1">'RS Charges'!D1380</f>
        <v>[Rolling Stock Line 39]</v>
      </c>
      <c r="E307" s="93"/>
      <c r="F307" s="113" t="str">
        <f>'RS Charges'!F1380</f>
        <v>£000</v>
      </c>
      <c r="G307" s="94">
        <f>'RS Charges'!G1380</f>
        <v>0</v>
      </c>
      <c r="H307" s="94">
        <f>'RS Charges'!H1380</f>
        <v>0</v>
      </c>
      <c r="I307" s="94">
        <f>'RS Charges'!I1380</f>
        <v>0</v>
      </c>
      <c r="J307" s="94">
        <f>'RS Charges'!J1380</f>
        <v>0</v>
      </c>
      <c r="K307" s="94">
        <f>'RS Charges'!K1380</f>
        <v>0</v>
      </c>
      <c r="L307" s="94">
        <f>'RS Charges'!L1380</f>
        <v>0</v>
      </c>
      <c r="M307" s="94">
        <f>'RS Charges'!M1380</f>
        <v>0</v>
      </c>
      <c r="N307" s="94">
        <f>'RS Charges'!N1380</f>
        <v>0</v>
      </c>
      <c r="O307" s="94">
        <f>'RS Charges'!O1380</f>
        <v>0</v>
      </c>
      <c r="P307" s="94">
        <f>'RS Charges'!P1380</f>
        <v>0</v>
      </c>
      <c r="Q307" s="94">
        <f>'RS Charges'!Q1380</f>
        <v>0</v>
      </c>
      <c r="R307" s="94">
        <f>'RS Charges'!R1380</f>
        <v>0</v>
      </c>
      <c r="S307" s="94">
        <f>'RS Charges'!S1380</f>
        <v>0</v>
      </c>
      <c r="T307" s="94">
        <f>'RS Charges'!T1380</f>
        <v>0</v>
      </c>
      <c r="U307" s="94">
        <f>'RS Charges'!U1380</f>
        <v>0</v>
      </c>
      <c r="V307" s="94">
        <f>'RS Charges'!V1380</f>
        <v>0</v>
      </c>
      <c r="W307" s="94">
        <f>'RS Charges'!W1380</f>
        <v>0</v>
      </c>
      <c r="X307" s="94">
        <f>'RS Charges'!X1380</f>
        <v>0</v>
      </c>
      <c r="Y307" s="94">
        <f>'RS Charges'!Y1380</f>
        <v>0</v>
      </c>
      <c r="Z307" s="94">
        <f>'RS Charges'!Z1380</f>
        <v>0</v>
      </c>
      <c r="AA307" s="94">
        <f>'RS Charges'!AA1380</f>
        <v>0</v>
      </c>
      <c r="AB307" s="95">
        <f>'RS Charges'!AB1380</f>
        <v>0</v>
      </c>
    </row>
    <row r="308" spans="2:28" hidden="1" outlineLevel="1">
      <c r="B308" s="271" t="str">
        <f ca="1">'Line Items'!D$604</f>
        <v>Rolling Stock Charges</v>
      </c>
      <c r="C308" s="271" t="str">
        <f ca="1">'Line Items'!D$636</f>
        <v>Rolling Stock Charges</v>
      </c>
      <c r="D308" s="112" t="str">
        <f ca="1">'RS Charges'!D1381</f>
        <v>[Rolling Stock Line 40]</v>
      </c>
      <c r="E308" s="93"/>
      <c r="F308" s="113" t="str">
        <f>'RS Charges'!F1381</f>
        <v>£000</v>
      </c>
      <c r="G308" s="94">
        <f>'RS Charges'!G1381</f>
        <v>0</v>
      </c>
      <c r="H308" s="94">
        <f>'RS Charges'!H1381</f>
        <v>0</v>
      </c>
      <c r="I308" s="94">
        <f>'RS Charges'!I1381</f>
        <v>0</v>
      </c>
      <c r="J308" s="94">
        <f>'RS Charges'!J1381</f>
        <v>0</v>
      </c>
      <c r="K308" s="94">
        <f>'RS Charges'!K1381</f>
        <v>0</v>
      </c>
      <c r="L308" s="94">
        <f>'RS Charges'!L1381</f>
        <v>0</v>
      </c>
      <c r="M308" s="94">
        <f>'RS Charges'!M1381</f>
        <v>0</v>
      </c>
      <c r="N308" s="94">
        <f>'RS Charges'!N1381</f>
        <v>0</v>
      </c>
      <c r="O308" s="94">
        <f>'RS Charges'!O1381</f>
        <v>0</v>
      </c>
      <c r="P308" s="94">
        <f>'RS Charges'!P1381</f>
        <v>0</v>
      </c>
      <c r="Q308" s="94">
        <f>'RS Charges'!Q1381</f>
        <v>0</v>
      </c>
      <c r="R308" s="94">
        <f>'RS Charges'!R1381</f>
        <v>0</v>
      </c>
      <c r="S308" s="94">
        <f>'RS Charges'!S1381</f>
        <v>0</v>
      </c>
      <c r="T308" s="94">
        <f>'RS Charges'!T1381</f>
        <v>0</v>
      </c>
      <c r="U308" s="94">
        <f>'RS Charges'!U1381</f>
        <v>0</v>
      </c>
      <c r="V308" s="94">
        <f>'RS Charges'!V1381</f>
        <v>0</v>
      </c>
      <c r="W308" s="94">
        <f>'RS Charges'!W1381</f>
        <v>0</v>
      </c>
      <c r="X308" s="94">
        <f>'RS Charges'!X1381</f>
        <v>0</v>
      </c>
      <c r="Y308" s="94">
        <f>'RS Charges'!Y1381</f>
        <v>0</v>
      </c>
      <c r="Z308" s="94">
        <f>'RS Charges'!Z1381</f>
        <v>0</v>
      </c>
      <c r="AA308" s="94">
        <f>'RS Charges'!AA1381</f>
        <v>0</v>
      </c>
      <c r="AB308" s="95">
        <f>'RS Charges'!AB1381</f>
        <v>0</v>
      </c>
    </row>
    <row r="309" spans="2:28" hidden="1" outlineLevel="1">
      <c r="B309" s="271" t="str">
        <f ca="1">'Line Items'!D$604</f>
        <v>Rolling Stock Charges</v>
      </c>
      <c r="C309" s="271" t="str">
        <f ca="1">'Line Items'!D$636</f>
        <v>Rolling Stock Charges</v>
      </c>
      <c r="D309" s="112" t="str">
        <f ca="1">'RS Charges'!D1382</f>
        <v>[Rolling Stock Line 41]</v>
      </c>
      <c r="E309" s="93"/>
      <c r="F309" s="113" t="str">
        <f>'RS Charges'!F1382</f>
        <v>£000</v>
      </c>
      <c r="G309" s="94">
        <f>'RS Charges'!G1382</f>
        <v>0</v>
      </c>
      <c r="H309" s="94">
        <f>'RS Charges'!H1382</f>
        <v>0</v>
      </c>
      <c r="I309" s="94">
        <f>'RS Charges'!I1382</f>
        <v>0</v>
      </c>
      <c r="J309" s="94">
        <f>'RS Charges'!J1382</f>
        <v>0</v>
      </c>
      <c r="K309" s="94">
        <f>'RS Charges'!K1382</f>
        <v>0</v>
      </c>
      <c r="L309" s="94">
        <f>'RS Charges'!L1382</f>
        <v>0</v>
      </c>
      <c r="M309" s="94">
        <f>'RS Charges'!M1382</f>
        <v>0</v>
      </c>
      <c r="N309" s="94">
        <f>'RS Charges'!N1382</f>
        <v>0</v>
      </c>
      <c r="O309" s="94">
        <f>'RS Charges'!O1382</f>
        <v>0</v>
      </c>
      <c r="P309" s="94">
        <f>'RS Charges'!P1382</f>
        <v>0</v>
      </c>
      <c r="Q309" s="94">
        <f>'RS Charges'!Q1382</f>
        <v>0</v>
      </c>
      <c r="R309" s="94">
        <f>'RS Charges'!R1382</f>
        <v>0</v>
      </c>
      <c r="S309" s="94">
        <f>'RS Charges'!S1382</f>
        <v>0</v>
      </c>
      <c r="T309" s="94">
        <f>'RS Charges'!T1382</f>
        <v>0</v>
      </c>
      <c r="U309" s="94">
        <f>'RS Charges'!U1382</f>
        <v>0</v>
      </c>
      <c r="V309" s="94">
        <f>'RS Charges'!V1382</f>
        <v>0</v>
      </c>
      <c r="W309" s="94">
        <f>'RS Charges'!W1382</f>
        <v>0</v>
      </c>
      <c r="X309" s="94">
        <f>'RS Charges'!X1382</f>
        <v>0</v>
      </c>
      <c r="Y309" s="94">
        <f>'RS Charges'!Y1382</f>
        <v>0</v>
      </c>
      <c r="Z309" s="94">
        <f>'RS Charges'!Z1382</f>
        <v>0</v>
      </c>
      <c r="AA309" s="94">
        <f>'RS Charges'!AA1382</f>
        <v>0</v>
      </c>
      <c r="AB309" s="95">
        <f>'RS Charges'!AB1382</f>
        <v>0</v>
      </c>
    </row>
    <row r="310" spans="2:28" hidden="1" outlineLevel="1">
      <c r="B310" s="271" t="str">
        <f ca="1">'Line Items'!D$604</f>
        <v>Rolling Stock Charges</v>
      </c>
      <c r="C310" s="271" t="str">
        <f ca="1">'Line Items'!D$636</f>
        <v>Rolling Stock Charges</v>
      </c>
      <c r="D310" s="112" t="str">
        <f ca="1">'RS Charges'!D1383</f>
        <v>[Rolling Stock Line 42]</v>
      </c>
      <c r="E310" s="93"/>
      <c r="F310" s="113" t="str">
        <f>'RS Charges'!F1383</f>
        <v>£000</v>
      </c>
      <c r="G310" s="94">
        <f>'RS Charges'!G1383</f>
        <v>0</v>
      </c>
      <c r="H310" s="94">
        <f>'RS Charges'!H1383</f>
        <v>0</v>
      </c>
      <c r="I310" s="94">
        <f>'RS Charges'!I1383</f>
        <v>0</v>
      </c>
      <c r="J310" s="94">
        <f>'RS Charges'!J1383</f>
        <v>0</v>
      </c>
      <c r="K310" s="94">
        <f>'RS Charges'!K1383</f>
        <v>0</v>
      </c>
      <c r="L310" s="94">
        <f>'RS Charges'!L1383</f>
        <v>0</v>
      </c>
      <c r="M310" s="94">
        <f>'RS Charges'!M1383</f>
        <v>0</v>
      </c>
      <c r="N310" s="94">
        <f>'RS Charges'!N1383</f>
        <v>0</v>
      </c>
      <c r="O310" s="94">
        <f>'RS Charges'!O1383</f>
        <v>0</v>
      </c>
      <c r="P310" s="94">
        <f>'RS Charges'!P1383</f>
        <v>0</v>
      </c>
      <c r="Q310" s="94">
        <f>'RS Charges'!Q1383</f>
        <v>0</v>
      </c>
      <c r="R310" s="94">
        <f>'RS Charges'!R1383</f>
        <v>0</v>
      </c>
      <c r="S310" s="94">
        <f>'RS Charges'!S1383</f>
        <v>0</v>
      </c>
      <c r="T310" s="94">
        <f>'RS Charges'!T1383</f>
        <v>0</v>
      </c>
      <c r="U310" s="94">
        <f>'RS Charges'!U1383</f>
        <v>0</v>
      </c>
      <c r="V310" s="94">
        <f>'RS Charges'!V1383</f>
        <v>0</v>
      </c>
      <c r="W310" s="94">
        <f>'RS Charges'!W1383</f>
        <v>0</v>
      </c>
      <c r="X310" s="94">
        <f>'RS Charges'!X1383</f>
        <v>0</v>
      </c>
      <c r="Y310" s="94">
        <f>'RS Charges'!Y1383</f>
        <v>0</v>
      </c>
      <c r="Z310" s="94">
        <f>'RS Charges'!Z1383</f>
        <v>0</v>
      </c>
      <c r="AA310" s="94">
        <f>'RS Charges'!AA1383</f>
        <v>0</v>
      </c>
      <c r="AB310" s="95">
        <f>'RS Charges'!AB1383</f>
        <v>0</v>
      </c>
    </row>
    <row r="311" spans="2:28" hidden="1" outlineLevel="1">
      <c r="B311" s="271" t="str">
        <f ca="1">'Line Items'!D$604</f>
        <v>Rolling Stock Charges</v>
      </c>
      <c r="C311" s="271" t="str">
        <f ca="1">'Line Items'!D$636</f>
        <v>Rolling Stock Charges</v>
      </c>
      <c r="D311" s="112" t="str">
        <f ca="1">'RS Charges'!D1384</f>
        <v>[Rolling Stock Line 43]</v>
      </c>
      <c r="E311" s="93"/>
      <c r="F311" s="113" t="str">
        <f>'RS Charges'!F1384</f>
        <v>£000</v>
      </c>
      <c r="G311" s="94">
        <f>'RS Charges'!G1384</f>
        <v>0</v>
      </c>
      <c r="H311" s="94">
        <f>'RS Charges'!H1384</f>
        <v>0</v>
      </c>
      <c r="I311" s="94">
        <f>'RS Charges'!I1384</f>
        <v>0</v>
      </c>
      <c r="J311" s="94">
        <f>'RS Charges'!J1384</f>
        <v>0</v>
      </c>
      <c r="K311" s="94">
        <f>'RS Charges'!K1384</f>
        <v>0</v>
      </c>
      <c r="L311" s="94">
        <f>'RS Charges'!L1384</f>
        <v>0</v>
      </c>
      <c r="M311" s="94">
        <f>'RS Charges'!M1384</f>
        <v>0</v>
      </c>
      <c r="N311" s="94">
        <f>'RS Charges'!N1384</f>
        <v>0</v>
      </c>
      <c r="O311" s="94">
        <f>'RS Charges'!O1384</f>
        <v>0</v>
      </c>
      <c r="P311" s="94">
        <f>'RS Charges'!P1384</f>
        <v>0</v>
      </c>
      <c r="Q311" s="94">
        <f>'RS Charges'!Q1384</f>
        <v>0</v>
      </c>
      <c r="R311" s="94">
        <f>'RS Charges'!R1384</f>
        <v>0</v>
      </c>
      <c r="S311" s="94">
        <f>'RS Charges'!S1384</f>
        <v>0</v>
      </c>
      <c r="T311" s="94">
        <f>'RS Charges'!T1384</f>
        <v>0</v>
      </c>
      <c r="U311" s="94">
        <f>'RS Charges'!U1384</f>
        <v>0</v>
      </c>
      <c r="V311" s="94">
        <f>'RS Charges'!V1384</f>
        <v>0</v>
      </c>
      <c r="W311" s="94">
        <f>'RS Charges'!W1384</f>
        <v>0</v>
      </c>
      <c r="X311" s="94">
        <f>'RS Charges'!X1384</f>
        <v>0</v>
      </c>
      <c r="Y311" s="94">
        <f>'RS Charges'!Y1384</f>
        <v>0</v>
      </c>
      <c r="Z311" s="94">
        <f>'RS Charges'!Z1384</f>
        <v>0</v>
      </c>
      <c r="AA311" s="94">
        <f>'RS Charges'!AA1384</f>
        <v>0</v>
      </c>
      <c r="AB311" s="95">
        <f>'RS Charges'!AB1384</f>
        <v>0</v>
      </c>
    </row>
    <row r="312" spans="2:28" hidden="1" outlineLevel="1">
      <c r="B312" s="271" t="str">
        <f ca="1">'Line Items'!D$604</f>
        <v>Rolling Stock Charges</v>
      </c>
      <c r="C312" s="271" t="str">
        <f ca="1">'Line Items'!D$636</f>
        <v>Rolling Stock Charges</v>
      </c>
      <c r="D312" s="112" t="str">
        <f ca="1">'RS Charges'!D1385</f>
        <v>[Rolling Stock Line 44]</v>
      </c>
      <c r="E312" s="93"/>
      <c r="F312" s="113" t="str">
        <f>'RS Charges'!F1385</f>
        <v>£000</v>
      </c>
      <c r="G312" s="94">
        <f>'RS Charges'!G1385</f>
        <v>0</v>
      </c>
      <c r="H312" s="94">
        <f>'RS Charges'!H1385</f>
        <v>0</v>
      </c>
      <c r="I312" s="94">
        <f>'RS Charges'!I1385</f>
        <v>0</v>
      </c>
      <c r="J312" s="94">
        <f>'RS Charges'!J1385</f>
        <v>0</v>
      </c>
      <c r="K312" s="94">
        <f>'RS Charges'!K1385</f>
        <v>0</v>
      </c>
      <c r="L312" s="94">
        <f>'RS Charges'!L1385</f>
        <v>0</v>
      </c>
      <c r="M312" s="94">
        <f>'RS Charges'!M1385</f>
        <v>0</v>
      </c>
      <c r="N312" s="94">
        <f>'RS Charges'!N1385</f>
        <v>0</v>
      </c>
      <c r="O312" s="94">
        <f>'RS Charges'!O1385</f>
        <v>0</v>
      </c>
      <c r="P312" s="94">
        <f>'RS Charges'!P1385</f>
        <v>0</v>
      </c>
      <c r="Q312" s="94">
        <f>'RS Charges'!Q1385</f>
        <v>0</v>
      </c>
      <c r="R312" s="94">
        <f>'RS Charges'!R1385</f>
        <v>0</v>
      </c>
      <c r="S312" s="94">
        <f>'RS Charges'!S1385</f>
        <v>0</v>
      </c>
      <c r="T312" s="94">
        <f>'RS Charges'!T1385</f>
        <v>0</v>
      </c>
      <c r="U312" s="94">
        <f>'RS Charges'!U1385</f>
        <v>0</v>
      </c>
      <c r="V312" s="94">
        <f>'RS Charges'!V1385</f>
        <v>0</v>
      </c>
      <c r="W312" s="94">
        <f>'RS Charges'!W1385</f>
        <v>0</v>
      </c>
      <c r="X312" s="94">
        <f>'RS Charges'!X1385</f>
        <v>0</v>
      </c>
      <c r="Y312" s="94">
        <f>'RS Charges'!Y1385</f>
        <v>0</v>
      </c>
      <c r="Z312" s="94">
        <f>'RS Charges'!Z1385</f>
        <v>0</v>
      </c>
      <c r="AA312" s="94">
        <f>'RS Charges'!AA1385</f>
        <v>0</v>
      </c>
      <c r="AB312" s="95">
        <f>'RS Charges'!AB1385</f>
        <v>0</v>
      </c>
    </row>
    <row r="313" spans="2:28" hidden="1" outlineLevel="1">
      <c r="B313" s="271" t="str">
        <f ca="1">'Line Items'!D$604</f>
        <v>Rolling Stock Charges</v>
      </c>
      <c r="C313" s="271" t="str">
        <f ca="1">'Line Items'!D$636</f>
        <v>Rolling Stock Charges</v>
      </c>
      <c r="D313" s="112" t="str">
        <f ca="1">'RS Charges'!D1386</f>
        <v>[Rolling Stock Line 45]</v>
      </c>
      <c r="E313" s="93"/>
      <c r="F313" s="113" t="str">
        <f>'RS Charges'!F1386</f>
        <v>£000</v>
      </c>
      <c r="G313" s="94">
        <f>'RS Charges'!G1386</f>
        <v>0</v>
      </c>
      <c r="H313" s="94">
        <f>'RS Charges'!H1386</f>
        <v>0</v>
      </c>
      <c r="I313" s="94">
        <f>'RS Charges'!I1386</f>
        <v>0</v>
      </c>
      <c r="J313" s="94">
        <f>'RS Charges'!J1386</f>
        <v>0</v>
      </c>
      <c r="K313" s="94">
        <f>'RS Charges'!K1386</f>
        <v>0</v>
      </c>
      <c r="L313" s="94">
        <f>'RS Charges'!L1386</f>
        <v>0</v>
      </c>
      <c r="M313" s="94">
        <f>'RS Charges'!M1386</f>
        <v>0</v>
      </c>
      <c r="N313" s="94">
        <f>'RS Charges'!N1386</f>
        <v>0</v>
      </c>
      <c r="O313" s="94">
        <f>'RS Charges'!O1386</f>
        <v>0</v>
      </c>
      <c r="P313" s="94">
        <f>'RS Charges'!P1386</f>
        <v>0</v>
      </c>
      <c r="Q313" s="94">
        <f>'RS Charges'!Q1386</f>
        <v>0</v>
      </c>
      <c r="R313" s="94">
        <f>'RS Charges'!R1386</f>
        <v>0</v>
      </c>
      <c r="S313" s="94">
        <f>'RS Charges'!S1386</f>
        <v>0</v>
      </c>
      <c r="T313" s="94">
        <f>'RS Charges'!T1386</f>
        <v>0</v>
      </c>
      <c r="U313" s="94">
        <f>'RS Charges'!U1386</f>
        <v>0</v>
      </c>
      <c r="V313" s="94">
        <f>'RS Charges'!V1386</f>
        <v>0</v>
      </c>
      <c r="W313" s="94">
        <f>'RS Charges'!W1386</f>
        <v>0</v>
      </c>
      <c r="X313" s="94">
        <f>'RS Charges'!X1386</f>
        <v>0</v>
      </c>
      <c r="Y313" s="94">
        <f>'RS Charges'!Y1386</f>
        <v>0</v>
      </c>
      <c r="Z313" s="94">
        <f>'RS Charges'!Z1386</f>
        <v>0</v>
      </c>
      <c r="AA313" s="94">
        <f>'RS Charges'!AA1386</f>
        <v>0</v>
      </c>
      <c r="AB313" s="95">
        <f>'RS Charges'!AB1386</f>
        <v>0</v>
      </c>
    </row>
    <row r="314" spans="2:28" hidden="1" outlineLevel="1">
      <c r="B314" s="271" t="str">
        <f ca="1">'Line Items'!D$604</f>
        <v>Rolling Stock Charges</v>
      </c>
      <c r="C314" s="271" t="str">
        <f ca="1">'Line Items'!D$636</f>
        <v>Rolling Stock Charges</v>
      </c>
      <c r="D314" s="112" t="str">
        <f ca="1">'RS Charges'!D1387</f>
        <v>[Rolling Stock Line 46]</v>
      </c>
      <c r="E314" s="93"/>
      <c r="F314" s="113" t="str">
        <f>'RS Charges'!F1387</f>
        <v>£000</v>
      </c>
      <c r="G314" s="94">
        <f>'RS Charges'!G1387</f>
        <v>0</v>
      </c>
      <c r="H314" s="94">
        <f>'RS Charges'!H1387</f>
        <v>0</v>
      </c>
      <c r="I314" s="94">
        <f>'RS Charges'!I1387</f>
        <v>0</v>
      </c>
      <c r="J314" s="94">
        <f>'RS Charges'!J1387</f>
        <v>0</v>
      </c>
      <c r="K314" s="94">
        <f>'RS Charges'!K1387</f>
        <v>0</v>
      </c>
      <c r="L314" s="94">
        <f>'RS Charges'!L1387</f>
        <v>0</v>
      </c>
      <c r="M314" s="94">
        <f>'RS Charges'!M1387</f>
        <v>0</v>
      </c>
      <c r="N314" s="94">
        <f>'RS Charges'!N1387</f>
        <v>0</v>
      </c>
      <c r="O314" s="94">
        <f>'RS Charges'!O1387</f>
        <v>0</v>
      </c>
      <c r="P314" s="94">
        <f>'RS Charges'!P1387</f>
        <v>0</v>
      </c>
      <c r="Q314" s="94">
        <f>'RS Charges'!Q1387</f>
        <v>0</v>
      </c>
      <c r="R314" s="94">
        <f>'RS Charges'!R1387</f>
        <v>0</v>
      </c>
      <c r="S314" s="94">
        <f>'RS Charges'!S1387</f>
        <v>0</v>
      </c>
      <c r="T314" s="94">
        <f>'RS Charges'!T1387</f>
        <v>0</v>
      </c>
      <c r="U314" s="94">
        <f>'RS Charges'!U1387</f>
        <v>0</v>
      </c>
      <c r="V314" s="94">
        <f>'RS Charges'!V1387</f>
        <v>0</v>
      </c>
      <c r="W314" s="94">
        <f>'RS Charges'!W1387</f>
        <v>0</v>
      </c>
      <c r="X314" s="94">
        <f>'RS Charges'!X1387</f>
        <v>0</v>
      </c>
      <c r="Y314" s="94">
        <f>'RS Charges'!Y1387</f>
        <v>0</v>
      </c>
      <c r="Z314" s="94">
        <f>'RS Charges'!Z1387</f>
        <v>0</v>
      </c>
      <c r="AA314" s="94">
        <f>'RS Charges'!AA1387</f>
        <v>0</v>
      </c>
      <c r="AB314" s="95">
        <f>'RS Charges'!AB1387</f>
        <v>0</v>
      </c>
    </row>
    <row r="315" spans="2:28" hidden="1" outlineLevel="1">
      <c r="B315" s="271" t="str">
        <f ca="1">'Line Items'!D$604</f>
        <v>Rolling Stock Charges</v>
      </c>
      <c r="C315" s="271" t="str">
        <f ca="1">'Line Items'!D$636</f>
        <v>Rolling Stock Charges</v>
      </c>
      <c r="D315" s="112" t="str">
        <f ca="1">'RS Charges'!D1388</f>
        <v>[Rolling Stock Line 47]</v>
      </c>
      <c r="E315" s="93"/>
      <c r="F315" s="113" t="str">
        <f>'RS Charges'!F1388</f>
        <v>£000</v>
      </c>
      <c r="G315" s="94">
        <f>'RS Charges'!G1388</f>
        <v>0</v>
      </c>
      <c r="H315" s="94">
        <f>'RS Charges'!H1388</f>
        <v>0</v>
      </c>
      <c r="I315" s="94">
        <f>'RS Charges'!I1388</f>
        <v>0</v>
      </c>
      <c r="J315" s="94">
        <f>'RS Charges'!J1388</f>
        <v>0</v>
      </c>
      <c r="K315" s="94">
        <f>'RS Charges'!K1388</f>
        <v>0</v>
      </c>
      <c r="L315" s="94">
        <f>'RS Charges'!L1388</f>
        <v>0</v>
      </c>
      <c r="M315" s="94">
        <f>'RS Charges'!M1388</f>
        <v>0</v>
      </c>
      <c r="N315" s="94">
        <f>'RS Charges'!N1388</f>
        <v>0</v>
      </c>
      <c r="O315" s="94">
        <f>'RS Charges'!O1388</f>
        <v>0</v>
      </c>
      <c r="P315" s="94">
        <f>'RS Charges'!P1388</f>
        <v>0</v>
      </c>
      <c r="Q315" s="94">
        <f>'RS Charges'!Q1388</f>
        <v>0</v>
      </c>
      <c r="R315" s="94">
        <f>'RS Charges'!R1388</f>
        <v>0</v>
      </c>
      <c r="S315" s="94">
        <f>'RS Charges'!S1388</f>
        <v>0</v>
      </c>
      <c r="T315" s="94">
        <f>'RS Charges'!T1388</f>
        <v>0</v>
      </c>
      <c r="U315" s="94">
        <f>'RS Charges'!U1388</f>
        <v>0</v>
      </c>
      <c r="V315" s="94">
        <f>'RS Charges'!V1388</f>
        <v>0</v>
      </c>
      <c r="W315" s="94">
        <f>'RS Charges'!W1388</f>
        <v>0</v>
      </c>
      <c r="X315" s="94">
        <f>'RS Charges'!X1388</f>
        <v>0</v>
      </c>
      <c r="Y315" s="94">
        <f>'RS Charges'!Y1388</f>
        <v>0</v>
      </c>
      <c r="Z315" s="94">
        <f>'RS Charges'!Z1388</f>
        <v>0</v>
      </c>
      <c r="AA315" s="94">
        <f>'RS Charges'!AA1388</f>
        <v>0</v>
      </c>
      <c r="AB315" s="95">
        <f>'RS Charges'!AB1388</f>
        <v>0</v>
      </c>
    </row>
    <row r="316" spans="2:28" hidden="1" outlineLevel="1">
      <c r="B316" s="271" t="str">
        <f ca="1">'Line Items'!D$604</f>
        <v>Rolling Stock Charges</v>
      </c>
      <c r="C316" s="271" t="str">
        <f ca="1">'Line Items'!D$636</f>
        <v>Rolling Stock Charges</v>
      </c>
      <c r="D316" s="112" t="str">
        <f ca="1">'RS Charges'!D1389</f>
        <v>[Rolling Stock Line 48]</v>
      </c>
      <c r="E316" s="93"/>
      <c r="F316" s="113" t="str">
        <f>'RS Charges'!F1389</f>
        <v>£000</v>
      </c>
      <c r="G316" s="94">
        <f>'RS Charges'!G1389</f>
        <v>0</v>
      </c>
      <c r="H316" s="94">
        <f>'RS Charges'!H1389</f>
        <v>0</v>
      </c>
      <c r="I316" s="94">
        <f>'RS Charges'!I1389</f>
        <v>0</v>
      </c>
      <c r="J316" s="94">
        <f>'RS Charges'!J1389</f>
        <v>0</v>
      </c>
      <c r="K316" s="94">
        <f>'RS Charges'!K1389</f>
        <v>0</v>
      </c>
      <c r="L316" s="94">
        <f>'RS Charges'!L1389</f>
        <v>0</v>
      </c>
      <c r="M316" s="94">
        <f>'RS Charges'!M1389</f>
        <v>0</v>
      </c>
      <c r="N316" s="94">
        <f>'RS Charges'!N1389</f>
        <v>0</v>
      </c>
      <c r="O316" s="94">
        <f>'RS Charges'!O1389</f>
        <v>0</v>
      </c>
      <c r="P316" s="94">
        <f>'RS Charges'!P1389</f>
        <v>0</v>
      </c>
      <c r="Q316" s="94">
        <f>'RS Charges'!Q1389</f>
        <v>0</v>
      </c>
      <c r="R316" s="94">
        <f>'RS Charges'!R1389</f>
        <v>0</v>
      </c>
      <c r="S316" s="94">
        <f>'RS Charges'!S1389</f>
        <v>0</v>
      </c>
      <c r="T316" s="94">
        <f>'RS Charges'!T1389</f>
        <v>0</v>
      </c>
      <c r="U316" s="94">
        <f>'RS Charges'!U1389</f>
        <v>0</v>
      </c>
      <c r="V316" s="94">
        <f>'RS Charges'!V1389</f>
        <v>0</v>
      </c>
      <c r="W316" s="94">
        <f>'RS Charges'!W1389</f>
        <v>0</v>
      </c>
      <c r="X316" s="94">
        <f>'RS Charges'!X1389</f>
        <v>0</v>
      </c>
      <c r="Y316" s="94">
        <f>'RS Charges'!Y1389</f>
        <v>0</v>
      </c>
      <c r="Z316" s="94">
        <f>'RS Charges'!Z1389</f>
        <v>0</v>
      </c>
      <c r="AA316" s="94">
        <f>'RS Charges'!AA1389</f>
        <v>0</v>
      </c>
      <c r="AB316" s="95">
        <f>'RS Charges'!AB1389</f>
        <v>0</v>
      </c>
    </row>
    <row r="317" spans="2:28" hidden="1" outlineLevel="1">
      <c r="B317" s="271" t="str">
        <f ca="1">'Line Items'!D$604</f>
        <v>Rolling Stock Charges</v>
      </c>
      <c r="C317" s="271" t="str">
        <f ca="1">'Line Items'!D$636</f>
        <v>Rolling Stock Charges</v>
      </c>
      <c r="D317" s="112" t="str">
        <f ca="1">'RS Charges'!D1390</f>
        <v>[Rolling Stock Line 49]</v>
      </c>
      <c r="E317" s="93"/>
      <c r="F317" s="113" t="str">
        <f>'RS Charges'!F1390</f>
        <v>£000</v>
      </c>
      <c r="G317" s="94">
        <f>'RS Charges'!G1390</f>
        <v>0</v>
      </c>
      <c r="H317" s="94">
        <f>'RS Charges'!H1390</f>
        <v>0</v>
      </c>
      <c r="I317" s="94">
        <f>'RS Charges'!I1390</f>
        <v>0</v>
      </c>
      <c r="J317" s="94">
        <f>'RS Charges'!J1390</f>
        <v>0</v>
      </c>
      <c r="K317" s="94">
        <f>'RS Charges'!K1390</f>
        <v>0</v>
      </c>
      <c r="L317" s="94">
        <f>'RS Charges'!L1390</f>
        <v>0</v>
      </c>
      <c r="M317" s="94">
        <f>'RS Charges'!M1390</f>
        <v>0</v>
      </c>
      <c r="N317" s="94">
        <f>'RS Charges'!N1390</f>
        <v>0</v>
      </c>
      <c r="O317" s="94">
        <f>'RS Charges'!O1390</f>
        <v>0</v>
      </c>
      <c r="P317" s="94">
        <f>'RS Charges'!P1390</f>
        <v>0</v>
      </c>
      <c r="Q317" s="94">
        <f>'RS Charges'!Q1390</f>
        <v>0</v>
      </c>
      <c r="R317" s="94">
        <f>'RS Charges'!R1390</f>
        <v>0</v>
      </c>
      <c r="S317" s="94">
        <f>'RS Charges'!S1390</f>
        <v>0</v>
      </c>
      <c r="T317" s="94">
        <f>'RS Charges'!T1390</f>
        <v>0</v>
      </c>
      <c r="U317" s="94">
        <f>'RS Charges'!U1390</f>
        <v>0</v>
      </c>
      <c r="V317" s="94">
        <f>'RS Charges'!V1390</f>
        <v>0</v>
      </c>
      <c r="W317" s="94">
        <f>'RS Charges'!W1390</f>
        <v>0</v>
      </c>
      <c r="X317" s="94">
        <f>'RS Charges'!X1390</f>
        <v>0</v>
      </c>
      <c r="Y317" s="94">
        <f>'RS Charges'!Y1390</f>
        <v>0</v>
      </c>
      <c r="Z317" s="94">
        <f>'RS Charges'!Z1390</f>
        <v>0</v>
      </c>
      <c r="AA317" s="94">
        <f>'RS Charges'!AA1390</f>
        <v>0</v>
      </c>
      <c r="AB317" s="95">
        <f>'RS Charges'!AB1390</f>
        <v>0</v>
      </c>
    </row>
    <row r="318" spans="2:28" hidden="1" outlineLevel="1">
      <c r="B318" s="271" t="str">
        <f ca="1">'Line Items'!D$604</f>
        <v>Rolling Stock Charges</v>
      </c>
      <c r="C318" s="271" t="str">
        <f ca="1">'Line Items'!D$636</f>
        <v>Rolling Stock Charges</v>
      </c>
      <c r="D318" s="123" t="str">
        <f ca="1">'RS Charges'!D1391</f>
        <v>[Rolling Stock Line 50]</v>
      </c>
      <c r="E318" s="183"/>
      <c r="F318" s="124" t="str">
        <f>'RS Charges'!F1391</f>
        <v>£000</v>
      </c>
      <c r="G318" s="98">
        <f>'RS Charges'!G1391</f>
        <v>0</v>
      </c>
      <c r="H318" s="98">
        <f>'RS Charges'!H1391</f>
        <v>0</v>
      </c>
      <c r="I318" s="98">
        <f>'RS Charges'!I1391</f>
        <v>0</v>
      </c>
      <c r="J318" s="98">
        <f>'RS Charges'!J1391</f>
        <v>0</v>
      </c>
      <c r="K318" s="98">
        <f>'RS Charges'!K1391</f>
        <v>0</v>
      </c>
      <c r="L318" s="98">
        <f>'RS Charges'!L1391</f>
        <v>0</v>
      </c>
      <c r="M318" s="98">
        <f>'RS Charges'!M1391</f>
        <v>0</v>
      </c>
      <c r="N318" s="98">
        <f>'RS Charges'!N1391</f>
        <v>0</v>
      </c>
      <c r="O318" s="98">
        <f>'RS Charges'!O1391</f>
        <v>0</v>
      </c>
      <c r="P318" s="98">
        <f>'RS Charges'!P1391</f>
        <v>0</v>
      </c>
      <c r="Q318" s="98">
        <f>'RS Charges'!Q1391</f>
        <v>0</v>
      </c>
      <c r="R318" s="98">
        <f>'RS Charges'!R1391</f>
        <v>0</v>
      </c>
      <c r="S318" s="98">
        <f>'RS Charges'!S1391</f>
        <v>0</v>
      </c>
      <c r="T318" s="98">
        <f>'RS Charges'!T1391</f>
        <v>0</v>
      </c>
      <c r="U318" s="98">
        <f>'RS Charges'!U1391</f>
        <v>0</v>
      </c>
      <c r="V318" s="98">
        <f>'RS Charges'!V1391</f>
        <v>0</v>
      </c>
      <c r="W318" s="98">
        <f>'RS Charges'!W1391</f>
        <v>0</v>
      </c>
      <c r="X318" s="98">
        <f>'RS Charges'!X1391</f>
        <v>0</v>
      </c>
      <c r="Y318" s="98">
        <f>'RS Charges'!Y1391</f>
        <v>0</v>
      </c>
      <c r="Z318" s="98">
        <f>'RS Charges'!Z1391</f>
        <v>0</v>
      </c>
      <c r="AA318" s="98">
        <f>'RS Charges'!AA1391</f>
        <v>0</v>
      </c>
      <c r="AB318" s="99">
        <f>'RS Charges'!AB1391</f>
        <v>0</v>
      </c>
    </row>
    <row r="319" spans="2:28" hidden="1" outlineLevel="1">
      <c r="B319" s="271" t="str">
        <f ca="1">'Line Items'!D$605</f>
        <v>Infrastructure Charges</v>
      </c>
      <c r="C319" s="271" t="str">
        <f ca="1">'Line Items'!D$637</f>
        <v>Infrastructure Charges: Secondary Station Access Charges</v>
      </c>
      <c r="D319" s="112" t="str">
        <f ca="1">Infrastructure!D17</f>
        <v>Secondary Station Access Charges: LTC</v>
      </c>
      <c r="E319" s="93"/>
      <c r="F319" s="113" t="str">
        <f>Infrastructure!F17</f>
        <v>£000</v>
      </c>
      <c r="G319" s="94">
        <f>Infrastructure!G17</f>
        <v>0</v>
      </c>
      <c r="H319" s="94">
        <f>Infrastructure!H17</f>
        <v>0</v>
      </c>
      <c r="I319" s="94">
        <f>Infrastructure!I17</f>
        <v>0</v>
      </c>
      <c r="J319" s="94">
        <f>Infrastructure!J17</f>
        <v>0</v>
      </c>
      <c r="K319" s="94">
        <f>Infrastructure!K17</f>
        <v>0</v>
      </c>
      <c r="L319" s="94">
        <f>Infrastructure!L17</f>
        <v>0</v>
      </c>
      <c r="M319" s="94">
        <f>Infrastructure!M17</f>
        <v>0</v>
      </c>
      <c r="N319" s="94">
        <f>Infrastructure!N17</f>
        <v>0</v>
      </c>
      <c r="O319" s="94">
        <f>Infrastructure!O17</f>
        <v>0</v>
      </c>
      <c r="P319" s="94">
        <f>Infrastructure!P17</f>
        <v>0</v>
      </c>
      <c r="Q319" s="94">
        <f>Infrastructure!Q17</f>
        <v>0</v>
      </c>
      <c r="R319" s="94">
        <f>Infrastructure!R17</f>
        <v>0</v>
      </c>
      <c r="S319" s="94">
        <f>Infrastructure!S17</f>
        <v>0</v>
      </c>
      <c r="T319" s="94">
        <f>Infrastructure!T17</f>
        <v>0</v>
      </c>
      <c r="U319" s="94">
        <f>Infrastructure!U17</f>
        <v>0</v>
      </c>
      <c r="V319" s="94">
        <f>Infrastructure!V17</f>
        <v>0</v>
      </c>
      <c r="W319" s="94">
        <f>Infrastructure!W17</f>
        <v>0</v>
      </c>
      <c r="X319" s="94">
        <f>Infrastructure!X17</f>
        <v>0</v>
      </c>
      <c r="Y319" s="94">
        <f>Infrastructure!Y17</f>
        <v>0</v>
      </c>
      <c r="Z319" s="94">
        <f>Infrastructure!Z17</f>
        <v>0</v>
      </c>
      <c r="AA319" s="94">
        <f>Infrastructure!AA17</f>
        <v>0</v>
      </c>
      <c r="AB319" s="95">
        <f>Infrastructure!AB17</f>
        <v>0</v>
      </c>
    </row>
    <row r="320" spans="2:28" hidden="1" outlineLevel="1">
      <c r="B320" s="271" t="str">
        <f ca="1">'Line Items'!D$605</f>
        <v>Infrastructure Charges</v>
      </c>
      <c r="C320" s="271" t="str">
        <f ca="1">'Line Items'!D$637</f>
        <v>Infrastructure Charges: Secondary Station Access Charges</v>
      </c>
      <c r="D320" s="272" t="str">
        <f ca="1">Infrastructure!D18</f>
        <v>Secondary Station Access Charges: QX</v>
      </c>
      <c r="E320" s="273"/>
      <c r="F320" s="274" t="str">
        <f>Infrastructure!F18</f>
        <v>£000</v>
      </c>
      <c r="G320" s="275">
        <f>Infrastructure!G18</f>
        <v>0</v>
      </c>
      <c r="H320" s="275">
        <f>Infrastructure!H18</f>
        <v>0</v>
      </c>
      <c r="I320" s="275">
        <f>Infrastructure!I18</f>
        <v>0</v>
      </c>
      <c r="J320" s="275">
        <f>Infrastructure!J18</f>
        <v>0</v>
      </c>
      <c r="K320" s="275">
        <f>Infrastructure!K18</f>
        <v>0</v>
      </c>
      <c r="L320" s="275">
        <f>Infrastructure!L18</f>
        <v>0</v>
      </c>
      <c r="M320" s="275">
        <f>Infrastructure!M18</f>
        <v>0</v>
      </c>
      <c r="N320" s="275">
        <f>Infrastructure!N18</f>
        <v>0</v>
      </c>
      <c r="O320" s="275">
        <f>Infrastructure!O18</f>
        <v>0</v>
      </c>
      <c r="P320" s="275">
        <f>Infrastructure!P18</f>
        <v>0</v>
      </c>
      <c r="Q320" s="275">
        <f>Infrastructure!Q18</f>
        <v>0</v>
      </c>
      <c r="R320" s="275">
        <f>Infrastructure!R18</f>
        <v>0</v>
      </c>
      <c r="S320" s="275">
        <f>Infrastructure!S18</f>
        <v>0</v>
      </c>
      <c r="T320" s="275">
        <f>Infrastructure!T18</f>
        <v>0</v>
      </c>
      <c r="U320" s="275">
        <f>Infrastructure!U18</f>
        <v>0</v>
      </c>
      <c r="V320" s="275">
        <f>Infrastructure!V18</f>
        <v>0</v>
      </c>
      <c r="W320" s="275">
        <f>Infrastructure!W18</f>
        <v>0</v>
      </c>
      <c r="X320" s="275">
        <f>Infrastructure!X18</f>
        <v>0</v>
      </c>
      <c r="Y320" s="275">
        <f>Infrastructure!Y18</f>
        <v>0</v>
      </c>
      <c r="Z320" s="275">
        <f>Infrastructure!Z18</f>
        <v>0</v>
      </c>
      <c r="AA320" s="275">
        <f>Infrastructure!AA18</f>
        <v>0</v>
      </c>
      <c r="AB320" s="276">
        <f>Infrastructure!AB18</f>
        <v>0</v>
      </c>
    </row>
    <row r="321" spans="2:28" hidden="1" outlineLevel="1">
      <c r="B321" s="271" t="str">
        <f ca="1">'Line Items'!D$605</f>
        <v>Infrastructure Charges</v>
      </c>
      <c r="C321" s="271" t="str">
        <f ca="1">'Line Items'!D$638</f>
        <v>Infrastructure Charges: Track Access Charges</v>
      </c>
      <c r="D321" s="112" t="str">
        <f ca="1">Infrastructure!D27</f>
        <v>Fixed Track Access Charge</v>
      </c>
      <c r="E321" s="93"/>
      <c r="F321" s="113" t="str">
        <f>Infrastructure!F27</f>
        <v>£000</v>
      </c>
      <c r="G321" s="94">
        <f>Infrastructure!G27</f>
        <v>0</v>
      </c>
      <c r="H321" s="94">
        <f>Infrastructure!H27</f>
        <v>0</v>
      </c>
      <c r="I321" s="94">
        <f>Infrastructure!I27</f>
        <v>0</v>
      </c>
      <c r="J321" s="94">
        <f>Infrastructure!J27</f>
        <v>0</v>
      </c>
      <c r="K321" s="94">
        <f>Infrastructure!K27</f>
        <v>0</v>
      </c>
      <c r="L321" s="94">
        <f>Infrastructure!L27</f>
        <v>0</v>
      </c>
      <c r="M321" s="94">
        <f>Infrastructure!M27</f>
        <v>0</v>
      </c>
      <c r="N321" s="94">
        <f>Infrastructure!N27</f>
        <v>0</v>
      </c>
      <c r="O321" s="94">
        <f>Infrastructure!O27</f>
        <v>0</v>
      </c>
      <c r="P321" s="94">
        <f>Infrastructure!P27</f>
        <v>0</v>
      </c>
      <c r="Q321" s="94">
        <f>Infrastructure!Q27</f>
        <v>0</v>
      </c>
      <c r="R321" s="94">
        <f>Infrastructure!R27</f>
        <v>0</v>
      </c>
      <c r="S321" s="94">
        <f>Infrastructure!S27</f>
        <v>0</v>
      </c>
      <c r="T321" s="94">
        <f>Infrastructure!T27</f>
        <v>0</v>
      </c>
      <c r="U321" s="94">
        <f>Infrastructure!U27</f>
        <v>0</v>
      </c>
      <c r="V321" s="94">
        <f>Infrastructure!V27</f>
        <v>0</v>
      </c>
      <c r="W321" s="94">
        <f>Infrastructure!W27</f>
        <v>0</v>
      </c>
      <c r="X321" s="94">
        <f>Infrastructure!X27</f>
        <v>0</v>
      </c>
      <c r="Y321" s="94">
        <f>Infrastructure!Y27</f>
        <v>0</v>
      </c>
      <c r="Z321" s="94">
        <f>Infrastructure!Z27</f>
        <v>0</v>
      </c>
      <c r="AA321" s="94">
        <f>Infrastructure!AA27</f>
        <v>0</v>
      </c>
      <c r="AB321" s="95">
        <f>Infrastructure!AB27</f>
        <v>0</v>
      </c>
    </row>
    <row r="322" spans="2:28" hidden="1" outlineLevel="1">
      <c r="B322" s="271" t="str">
        <f ca="1">'Line Items'!D$605</f>
        <v>Infrastructure Charges</v>
      </c>
      <c r="C322" s="271" t="str">
        <f ca="1">'Line Items'!D$638</f>
        <v>Infrastructure Charges: Track Access Charges</v>
      </c>
      <c r="D322" s="112" t="str">
        <f ca="1">Infrastructure!D28</f>
        <v>Variable Track Access Charge</v>
      </c>
      <c r="E322" s="93"/>
      <c r="F322" s="113" t="str">
        <f>Infrastructure!F28</f>
        <v>£000</v>
      </c>
      <c r="G322" s="94">
        <f>Infrastructure!G28</f>
        <v>0</v>
      </c>
      <c r="H322" s="94">
        <f>Infrastructure!H28</f>
        <v>0</v>
      </c>
      <c r="I322" s="94">
        <f>Infrastructure!I28</f>
        <v>0</v>
      </c>
      <c r="J322" s="94">
        <f>Infrastructure!J28</f>
        <v>0</v>
      </c>
      <c r="K322" s="94">
        <f>Infrastructure!K28</f>
        <v>0</v>
      </c>
      <c r="L322" s="94">
        <f>Infrastructure!L28</f>
        <v>0</v>
      </c>
      <c r="M322" s="94">
        <f>Infrastructure!M28</f>
        <v>0</v>
      </c>
      <c r="N322" s="94">
        <f>Infrastructure!N28</f>
        <v>0</v>
      </c>
      <c r="O322" s="94">
        <f>Infrastructure!O28</f>
        <v>0</v>
      </c>
      <c r="P322" s="94">
        <f>Infrastructure!P28</f>
        <v>0</v>
      </c>
      <c r="Q322" s="94">
        <f>Infrastructure!Q28</f>
        <v>0</v>
      </c>
      <c r="R322" s="94">
        <f>Infrastructure!R28</f>
        <v>0</v>
      </c>
      <c r="S322" s="94">
        <f>Infrastructure!S28</f>
        <v>0</v>
      </c>
      <c r="T322" s="94">
        <f>Infrastructure!T28</f>
        <v>0</v>
      </c>
      <c r="U322" s="94">
        <f>Infrastructure!U28</f>
        <v>0</v>
      </c>
      <c r="V322" s="94">
        <f>Infrastructure!V28</f>
        <v>0</v>
      </c>
      <c r="W322" s="94">
        <f>Infrastructure!W28</f>
        <v>0</v>
      </c>
      <c r="X322" s="94">
        <f>Infrastructure!X28</f>
        <v>0</v>
      </c>
      <c r="Y322" s="94">
        <f>Infrastructure!Y28</f>
        <v>0</v>
      </c>
      <c r="Z322" s="94">
        <f>Infrastructure!Z28</f>
        <v>0</v>
      </c>
      <c r="AA322" s="94">
        <f>Infrastructure!AA28</f>
        <v>0</v>
      </c>
      <c r="AB322" s="95">
        <f>Infrastructure!AB28</f>
        <v>0</v>
      </c>
    </row>
    <row r="323" spans="2:28" hidden="1" outlineLevel="1">
      <c r="B323" s="271" t="str">
        <f ca="1">'Line Items'!D$605</f>
        <v>Infrastructure Charges</v>
      </c>
      <c r="C323" s="271" t="str">
        <f ca="1">'Line Items'!D$638</f>
        <v>Infrastructure Charges: Track Access Charges</v>
      </c>
      <c r="D323" s="112" t="str">
        <f ca="1">Infrastructure!D29</f>
        <v>Capacity Charge</v>
      </c>
      <c r="E323" s="93"/>
      <c r="F323" s="113" t="str">
        <f>Infrastructure!F29</f>
        <v>£000</v>
      </c>
      <c r="G323" s="94">
        <f>Infrastructure!G29</f>
        <v>0</v>
      </c>
      <c r="H323" s="94">
        <f>Infrastructure!H29</f>
        <v>0</v>
      </c>
      <c r="I323" s="94">
        <f>Infrastructure!I29</f>
        <v>0</v>
      </c>
      <c r="J323" s="94">
        <f>Infrastructure!J29</f>
        <v>0</v>
      </c>
      <c r="K323" s="94">
        <f>Infrastructure!K29</f>
        <v>0</v>
      </c>
      <c r="L323" s="94">
        <f>Infrastructure!L29</f>
        <v>0</v>
      </c>
      <c r="M323" s="94">
        <f>Infrastructure!M29</f>
        <v>0</v>
      </c>
      <c r="N323" s="94">
        <f>Infrastructure!N29</f>
        <v>0</v>
      </c>
      <c r="O323" s="94">
        <f>Infrastructure!O29</f>
        <v>0</v>
      </c>
      <c r="P323" s="94">
        <f>Infrastructure!P29</f>
        <v>0</v>
      </c>
      <c r="Q323" s="94">
        <f>Infrastructure!Q29</f>
        <v>0</v>
      </c>
      <c r="R323" s="94">
        <f>Infrastructure!R29</f>
        <v>0</v>
      </c>
      <c r="S323" s="94">
        <f>Infrastructure!S29</f>
        <v>0</v>
      </c>
      <c r="T323" s="94">
        <f>Infrastructure!T29</f>
        <v>0</v>
      </c>
      <c r="U323" s="94">
        <f>Infrastructure!U29</f>
        <v>0</v>
      </c>
      <c r="V323" s="94">
        <f>Infrastructure!V29</f>
        <v>0</v>
      </c>
      <c r="W323" s="94">
        <f>Infrastructure!W29</f>
        <v>0</v>
      </c>
      <c r="X323" s="94">
        <f>Infrastructure!X29</f>
        <v>0</v>
      </c>
      <c r="Y323" s="94">
        <f>Infrastructure!Y29</f>
        <v>0</v>
      </c>
      <c r="Z323" s="94">
        <f>Infrastructure!Z29</f>
        <v>0</v>
      </c>
      <c r="AA323" s="94">
        <f>Infrastructure!AA29</f>
        <v>0</v>
      </c>
      <c r="AB323" s="95">
        <f>Infrastructure!AB29</f>
        <v>0</v>
      </c>
    </row>
    <row r="324" spans="2:28" hidden="1" outlineLevel="1">
      <c r="B324" s="271" t="str">
        <f ca="1">'Line Items'!D$605</f>
        <v>Infrastructure Charges</v>
      </c>
      <c r="C324" s="271" t="str">
        <f ca="1">'Line Items'!D$638</f>
        <v>Infrastructure Charges: Track Access Charges</v>
      </c>
      <c r="D324" s="112" t="str">
        <f ca="1">Infrastructure!D30</f>
        <v>Capacity Charge offset</v>
      </c>
      <c r="E324" s="93"/>
      <c r="F324" s="113" t="str">
        <f>Infrastructure!F30</f>
        <v>£000</v>
      </c>
      <c r="G324" s="94">
        <f>Infrastructure!G30</f>
        <v>0</v>
      </c>
      <c r="H324" s="94">
        <f>Infrastructure!H30</f>
        <v>0</v>
      </c>
      <c r="I324" s="94">
        <f>Infrastructure!I30</f>
        <v>0</v>
      </c>
      <c r="J324" s="94">
        <f>Infrastructure!J30</f>
        <v>0</v>
      </c>
      <c r="K324" s="94">
        <f>Infrastructure!K30</f>
        <v>0</v>
      </c>
      <c r="L324" s="94">
        <f>Infrastructure!L30</f>
        <v>0</v>
      </c>
      <c r="M324" s="94">
        <f>Infrastructure!M30</f>
        <v>0</v>
      </c>
      <c r="N324" s="94">
        <f>Infrastructure!N30</f>
        <v>0</v>
      </c>
      <c r="O324" s="94">
        <f>Infrastructure!O30</f>
        <v>0</v>
      </c>
      <c r="P324" s="94">
        <f>Infrastructure!P30</f>
        <v>0</v>
      </c>
      <c r="Q324" s="94">
        <f>Infrastructure!Q30</f>
        <v>0</v>
      </c>
      <c r="R324" s="94">
        <f>Infrastructure!R30</f>
        <v>0</v>
      </c>
      <c r="S324" s="94">
        <f>Infrastructure!S30</f>
        <v>0</v>
      </c>
      <c r="T324" s="94">
        <f>Infrastructure!T30</f>
        <v>0</v>
      </c>
      <c r="U324" s="94">
        <f>Infrastructure!U30</f>
        <v>0</v>
      </c>
      <c r="V324" s="94">
        <f>Infrastructure!V30</f>
        <v>0</v>
      </c>
      <c r="W324" s="94">
        <f>Infrastructure!W30</f>
        <v>0</v>
      </c>
      <c r="X324" s="94">
        <f>Infrastructure!X30</f>
        <v>0</v>
      </c>
      <c r="Y324" s="94">
        <f>Infrastructure!Y30</f>
        <v>0</v>
      </c>
      <c r="Z324" s="94">
        <f>Infrastructure!Z30</f>
        <v>0</v>
      </c>
      <c r="AA324" s="94">
        <f>Infrastructure!AA30</f>
        <v>0</v>
      </c>
      <c r="AB324" s="95">
        <f>Infrastructure!AB30</f>
        <v>0</v>
      </c>
    </row>
    <row r="325" spans="2:28" hidden="1" outlineLevel="1">
      <c r="B325" s="271" t="str">
        <f ca="1">'Line Items'!D$605</f>
        <v>Infrastructure Charges</v>
      </c>
      <c r="C325" s="271" t="str">
        <f ca="1">'Line Items'!D$638</f>
        <v>Infrastructure Charges: Track Access Charges</v>
      </c>
      <c r="D325" s="272" t="str">
        <f ca="1">Infrastructure!D31</f>
        <v>[Track Access Charges Line 5]</v>
      </c>
      <c r="E325" s="273"/>
      <c r="F325" s="274" t="str">
        <f>Infrastructure!F31</f>
        <v>£000</v>
      </c>
      <c r="G325" s="275">
        <f>Infrastructure!G31</f>
        <v>0</v>
      </c>
      <c r="H325" s="275">
        <f>Infrastructure!H31</f>
        <v>0</v>
      </c>
      <c r="I325" s="275">
        <f>Infrastructure!I31</f>
        <v>0</v>
      </c>
      <c r="J325" s="275">
        <f>Infrastructure!J31</f>
        <v>0</v>
      </c>
      <c r="K325" s="275">
        <f>Infrastructure!K31</f>
        <v>0</v>
      </c>
      <c r="L325" s="275">
        <f>Infrastructure!L31</f>
        <v>0</v>
      </c>
      <c r="M325" s="275">
        <f>Infrastructure!M31</f>
        <v>0</v>
      </c>
      <c r="N325" s="275">
        <f>Infrastructure!N31</f>
        <v>0</v>
      </c>
      <c r="O325" s="275">
        <f>Infrastructure!O31</f>
        <v>0</v>
      </c>
      <c r="P325" s="275">
        <f>Infrastructure!P31</f>
        <v>0</v>
      </c>
      <c r="Q325" s="275">
        <f>Infrastructure!Q31</f>
        <v>0</v>
      </c>
      <c r="R325" s="275">
        <f>Infrastructure!R31</f>
        <v>0</v>
      </c>
      <c r="S325" s="275">
        <f>Infrastructure!S31</f>
        <v>0</v>
      </c>
      <c r="T325" s="275">
        <f>Infrastructure!T31</f>
        <v>0</v>
      </c>
      <c r="U325" s="275">
        <f>Infrastructure!U31</f>
        <v>0</v>
      </c>
      <c r="V325" s="275">
        <f>Infrastructure!V31</f>
        <v>0</v>
      </c>
      <c r="W325" s="275">
        <f>Infrastructure!W31</f>
        <v>0</v>
      </c>
      <c r="X325" s="275">
        <f>Infrastructure!X31</f>
        <v>0</v>
      </c>
      <c r="Y325" s="275">
        <f>Infrastructure!Y31</f>
        <v>0</v>
      </c>
      <c r="Z325" s="275">
        <f>Infrastructure!Z31</f>
        <v>0</v>
      </c>
      <c r="AA325" s="275">
        <f>Infrastructure!AA31</f>
        <v>0</v>
      </c>
      <c r="AB325" s="276">
        <f>Infrastructure!AB31</f>
        <v>0</v>
      </c>
    </row>
    <row r="326" spans="2:28" hidden="1" outlineLevel="1">
      <c r="B326" s="271" t="str">
        <f ca="1">'Line Items'!D$605</f>
        <v>Infrastructure Charges</v>
      </c>
      <c r="C326" s="271" t="str">
        <f ca="1">'Line Items'!D$639</f>
        <v>Infrastructure Charges: Station &amp; Depot Access Charges</v>
      </c>
      <c r="D326" s="272" t="str">
        <f ca="1">Infrastructure!D49</f>
        <v>Total SFO Station Access Charges</v>
      </c>
      <c r="E326" s="273"/>
      <c r="F326" s="274" t="str">
        <f>Infrastructure!F49</f>
        <v>£000</v>
      </c>
      <c r="G326" s="275">
        <f>Infrastructure!G49</f>
        <v>0</v>
      </c>
      <c r="H326" s="275">
        <f>Infrastructure!H49</f>
        <v>0</v>
      </c>
      <c r="I326" s="275">
        <f>Infrastructure!I49</f>
        <v>0</v>
      </c>
      <c r="J326" s="275">
        <f>Infrastructure!J49</f>
        <v>0</v>
      </c>
      <c r="K326" s="275">
        <f>Infrastructure!K49</f>
        <v>0</v>
      </c>
      <c r="L326" s="275">
        <f>Infrastructure!L49</f>
        <v>0</v>
      </c>
      <c r="M326" s="275">
        <f>Infrastructure!M49</f>
        <v>0</v>
      </c>
      <c r="N326" s="275">
        <f>Infrastructure!N49</f>
        <v>0</v>
      </c>
      <c r="O326" s="275">
        <f>Infrastructure!O49</f>
        <v>0</v>
      </c>
      <c r="P326" s="275">
        <f>Infrastructure!P49</f>
        <v>0</v>
      </c>
      <c r="Q326" s="275">
        <f>Infrastructure!Q49</f>
        <v>0</v>
      </c>
      <c r="R326" s="275">
        <f>Infrastructure!R49</f>
        <v>0</v>
      </c>
      <c r="S326" s="275">
        <f>Infrastructure!S49</f>
        <v>0</v>
      </c>
      <c r="T326" s="275">
        <f>Infrastructure!T49</f>
        <v>0</v>
      </c>
      <c r="U326" s="275">
        <f>Infrastructure!U49</f>
        <v>0</v>
      </c>
      <c r="V326" s="275">
        <f>Infrastructure!V49</f>
        <v>0</v>
      </c>
      <c r="W326" s="275">
        <f>Infrastructure!W49</f>
        <v>0</v>
      </c>
      <c r="X326" s="275">
        <f>Infrastructure!X49</f>
        <v>0</v>
      </c>
      <c r="Y326" s="275">
        <f>Infrastructure!Y49</f>
        <v>0</v>
      </c>
      <c r="Z326" s="275">
        <f>Infrastructure!Z49</f>
        <v>0</v>
      </c>
      <c r="AA326" s="275">
        <f>Infrastructure!AA49</f>
        <v>0</v>
      </c>
      <c r="AB326" s="276">
        <f>Infrastructure!AB49</f>
        <v>0</v>
      </c>
    </row>
    <row r="327" spans="2:28" hidden="1" outlineLevel="1">
      <c r="B327" s="271" t="str">
        <f ca="1">'Line Items'!D$605</f>
        <v>Infrastructure Charges</v>
      </c>
      <c r="C327" s="271" t="str">
        <f ca="1">'Line Items'!D$639</f>
        <v>Infrastructure Charges: Station &amp; Depot Access Charges</v>
      </c>
      <c r="D327" s="272" t="str">
        <f ca="1">Infrastructure!D56</f>
        <v>Total Independent Station Access Charges</v>
      </c>
      <c r="E327" s="273"/>
      <c r="F327" s="274" t="str">
        <f>Infrastructure!F56</f>
        <v>£000</v>
      </c>
      <c r="G327" s="275">
        <f>Infrastructure!G56</f>
        <v>0</v>
      </c>
      <c r="H327" s="275">
        <f>Infrastructure!H56</f>
        <v>0</v>
      </c>
      <c r="I327" s="275">
        <f>Infrastructure!I56</f>
        <v>0</v>
      </c>
      <c r="J327" s="275">
        <f>Infrastructure!J56</f>
        <v>0</v>
      </c>
      <c r="K327" s="275">
        <f>Infrastructure!K56</f>
        <v>0</v>
      </c>
      <c r="L327" s="275">
        <f>Infrastructure!L56</f>
        <v>0</v>
      </c>
      <c r="M327" s="275">
        <f>Infrastructure!M56</f>
        <v>0</v>
      </c>
      <c r="N327" s="275">
        <f>Infrastructure!N56</f>
        <v>0</v>
      </c>
      <c r="O327" s="275">
        <f>Infrastructure!O56</f>
        <v>0</v>
      </c>
      <c r="P327" s="275">
        <f>Infrastructure!P56</f>
        <v>0</v>
      </c>
      <c r="Q327" s="275">
        <f>Infrastructure!Q56</f>
        <v>0</v>
      </c>
      <c r="R327" s="275">
        <f>Infrastructure!R56</f>
        <v>0</v>
      </c>
      <c r="S327" s="275">
        <f>Infrastructure!S56</f>
        <v>0</v>
      </c>
      <c r="T327" s="275">
        <f>Infrastructure!T56</f>
        <v>0</v>
      </c>
      <c r="U327" s="275">
        <f>Infrastructure!U56</f>
        <v>0</v>
      </c>
      <c r="V327" s="275">
        <f>Infrastructure!V56</f>
        <v>0</v>
      </c>
      <c r="W327" s="275">
        <f>Infrastructure!W56</f>
        <v>0</v>
      </c>
      <c r="X327" s="275">
        <f>Infrastructure!X56</f>
        <v>0</v>
      </c>
      <c r="Y327" s="275">
        <f>Infrastructure!Y56</f>
        <v>0</v>
      </c>
      <c r="Z327" s="275">
        <f>Infrastructure!Z56</f>
        <v>0</v>
      </c>
      <c r="AA327" s="275">
        <f>Infrastructure!AA56</f>
        <v>0</v>
      </c>
      <c r="AB327" s="276">
        <f>Infrastructure!AB56</f>
        <v>0</v>
      </c>
    </row>
    <row r="328" spans="2:28" hidden="1" outlineLevel="1">
      <c r="B328" s="271" t="str">
        <f ca="1">'Line Items'!D$605</f>
        <v>Infrastructure Charges</v>
      </c>
      <c r="C328" s="271" t="str">
        <f ca="1">'Line Items'!D$639</f>
        <v>Infrastructure Charges: Station &amp; Depot Access Charges</v>
      </c>
      <c r="D328" s="272" t="str">
        <f ca="1">Infrastructure!D64</f>
        <v>Total Depot Access Charges</v>
      </c>
      <c r="E328" s="273"/>
      <c r="F328" s="274" t="str">
        <f>Infrastructure!F64</f>
        <v>£000</v>
      </c>
      <c r="G328" s="275">
        <f>Infrastructure!G64</f>
        <v>0</v>
      </c>
      <c r="H328" s="275">
        <f>Infrastructure!H64</f>
        <v>0</v>
      </c>
      <c r="I328" s="275">
        <f>Infrastructure!I64</f>
        <v>0</v>
      </c>
      <c r="J328" s="275">
        <f>Infrastructure!J64</f>
        <v>0</v>
      </c>
      <c r="K328" s="275">
        <f>Infrastructure!K64</f>
        <v>0</v>
      </c>
      <c r="L328" s="275">
        <f>Infrastructure!L64</f>
        <v>0</v>
      </c>
      <c r="M328" s="275">
        <f>Infrastructure!M64</f>
        <v>0</v>
      </c>
      <c r="N328" s="275">
        <f>Infrastructure!N64</f>
        <v>0</v>
      </c>
      <c r="O328" s="275">
        <f>Infrastructure!O64</f>
        <v>0</v>
      </c>
      <c r="P328" s="275">
        <f>Infrastructure!P64</f>
        <v>0</v>
      </c>
      <c r="Q328" s="275">
        <f>Infrastructure!Q64</f>
        <v>0</v>
      </c>
      <c r="R328" s="275">
        <f>Infrastructure!R64</f>
        <v>0</v>
      </c>
      <c r="S328" s="275">
        <f>Infrastructure!S64</f>
        <v>0</v>
      </c>
      <c r="T328" s="275">
        <f>Infrastructure!T64</f>
        <v>0</v>
      </c>
      <c r="U328" s="275">
        <f>Infrastructure!U64</f>
        <v>0</v>
      </c>
      <c r="V328" s="275">
        <f>Infrastructure!V64</f>
        <v>0</v>
      </c>
      <c r="W328" s="275">
        <f>Infrastructure!W64</f>
        <v>0</v>
      </c>
      <c r="X328" s="275">
        <f>Infrastructure!X64</f>
        <v>0</v>
      </c>
      <c r="Y328" s="275">
        <f>Infrastructure!Y64</f>
        <v>0</v>
      </c>
      <c r="Z328" s="275">
        <f>Infrastructure!Z64</f>
        <v>0</v>
      </c>
      <c r="AA328" s="275">
        <f>Infrastructure!AA64</f>
        <v>0</v>
      </c>
      <c r="AB328" s="276">
        <f>Infrastructure!AB64</f>
        <v>0</v>
      </c>
    </row>
    <row r="329" spans="2:28" hidden="1" outlineLevel="1">
      <c r="B329" s="271" t="str">
        <f ca="1">'Line Items'!D$605</f>
        <v>Infrastructure Charges</v>
      </c>
      <c r="C329" s="271" t="str">
        <f ca="1">'Line Items'!D$640</f>
        <v>Infrastructure Charges: EC4T</v>
      </c>
      <c r="D329" s="272" t="str">
        <f ca="1">Infrastructure!D73</f>
        <v>Total EC4T</v>
      </c>
      <c r="E329" s="273"/>
      <c r="F329" s="274" t="str">
        <f>Infrastructure!F73</f>
        <v>£000</v>
      </c>
      <c r="G329" s="275">
        <f>Infrastructure!G73</f>
        <v>0</v>
      </c>
      <c r="H329" s="275">
        <f>Infrastructure!H73</f>
        <v>0</v>
      </c>
      <c r="I329" s="275">
        <f>Infrastructure!I73</f>
        <v>0</v>
      </c>
      <c r="J329" s="275">
        <f>Infrastructure!J73</f>
        <v>0</v>
      </c>
      <c r="K329" s="275">
        <f>Infrastructure!K73</f>
        <v>0</v>
      </c>
      <c r="L329" s="275">
        <f>Infrastructure!L73</f>
        <v>0</v>
      </c>
      <c r="M329" s="275">
        <f>Infrastructure!M73</f>
        <v>0</v>
      </c>
      <c r="N329" s="275">
        <f>Infrastructure!N73</f>
        <v>0</v>
      </c>
      <c r="O329" s="275">
        <f>Infrastructure!O73</f>
        <v>0</v>
      </c>
      <c r="P329" s="275">
        <f>Infrastructure!P73</f>
        <v>0</v>
      </c>
      <c r="Q329" s="275">
        <f>Infrastructure!Q73</f>
        <v>0</v>
      </c>
      <c r="R329" s="275">
        <f>Infrastructure!R73</f>
        <v>0</v>
      </c>
      <c r="S329" s="275">
        <f>Infrastructure!S73</f>
        <v>0</v>
      </c>
      <c r="T329" s="275">
        <f>Infrastructure!T73</f>
        <v>0</v>
      </c>
      <c r="U329" s="275">
        <f>Infrastructure!U73</f>
        <v>0</v>
      </c>
      <c r="V329" s="275">
        <f>Infrastructure!V73</f>
        <v>0</v>
      </c>
      <c r="W329" s="275">
        <f>Infrastructure!W73</f>
        <v>0</v>
      </c>
      <c r="X329" s="275">
        <f>Infrastructure!X73</f>
        <v>0</v>
      </c>
      <c r="Y329" s="275">
        <f>Infrastructure!Y73</f>
        <v>0</v>
      </c>
      <c r="Z329" s="275">
        <f>Infrastructure!Z73</f>
        <v>0</v>
      </c>
      <c r="AA329" s="275">
        <f>Infrastructure!AA73</f>
        <v>0</v>
      </c>
      <c r="AB329" s="276">
        <f>Infrastructure!AB73</f>
        <v>0</v>
      </c>
    </row>
    <row r="330" spans="2:28" hidden="1" outlineLevel="1">
      <c r="B330" s="271" t="str">
        <f ca="1">'Line Items'!D$605</f>
        <v>Infrastructure Charges</v>
      </c>
      <c r="C330" s="271" t="str">
        <f ca="1">'Line Items'!D$641</f>
        <v>Infrastructure Charges: Other Network Rail Charges</v>
      </c>
      <c r="D330" s="112" t="str">
        <f ca="1">Infrastructure!D76</f>
        <v>Schedule 4 Access Charge Supplement</v>
      </c>
      <c r="E330" s="93"/>
      <c r="F330" s="113" t="str">
        <f>Infrastructure!F76</f>
        <v>£000</v>
      </c>
      <c r="G330" s="94">
        <f>Infrastructure!G76</f>
        <v>0</v>
      </c>
      <c r="H330" s="94">
        <f>Infrastructure!H76</f>
        <v>0</v>
      </c>
      <c r="I330" s="94">
        <f>Infrastructure!I76</f>
        <v>0</v>
      </c>
      <c r="J330" s="94">
        <f>Infrastructure!J76</f>
        <v>0</v>
      </c>
      <c r="K330" s="94">
        <f>Infrastructure!K76</f>
        <v>0</v>
      </c>
      <c r="L330" s="94">
        <f>Infrastructure!L76</f>
        <v>0</v>
      </c>
      <c r="M330" s="94">
        <f>Infrastructure!M76</f>
        <v>0</v>
      </c>
      <c r="N330" s="94">
        <f>Infrastructure!N76</f>
        <v>0</v>
      </c>
      <c r="O330" s="94">
        <f>Infrastructure!O76</f>
        <v>0</v>
      </c>
      <c r="P330" s="94">
        <f>Infrastructure!P76</f>
        <v>0</v>
      </c>
      <c r="Q330" s="94">
        <f>Infrastructure!Q76</f>
        <v>0</v>
      </c>
      <c r="R330" s="94">
        <f>Infrastructure!R76</f>
        <v>0</v>
      </c>
      <c r="S330" s="94">
        <f>Infrastructure!S76</f>
        <v>0</v>
      </c>
      <c r="T330" s="94">
        <f>Infrastructure!T76</f>
        <v>0</v>
      </c>
      <c r="U330" s="94">
        <f>Infrastructure!U76</f>
        <v>0</v>
      </c>
      <c r="V330" s="94">
        <f>Infrastructure!V76</f>
        <v>0</v>
      </c>
      <c r="W330" s="94">
        <f>Infrastructure!W76</f>
        <v>0</v>
      </c>
      <c r="X330" s="94">
        <f>Infrastructure!X76</f>
        <v>0</v>
      </c>
      <c r="Y330" s="94">
        <f>Infrastructure!Y76</f>
        <v>0</v>
      </c>
      <c r="Z330" s="94">
        <f>Infrastructure!Z76</f>
        <v>0</v>
      </c>
      <c r="AA330" s="94">
        <f>Infrastructure!AA76</f>
        <v>0</v>
      </c>
      <c r="AB330" s="95">
        <f>Infrastructure!AB76</f>
        <v>0</v>
      </c>
    </row>
    <row r="331" spans="2:28" hidden="1" outlineLevel="1">
      <c r="B331" s="271" t="str">
        <f ca="1">'Line Items'!D$605</f>
        <v>Infrastructure Charges</v>
      </c>
      <c r="C331" s="271" t="str">
        <f ca="1">'Line Items'!D$641</f>
        <v>Infrastructure Charges: Other Network Rail Charges</v>
      </c>
      <c r="D331" s="112" t="str">
        <f ca="1">Infrastructure!D77</f>
        <v xml:space="preserve">Schedule 4 Compensation Income - Revenue </v>
      </c>
      <c r="E331" s="93"/>
      <c r="F331" s="113" t="str">
        <f>Infrastructure!F77</f>
        <v>£000</v>
      </c>
      <c r="G331" s="94">
        <f>Infrastructure!G77</f>
        <v>0</v>
      </c>
      <c r="H331" s="94">
        <f>Infrastructure!H77</f>
        <v>0</v>
      </c>
      <c r="I331" s="94">
        <f>Infrastructure!I77</f>
        <v>0</v>
      </c>
      <c r="J331" s="94">
        <f>Infrastructure!J77</f>
        <v>0</v>
      </c>
      <c r="K331" s="94">
        <f>Infrastructure!K77</f>
        <v>0</v>
      </c>
      <c r="L331" s="94">
        <f>Infrastructure!L77</f>
        <v>0</v>
      </c>
      <c r="M331" s="94">
        <f>Infrastructure!M77</f>
        <v>0</v>
      </c>
      <c r="N331" s="94">
        <f>Infrastructure!N77</f>
        <v>0</v>
      </c>
      <c r="O331" s="94">
        <f>Infrastructure!O77</f>
        <v>0</v>
      </c>
      <c r="P331" s="94">
        <f>Infrastructure!P77</f>
        <v>0</v>
      </c>
      <c r="Q331" s="94">
        <f>Infrastructure!Q77</f>
        <v>0</v>
      </c>
      <c r="R331" s="94">
        <f>Infrastructure!R77</f>
        <v>0</v>
      </c>
      <c r="S331" s="94">
        <f>Infrastructure!S77</f>
        <v>0</v>
      </c>
      <c r="T331" s="94">
        <f>Infrastructure!T77</f>
        <v>0</v>
      </c>
      <c r="U331" s="94">
        <f>Infrastructure!U77</f>
        <v>0</v>
      </c>
      <c r="V331" s="94">
        <f>Infrastructure!V77</f>
        <v>0</v>
      </c>
      <c r="W331" s="94">
        <f>Infrastructure!W77</f>
        <v>0</v>
      </c>
      <c r="X331" s="94">
        <f>Infrastructure!X77</f>
        <v>0</v>
      </c>
      <c r="Y331" s="94">
        <f>Infrastructure!Y77</f>
        <v>0</v>
      </c>
      <c r="Z331" s="94">
        <f>Infrastructure!Z77</f>
        <v>0</v>
      </c>
      <c r="AA331" s="94">
        <f>Infrastructure!AA77</f>
        <v>0</v>
      </c>
      <c r="AB331" s="95">
        <f>Infrastructure!AB77</f>
        <v>0</v>
      </c>
    </row>
    <row r="332" spans="2:28" hidden="1" outlineLevel="1">
      <c r="B332" s="271" t="str">
        <f ca="1">'Line Items'!D$605</f>
        <v>Infrastructure Charges</v>
      </c>
      <c r="C332" s="271" t="str">
        <f ca="1">'Line Items'!D$641</f>
        <v>Infrastructure Charges: Other Network Rail Charges</v>
      </c>
      <c r="D332" s="112" t="str">
        <f ca="1">Infrastructure!D78</f>
        <v xml:space="preserve">Schedule 4 Compensation Income – Estimated Bus Mileage </v>
      </c>
      <c r="E332" s="93"/>
      <c r="F332" s="113" t="str">
        <f>Infrastructure!F78</f>
        <v>£000</v>
      </c>
      <c r="G332" s="94">
        <f>Infrastructure!G78</f>
        <v>0</v>
      </c>
      <c r="H332" s="94">
        <f>Infrastructure!H78</f>
        <v>0</v>
      </c>
      <c r="I332" s="94">
        <f>Infrastructure!I78</f>
        <v>0</v>
      </c>
      <c r="J332" s="94">
        <f>Infrastructure!J78</f>
        <v>0</v>
      </c>
      <c r="K332" s="94">
        <f>Infrastructure!K78</f>
        <v>0</v>
      </c>
      <c r="L332" s="94">
        <f>Infrastructure!L78</f>
        <v>0</v>
      </c>
      <c r="M332" s="94">
        <f>Infrastructure!M78</f>
        <v>0</v>
      </c>
      <c r="N332" s="94">
        <f>Infrastructure!N78</f>
        <v>0</v>
      </c>
      <c r="O332" s="94">
        <f>Infrastructure!O78</f>
        <v>0</v>
      </c>
      <c r="P332" s="94">
        <f>Infrastructure!P78</f>
        <v>0</v>
      </c>
      <c r="Q332" s="94">
        <f>Infrastructure!Q78</f>
        <v>0</v>
      </c>
      <c r="R332" s="94">
        <f>Infrastructure!R78</f>
        <v>0</v>
      </c>
      <c r="S332" s="94">
        <f>Infrastructure!S78</f>
        <v>0</v>
      </c>
      <c r="T332" s="94">
        <f>Infrastructure!T78</f>
        <v>0</v>
      </c>
      <c r="U332" s="94">
        <f>Infrastructure!U78</f>
        <v>0</v>
      </c>
      <c r="V332" s="94">
        <f>Infrastructure!V78</f>
        <v>0</v>
      </c>
      <c r="W332" s="94">
        <f>Infrastructure!W78</f>
        <v>0</v>
      </c>
      <c r="X332" s="94">
        <f>Infrastructure!X78</f>
        <v>0</v>
      </c>
      <c r="Y332" s="94">
        <f>Infrastructure!Y78</f>
        <v>0</v>
      </c>
      <c r="Z332" s="94">
        <f>Infrastructure!Z78</f>
        <v>0</v>
      </c>
      <c r="AA332" s="94">
        <f>Infrastructure!AA78</f>
        <v>0</v>
      </c>
      <c r="AB332" s="95">
        <f>Infrastructure!AB78</f>
        <v>0</v>
      </c>
    </row>
    <row r="333" spans="2:28" hidden="1" outlineLevel="1">
      <c r="B333" s="271" t="str">
        <f ca="1">'Line Items'!D$605</f>
        <v>Infrastructure Charges</v>
      </c>
      <c r="C333" s="271" t="str">
        <f ca="1">'Line Items'!D$641</f>
        <v>Infrastructure Charges: Other Network Rail Charges</v>
      </c>
      <c r="D333" s="112" t="str">
        <f ca="1">Infrastructure!D79</f>
        <v>Schedule 4 Compensation Income – Train Mileage Compensation Offset</v>
      </c>
      <c r="E333" s="93"/>
      <c r="F333" s="113" t="str">
        <f>Infrastructure!F79</f>
        <v>£000</v>
      </c>
      <c r="G333" s="94">
        <f>Infrastructure!G79</f>
        <v>0</v>
      </c>
      <c r="H333" s="94">
        <f>Infrastructure!H79</f>
        <v>0</v>
      </c>
      <c r="I333" s="94">
        <f>Infrastructure!I79</f>
        <v>0</v>
      </c>
      <c r="J333" s="94">
        <f>Infrastructure!J79</f>
        <v>0</v>
      </c>
      <c r="K333" s="94">
        <f>Infrastructure!K79</f>
        <v>0</v>
      </c>
      <c r="L333" s="94">
        <f>Infrastructure!L79</f>
        <v>0</v>
      </c>
      <c r="M333" s="94">
        <f>Infrastructure!M79</f>
        <v>0</v>
      </c>
      <c r="N333" s="94">
        <f>Infrastructure!N79</f>
        <v>0</v>
      </c>
      <c r="O333" s="94">
        <f>Infrastructure!O79</f>
        <v>0</v>
      </c>
      <c r="P333" s="94">
        <f>Infrastructure!P79</f>
        <v>0</v>
      </c>
      <c r="Q333" s="94">
        <f>Infrastructure!Q79</f>
        <v>0</v>
      </c>
      <c r="R333" s="94">
        <f>Infrastructure!R79</f>
        <v>0</v>
      </c>
      <c r="S333" s="94">
        <f>Infrastructure!S79</f>
        <v>0</v>
      </c>
      <c r="T333" s="94">
        <f>Infrastructure!T79</f>
        <v>0</v>
      </c>
      <c r="U333" s="94">
        <f>Infrastructure!U79</f>
        <v>0</v>
      </c>
      <c r="V333" s="94">
        <f>Infrastructure!V79</f>
        <v>0</v>
      </c>
      <c r="W333" s="94">
        <f>Infrastructure!W79</f>
        <v>0</v>
      </c>
      <c r="X333" s="94">
        <f>Infrastructure!X79</f>
        <v>0</v>
      </c>
      <c r="Y333" s="94">
        <f>Infrastructure!Y79</f>
        <v>0</v>
      </c>
      <c r="Z333" s="94">
        <f>Infrastructure!Z79</f>
        <v>0</v>
      </c>
      <c r="AA333" s="94">
        <f>Infrastructure!AA79</f>
        <v>0</v>
      </c>
      <c r="AB333" s="95">
        <f>Infrastructure!AB79</f>
        <v>0</v>
      </c>
    </row>
    <row r="334" spans="2:28" hidden="1" outlineLevel="1">
      <c r="B334" s="271" t="str">
        <f ca="1">'Line Items'!D$605</f>
        <v>Infrastructure Charges</v>
      </c>
      <c r="C334" s="271" t="str">
        <f ca="1">'Line Items'!D$641</f>
        <v>Infrastructure Charges: Other Network Rail Charges</v>
      </c>
      <c r="D334" s="272" t="str">
        <f ca="1">Infrastructure!D80</f>
        <v>Severe Disruption Income under TAA</v>
      </c>
      <c r="E334" s="273"/>
      <c r="F334" s="274" t="str">
        <f>Infrastructure!F80</f>
        <v>£000</v>
      </c>
      <c r="G334" s="275">
        <f>Infrastructure!G80</f>
        <v>0</v>
      </c>
      <c r="H334" s="275">
        <f>Infrastructure!H80</f>
        <v>0</v>
      </c>
      <c r="I334" s="275">
        <f>Infrastructure!I80</f>
        <v>0</v>
      </c>
      <c r="J334" s="275">
        <f>Infrastructure!J80</f>
        <v>0</v>
      </c>
      <c r="K334" s="275">
        <f>Infrastructure!K80</f>
        <v>0</v>
      </c>
      <c r="L334" s="275">
        <f>Infrastructure!L80</f>
        <v>0</v>
      </c>
      <c r="M334" s="275">
        <f>Infrastructure!M80</f>
        <v>0</v>
      </c>
      <c r="N334" s="275">
        <f>Infrastructure!N80</f>
        <v>0</v>
      </c>
      <c r="O334" s="275">
        <f>Infrastructure!O80</f>
        <v>0</v>
      </c>
      <c r="P334" s="275">
        <f>Infrastructure!P80</f>
        <v>0</v>
      </c>
      <c r="Q334" s="275">
        <f>Infrastructure!Q80</f>
        <v>0</v>
      </c>
      <c r="R334" s="275">
        <f>Infrastructure!R80</f>
        <v>0</v>
      </c>
      <c r="S334" s="275">
        <f>Infrastructure!S80</f>
        <v>0</v>
      </c>
      <c r="T334" s="275">
        <f>Infrastructure!T80</f>
        <v>0</v>
      </c>
      <c r="U334" s="275">
        <f>Infrastructure!U80</f>
        <v>0</v>
      </c>
      <c r="V334" s="275">
        <f>Infrastructure!V80</f>
        <v>0</v>
      </c>
      <c r="W334" s="275">
        <f>Infrastructure!W80</f>
        <v>0</v>
      </c>
      <c r="X334" s="275">
        <f>Infrastructure!X80</f>
        <v>0</v>
      </c>
      <c r="Y334" s="275">
        <f>Infrastructure!Y80</f>
        <v>0</v>
      </c>
      <c r="Z334" s="275">
        <f>Infrastructure!Z80</f>
        <v>0</v>
      </c>
      <c r="AA334" s="275">
        <f>Infrastructure!AA80</f>
        <v>0</v>
      </c>
      <c r="AB334" s="276">
        <f>Infrastructure!AB80</f>
        <v>0</v>
      </c>
    </row>
    <row r="335" spans="2:28" hidden="1" outlineLevel="1">
      <c r="B335" s="271" t="str">
        <f ca="1">'Line Items'!D$605</f>
        <v>Infrastructure Charges</v>
      </c>
      <c r="C335" s="271" t="str">
        <f ca="1">'Line Items'!D$641</f>
        <v>Infrastructure Charges: Other Network Rail Charges</v>
      </c>
      <c r="D335" s="272" t="str">
        <f ca="1">Infrastructure!D89</f>
        <v>Schedule 8 Supplemental</v>
      </c>
      <c r="E335" s="273"/>
      <c r="F335" s="274" t="str">
        <f>Infrastructure!F89</f>
        <v>£000</v>
      </c>
      <c r="G335" s="275">
        <f>Infrastructure!G89</f>
        <v>0</v>
      </c>
      <c r="H335" s="275">
        <f>Infrastructure!H89</f>
        <v>0</v>
      </c>
      <c r="I335" s="275">
        <f>Infrastructure!I89</f>
        <v>0</v>
      </c>
      <c r="J335" s="275">
        <f>Infrastructure!J89</f>
        <v>0</v>
      </c>
      <c r="K335" s="275">
        <f>Infrastructure!K89</f>
        <v>0</v>
      </c>
      <c r="L335" s="275">
        <f>Infrastructure!L89</f>
        <v>0</v>
      </c>
      <c r="M335" s="275">
        <f>Infrastructure!M89</f>
        <v>0</v>
      </c>
      <c r="N335" s="275">
        <f>Infrastructure!N89</f>
        <v>0</v>
      </c>
      <c r="O335" s="275">
        <f>Infrastructure!O89</f>
        <v>0</v>
      </c>
      <c r="P335" s="275">
        <f>Infrastructure!P89</f>
        <v>0</v>
      </c>
      <c r="Q335" s="275">
        <f>Infrastructure!Q89</f>
        <v>0</v>
      </c>
      <c r="R335" s="275">
        <f>Infrastructure!R89</f>
        <v>0</v>
      </c>
      <c r="S335" s="275">
        <f>Infrastructure!S89</f>
        <v>0</v>
      </c>
      <c r="T335" s="275">
        <f>Infrastructure!T89</f>
        <v>0</v>
      </c>
      <c r="U335" s="275">
        <f>Infrastructure!U89</f>
        <v>0</v>
      </c>
      <c r="V335" s="275">
        <f>Infrastructure!V89</f>
        <v>0</v>
      </c>
      <c r="W335" s="275">
        <f>Infrastructure!W89</f>
        <v>0</v>
      </c>
      <c r="X335" s="275">
        <f>Infrastructure!X89</f>
        <v>0</v>
      </c>
      <c r="Y335" s="275">
        <f>Infrastructure!Y89</f>
        <v>0</v>
      </c>
      <c r="Z335" s="275">
        <f>Infrastructure!Z89</f>
        <v>0</v>
      </c>
      <c r="AA335" s="275">
        <f>Infrastructure!AA89</f>
        <v>0</v>
      </c>
      <c r="AB335" s="276">
        <f>Infrastructure!AB89</f>
        <v>0</v>
      </c>
    </row>
    <row r="336" spans="2:28" hidden="1" outlineLevel="1">
      <c r="B336" s="271" t="str">
        <f ca="1">'Line Items'!D$605</f>
        <v>Infrastructure Charges</v>
      </c>
      <c r="C336" s="271" t="str">
        <f ca="1">'Line Items'!D$641</f>
        <v>Infrastructure Charges: Other Network Rail Charges</v>
      </c>
      <c r="D336" s="272" t="str">
        <f ca="1">Infrastructure!D96</f>
        <v>Other Network Rail Charges</v>
      </c>
      <c r="E336" s="273"/>
      <c r="F336" s="274" t="str">
        <f>Infrastructure!F96</f>
        <v>£000</v>
      </c>
      <c r="G336" s="275">
        <f>Infrastructure!G96</f>
        <v>0</v>
      </c>
      <c r="H336" s="275">
        <f>Infrastructure!H96</f>
        <v>0</v>
      </c>
      <c r="I336" s="275">
        <f>Infrastructure!I96</f>
        <v>0</v>
      </c>
      <c r="J336" s="275">
        <f>Infrastructure!J96</f>
        <v>0</v>
      </c>
      <c r="K336" s="275">
        <f>Infrastructure!K96</f>
        <v>0</v>
      </c>
      <c r="L336" s="275">
        <f>Infrastructure!L96</f>
        <v>0</v>
      </c>
      <c r="M336" s="275">
        <f>Infrastructure!M96</f>
        <v>0</v>
      </c>
      <c r="N336" s="275">
        <f>Infrastructure!N96</f>
        <v>0</v>
      </c>
      <c r="O336" s="275">
        <f>Infrastructure!O96</f>
        <v>0</v>
      </c>
      <c r="P336" s="275">
        <f>Infrastructure!P96</f>
        <v>0</v>
      </c>
      <c r="Q336" s="275">
        <f>Infrastructure!Q96</f>
        <v>0</v>
      </c>
      <c r="R336" s="275">
        <f>Infrastructure!R96</f>
        <v>0</v>
      </c>
      <c r="S336" s="275">
        <f>Infrastructure!S96</f>
        <v>0</v>
      </c>
      <c r="T336" s="275">
        <f>Infrastructure!T96</f>
        <v>0</v>
      </c>
      <c r="U336" s="275">
        <f>Infrastructure!U96</f>
        <v>0</v>
      </c>
      <c r="V336" s="275">
        <f>Infrastructure!V96</f>
        <v>0</v>
      </c>
      <c r="W336" s="275">
        <f>Infrastructure!W96</f>
        <v>0</v>
      </c>
      <c r="X336" s="275">
        <f>Infrastructure!X96</f>
        <v>0</v>
      </c>
      <c r="Y336" s="275">
        <f>Infrastructure!Y96</f>
        <v>0</v>
      </c>
      <c r="Z336" s="275">
        <f>Infrastructure!Z96</f>
        <v>0</v>
      </c>
      <c r="AA336" s="275">
        <f>Infrastructure!AA96</f>
        <v>0</v>
      </c>
      <c r="AB336" s="276">
        <f>Infrastructure!AB96</f>
        <v>0</v>
      </c>
    </row>
    <row r="337" spans="2:28" hidden="1" outlineLevel="1">
      <c r="B337" s="271" t="str">
        <f ca="1">'Line Items'!D$605</f>
        <v>Infrastructure Charges</v>
      </c>
      <c r="C337" s="271" t="str">
        <f ca="1">'Line Items'!D$641</f>
        <v>Infrastructure Charges: Other Network Rail Charges</v>
      </c>
      <c r="D337" s="272" t="str">
        <f ca="1">Infrastructure!D103</f>
        <v>Other Annualised Capex Charges</v>
      </c>
      <c r="E337" s="273"/>
      <c r="F337" s="274" t="str">
        <f>Infrastructure!F103</f>
        <v>£000</v>
      </c>
      <c r="G337" s="275">
        <f>Infrastructure!G103</f>
        <v>0</v>
      </c>
      <c r="H337" s="275">
        <f>Infrastructure!H103</f>
        <v>0</v>
      </c>
      <c r="I337" s="275">
        <f>Infrastructure!I103</f>
        <v>0</v>
      </c>
      <c r="J337" s="275">
        <f>Infrastructure!J103</f>
        <v>0</v>
      </c>
      <c r="K337" s="275">
        <f>Infrastructure!K103</f>
        <v>0</v>
      </c>
      <c r="L337" s="275">
        <f>Infrastructure!L103</f>
        <v>0</v>
      </c>
      <c r="M337" s="275">
        <f>Infrastructure!M103</f>
        <v>0</v>
      </c>
      <c r="N337" s="275">
        <f>Infrastructure!N103</f>
        <v>0</v>
      </c>
      <c r="O337" s="275">
        <f>Infrastructure!O103</f>
        <v>0</v>
      </c>
      <c r="P337" s="275">
        <f>Infrastructure!P103</f>
        <v>0</v>
      </c>
      <c r="Q337" s="275">
        <f>Infrastructure!Q103</f>
        <v>0</v>
      </c>
      <c r="R337" s="275">
        <f>Infrastructure!R103</f>
        <v>0</v>
      </c>
      <c r="S337" s="275">
        <f>Infrastructure!S103</f>
        <v>0</v>
      </c>
      <c r="T337" s="275">
        <f>Infrastructure!T103</f>
        <v>0</v>
      </c>
      <c r="U337" s="275">
        <f>Infrastructure!U103</f>
        <v>0</v>
      </c>
      <c r="V337" s="275">
        <f>Infrastructure!V103</f>
        <v>0</v>
      </c>
      <c r="W337" s="275">
        <f>Infrastructure!W103</f>
        <v>0</v>
      </c>
      <c r="X337" s="275">
        <f>Infrastructure!X103</f>
        <v>0</v>
      </c>
      <c r="Y337" s="275">
        <f>Infrastructure!Y103</f>
        <v>0</v>
      </c>
      <c r="Z337" s="275">
        <f>Infrastructure!Z103</f>
        <v>0</v>
      </c>
      <c r="AA337" s="275">
        <f>Infrastructure!AA103</f>
        <v>0</v>
      </c>
      <c r="AB337" s="276">
        <f>Infrastructure!AB103</f>
        <v>0</v>
      </c>
    </row>
    <row r="338" spans="2:28" hidden="1" outlineLevel="1">
      <c r="B338" s="271" t="str">
        <f ca="1">'Line Items'!D$605</f>
        <v>Infrastructure Charges</v>
      </c>
      <c r="C338" s="271" t="str">
        <f ca="1">'Line Items'!D$642</f>
        <v>Infrastructure Charges: ROSCO Funded Infrastructure (Spare)</v>
      </c>
      <c r="D338" s="272" t="str">
        <f ca="1">Infrastructure!D114</f>
        <v>ROSCO Funded Infrastructure (Spare)</v>
      </c>
      <c r="E338" s="273"/>
      <c r="F338" s="274" t="str">
        <f>Infrastructure!F114</f>
        <v>£000</v>
      </c>
      <c r="G338" s="275">
        <f>Infrastructure!G114</f>
        <v>0</v>
      </c>
      <c r="H338" s="275">
        <f>Infrastructure!H114</f>
        <v>0</v>
      </c>
      <c r="I338" s="275">
        <f>Infrastructure!I114</f>
        <v>0</v>
      </c>
      <c r="J338" s="275">
        <f>Infrastructure!J114</f>
        <v>0</v>
      </c>
      <c r="K338" s="275">
        <f>Infrastructure!K114</f>
        <v>0</v>
      </c>
      <c r="L338" s="275">
        <f>Infrastructure!L114</f>
        <v>0</v>
      </c>
      <c r="M338" s="275">
        <f>Infrastructure!M114</f>
        <v>0</v>
      </c>
      <c r="N338" s="275">
        <f>Infrastructure!N114</f>
        <v>0</v>
      </c>
      <c r="O338" s="275">
        <f>Infrastructure!O114</f>
        <v>0</v>
      </c>
      <c r="P338" s="275">
        <f>Infrastructure!P114</f>
        <v>0</v>
      </c>
      <c r="Q338" s="275">
        <f>Infrastructure!Q114</f>
        <v>0</v>
      </c>
      <c r="R338" s="275">
        <f>Infrastructure!R114</f>
        <v>0</v>
      </c>
      <c r="S338" s="275">
        <f>Infrastructure!S114</f>
        <v>0</v>
      </c>
      <c r="T338" s="275">
        <f>Infrastructure!T114</f>
        <v>0</v>
      </c>
      <c r="U338" s="275">
        <f>Infrastructure!U114</f>
        <v>0</v>
      </c>
      <c r="V338" s="275">
        <f>Infrastructure!V114</f>
        <v>0</v>
      </c>
      <c r="W338" s="275">
        <f>Infrastructure!W114</f>
        <v>0</v>
      </c>
      <c r="X338" s="275">
        <f>Infrastructure!X114</f>
        <v>0</v>
      </c>
      <c r="Y338" s="275">
        <f>Infrastructure!Y114</f>
        <v>0</v>
      </c>
      <c r="Z338" s="275">
        <f>Infrastructure!Z114</f>
        <v>0</v>
      </c>
      <c r="AA338" s="275">
        <f>Infrastructure!AA114</f>
        <v>0</v>
      </c>
      <c r="AB338" s="276">
        <f>Infrastructure!AB114</f>
        <v>0</v>
      </c>
    </row>
    <row r="339" spans="2:28" hidden="1" outlineLevel="1">
      <c r="B339" s="271" t="str">
        <f ca="1">'Line Items'!D$605</f>
        <v>Infrastructure Charges</v>
      </c>
      <c r="C339" s="271" t="str">
        <f ca="1">'Line Items'!D$643</f>
        <v>Infrastructure Charges: Privately Funded Infrastructure (Spare)</v>
      </c>
      <c r="D339" s="272" t="str">
        <f ca="1">Infrastructure!D125</f>
        <v>Privately Funded Infrastructure (Spare)</v>
      </c>
      <c r="E339" s="273"/>
      <c r="F339" s="274" t="str">
        <f>Infrastructure!F125</f>
        <v>£000</v>
      </c>
      <c r="G339" s="275">
        <f>Infrastructure!G125</f>
        <v>0</v>
      </c>
      <c r="H339" s="275">
        <f>Infrastructure!H125</f>
        <v>0</v>
      </c>
      <c r="I339" s="275">
        <f>Infrastructure!I125</f>
        <v>0</v>
      </c>
      <c r="J339" s="275">
        <f>Infrastructure!J125</f>
        <v>0</v>
      </c>
      <c r="K339" s="275">
        <f>Infrastructure!K125</f>
        <v>0</v>
      </c>
      <c r="L339" s="275">
        <f>Infrastructure!L125</f>
        <v>0</v>
      </c>
      <c r="M339" s="275">
        <f>Infrastructure!M125</f>
        <v>0</v>
      </c>
      <c r="N339" s="275">
        <f>Infrastructure!N125</f>
        <v>0</v>
      </c>
      <c r="O339" s="275">
        <f>Infrastructure!O125</f>
        <v>0</v>
      </c>
      <c r="P339" s="275">
        <f>Infrastructure!P125</f>
        <v>0</v>
      </c>
      <c r="Q339" s="275">
        <f>Infrastructure!Q125</f>
        <v>0</v>
      </c>
      <c r="R339" s="275">
        <f>Infrastructure!R125</f>
        <v>0</v>
      </c>
      <c r="S339" s="275">
        <f>Infrastructure!S125</f>
        <v>0</v>
      </c>
      <c r="T339" s="275">
        <f>Infrastructure!T125</f>
        <v>0</v>
      </c>
      <c r="U339" s="275">
        <f>Infrastructure!U125</f>
        <v>0</v>
      </c>
      <c r="V339" s="275">
        <f>Infrastructure!V125</f>
        <v>0</v>
      </c>
      <c r="W339" s="275">
        <f>Infrastructure!W125</f>
        <v>0</v>
      </c>
      <c r="X339" s="275">
        <f>Infrastructure!X125</f>
        <v>0</v>
      </c>
      <c r="Y339" s="275">
        <f>Infrastructure!Y125</f>
        <v>0</v>
      </c>
      <c r="Z339" s="275">
        <f>Infrastructure!Z125</f>
        <v>0</v>
      </c>
      <c r="AA339" s="275">
        <f>Infrastructure!AA125</f>
        <v>0</v>
      </c>
      <c r="AB339" s="276">
        <f>Infrastructure!AB125</f>
        <v>0</v>
      </c>
    </row>
    <row r="340" spans="2:28" hidden="1" outlineLevel="1">
      <c r="B340" s="271" t="str">
        <f ca="1">'Line Items'!D$605</f>
        <v>Infrastructure Charges</v>
      </c>
      <c r="C340" s="271" t="str">
        <f ca="1">'Line Items'!D$644</f>
        <v>Infrastructure Charges: RAB-financed Investment Framework Infrastructure (Spare)</v>
      </c>
      <c r="D340" s="123" t="str">
        <f ca="1">Infrastructure!D136</f>
        <v>RAB-financed Investment Framework Infrastructure (Spare)</v>
      </c>
      <c r="E340" s="183"/>
      <c r="F340" s="124" t="str">
        <f>Infrastructure!F136</f>
        <v>£000</v>
      </c>
      <c r="G340" s="98">
        <f>Infrastructure!G136</f>
        <v>0</v>
      </c>
      <c r="H340" s="98">
        <f>Infrastructure!H136</f>
        <v>0</v>
      </c>
      <c r="I340" s="98">
        <f>Infrastructure!I136</f>
        <v>0</v>
      </c>
      <c r="J340" s="98">
        <f>Infrastructure!J136</f>
        <v>0</v>
      </c>
      <c r="K340" s="98">
        <f>Infrastructure!K136</f>
        <v>0</v>
      </c>
      <c r="L340" s="98">
        <f>Infrastructure!L136</f>
        <v>0</v>
      </c>
      <c r="M340" s="98">
        <f>Infrastructure!M136</f>
        <v>0</v>
      </c>
      <c r="N340" s="98">
        <f>Infrastructure!N136</f>
        <v>0</v>
      </c>
      <c r="O340" s="98">
        <f>Infrastructure!O136</f>
        <v>0</v>
      </c>
      <c r="P340" s="98">
        <f>Infrastructure!P136</f>
        <v>0</v>
      </c>
      <c r="Q340" s="98">
        <f>Infrastructure!Q136</f>
        <v>0</v>
      </c>
      <c r="R340" s="98">
        <f>Infrastructure!R136</f>
        <v>0</v>
      </c>
      <c r="S340" s="98">
        <f>Infrastructure!S136</f>
        <v>0</v>
      </c>
      <c r="T340" s="98">
        <f>Infrastructure!T136</f>
        <v>0</v>
      </c>
      <c r="U340" s="98">
        <f>Infrastructure!U136</f>
        <v>0</v>
      </c>
      <c r="V340" s="98">
        <f>Infrastructure!V136</f>
        <v>0</v>
      </c>
      <c r="W340" s="98">
        <f>Infrastructure!W136</f>
        <v>0</v>
      </c>
      <c r="X340" s="98">
        <f>Infrastructure!X136</f>
        <v>0</v>
      </c>
      <c r="Y340" s="98">
        <f>Infrastructure!Y136</f>
        <v>0</v>
      </c>
      <c r="Z340" s="98">
        <f>Infrastructure!Z136</f>
        <v>0</v>
      </c>
      <c r="AA340" s="98">
        <f>Infrastructure!AA136</f>
        <v>0</v>
      </c>
      <c r="AB340" s="99">
        <f>Infrastructure!AB136</f>
        <v>0</v>
      </c>
    </row>
    <row r="341" spans="2:28" hidden="1" outlineLevel="1">
      <c r="B341" s="271" t="str">
        <f ca="1">'Line Items'!D$606</f>
        <v>Performance Regimes</v>
      </c>
      <c r="C341" s="271" t="str">
        <f ca="1">'Line Items'!D$645</f>
        <v>Performance Regimes: Net Schedule 8 Payments</v>
      </c>
      <c r="D341" s="112" t="str">
        <f>Performance!D140</f>
        <v>Schedule 8 Payments: TOC Peak</v>
      </c>
      <c r="E341" s="93"/>
      <c r="F341" s="113" t="str">
        <f>Performance!F89</f>
        <v>£000</v>
      </c>
      <c r="G341" s="94">
        <f>Performance!G140</f>
        <v>0</v>
      </c>
      <c r="H341" s="94">
        <f>Performance!H140</f>
        <v>0</v>
      </c>
      <c r="I341" s="94">
        <f>Performance!I140</f>
        <v>0</v>
      </c>
      <c r="J341" s="94">
        <f>Performance!J140</f>
        <v>0</v>
      </c>
      <c r="K341" s="94">
        <f>Performance!K140</f>
        <v>0</v>
      </c>
      <c r="L341" s="94">
        <f>Performance!L140</f>
        <v>0</v>
      </c>
      <c r="M341" s="94">
        <f>Performance!M140</f>
        <v>0</v>
      </c>
      <c r="N341" s="94">
        <f>Performance!N140</f>
        <v>0</v>
      </c>
      <c r="O341" s="94">
        <f>Performance!O140</f>
        <v>0</v>
      </c>
      <c r="P341" s="94">
        <f>Performance!P140</f>
        <v>0</v>
      </c>
      <c r="Q341" s="94">
        <f>Performance!Q140</f>
        <v>0</v>
      </c>
      <c r="R341" s="94">
        <f>Performance!R140</f>
        <v>0</v>
      </c>
      <c r="S341" s="94">
        <f>Performance!S140</f>
        <v>0</v>
      </c>
      <c r="T341" s="94">
        <f>Performance!T140</f>
        <v>0</v>
      </c>
      <c r="U341" s="94">
        <f>Performance!U140</f>
        <v>0</v>
      </c>
      <c r="V341" s="94">
        <f>Performance!V140</f>
        <v>0</v>
      </c>
      <c r="W341" s="94">
        <f>Performance!W140</f>
        <v>0</v>
      </c>
      <c r="X341" s="94">
        <f>Performance!X140</f>
        <v>0</v>
      </c>
      <c r="Y341" s="94">
        <f>Performance!Y140</f>
        <v>0</v>
      </c>
      <c r="Z341" s="94">
        <f>Performance!Z140</f>
        <v>0</v>
      </c>
      <c r="AA341" s="94">
        <f>Performance!AA140</f>
        <v>0</v>
      </c>
      <c r="AB341" s="95">
        <f>Performance!AB140</f>
        <v>0</v>
      </c>
    </row>
    <row r="342" spans="2:28" hidden="1" outlineLevel="1">
      <c r="B342" s="271" t="str">
        <f ca="1">'Line Items'!D$606</f>
        <v>Performance Regimes</v>
      </c>
      <c r="C342" s="271" t="str">
        <f ca="1">'Line Items'!D$645</f>
        <v>Performance Regimes: Net Schedule 8 Payments</v>
      </c>
      <c r="D342" s="112" t="str">
        <f>Performance!D141</f>
        <v>Schedule 8 Payments: NR Peak</v>
      </c>
      <c r="E342" s="93"/>
      <c r="F342" s="113" t="str">
        <f>Performance!F105</f>
        <v>£000</v>
      </c>
      <c r="G342" s="94">
        <f>Performance!G141</f>
        <v>0</v>
      </c>
      <c r="H342" s="94">
        <f>Performance!H141</f>
        <v>0</v>
      </c>
      <c r="I342" s="94">
        <f>Performance!I141</f>
        <v>0</v>
      </c>
      <c r="J342" s="94">
        <f>Performance!J141</f>
        <v>0</v>
      </c>
      <c r="K342" s="94">
        <f>Performance!K141</f>
        <v>0</v>
      </c>
      <c r="L342" s="94">
        <f>Performance!L141</f>
        <v>0</v>
      </c>
      <c r="M342" s="94">
        <f>Performance!M141</f>
        <v>0</v>
      </c>
      <c r="N342" s="94">
        <f>Performance!N141</f>
        <v>0</v>
      </c>
      <c r="O342" s="94">
        <f>Performance!O141</f>
        <v>0</v>
      </c>
      <c r="P342" s="94">
        <f>Performance!P141</f>
        <v>0</v>
      </c>
      <c r="Q342" s="94">
        <f>Performance!Q141</f>
        <v>0</v>
      </c>
      <c r="R342" s="94">
        <f>Performance!R141</f>
        <v>0</v>
      </c>
      <c r="S342" s="94">
        <f>Performance!S141</f>
        <v>0</v>
      </c>
      <c r="T342" s="94">
        <f>Performance!T141</f>
        <v>0</v>
      </c>
      <c r="U342" s="94">
        <f>Performance!U141</f>
        <v>0</v>
      </c>
      <c r="V342" s="94">
        <f>Performance!V141</f>
        <v>0</v>
      </c>
      <c r="W342" s="94">
        <f>Performance!W141</f>
        <v>0</v>
      </c>
      <c r="X342" s="94">
        <f>Performance!X141</f>
        <v>0</v>
      </c>
      <c r="Y342" s="94">
        <f>Performance!Y141</f>
        <v>0</v>
      </c>
      <c r="Z342" s="94">
        <f>Performance!Z141</f>
        <v>0</v>
      </c>
      <c r="AA342" s="94">
        <f>Performance!AA141</f>
        <v>0</v>
      </c>
      <c r="AB342" s="95">
        <f>Performance!AB141</f>
        <v>0</v>
      </c>
    </row>
    <row r="343" spans="2:28" hidden="1" outlineLevel="1">
      <c r="B343" s="271" t="str">
        <f ca="1">'Line Items'!D$606</f>
        <v>Performance Regimes</v>
      </c>
      <c r="C343" s="271" t="str">
        <f ca="1">'Line Items'!D$645</f>
        <v>Performance Regimes: Net Schedule 8 Payments</v>
      </c>
      <c r="D343" s="112" t="str">
        <f>Performance!D142</f>
        <v>Schedule 8 Payments: TOC Off Peak</v>
      </c>
      <c r="E343" s="93"/>
      <c r="F343" s="113" t="str">
        <f>Performance!F121</f>
        <v>£000</v>
      </c>
      <c r="G343" s="94">
        <f>Performance!G142</f>
        <v>0</v>
      </c>
      <c r="H343" s="94">
        <f>Performance!H142</f>
        <v>0</v>
      </c>
      <c r="I343" s="94">
        <f>Performance!I142</f>
        <v>0</v>
      </c>
      <c r="J343" s="94">
        <f>Performance!J142</f>
        <v>0</v>
      </c>
      <c r="K343" s="94">
        <f>Performance!K142</f>
        <v>0</v>
      </c>
      <c r="L343" s="94">
        <f>Performance!L142</f>
        <v>0</v>
      </c>
      <c r="M343" s="94">
        <f>Performance!M142</f>
        <v>0</v>
      </c>
      <c r="N343" s="94">
        <f>Performance!N142</f>
        <v>0</v>
      </c>
      <c r="O343" s="94">
        <f>Performance!O142</f>
        <v>0</v>
      </c>
      <c r="P343" s="94">
        <f>Performance!P142</f>
        <v>0</v>
      </c>
      <c r="Q343" s="94">
        <f>Performance!Q142</f>
        <v>0</v>
      </c>
      <c r="R343" s="94">
        <f>Performance!R142</f>
        <v>0</v>
      </c>
      <c r="S343" s="94">
        <f>Performance!S142</f>
        <v>0</v>
      </c>
      <c r="T343" s="94">
        <f>Performance!T142</f>
        <v>0</v>
      </c>
      <c r="U343" s="94">
        <f>Performance!U142</f>
        <v>0</v>
      </c>
      <c r="V343" s="94">
        <f>Performance!V142</f>
        <v>0</v>
      </c>
      <c r="W343" s="94">
        <f>Performance!W142</f>
        <v>0</v>
      </c>
      <c r="X343" s="94">
        <f>Performance!X142</f>
        <v>0</v>
      </c>
      <c r="Y343" s="94">
        <f>Performance!Y142</f>
        <v>0</v>
      </c>
      <c r="Z343" s="94">
        <f>Performance!Z142</f>
        <v>0</v>
      </c>
      <c r="AA343" s="94">
        <f>Performance!AA142</f>
        <v>0</v>
      </c>
      <c r="AB343" s="95">
        <f>Performance!AB142</f>
        <v>0</v>
      </c>
    </row>
    <row r="344" spans="2:28" hidden="1" outlineLevel="1">
      <c r="B344" s="271" t="str">
        <f ca="1">'Line Items'!D$606</f>
        <v>Performance Regimes</v>
      </c>
      <c r="C344" s="271" t="str">
        <f ca="1">'Line Items'!D$645</f>
        <v>Performance Regimes: Net Schedule 8 Payments</v>
      </c>
      <c r="D344" s="272" t="str">
        <f>Performance!D143</f>
        <v>Schedule 8 Payments: NR Off Peak</v>
      </c>
      <c r="E344" s="273"/>
      <c r="F344" s="274" t="str">
        <f>Performance!F137</f>
        <v>£000</v>
      </c>
      <c r="G344" s="275">
        <f>Performance!G143</f>
        <v>0</v>
      </c>
      <c r="H344" s="275">
        <f>Performance!H143</f>
        <v>0</v>
      </c>
      <c r="I344" s="275">
        <f>Performance!I143</f>
        <v>0</v>
      </c>
      <c r="J344" s="275">
        <f>Performance!J143</f>
        <v>0</v>
      </c>
      <c r="K344" s="275">
        <f>Performance!K143</f>
        <v>0</v>
      </c>
      <c r="L344" s="275">
        <f>Performance!L143</f>
        <v>0</v>
      </c>
      <c r="M344" s="275">
        <f>Performance!M143</f>
        <v>0</v>
      </c>
      <c r="N344" s="275">
        <f>Performance!N143</f>
        <v>0</v>
      </c>
      <c r="O344" s="275">
        <f>Performance!O143</f>
        <v>0</v>
      </c>
      <c r="P344" s="275">
        <f>Performance!P143</f>
        <v>0</v>
      </c>
      <c r="Q344" s="275">
        <f>Performance!Q143</f>
        <v>0</v>
      </c>
      <c r="R344" s="275">
        <f>Performance!R143</f>
        <v>0</v>
      </c>
      <c r="S344" s="275">
        <f>Performance!S143</f>
        <v>0</v>
      </c>
      <c r="T344" s="275">
        <f>Performance!T143</f>
        <v>0</v>
      </c>
      <c r="U344" s="275">
        <f>Performance!U143</f>
        <v>0</v>
      </c>
      <c r="V344" s="275">
        <f>Performance!V143</f>
        <v>0</v>
      </c>
      <c r="W344" s="275">
        <f>Performance!W143</f>
        <v>0</v>
      </c>
      <c r="X344" s="275">
        <f>Performance!X143</f>
        <v>0</v>
      </c>
      <c r="Y344" s="275">
        <f>Performance!Y143</f>
        <v>0</v>
      </c>
      <c r="Z344" s="275">
        <f>Performance!Z143</f>
        <v>0</v>
      </c>
      <c r="AA344" s="275">
        <f>Performance!AA143</f>
        <v>0</v>
      </c>
      <c r="AB344" s="276">
        <f>Performance!AB143</f>
        <v>0</v>
      </c>
    </row>
    <row r="345" spans="2:28" hidden="1" outlineLevel="1">
      <c r="B345" s="271" t="str">
        <f ca="1">'Line Items'!D$606</f>
        <v>Performance Regimes</v>
      </c>
      <c r="C345" s="271" t="str">
        <f ca="1">'Line Items'!D$646</f>
        <v>Performance Regimes: Other Performance Measures</v>
      </c>
      <c r="D345" s="123" t="str">
        <f ca="1">Performance!D159</f>
        <v>Other Performance Measures</v>
      </c>
      <c r="E345" s="183"/>
      <c r="F345" s="124" t="str">
        <f>Performance!F159</f>
        <v>£000</v>
      </c>
      <c r="G345" s="98">
        <f>Performance!G159</f>
        <v>0</v>
      </c>
      <c r="H345" s="98">
        <f>Performance!H159</f>
        <v>0</v>
      </c>
      <c r="I345" s="98">
        <f>Performance!I159</f>
        <v>0</v>
      </c>
      <c r="J345" s="98">
        <f>Performance!J159</f>
        <v>0</v>
      </c>
      <c r="K345" s="98">
        <f>Performance!K159</f>
        <v>0</v>
      </c>
      <c r="L345" s="98">
        <f>Performance!L159</f>
        <v>0</v>
      </c>
      <c r="M345" s="98">
        <f>Performance!M159</f>
        <v>0</v>
      </c>
      <c r="N345" s="98">
        <f>Performance!N159</f>
        <v>0</v>
      </c>
      <c r="O345" s="98">
        <f>Performance!O159</f>
        <v>0</v>
      </c>
      <c r="P345" s="98">
        <f>Performance!P159</f>
        <v>0</v>
      </c>
      <c r="Q345" s="98">
        <f>Performance!Q159</f>
        <v>0</v>
      </c>
      <c r="R345" s="98">
        <f>Performance!R159</f>
        <v>0</v>
      </c>
      <c r="S345" s="98">
        <f>Performance!S159</f>
        <v>0</v>
      </c>
      <c r="T345" s="98">
        <f>Performance!T159</f>
        <v>0</v>
      </c>
      <c r="U345" s="98">
        <f>Performance!U159</f>
        <v>0</v>
      </c>
      <c r="V345" s="98">
        <f>Performance!V159</f>
        <v>0</v>
      </c>
      <c r="W345" s="98">
        <f>Performance!W159</f>
        <v>0</v>
      </c>
      <c r="X345" s="98">
        <f>Performance!X159</f>
        <v>0</v>
      </c>
      <c r="Y345" s="98">
        <f>Performance!Y159</f>
        <v>0</v>
      </c>
      <c r="Z345" s="98">
        <f>Performance!Z159</f>
        <v>0</v>
      </c>
      <c r="AA345" s="98">
        <f>Performance!AA159</f>
        <v>0</v>
      </c>
      <c r="AB345" s="99">
        <f>Performance!AB159</f>
        <v>0</v>
      </c>
    </row>
    <row r="346" spans="2:28" hidden="1" outlineLevel="1"/>
    <row r="347" spans="2:28" ht="13.5" hidden="1" outlineLevel="1" thickBot="1">
      <c r="D347" s="277" t="str">
        <f ca="1">'Line Items'!D651</f>
        <v>Total Costs</v>
      </c>
      <c r="E347" s="278"/>
      <c r="F347" s="279" t="str">
        <f>F345</f>
        <v>£000</v>
      </c>
      <c r="G347" s="280">
        <f t="shared" ref="G347:AB347" si="1">SUM(G71:G345)</f>
        <v>0</v>
      </c>
      <c r="H347" s="280">
        <f t="shared" si="1"/>
        <v>0</v>
      </c>
      <c r="I347" s="280">
        <f t="shared" si="1"/>
        <v>0</v>
      </c>
      <c r="J347" s="280">
        <f t="shared" si="1"/>
        <v>0</v>
      </c>
      <c r="K347" s="280">
        <f t="shared" si="1"/>
        <v>0</v>
      </c>
      <c r="L347" s="280">
        <f t="shared" si="1"/>
        <v>0</v>
      </c>
      <c r="M347" s="280">
        <f t="shared" si="1"/>
        <v>0</v>
      </c>
      <c r="N347" s="280">
        <f t="shared" si="1"/>
        <v>0</v>
      </c>
      <c r="O347" s="280">
        <f t="shared" si="1"/>
        <v>0</v>
      </c>
      <c r="P347" s="280">
        <f t="shared" si="1"/>
        <v>0</v>
      </c>
      <c r="Q347" s="280">
        <f t="shared" si="1"/>
        <v>0</v>
      </c>
      <c r="R347" s="280">
        <f t="shared" si="1"/>
        <v>0</v>
      </c>
      <c r="S347" s="280">
        <f t="shared" si="1"/>
        <v>0</v>
      </c>
      <c r="T347" s="280">
        <f t="shared" si="1"/>
        <v>0</v>
      </c>
      <c r="U347" s="280">
        <f t="shared" si="1"/>
        <v>0</v>
      </c>
      <c r="V347" s="280">
        <f t="shared" si="1"/>
        <v>0</v>
      </c>
      <c r="W347" s="280">
        <f t="shared" si="1"/>
        <v>0</v>
      </c>
      <c r="X347" s="280">
        <f t="shared" si="1"/>
        <v>0</v>
      </c>
      <c r="Y347" s="280">
        <f t="shared" si="1"/>
        <v>0</v>
      </c>
      <c r="Z347" s="280">
        <f t="shared" si="1"/>
        <v>0</v>
      </c>
      <c r="AA347" s="280">
        <f t="shared" si="1"/>
        <v>0</v>
      </c>
      <c r="AB347" s="281">
        <f t="shared" si="1"/>
        <v>0</v>
      </c>
    </row>
    <row r="348" spans="2:28" ht="13.5" hidden="1" outlineLevel="1" thickTop="1"/>
    <row r="349" spans="2:28" ht="13.5" hidden="1" outlineLevel="1" thickBot="1">
      <c r="D349" s="277" t="str">
        <f ca="1">'Line Items'!D652</f>
        <v>Operating Profit / (Loss) Before Exceptionals &amp; Contingencies</v>
      </c>
      <c r="E349" s="278"/>
      <c r="F349" s="279" t="str">
        <f>F347</f>
        <v>£000</v>
      </c>
      <c r="G349" s="280">
        <f t="shared" ref="G349:AB349" si="2">SUM(G69,G347)</f>
        <v>0</v>
      </c>
      <c r="H349" s="280">
        <f t="shared" si="2"/>
        <v>0</v>
      </c>
      <c r="I349" s="280">
        <f t="shared" si="2"/>
        <v>0</v>
      </c>
      <c r="J349" s="280">
        <f t="shared" si="2"/>
        <v>0</v>
      </c>
      <c r="K349" s="280">
        <f t="shared" si="2"/>
        <v>0</v>
      </c>
      <c r="L349" s="280">
        <f t="shared" si="2"/>
        <v>0</v>
      </c>
      <c r="M349" s="280">
        <f t="shared" si="2"/>
        <v>0</v>
      </c>
      <c r="N349" s="280">
        <f t="shared" si="2"/>
        <v>0</v>
      </c>
      <c r="O349" s="280">
        <f t="shared" si="2"/>
        <v>0</v>
      </c>
      <c r="P349" s="280">
        <f t="shared" si="2"/>
        <v>0</v>
      </c>
      <c r="Q349" s="280">
        <f t="shared" si="2"/>
        <v>0</v>
      </c>
      <c r="R349" s="280">
        <f t="shared" si="2"/>
        <v>0</v>
      </c>
      <c r="S349" s="280">
        <f t="shared" si="2"/>
        <v>0</v>
      </c>
      <c r="T349" s="280">
        <f t="shared" si="2"/>
        <v>0</v>
      </c>
      <c r="U349" s="280">
        <f t="shared" si="2"/>
        <v>0</v>
      </c>
      <c r="V349" s="280">
        <f t="shared" si="2"/>
        <v>0</v>
      </c>
      <c r="W349" s="280">
        <f t="shared" si="2"/>
        <v>0</v>
      </c>
      <c r="X349" s="280">
        <f t="shared" si="2"/>
        <v>0</v>
      </c>
      <c r="Y349" s="280">
        <f t="shared" si="2"/>
        <v>0</v>
      </c>
      <c r="Z349" s="280">
        <f t="shared" si="2"/>
        <v>0</v>
      </c>
      <c r="AA349" s="280">
        <f t="shared" si="2"/>
        <v>0</v>
      </c>
      <c r="AB349" s="281">
        <f t="shared" si="2"/>
        <v>0</v>
      </c>
    </row>
    <row r="350" spans="2:28" ht="13.5" hidden="1" outlineLevel="1" thickTop="1"/>
    <row r="351" spans="2:28" hidden="1" outlineLevel="1">
      <c r="B351" s="271" t="str">
        <f ca="1">'Line Items'!$D$653</f>
        <v>Exceptionals</v>
      </c>
      <c r="C351" s="271" t="str">
        <f ca="1">'Line Items'!$D$653</f>
        <v>Exceptionals</v>
      </c>
      <c r="D351" s="106" t="str">
        <f ca="1">Infrastructure!D154</f>
        <v>[Exceptionals (Spare) Line 1]</v>
      </c>
      <c r="E351" s="89"/>
      <c r="F351" s="192" t="str">
        <f>Infrastructure!F154</f>
        <v>£000</v>
      </c>
      <c r="G351" s="90">
        <f>Infrastructure!G154</f>
        <v>0</v>
      </c>
      <c r="H351" s="90">
        <f>Infrastructure!H154</f>
        <v>0</v>
      </c>
      <c r="I351" s="90">
        <f>Infrastructure!I154</f>
        <v>0</v>
      </c>
      <c r="J351" s="90">
        <f>Infrastructure!J154</f>
        <v>0</v>
      </c>
      <c r="K351" s="90">
        <f>Infrastructure!K154</f>
        <v>0</v>
      </c>
      <c r="L351" s="90">
        <f>Infrastructure!L154</f>
        <v>0</v>
      </c>
      <c r="M351" s="90">
        <f>Infrastructure!M154</f>
        <v>0</v>
      </c>
      <c r="N351" s="90">
        <f>Infrastructure!N154</f>
        <v>0</v>
      </c>
      <c r="O351" s="90">
        <f>Infrastructure!O154</f>
        <v>0</v>
      </c>
      <c r="P351" s="90">
        <f>Infrastructure!P154</f>
        <v>0</v>
      </c>
      <c r="Q351" s="90">
        <f>Infrastructure!Q154</f>
        <v>0</v>
      </c>
      <c r="R351" s="90">
        <f>Infrastructure!R154</f>
        <v>0</v>
      </c>
      <c r="S351" s="90">
        <f>Infrastructure!S154</f>
        <v>0</v>
      </c>
      <c r="T351" s="90">
        <f>Infrastructure!T154</f>
        <v>0</v>
      </c>
      <c r="U351" s="90">
        <f>Infrastructure!U154</f>
        <v>0</v>
      </c>
      <c r="V351" s="90">
        <f>Infrastructure!V154</f>
        <v>0</v>
      </c>
      <c r="W351" s="90">
        <f>Infrastructure!W154</f>
        <v>0</v>
      </c>
      <c r="X351" s="90">
        <f>Infrastructure!X154</f>
        <v>0</v>
      </c>
      <c r="Y351" s="90">
        <f>Infrastructure!Y154</f>
        <v>0</v>
      </c>
      <c r="Z351" s="90">
        <f>Infrastructure!Z154</f>
        <v>0</v>
      </c>
      <c r="AA351" s="90">
        <f>Infrastructure!AA154</f>
        <v>0</v>
      </c>
      <c r="AB351" s="91">
        <f>Infrastructure!AB154</f>
        <v>0</v>
      </c>
    </row>
    <row r="352" spans="2:28" hidden="1" outlineLevel="1">
      <c r="B352" s="271" t="str">
        <f ca="1">'Line Items'!$D$653</f>
        <v>Exceptionals</v>
      </c>
      <c r="C352" s="271" t="str">
        <f ca="1">'Line Items'!$D$653</f>
        <v>Exceptionals</v>
      </c>
      <c r="D352" s="112" t="str">
        <f ca="1">Infrastructure!D155</f>
        <v>[Exceptionals (Spare) Line 2]</v>
      </c>
      <c r="E352" s="93"/>
      <c r="F352" s="113" t="str">
        <f>Infrastructure!F155</f>
        <v>£000</v>
      </c>
      <c r="G352" s="94">
        <f>Infrastructure!G155</f>
        <v>0</v>
      </c>
      <c r="H352" s="94">
        <f>Infrastructure!H155</f>
        <v>0</v>
      </c>
      <c r="I352" s="94">
        <f>Infrastructure!I155</f>
        <v>0</v>
      </c>
      <c r="J352" s="94">
        <f>Infrastructure!J155</f>
        <v>0</v>
      </c>
      <c r="K352" s="94">
        <f>Infrastructure!K155</f>
        <v>0</v>
      </c>
      <c r="L352" s="94">
        <f>Infrastructure!L155</f>
        <v>0</v>
      </c>
      <c r="M352" s="94">
        <f>Infrastructure!M155</f>
        <v>0</v>
      </c>
      <c r="N352" s="94">
        <f>Infrastructure!N155</f>
        <v>0</v>
      </c>
      <c r="O352" s="94">
        <f>Infrastructure!O155</f>
        <v>0</v>
      </c>
      <c r="P352" s="94">
        <f>Infrastructure!P155</f>
        <v>0</v>
      </c>
      <c r="Q352" s="94">
        <f>Infrastructure!Q155</f>
        <v>0</v>
      </c>
      <c r="R352" s="94">
        <f>Infrastructure!R155</f>
        <v>0</v>
      </c>
      <c r="S352" s="94">
        <f>Infrastructure!S155</f>
        <v>0</v>
      </c>
      <c r="T352" s="94">
        <f>Infrastructure!T155</f>
        <v>0</v>
      </c>
      <c r="U352" s="94">
        <f>Infrastructure!U155</f>
        <v>0</v>
      </c>
      <c r="V352" s="94">
        <f>Infrastructure!V155</f>
        <v>0</v>
      </c>
      <c r="W352" s="94">
        <f>Infrastructure!W155</f>
        <v>0</v>
      </c>
      <c r="X352" s="94">
        <f>Infrastructure!X155</f>
        <v>0</v>
      </c>
      <c r="Y352" s="94">
        <f>Infrastructure!Y155</f>
        <v>0</v>
      </c>
      <c r="Z352" s="94">
        <f>Infrastructure!Z155</f>
        <v>0</v>
      </c>
      <c r="AA352" s="94">
        <f>Infrastructure!AA155</f>
        <v>0</v>
      </c>
      <c r="AB352" s="95">
        <f>Infrastructure!AB155</f>
        <v>0</v>
      </c>
    </row>
    <row r="353" spans="2:28" hidden="1" outlineLevel="1">
      <c r="B353" s="271" t="str">
        <f ca="1">'Line Items'!$D$653</f>
        <v>Exceptionals</v>
      </c>
      <c r="C353" s="271" t="str">
        <f ca="1">'Line Items'!$D$653</f>
        <v>Exceptionals</v>
      </c>
      <c r="D353" s="112" t="str">
        <f ca="1">Infrastructure!D156</f>
        <v>[Exceptionals (Spare) Line 3]</v>
      </c>
      <c r="E353" s="93"/>
      <c r="F353" s="113" t="str">
        <f>Infrastructure!F156</f>
        <v>£000</v>
      </c>
      <c r="G353" s="94">
        <f>Infrastructure!G156</f>
        <v>0</v>
      </c>
      <c r="H353" s="94">
        <f>Infrastructure!H156</f>
        <v>0</v>
      </c>
      <c r="I353" s="94">
        <f>Infrastructure!I156</f>
        <v>0</v>
      </c>
      <c r="J353" s="94">
        <f>Infrastructure!J156</f>
        <v>0</v>
      </c>
      <c r="K353" s="94">
        <f>Infrastructure!K156</f>
        <v>0</v>
      </c>
      <c r="L353" s="94">
        <f>Infrastructure!L156</f>
        <v>0</v>
      </c>
      <c r="M353" s="94">
        <f>Infrastructure!M156</f>
        <v>0</v>
      </c>
      <c r="N353" s="94">
        <f>Infrastructure!N156</f>
        <v>0</v>
      </c>
      <c r="O353" s="94">
        <f>Infrastructure!O156</f>
        <v>0</v>
      </c>
      <c r="P353" s="94">
        <f>Infrastructure!P156</f>
        <v>0</v>
      </c>
      <c r="Q353" s="94">
        <f>Infrastructure!Q156</f>
        <v>0</v>
      </c>
      <c r="R353" s="94">
        <f>Infrastructure!R156</f>
        <v>0</v>
      </c>
      <c r="S353" s="94">
        <f>Infrastructure!S156</f>
        <v>0</v>
      </c>
      <c r="T353" s="94">
        <f>Infrastructure!T156</f>
        <v>0</v>
      </c>
      <c r="U353" s="94">
        <f>Infrastructure!U156</f>
        <v>0</v>
      </c>
      <c r="V353" s="94">
        <f>Infrastructure!V156</f>
        <v>0</v>
      </c>
      <c r="W353" s="94">
        <f>Infrastructure!W156</f>
        <v>0</v>
      </c>
      <c r="X353" s="94">
        <f>Infrastructure!X156</f>
        <v>0</v>
      </c>
      <c r="Y353" s="94">
        <f>Infrastructure!Y156</f>
        <v>0</v>
      </c>
      <c r="Z353" s="94">
        <f>Infrastructure!Z156</f>
        <v>0</v>
      </c>
      <c r="AA353" s="94">
        <f>Infrastructure!AA156</f>
        <v>0</v>
      </c>
      <c r="AB353" s="95">
        <f>Infrastructure!AB156</f>
        <v>0</v>
      </c>
    </row>
    <row r="354" spans="2:28" hidden="1" outlineLevel="1">
      <c r="B354" s="271" t="str">
        <f ca="1">'Line Items'!$D$653</f>
        <v>Exceptionals</v>
      </c>
      <c r="C354" s="271" t="str">
        <f ca="1">'Line Items'!$D$653</f>
        <v>Exceptionals</v>
      </c>
      <c r="D354" s="112" t="str">
        <f ca="1">Infrastructure!D157</f>
        <v>[Exceptionals (Spare) Line 4]</v>
      </c>
      <c r="E354" s="93"/>
      <c r="F354" s="113" t="str">
        <f>Infrastructure!F157</f>
        <v>£000</v>
      </c>
      <c r="G354" s="94">
        <f>Infrastructure!G157</f>
        <v>0</v>
      </c>
      <c r="H354" s="94">
        <f>Infrastructure!H157</f>
        <v>0</v>
      </c>
      <c r="I354" s="94">
        <f>Infrastructure!I157</f>
        <v>0</v>
      </c>
      <c r="J354" s="94">
        <f>Infrastructure!J157</f>
        <v>0</v>
      </c>
      <c r="K354" s="94">
        <f>Infrastructure!K157</f>
        <v>0</v>
      </c>
      <c r="L354" s="94">
        <f>Infrastructure!L157</f>
        <v>0</v>
      </c>
      <c r="M354" s="94">
        <f>Infrastructure!M157</f>
        <v>0</v>
      </c>
      <c r="N354" s="94">
        <f>Infrastructure!N157</f>
        <v>0</v>
      </c>
      <c r="O354" s="94">
        <f>Infrastructure!O157</f>
        <v>0</v>
      </c>
      <c r="P354" s="94">
        <f>Infrastructure!P157</f>
        <v>0</v>
      </c>
      <c r="Q354" s="94">
        <f>Infrastructure!Q157</f>
        <v>0</v>
      </c>
      <c r="R354" s="94">
        <f>Infrastructure!R157</f>
        <v>0</v>
      </c>
      <c r="S354" s="94">
        <f>Infrastructure!S157</f>
        <v>0</v>
      </c>
      <c r="T354" s="94">
        <f>Infrastructure!T157</f>
        <v>0</v>
      </c>
      <c r="U354" s="94">
        <f>Infrastructure!U157</f>
        <v>0</v>
      </c>
      <c r="V354" s="94">
        <f>Infrastructure!V157</f>
        <v>0</v>
      </c>
      <c r="W354" s="94">
        <f>Infrastructure!W157</f>
        <v>0</v>
      </c>
      <c r="X354" s="94">
        <f>Infrastructure!X157</f>
        <v>0</v>
      </c>
      <c r="Y354" s="94">
        <f>Infrastructure!Y157</f>
        <v>0</v>
      </c>
      <c r="Z354" s="94">
        <f>Infrastructure!Z157</f>
        <v>0</v>
      </c>
      <c r="AA354" s="94">
        <f>Infrastructure!AA157</f>
        <v>0</v>
      </c>
      <c r="AB354" s="95">
        <f>Infrastructure!AB157</f>
        <v>0</v>
      </c>
    </row>
    <row r="355" spans="2:28" hidden="1" outlineLevel="1">
      <c r="B355" s="271" t="str">
        <f ca="1">'Line Items'!$D$653</f>
        <v>Exceptionals</v>
      </c>
      <c r="C355" s="271" t="str">
        <f ca="1">'Line Items'!$D$653</f>
        <v>Exceptionals</v>
      </c>
      <c r="D355" s="123" t="str">
        <f ca="1">Infrastructure!D158</f>
        <v>[Exceptionals (Spare) Line 5]</v>
      </c>
      <c r="E355" s="183"/>
      <c r="F355" s="124" t="str">
        <f>Infrastructure!F158</f>
        <v>£000</v>
      </c>
      <c r="G355" s="98">
        <f>Infrastructure!G158</f>
        <v>0</v>
      </c>
      <c r="H355" s="98">
        <f>Infrastructure!H158</f>
        <v>0</v>
      </c>
      <c r="I355" s="98">
        <f>Infrastructure!I158</f>
        <v>0</v>
      </c>
      <c r="J355" s="98">
        <f>Infrastructure!J158</f>
        <v>0</v>
      </c>
      <c r="K355" s="98">
        <f>Infrastructure!K158</f>
        <v>0</v>
      </c>
      <c r="L355" s="98">
        <f>Infrastructure!L158</f>
        <v>0</v>
      </c>
      <c r="M355" s="98">
        <f>Infrastructure!M158</f>
        <v>0</v>
      </c>
      <c r="N355" s="98">
        <f>Infrastructure!N158</f>
        <v>0</v>
      </c>
      <c r="O355" s="98">
        <f>Infrastructure!O158</f>
        <v>0</v>
      </c>
      <c r="P355" s="98">
        <f>Infrastructure!P158</f>
        <v>0</v>
      </c>
      <c r="Q355" s="98">
        <f>Infrastructure!Q158</f>
        <v>0</v>
      </c>
      <c r="R355" s="98">
        <f>Infrastructure!R158</f>
        <v>0</v>
      </c>
      <c r="S355" s="98">
        <f>Infrastructure!S158</f>
        <v>0</v>
      </c>
      <c r="T355" s="98">
        <f>Infrastructure!T158</f>
        <v>0</v>
      </c>
      <c r="U355" s="98">
        <f>Infrastructure!U158</f>
        <v>0</v>
      </c>
      <c r="V355" s="98">
        <f>Infrastructure!V158</f>
        <v>0</v>
      </c>
      <c r="W355" s="98">
        <f>Infrastructure!W158</f>
        <v>0</v>
      </c>
      <c r="X355" s="98">
        <f>Infrastructure!X158</f>
        <v>0</v>
      </c>
      <c r="Y355" s="98">
        <f>Infrastructure!Y158</f>
        <v>0</v>
      </c>
      <c r="Z355" s="98">
        <f>Infrastructure!Z158</f>
        <v>0</v>
      </c>
      <c r="AA355" s="98">
        <f>Infrastructure!AA158</f>
        <v>0</v>
      </c>
      <c r="AB355" s="99">
        <f>Infrastructure!AB158</f>
        <v>0</v>
      </c>
    </row>
    <row r="356" spans="2:28" hidden="1" outlineLevel="1">
      <c r="B356" s="271" t="str">
        <f ca="1">'Line Items'!$D$654</f>
        <v>Contingencies</v>
      </c>
      <c r="C356" s="271" t="str">
        <f ca="1">'Line Items'!$D$654</f>
        <v>Contingencies</v>
      </c>
      <c r="D356" s="112" t="str">
        <f ca="1">Infrastructure!D165</f>
        <v>[Contingencies (Spare) Line 1]</v>
      </c>
      <c r="E356" s="93"/>
      <c r="F356" s="113" t="str">
        <f>Infrastructure!F165</f>
        <v>£000</v>
      </c>
      <c r="G356" s="94">
        <f>Infrastructure!G165</f>
        <v>0</v>
      </c>
      <c r="H356" s="94">
        <f>Infrastructure!H165</f>
        <v>0</v>
      </c>
      <c r="I356" s="94">
        <f>Infrastructure!I165</f>
        <v>0</v>
      </c>
      <c r="J356" s="94">
        <f>Infrastructure!J165</f>
        <v>0</v>
      </c>
      <c r="K356" s="94">
        <f>Infrastructure!K165</f>
        <v>0</v>
      </c>
      <c r="L356" s="94">
        <f>Infrastructure!L165</f>
        <v>0</v>
      </c>
      <c r="M356" s="94">
        <f>Infrastructure!M165</f>
        <v>0</v>
      </c>
      <c r="N356" s="94">
        <f>Infrastructure!N165</f>
        <v>0</v>
      </c>
      <c r="O356" s="94">
        <f>Infrastructure!O165</f>
        <v>0</v>
      </c>
      <c r="P356" s="94">
        <f>Infrastructure!P165</f>
        <v>0</v>
      </c>
      <c r="Q356" s="94">
        <f>Infrastructure!Q165</f>
        <v>0</v>
      </c>
      <c r="R356" s="94">
        <f>Infrastructure!R165</f>
        <v>0</v>
      </c>
      <c r="S356" s="94">
        <f>Infrastructure!S165</f>
        <v>0</v>
      </c>
      <c r="T356" s="94">
        <f>Infrastructure!T165</f>
        <v>0</v>
      </c>
      <c r="U356" s="94">
        <f>Infrastructure!U165</f>
        <v>0</v>
      </c>
      <c r="V356" s="94">
        <f>Infrastructure!V165</f>
        <v>0</v>
      </c>
      <c r="W356" s="94">
        <f>Infrastructure!W165</f>
        <v>0</v>
      </c>
      <c r="X356" s="94">
        <f>Infrastructure!X165</f>
        <v>0</v>
      </c>
      <c r="Y356" s="94">
        <f>Infrastructure!Y165</f>
        <v>0</v>
      </c>
      <c r="Z356" s="94">
        <f>Infrastructure!Z165</f>
        <v>0</v>
      </c>
      <c r="AA356" s="94">
        <f>Infrastructure!AA165</f>
        <v>0</v>
      </c>
      <c r="AB356" s="95">
        <f>Infrastructure!AB165</f>
        <v>0</v>
      </c>
    </row>
    <row r="357" spans="2:28" hidden="1" outlineLevel="1">
      <c r="B357" s="271" t="str">
        <f ca="1">'Line Items'!$D$654</f>
        <v>Contingencies</v>
      </c>
      <c r="C357" s="271" t="str">
        <f ca="1">'Line Items'!$D$654</f>
        <v>Contingencies</v>
      </c>
      <c r="D357" s="112" t="str">
        <f ca="1">Infrastructure!D166</f>
        <v>[Contingencies (Spare) Line 2]</v>
      </c>
      <c r="E357" s="93"/>
      <c r="F357" s="113" t="str">
        <f>Infrastructure!F166</f>
        <v>£000</v>
      </c>
      <c r="G357" s="94">
        <f>Infrastructure!G166</f>
        <v>0</v>
      </c>
      <c r="H357" s="94">
        <f>Infrastructure!H166</f>
        <v>0</v>
      </c>
      <c r="I357" s="94">
        <f>Infrastructure!I166</f>
        <v>0</v>
      </c>
      <c r="J357" s="94">
        <f>Infrastructure!J166</f>
        <v>0</v>
      </c>
      <c r="K357" s="94">
        <f>Infrastructure!K166</f>
        <v>0</v>
      </c>
      <c r="L357" s="94">
        <f>Infrastructure!L166</f>
        <v>0</v>
      </c>
      <c r="M357" s="94">
        <f>Infrastructure!M166</f>
        <v>0</v>
      </c>
      <c r="N357" s="94">
        <f>Infrastructure!N166</f>
        <v>0</v>
      </c>
      <c r="O357" s="94">
        <f>Infrastructure!O166</f>
        <v>0</v>
      </c>
      <c r="P357" s="94">
        <f>Infrastructure!P166</f>
        <v>0</v>
      </c>
      <c r="Q357" s="94">
        <f>Infrastructure!Q166</f>
        <v>0</v>
      </c>
      <c r="R357" s="94">
        <f>Infrastructure!R166</f>
        <v>0</v>
      </c>
      <c r="S357" s="94">
        <f>Infrastructure!S166</f>
        <v>0</v>
      </c>
      <c r="T357" s="94">
        <f>Infrastructure!T166</f>
        <v>0</v>
      </c>
      <c r="U357" s="94">
        <f>Infrastructure!U166</f>
        <v>0</v>
      </c>
      <c r="V357" s="94">
        <f>Infrastructure!V166</f>
        <v>0</v>
      </c>
      <c r="W357" s="94">
        <f>Infrastructure!W166</f>
        <v>0</v>
      </c>
      <c r="X357" s="94">
        <f>Infrastructure!X166</f>
        <v>0</v>
      </c>
      <c r="Y357" s="94">
        <f>Infrastructure!Y166</f>
        <v>0</v>
      </c>
      <c r="Z357" s="94">
        <f>Infrastructure!Z166</f>
        <v>0</v>
      </c>
      <c r="AA357" s="94">
        <f>Infrastructure!AA166</f>
        <v>0</v>
      </c>
      <c r="AB357" s="95">
        <f>Infrastructure!AB166</f>
        <v>0</v>
      </c>
    </row>
    <row r="358" spans="2:28" hidden="1" outlineLevel="1">
      <c r="B358" s="271" t="str">
        <f ca="1">'Line Items'!$D$654</f>
        <v>Contingencies</v>
      </c>
      <c r="C358" s="271" t="str">
        <f ca="1">'Line Items'!$D$654</f>
        <v>Contingencies</v>
      </c>
      <c r="D358" s="112" t="str">
        <f ca="1">Infrastructure!D167</f>
        <v>[Contingencies (Spare) Line 3]</v>
      </c>
      <c r="E358" s="93"/>
      <c r="F358" s="113" t="str">
        <f>Infrastructure!F167</f>
        <v>£000</v>
      </c>
      <c r="G358" s="94">
        <f>Infrastructure!G167</f>
        <v>0</v>
      </c>
      <c r="H358" s="94">
        <f>Infrastructure!H167</f>
        <v>0</v>
      </c>
      <c r="I358" s="94">
        <f>Infrastructure!I167</f>
        <v>0</v>
      </c>
      <c r="J358" s="94">
        <f>Infrastructure!J167</f>
        <v>0</v>
      </c>
      <c r="K358" s="94">
        <f>Infrastructure!K167</f>
        <v>0</v>
      </c>
      <c r="L358" s="94">
        <f>Infrastructure!L167</f>
        <v>0</v>
      </c>
      <c r="M358" s="94">
        <f>Infrastructure!M167</f>
        <v>0</v>
      </c>
      <c r="N358" s="94">
        <f>Infrastructure!N167</f>
        <v>0</v>
      </c>
      <c r="O358" s="94">
        <f>Infrastructure!O167</f>
        <v>0</v>
      </c>
      <c r="P358" s="94">
        <f>Infrastructure!P167</f>
        <v>0</v>
      </c>
      <c r="Q358" s="94">
        <f>Infrastructure!Q167</f>
        <v>0</v>
      </c>
      <c r="R358" s="94">
        <f>Infrastructure!R167</f>
        <v>0</v>
      </c>
      <c r="S358" s="94">
        <f>Infrastructure!S167</f>
        <v>0</v>
      </c>
      <c r="T358" s="94">
        <f>Infrastructure!T167</f>
        <v>0</v>
      </c>
      <c r="U358" s="94">
        <f>Infrastructure!U167</f>
        <v>0</v>
      </c>
      <c r="V358" s="94">
        <f>Infrastructure!V167</f>
        <v>0</v>
      </c>
      <c r="W358" s="94">
        <f>Infrastructure!W167</f>
        <v>0</v>
      </c>
      <c r="X358" s="94">
        <f>Infrastructure!X167</f>
        <v>0</v>
      </c>
      <c r="Y358" s="94">
        <f>Infrastructure!Y167</f>
        <v>0</v>
      </c>
      <c r="Z358" s="94">
        <f>Infrastructure!Z167</f>
        <v>0</v>
      </c>
      <c r="AA358" s="94">
        <f>Infrastructure!AA167</f>
        <v>0</v>
      </c>
      <c r="AB358" s="95">
        <f>Infrastructure!AB167</f>
        <v>0</v>
      </c>
    </row>
    <row r="359" spans="2:28" hidden="1" outlineLevel="1">
      <c r="B359" s="271" t="str">
        <f ca="1">'Line Items'!$D$654</f>
        <v>Contingencies</v>
      </c>
      <c r="C359" s="271" t="str">
        <f ca="1">'Line Items'!$D$654</f>
        <v>Contingencies</v>
      </c>
      <c r="D359" s="112" t="str">
        <f ca="1">Infrastructure!D168</f>
        <v>[Contingencies (Spare) Line 4]</v>
      </c>
      <c r="E359" s="93"/>
      <c r="F359" s="113" t="str">
        <f>Infrastructure!F168</f>
        <v>£000</v>
      </c>
      <c r="G359" s="94">
        <f>Infrastructure!G168</f>
        <v>0</v>
      </c>
      <c r="H359" s="94">
        <f>Infrastructure!H168</f>
        <v>0</v>
      </c>
      <c r="I359" s="94">
        <f>Infrastructure!I168</f>
        <v>0</v>
      </c>
      <c r="J359" s="94">
        <f>Infrastructure!J168</f>
        <v>0</v>
      </c>
      <c r="K359" s="94">
        <f>Infrastructure!K168</f>
        <v>0</v>
      </c>
      <c r="L359" s="94">
        <f>Infrastructure!L168</f>
        <v>0</v>
      </c>
      <c r="M359" s="94">
        <f>Infrastructure!M168</f>
        <v>0</v>
      </c>
      <c r="N359" s="94">
        <f>Infrastructure!N168</f>
        <v>0</v>
      </c>
      <c r="O359" s="94">
        <f>Infrastructure!O168</f>
        <v>0</v>
      </c>
      <c r="P359" s="94">
        <f>Infrastructure!P168</f>
        <v>0</v>
      </c>
      <c r="Q359" s="94">
        <f>Infrastructure!Q168</f>
        <v>0</v>
      </c>
      <c r="R359" s="94">
        <f>Infrastructure!R168</f>
        <v>0</v>
      </c>
      <c r="S359" s="94">
        <f>Infrastructure!S168</f>
        <v>0</v>
      </c>
      <c r="T359" s="94">
        <f>Infrastructure!T168</f>
        <v>0</v>
      </c>
      <c r="U359" s="94">
        <f>Infrastructure!U168</f>
        <v>0</v>
      </c>
      <c r="V359" s="94">
        <f>Infrastructure!V168</f>
        <v>0</v>
      </c>
      <c r="W359" s="94">
        <f>Infrastructure!W168</f>
        <v>0</v>
      </c>
      <c r="X359" s="94">
        <f>Infrastructure!X168</f>
        <v>0</v>
      </c>
      <c r="Y359" s="94">
        <f>Infrastructure!Y168</f>
        <v>0</v>
      </c>
      <c r="Z359" s="94">
        <f>Infrastructure!Z168</f>
        <v>0</v>
      </c>
      <c r="AA359" s="94">
        <f>Infrastructure!AA168</f>
        <v>0</v>
      </c>
      <c r="AB359" s="95">
        <f>Infrastructure!AB168</f>
        <v>0</v>
      </c>
    </row>
    <row r="360" spans="2:28" hidden="1" outlineLevel="1">
      <c r="B360" s="271" t="str">
        <f ca="1">'Line Items'!$D$654</f>
        <v>Contingencies</v>
      </c>
      <c r="C360" s="271" t="str">
        <f ca="1">'Line Items'!$D$654</f>
        <v>Contingencies</v>
      </c>
      <c r="D360" s="123" t="str">
        <f ca="1">Infrastructure!D169</f>
        <v>[Contingencies (Spare) Line 5]</v>
      </c>
      <c r="E360" s="183"/>
      <c r="F360" s="124" t="str">
        <f>Infrastructure!F169</f>
        <v>£000</v>
      </c>
      <c r="G360" s="98">
        <f>Infrastructure!G169</f>
        <v>0</v>
      </c>
      <c r="H360" s="98">
        <f>Infrastructure!H169</f>
        <v>0</v>
      </c>
      <c r="I360" s="98">
        <f>Infrastructure!I169</f>
        <v>0</v>
      </c>
      <c r="J360" s="98">
        <f>Infrastructure!J169</f>
        <v>0</v>
      </c>
      <c r="K360" s="98">
        <f>Infrastructure!K169</f>
        <v>0</v>
      </c>
      <c r="L360" s="98">
        <f>Infrastructure!L169</f>
        <v>0</v>
      </c>
      <c r="M360" s="98">
        <f>Infrastructure!M169</f>
        <v>0</v>
      </c>
      <c r="N360" s="98">
        <f>Infrastructure!N169</f>
        <v>0</v>
      </c>
      <c r="O360" s="98">
        <f>Infrastructure!O169</f>
        <v>0</v>
      </c>
      <c r="P360" s="98">
        <f>Infrastructure!P169</f>
        <v>0</v>
      </c>
      <c r="Q360" s="98">
        <f>Infrastructure!Q169</f>
        <v>0</v>
      </c>
      <c r="R360" s="98">
        <f>Infrastructure!R169</f>
        <v>0</v>
      </c>
      <c r="S360" s="98">
        <f>Infrastructure!S169</f>
        <v>0</v>
      </c>
      <c r="T360" s="98">
        <f>Infrastructure!T169</f>
        <v>0</v>
      </c>
      <c r="U360" s="98">
        <f>Infrastructure!U169</f>
        <v>0</v>
      </c>
      <c r="V360" s="98">
        <f>Infrastructure!V169</f>
        <v>0</v>
      </c>
      <c r="W360" s="98">
        <f>Infrastructure!W169</f>
        <v>0</v>
      </c>
      <c r="X360" s="98">
        <f>Infrastructure!X169</f>
        <v>0</v>
      </c>
      <c r="Y360" s="98">
        <f>Infrastructure!Y169</f>
        <v>0</v>
      </c>
      <c r="Z360" s="98">
        <f>Infrastructure!Z169</f>
        <v>0</v>
      </c>
      <c r="AA360" s="98">
        <f>Infrastructure!AA169</f>
        <v>0</v>
      </c>
      <c r="AB360" s="99">
        <f>Infrastructure!AB169</f>
        <v>0</v>
      </c>
    </row>
    <row r="361" spans="2:28" hidden="1" outlineLevel="1"/>
    <row r="362" spans="2:28" ht="13.5" hidden="1" outlineLevel="1" thickBot="1">
      <c r="D362" s="277" t="str">
        <f ca="1">'Line Items'!D655</f>
        <v>Operating Profit / (Loss) After Exceptionals &amp; Contingencies</v>
      </c>
      <c r="E362" s="278"/>
      <c r="F362" s="279" t="str">
        <f>F360</f>
        <v>£000</v>
      </c>
      <c r="G362" s="280">
        <f t="shared" ref="G362:AB362" si="3">SUM(G349,G351:G360)</f>
        <v>0</v>
      </c>
      <c r="H362" s="280">
        <f t="shared" si="3"/>
        <v>0</v>
      </c>
      <c r="I362" s="280">
        <f t="shared" si="3"/>
        <v>0</v>
      </c>
      <c r="J362" s="280">
        <f t="shared" si="3"/>
        <v>0</v>
      </c>
      <c r="K362" s="280">
        <f t="shared" si="3"/>
        <v>0</v>
      </c>
      <c r="L362" s="280">
        <f t="shared" si="3"/>
        <v>0</v>
      </c>
      <c r="M362" s="280">
        <f t="shared" si="3"/>
        <v>0</v>
      </c>
      <c r="N362" s="280">
        <f t="shared" si="3"/>
        <v>0</v>
      </c>
      <c r="O362" s="280">
        <f t="shared" si="3"/>
        <v>0</v>
      </c>
      <c r="P362" s="280">
        <f t="shared" si="3"/>
        <v>0</v>
      </c>
      <c r="Q362" s="280">
        <f t="shared" si="3"/>
        <v>0</v>
      </c>
      <c r="R362" s="280">
        <f t="shared" si="3"/>
        <v>0</v>
      </c>
      <c r="S362" s="280">
        <f t="shared" si="3"/>
        <v>0</v>
      </c>
      <c r="T362" s="280">
        <f t="shared" si="3"/>
        <v>0</v>
      </c>
      <c r="U362" s="280">
        <f t="shared" si="3"/>
        <v>0</v>
      </c>
      <c r="V362" s="280">
        <f t="shared" si="3"/>
        <v>0</v>
      </c>
      <c r="W362" s="280">
        <f t="shared" si="3"/>
        <v>0</v>
      </c>
      <c r="X362" s="280">
        <f t="shared" si="3"/>
        <v>0</v>
      </c>
      <c r="Y362" s="280">
        <f t="shared" si="3"/>
        <v>0</v>
      </c>
      <c r="Z362" s="280">
        <f t="shared" si="3"/>
        <v>0</v>
      </c>
      <c r="AA362" s="280">
        <f t="shared" si="3"/>
        <v>0</v>
      </c>
      <c r="AB362" s="281">
        <f t="shared" si="3"/>
        <v>0</v>
      </c>
    </row>
    <row r="363" spans="2:28" ht="13.5" hidden="1" outlineLevel="1" thickTop="1"/>
    <row r="364" spans="2:28" hidden="1" outlineLevel="1">
      <c r="D364" s="106" t="str">
        <f ca="1">'Line Items'!D656</f>
        <v>Interest received on cash balance</v>
      </c>
      <c r="E364" s="89"/>
      <c r="F364" s="107" t="s">
        <v>105</v>
      </c>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97"/>
    </row>
    <row r="365" spans="2:28" hidden="1" outlineLevel="1">
      <c r="D365" s="112" t="str">
        <f ca="1">'Line Items'!D657</f>
        <v>Interest paid on cash balance</v>
      </c>
      <c r="E365" s="93"/>
      <c r="F365" s="113" t="str">
        <f t="shared" ref="F365:F374" si="4">F364</f>
        <v>£000</v>
      </c>
      <c r="G365" s="181"/>
      <c r="H365" s="181"/>
      <c r="I365" s="181"/>
      <c r="J365" s="181"/>
      <c r="K365" s="181"/>
      <c r="L365" s="181"/>
      <c r="M365" s="181"/>
      <c r="N365" s="181"/>
      <c r="O365" s="181"/>
      <c r="P365" s="181"/>
      <c r="Q365" s="181"/>
      <c r="R365" s="181"/>
      <c r="S365" s="181"/>
      <c r="T365" s="181"/>
      <c r="U365" s="181"/>
      <c r="V365" s="181"/>
      <c r="W365" s="181"/>
      <c r="X365" s="181"/>
      <c r="Y365" s="181"/>
      <c r="Z365" s="181"/>
      <c r="AA365" s="181"/>
      <c r="AB365" s="182"/>
    </row>
    <row r="366" spans="2:28" hidden="1" outlineLevel="1">
      <c r="D366" s="112" t="str">
        <f ca="1">'Line Items'!D658</f>
        <v>Interest &amp; Fees paid on Commercial Debt AFC*</v>
      </c>
      <c r="E366" s="93"/>
      <c r="F366" s="113" t="str">
        <f t="shared" si="4"/>
        <v>£000</v>
      </c>
      <c r="G366" s="181"/>
      <c r="H366" s="181"/>
      <c r="I366" s="181"/>
      <c r="J366" s="181"/>
      <c r="K366" s="181"/>
      <c r="L366" s="181"/>
      <c r="M366" s="181"/>
      <c r="N366" s="181"/>
      <c r="O366" s="181"/>
      <c r="P366" s="181"/>
      <c r="Q366" s="181"/>
      <c r="R366" s="181"/>
      <c r="S366" s="181"/>
      <c r="T366" s="181"/>
      <c r="U366" s="181"/>
      <c r="V366" s="181"/>
      <c r="W366" s="181"/>
      <c r="X366" s="181"/>
      <c r="Y366" s="181"/>
      <c r="Z366" s="181"/>
      <c r="AA366" s="181"/>
      <c r="AB366" s="182"/>
    </row>
    <row r="367" spans="2:28" hidden="1" outlineLevel="1">
      <c r="D367" s="112" t="str">
        <f ca="1">'Line Items'!D659</f>
        <v>Interest &amp; Fees paid on Shareholder Loan AFC* (excl. PCS)</v>
      </c>
      <c r="E367" s="93"/>
      <c r="F367" s="113" t="str">
        <f t="shared" si="4"/>
        <v>£000</v>
      </c>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2"/>
    </row>
    <row r="368" spans="2:28" hidden="1" outlineLevel="1">
      <c r="D368" s="112" t="str">
        <f ca="1">'Line Items'!D660</f>
        <v>Interest &amp; Fees paid on Parent Company Support</v>
      </c>
      <c r="E368" s="93"/>
      <c r="F368" s="113" t="str">
        <f t="shared" si="4"/>
        <v>£000</v>
      </c>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2"/>
    </row>
    <row r="369" spans="4:28" hidden="1" outlineLevel="1">
      <c r="D369" s="112" t="str">
        <f ca="1">'Line Items'!D661</f>
        <v>Performance Bond Costs</v>
      </c>
      <c r="E369" s="93"/>
      <c r="F369" s="113" t="str">
        <f t="shared" si="4"/>
        <v>£000</v>
      </c>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2"/>
    </row>
    <row r="370" spans="4:28" hidden="1" outlineLevel="1">
      <c r="D370" s="112" t="str">
        <f ca="1">'Line Items'!D662</f>
        <v>PCS Bond Costs</v>
      </c>
      <c r="E370" s="93"/>
      <c r="F370" s="113" t="str">
        <f t="shared" si="4"/>
        <v>£000</v>
      </c>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2"/>
    </row>
    <row r="371" spans="4:28" hidden="1" outlineLevel="1">
      <c r="D371" s="112" t="str">
        <f ca="1">'Line Items'!D663</f>
        <v>Season Ticket Bond Costs</v>
      </c>
      <c r="E371" s="93"/>
      <c r="F371" s="113" t="str">
        <f t="shared" si="4"/>
        <v>£000</v>
      </c>
      <c r="G371" s="181"/>
      <c r="H371" s="181"/>
      <c r="I371" s="181"/>
      <c r="J371" s="181"/>
      <c r="K371" s="181"/>
      <c r="L371" s="239"/>
      <c r="M371" s="181"/>
      <c r="N371" s="181"/>
      <c r="O371" s="181"/>
      <c r="P371" s="181"/>
      <c r="Q371" s="181"/>
      <c r="R371" s="181"/>
      <c r="S371" s="181"/>
      <c r="T371" s="181"/>
      <c r="U371" s="181"/>
      <c r="V371" s="181"/>
      <c r="W371" s="181"/>
      <c r="X371" s="181"/>
      <c r="Y371" s="181"/>
      <c r="Z371" s="181"/>
      <c r="AA371" s="181"/>
      <c r="AB371" s="182"/>
    </row>
    <row r="372" spans="4:28" hidden="1" outlineLevel="1">
      <c r="D372" s="112" t="str">
        <f ca="1">'Line Items'!D664</f>
        <v>[Financing Costs Line 09]</v>
      </c>
      <c r="E372" s="93"/>
      <c r="F372" s="113" t="str">
        <f t="shared" si="4"/>
        <v>£000</v>
      </c>
      <c r="G372" s="181"/>
      <c r="H372" s="181"/>
      <c r="I372" s="181"/>
      <c r="J372" s="181"/>
      <c r="K372" s="181"/>
      <c r="L372" s="181"/>
      <c r="M372" s="239"/>
      <c r="N372" s="181"/>
      <c r="O372" s="181"/>
      <c r="P372" s="181"/>
      <c r="Q372" s="181"/>
      <c r="R372" s="181"/>
      <c r="S372" s="181"/>
      <c r="T372" s="181"/>
      <c r="U372" s="181"/>
      <c r="V372" s="181"/>
      <c r="W372" s="181"/>
      <c r="X372" s="181"/>
      <c r="Y372" s="181"/>
      <c r="Z372" s="181"/>
      <c r="AA372" s="181"/>
      <c r="AB372" s="182"/>
    </row>
    <row r="373" spans="4:28" hidden="1" outlineLevel="1">
      <c r="D373" s="112" t="str">
        <f ca="1">'Line Items'!D665</f>
        <v>[Financing Costs Line 10]</v>
      </c>
      <c r="E373" s="93"/>
      <c r="F373" s="113" t="str">
        <f t="shared" si="4"/>
        <v>£000</v>
      </c>
      <c r="G373" s="181"/>
      <c r="H373" s="181"/>
      <c r="I373" s="181"/>
      <c r="J373" s="181"/>
      <c r="K373" s="181"/>
      <c r="L373" s="181"/>
      <c r="M373" s="181"/>
      <c r="N373" s="181"/>
      <c r="O373" s="181"/>
      <c r="P373" s="181"/>
      <c r="Q373" s="181"/>
      <c r="R373" s="181"/>
      <c r="S373" s="181"/>
      <c r="T373" s="181"/>
      <c r="U373" s="181"/>
      <c r="V373" s="181"/>
      <c r="W373" s="181"/>
      <c r="X373" s="181"/>
      <c r="Y373" s="181"/>
      <c r="Z373" s="181"/>
      <c r="AA373" s="181"/>
      <c r="AB373" s="182"/>
    </row>
    <row r="374" spans="4:28" hidden="1" outlineLevel="1">
      <c r="D374" s="123" t="str">
        <f ca="1">'Line Items'!D666</f>
        <v>[Financing Costs Line 11]</v>
      </c>
      <c r="E374" s="183"/>
      <c r="F374" s="124" t="str">
        <f t="shared" si="4"/>
        <v>£000</v>
      </c>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5"/>
    </row>
    <row r="375" spans="4:28" hidden="1" outlineLevel="1"/>
    <row r="376" spans="4:28" ht="13.5" hidden="1" outlineLevel="1" thickBot="1">
      <c r="D376" s="277" t="str">
        <f ca="1">'Line Items'!D667</f>
        <v>Operating Profit / (Loss) After Financing Costs</v>
      </c>
      <c r="E376" s="278"/>
      <c r="F376" s="279" t="str">
        <f>F374</f>
        <v>£000</v>
      </c>
      <c r="G376" s="280">
        <f>SUM(G362,G364:G374)</f>
        <v>0</v>
      </c>
      <c r="H376" s="280">
        <f t="shared" ref="H376:AB376" si="5">SUM(H362,H364:H374)</f>
        <v>0</v>
      </c>
      <c r="I376" s="280">
        <f t="shared" si="5"/>
        <v>0</v>
      </c>
      <c r="J376" s="280">
        <f t="shared" si="5"/>
        <v>0</v>
      </c>
      <c r="K376" s="280">
        <f t="shared" si="5"/>
        <v>0</v>
      </c>
      <c r="L376" s="280">
        <f t="shared" si="5"/>
        <v>0</v>
      </c>
      <c r="M376" s="280">
        <f t="shared" si="5"/>
        <v>0</v>
      </c>
      <c r="N376" s="280">
        <f t="shared" si="5"/>
        <v>0</v>
      </c>
      <c r="O376" s="280">
        <f t="shared" si="5"/>
        <v>0</v>
      </c>
      <c r="P376" s="280">
        <f t="shared" si="5"/>
        <v>0</v>
      </c>
      <c r="Q376" s="280">
        <f t="shared" si="5"/>
        <v>0</v>
      </c>
      <c r="R376" s="280">
        <f t="shared" si="5"/>
        <v>0</v>
      </c>
      <c r="S376" s="280">
        <f t="shared" si="5"/>
        <v>0</v>
      </c>
      <c r="T376" s="280">
        <f t="shared" si="5"/>
        <v>0</v>
      </c>
      <c r="U376" s="280">
        <f t="shared" si="5"/>
        <v>0</v>
      </c>
      <c r="V376" s="280">
        <f t="shared" si="5"/>
        <v>0</v>
      </c>
      <c r="W376" s="280">
        <f t="shared" si="5"/>
        <v>0</v>
      </c>
      <c r="X376" s="280">
        <f t="shared" si="5"/>
        <v>0</v>
      </c>
      <c r="Y376" s="280">
        <f t="shared" si="5"/>
        <v>0</v>
      </c>
      <c r="Z376" s="280">
        <f t="shared" si="5"/>
        <v>0</v>
      </c>
      <c r="AA376" s="280">
        <f t="shared" si="5"/>
        <v>0</v>
      </c>
      <c r="AB376" s="281">
        <f t="shared" si="5"/>
        <v>0</v>
      </c>
    </row>
    <row r="377" spans="4:28" ht="13.5" hidden="1" outlineLevel="1" thickTop="1"/>
    <row r="378" spans="4:28" hidden="1" outlineLevel="1">
      <c r="D378" s="106" t="str">
        <f ca="1">'Line Items'!D668</f>
        <v>Financial Subsidy / (Premium)</v>
      </c>
      <c r="E378" s="89"/>
      <c r="F378" s="107" t="s">
        <v>105</v>
      </c>
      <c r="G378" s="282"/>
      <c r="H378" s="282"/>
      <c r="I378" s="282"/>
      <c r="J378" s="282"/>
      <c r="K378" s="282"/>
      <c r="L378" s="282"/>
      <c r="M378" s="282"/>
      <c r="N378" s="282"/>
      <c r="O378" s="282"/>
      <c r="P378" s="282"/>
      <c r="Q378" s="282"/>
      <c r="R378" s="282"/>
      <c r="S378" s="282"/>
      <c r="T378" s="282"/>
      <c r="U378" s="282"/>
      <c r="V378" s="282"/>
      <c r="W378" s="282"/>
      <c r="X378" s="282"/>
      <c r="Y378" s="282"/>
      <c r="Z378" s="282"/>
      <c r="AA378" s="282"/>
      <c r="AB378" s="197"/>
    </row>
    <row r="379" spans="4:28" hidden="1" outlineLevel="1">
      <c r="D379" s="123" t="str">
        <f ca="1">'Line Items'!D669</f>
        <v>DfT Profit Share</v>
      </c>
      <c r="E379" s="183"/>
      <c r="F379" s="124" t="str">
        <f>F378</f>
        <v>£000</v>
      </c>
      <c r="G379" s="283"/>
      <c r="H379" s="283"/>
      <c r="I379" s="283"/>
      <c r="J379" s="283"/>
      <c r="K379" s="283"/>
      <c r="L379" s="283"/>
      <c r="M379" s="283"/>
      <c r="N379" s="283"/>
      <c r="O379" s="283"/>
      <c r="P379" s="283"/>
      <c r="Q379" s="283"/>
      <c r="R379" s="283"/>
      <c r="S379" s="283"/>
      <c r="T379" s="283"/>
      <c r="U379" s="283"/>
      <c r="V379" s="283"/>
      <c r="W379" s="283"/>
      <c r="X379" s="283"/>
      <c r="Y379" s="283"/>
      <c r="Z379" s="283"/>
      <c r="AA379" s="283"/>
      <c r="AB379" s="185"/>
    </row>
    <row r="380" spans="4:28" hidden="1" outlineLevel="1"/>
    <row r="381" spans="4:28" ht="13.5" hidden="1" outlineLevel="1" thickBot="1">
      <c r="D381" s="277" t="str">
        <f ca="1">'Line Items'!D670</f>
        <v>Profit / (Loss) Before Taxation</v>
      </c>
      <c r="E381" s="278"/>
      <c r="F381" s="279" t="str">
        <f>F379</f>
        <v>£000</v>
      </c>
      <c r="G381" s="280">
        <f t="shared" ref="G381:AB381" si="6">SUM(G376,G378:G379)</f>
        <v>0</v>
      </c>
      <c r="H381" s="280">
        <f t="shared" si="6"/>
        <v>0</v>
      </c>
      <c r="I381" s="280">
        <f t="shared" si="6"/>
        <v>0</v>
      </c>
      <c r="J381" s="280">
        <f t="shared" si="6"/>
        <v>0</v>
      </c>
      <c r="K381" s="280">
        <f t="shared" si="6"/>
        <v>0</v>
      </c>
      <c r="L381" s="280">
        <f t="shared" si="6"/>
        <v>0</v>
      </c>
      <c r="M381" s="280">
        <f t="shared" si="6"/>
        <v>0</v>
      </c>
      <c r="N381" s="280">
        <f t="shared" si="6"/>
        <v>0</v>
      </c>
      <c r="O381" s="280">
        <f t="shared" si="6"/>
        <v>0</v>
      </c>
      <c r="P381" s="280">
        <f t="shared" si="6"/>
        <v>0</v>
      </c>
      <c r="Q381" s="280">
        <f t="shared" si="6"/>
        <v>0</v>
      </c>
      <c r="R381" s="280">
        <f t="shared" si="6"/>
        <v>0</v>
      </c>
      <c r="S381" s="280">
        <f t="shared" si="6"/>
        <v>0</v>
      </c>
      <c r="T381" s="280">
        <f t="shared" si="6"/>
        <v>0</v>
      </c>
      <c r="U381" s="280">
        <f t="shared" si="6"/>
        <v>0</v>
      </c>
      <c r="V381" s="280">
        <f t="shared" si="6"/>
        <v>0</v>
      </c>
      <c r="W381" s="280">
        <f t="shared" si="6"/>
        <v>0</v>
      </c>
      <c r="X381" s="280">
        <f t="shared" si="6"/>
        <v>0</v>
      </c>
      <c r="Y381" s="280">
        <f t="shared" si="6"/>
        <v>0</v>
      </c>
      <c r="Z381" s="280">
        <f t="shared" si="6"/>
        <v>0</v>
      </c>
      <c r="AA381" s="280">
        <f t="shared" si="6"/>
        <v>0</v>
      </c>
      <c r="AB381" s="281">
        <f t="shared" si="6"/>
        <v>0</v>
      </c>
    </row>
    <row r="382" spans="4:28" ht="13.5" hidden="1" outlineLevel="1" thickTop="1"/>
    <row r="383" spans="4:28" hidden="1" outlineLevel="1">
      <c r="D383" s="235" t="str">
        <f ca="1">'Line Items'!D671</f>
        <v>Corporation Tax - Current Tax</v>
      </c>
      <c r="E383" s="236"/>
      <c r="F383" s="237" t="s">
        <v>105</v>
      </c>
      <c r="G383" s="284"/>
      <c r="H383" s="284"/>
      <c r="I383" s="284"/>
      <c r="J383" s="284"/>
      <c r="K383" s="284"/>
      <c r="L383" s="284"/>
      <c r="M383" s="284"/>
      <c r="N383" s="284"/>
      <c r="O383" s="284"/>
      <c r="P383" s="284"/>
      <c r="Q383" s="284"/>
      <c r="R383" s="284"/>
      <c r="S383" s="284"/>
      <c r="T383" s="284"/>
      <c r="U383" s="284"/>
      <c r="V383" s="284"/>
      <c r="W383" s="284"/>
      <c r="X383" s="284"/>
      <c r="Y383" s="284"/>
      <c r="Z383" s="284"/>
      <c r="AA383" s="284"/>
      <c r="AB383" s="285"/>
    </row>
    <row r="384" spans="4:28" hidden="1" outlineLevel="1"/>
    <row r="385" spans="2:28" hidden="1" outlineLevel="1">
      <c r="D385" s="235" t="str">
        <f ca="1">'Line Items'!D672</f>
        <v>Deferred Tax</v>
      </c>
      <c r="E385" s="236"/>
      <c r="F385" s="237" t="s">
        <v>105</v>
      </c>
      <c r="G385" s="284"/>
      <c r="H385" s="284"/>
      <c r="I385" s="284"/>
      <c r="J385" s="284"/>
      <c r="K385" s="284"/>
      <c r="L385" s="284"/>
      <c r="M385" s="284"/>
      <c r="N385" s="284"/>
      <c r="O385" s="284"/>
      <c r="P385" s="284"/>
      <c r="Q385" s="284"/>
      <c r="R385" s="284"/>
      <c r="S385" s="284"/>
      <c r="T385" s="284"/>
      <c r="U385" s="284"/>
      <c r="V385" s="284"/>
      <c r="W385" s="284"/>
      <c r="X385" s="284"/>
      <c r="Y385" s="284"/>
      <c r="Z385" s="284"/>
      <c r="AA385" s="284"/>
      <c r="AB385" s="285"/>
    </row>
    <row r="386" spans="2:28" hidden="1" outlineLevel="1"/>
    <row r="387" spans="2:28" ht="13.5" hidden="1" outlineLevel="1" thickBot="1">
      <c r="D387" s="277" t="str">
        <f ca="1">'Line Items'!D673</f>
        <v>Profit / (Loss) After Taxation</v>
      </c>
      <c r="E387" s="278"/>
      <c r="F387" s="279" t="str">
        <f>F383</f>
        <v>£000</v>
      </c>
      <c r="G387" s="280">
        <f>SUM(G381,G383)</f>
        <v>0</v>
      </c>
      <c r="H387" s="280">
        <f t="shared" ref="H387:AB387" si="7">SUM(H381,H383)</f>
        <v>0</v>
      </c>
      <c r="I387" s="280">
        <f t="shared" si="7"/>
        <v>0</v>
      </c>
      <c r="J387" s="280">
        <f t="shared" si="7"/>
        <v>0</v>
      </c>
      <c r="K387" s="280">
        <f t="shared" si="7"/>
        <v>0</v>
      </c>
      <c r="L387" s="280">
        <f t="shared" si="7"/>
        <v>0</v>
      </c>
      <c r="M387" s="280">
        <f t="shared" si="7"/>
        <v>0</v>
      </c>
      <c r="N387" s="280">
        <f t="shared" si="7"/>
        <v>0</v>
      </c>
      <c r="O387" s="280">
        <f t="shared" si="7"/>
        <v>0</v>
      </c>
      <c r="P387" s="280">
        <f t="shared" si="7"/>
        <v>0</v>
      </c>
      <c r="Q387" s="280">
        <f t="shared" si="7"/>
        <v>0</v>
      </c>
      <c r="R387" s="280">
        <f t="shared" si="7"/>
        <v>0</v>
      </c>
      <c r="S387" s="280">
        <f t="shared" si="7"/>
        <v>0</v>
      </c>
      <c r="T387" s="280">
        <f t="shared" si="7"/>
        <v>0</v>
      </c>
      <c r="U387" s="280">
        <f t="shared" si="7"/>
        <v>0</v>
      </c>
      <c r="V387" s="280">
        <f t="shared" si="7"/>
        <v>0</v>
      </c>
      <c r="W387" s="280">
        <f t="shared" si="7"/>
        <v>0</v>
      </c>
      <c r="X387" s="280">
        <f t="shared" si="7"/>
        <v>0</v>
      </c>
      <c r="Y387" s="280">
        <f t="shared" si="7"/>
        <v>0</v>
      </c>
      <c r="Z387" s="280">
        <f t="shared" si="7"/>
        <v>0</v>
      </c>
      <c r="AA387" s="280">
        <f t="shared" si="7"/>
        <v>0</v>
      </c>
      <c r="AB387" s="281">
        <f t="shared" si="7"/>
        <v>0</v>
      </c>
    </row>
    <row r="388" spans="2:28" ht="13.5" hidden="1" outlineLevel="1" thickTop="1">
      <c r="I388" s="286"/>
      <c r="J388" s="286"/>
      <c r="K388" s="286"/>
      <c r="L388" s="286"/>
      <c r="M388" s="286"/>
      <c r="N388" s="286"/>
      <c r="O388" s="286"/>
      <c r="P388" s="286"/>
      <c r="Q388" s="286"/>
      <c r="R388" s="286"/>
      <c r="S388" s="286"/>
      <c r="T388" s="286"/>
      <c r="U388" s="286"/>
      <c r="V388" s="286"/>
      <c r="W388" s="286"/>
      <c r="X388" s="286"/>
      <c r="Y388" s="286"/>
      <c r="Z388" s="286"/>
    </row>
    <row r="389" spans="2:28" hidden="1" outlineLevel="1">
      <c r="D389" s="235" t="str">
        <f ca="1">'Line Items'!D674</f>
        <v>Dividends</v>
      </c>
      <c r="E389" s="236"/>
      <c r="F389" s="237" t="s">
        <v>105</v>
      </c>
      <c r="G389" s="284"/>
      <c r="H389" s="284"/>
      <c r="I389" s="284"/>
      <c r="J389" s="284"/>
      <c r="K389" s="284"/>
      <c r="L389" s="284"/>
      <c r="M389" s="284"/>
      <c r="N389" s="284"/>
      <c r="O389" s="284"/>
      <c r="P389" s="284"/>
      <c r="Q389" s="284"/>
      <c r="R389" s="284"/>
      <c r="S389" s="284"/>
      <c r="T389" s="284"/>
      <c r="U389" s="284"/>
      <c r="V389" s="284"/>
      <c r="W389" s="284"/>
      <c r="X389" s="284"/>
      <c r="Y389" s="284"/>
      <c r="Z389" s="284"/>
      <c r="AA389" s="284"/>
      <c r="AB389" s="285"/>
    </row>
    <row r="390" spans="2:28" hidden="1" outlineLevel="1"/>
    <row r="391" spans="2:28" ht="13.5" hidden="1" outlineLevel="1" thickBot="1">
      <c r="D391" s="277" t="str">
        <f ca="1">'Line Items'!D675</f>
        <v>Profit / (Loss)</v>
      </c>
      <c r="E391" s="278"/>
      <c r="F391" s="279" t="str">
        <f>F389</f>
        <v>£000</v>
      </c>
      <c r="G391" s="280">
        <f>SUM(G387,G389)</f>
        <v>0</v>
      </c>
      <c r="H391" s="280">
        <f t="shared" ref="H391:AB391" si="8">SUM(H387,H389)</f>
        <v>0</v>
      </c>
      <c r="I391" s="280">
        <f t="shared" si="8"/>
        <v>0</v>
      </c>
      <c r="J391" s="280">
        <f t="shared" si="8"/>
        <v>0</v>
      </c>
      <c r="K391" s="280">
        <f t="shared" si="8"/>
        <v>0</v>
      </c>
      <c r="L391" s="280">
        <f t="shared" si="8"/>
        <v>0</v>
      </c>
      <c r="M391" s="280">
        <f t="shared" si="8"/>
        <v>0</v>
      </c>
      <c r="N391" s="280">
        <f t="shared" si="8"/>
        <v>0</v>
      </c>
      <c r="O391" s="280">
        <f t="shared" si="8"/>
        <v>0</v>
      </c>
      <c r="P391" s="280">
        <f t="shared" si="8"/>
        <v>0</v>
      </c>
      <c r="Q391" s="280">
        <f t="shared" si="8"/>
        <v>0</v>
      </c>
      <c r="R391" s="280">
        <f t="shared" si="8"/>
        <v>0</v>
      </c>
      <c r="S391" s="280">
        <f t="shared" si="8"/>
        <v>0</v>
      </c>
      <c r="T391" s="280">
        <f t="shared" si="8"/>
        <v>0</v>
      </c>
      <c r="U391" s="280">
        <f t="shared" si="8"/>
        <v>0</v>
      </c>
      <c r="V391" s="280">
        <f t="shared" si="8"/>
        <v>0</v>
      </c>
      <c r="W391" s="280">
        <f t="shared" si="8"/>
        <v>0</v>
      </c>
      <c r="X391" s="280">
        <f t="shared" si="8"/>
        <v>0</v>
      </c>
      <c r="Y391" s="280">
        <f t="shared" si="8"/>
        <v>0</v>
      </c>
      <c r="Z391" s="280">
        <f t="shared" si="8"/>
        <v>0</v>
      </c>
      <c r="AA391" s="280">
        <f t="shared" si="8"/>
        <v>0</v>
      </c>
      <c r="AB391" s="281">
        <f t="shared" si="8"/>
        <v>0</v>
      </c>
    </row>
    <row r="392" spans="2:28" ht="13.5" hidden="1" outlineLevel="1" thickTop="1">
      <c r="I392" s="287"/>
      <c r="J392" s="287"/>
      <c r="K392" s="287"/>
      <c r="L392" s="287"/>
      <c r="M392" s="287"/>
      <c r="N392" s="287"/>
      <c r="O392" s="287"/>
      <c r="P392" s="287"/>
      <c r="Q392" s="287"/>
      <c r="R392" s="287"/>
      <c r="S392" s="287"/>
      <c r="T392" s="287"/>
      <c r="U392" s="287"/>
      <c r="V392" s="287"/>
      <c r="W392" s="287"/>
      <c r="X392" s="287"/>
      <c r="Y392" s="287"/>
      <c r="Z392" s="287"/>
    </row>
    <row r="393" spans="2:28" ht="13.5" hidden="1" outlineLevel="1" thickBot="1">
      <c r="D393" s="277" t="str">
        <f ca="1">'Line Items'!D676</f>
        <v>Retained Profit / (Loss)</v>
      </c>
      <c r="E393" s="278"/>
      <c r="F393" s="279" t="str">
        <f>F391</f>
        <v>£000</v>
      </c>
      <c r="G393" s="288"/>
      <c r="H393" s="288"/>
      <c r="I393" s="288"/>
      <c r="J393" s="288"/>
      <c r="K393" s="288"/>
      <c r="L393" s="288"/>
      <c r="M393" s="288"/>
      <c r="N393" s="288"/>
      <c r="O393" s="288"/>
      <c r="P393" s="288"/>
      <c r="Q393" s="288"/>
      <c r="R393" s="288"/>
      <c r="S393" s="288"/>
      <c r="T393" s="288"/>
      <c r="U393" s="288"/>
      <c r="V393" s="288"/>
      <c r="W393" s="288"/>
      <c r="X393" s="288"/>
      <c r="Y393" s="288"/>
      <c r="Z393" s="288"/>
      <c r="AA393" s="288"/>
      <c r="AB393" s="289"/>
    </row>
    <row r="394" spans="2:28" collapsed="1"/>
    <row r="395" spans="2:28" ht="16.5">
      <c r="B395" s="5" t="s">
        <v>21</v>
      </c>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56" fitToHeight="99" orientation="landscape" r:id="rId1"/>
  <rowBreaks count="4" manualBreakCount="4">
    <brk id="70" max="16383" man="1"/>
    <brk id="171" max="16383" man="1"/>
    <brk id="268" max="16383" man="1"/>
    <brk id="36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2:AC97"/>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activeCell="G96" sqref="G96"/>
    </sheetView>
  </sheetViews>
  <sheetFormatPr defaultColWidth="9" defaultRowHeight="12.75" outlineLevelRow="1" outlineLevelCol="1"/>
  <cols>
    <col min="1" max="1" width="2.85546875" style="3" customWidth="1"/>
    <col min="2" max="3" width="3.42578125" style="3" customWidth="1"/>
    <col min="4" max="4" width="12.7109375" style="3" customWidth="1"/>
    <col min="5" max="5" width="47.42578125" style="3" customWidth="1"/>
    <col min="6" max="21" width="11.42578125" style="3" customWidth="1"/>
    <col min="22" max="28" width="11.42578125" style="3" hidden="1" customWidth="1" outlineLevel="1"/>
    <col min="29" max="29" width="9" style="3" collapsed="1"/>
    <col min="30" max="16384" width="9" style="3"/>
  </cols>
  <sheetData>
    <row r="2" spans="2:28">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row>
    <row r="3" spans="2:28">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row>
    <row r="4" spans="2:28">
      <c r="B4" s="1" t="str">
        <f ca="1">'Template Cover'!B4</f>
        <v>Sheet:</v>
      </c>
      <c r="C4" s="2"/>
      <c r="D4" s="2"/>
      <c r="E4" s="2"/>
      <c r="F4" s="2"/>
      <c r="G4" s="2" t="str">
        <f ca="1">MID(CELL("filename",$A$1),FIND("]",CELL("filename",$A$1))+1,99)</f>
        <v>P&amp;L2</v>
      </c>
      <c r="H4" s="2"/>
      <c r="I4" s="2"/>
      <c r="J4" s="2"/>
      <c r="K4" s="2"/>
      <c r="L4" s="2"/>
      <c r="M4" s="2"/>
      <c r="N4" s="2"/>
      <c r="O4" s="2"/>
      <c r="P4" s="2"/>
      <c r="Q4" s="2"/>
      <c r="R4" s="2"/>
      <c r="S4" s="2"/>
      <c r="T4" s="2"/>
      <c r="U4" s="2"/>
      <c r="V4" s="2"/>
      <c r="W4" s="2"/>
      <c r="X4" s="2"/>
      <c r="Y4" s="2"/>
      <c r="Z4" s="2"/>
      <c r="AA4" s="2"/>
      <c r="AB4" s="2"/>
    </row>
    <row r="5" spans="2:28">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row>
    <row r="6" spans="2:28">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row>
    <row r="7" spans="2:28">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row>
    <row r="9" spans="2:28" ht="15">
      <c r="D9" s="595" t="str">
        <f ca="1">RN_Switch</f>
        <v>Nominal</v>
      </c>
      <c r="E9" s="61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8" ht="25.5">
      <c r="D10" s="599" t="str">
        <f ca="1">Option_Switch</f>
        <v>Base Model</v>
      </c>
      <c r="E10" s="615"/>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8">
      <c r="D11" s="601"/>
      <c r="E11" s="61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8" ht="16.5">
      <c r="B13" s="5" t="s">
        <v>659</v>
      </c>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2:28" hidden="1" outlineLevel="1"/>
    <row r="15" spans="2:28" hidden="1" outlineLevel="1">
      <c r="D15" s="106" t="str">
        <f ca="1">'Line Items'!D610</f>
        <v xml:space="preserve">Passenger Fares Revenue: ED01 - Tyne, Tees &amp; Wear </v>
      </c>
      <c r="E15" s="89"/>
      <c r="F15" s="192" t="str">
        <f ca="1">INDEX('P&amp;L1'!F$15:F$360,MATCH($D15,'P&amp;L1'!$C$15:$C$360,0))</f>
        <v>£000</v>
      </c>
      <c r="G15" s="90">
        <f ca="1">SUMIF('P&amp;L1'!$C$15:$C$360,$D15,'P&amp;L1'!G$15:G$360)</f>
        <v>0</v>
      </c>
      <c r="H15" s="90">
        <f ca="1">SUMIF('P&amp;L1'!$C$15:$C$360,$D15,'P&amp;L1'!H$15:H$360)</f>
        <v>0</v>
      </c>
      <c r="I15" s="90">
        <f ca="1">SUMIF('P&amp;L1'!$C$15:$C$360,$D15,'P&amp;L1'!I$15:I$360)</f>
        <v>0</v>
      </c>
      <c r="J15" s="90">
        <f ca="1">SUMIF('P&amp;L1'!$C$15:$C$360,$D15,'P&amp;L1'!J$15:J$360)</f>
        <v>0</v>
      </c>
      <c r="K15" s="90">
        <f ca="1">SUMIF('P&amp;L1'!$C$15:$C$360,$D15,'P&amp;L1'!K$15:K$360)</f>
        <v>0</v>
      </c>
      <c r="L15" s="90">
        <f ca="1">SUMIF('P&amp;L1'!$C$15:$C$360,$D15,'P&amp;L1'!L$15:L$360)</f>
        <v>0</v>
      </c>
      <c r="M15" s="90">
        <f ca="1">SUMIF('P&amp;L1'!$C$15:$C$360,$D15,'P&amp;L1'!M$15:M$360)</f>
        <v>0</v>
      </c>
      <c r="N15" s="90">
        <f ca="1">SUMIF('P&amp;L1'!$C$15:$C$360,$D15,'P&amp;L1'!N$15:N$360)</f>
        <v>0</v>
      </c>
      <c r="O15" s="90">
        <f ca="1">SUMIF('P&amp;L1'!$C$15:$C$360,$D15,'P&amp;L1'!O$15:O$360)</f>
        <v>0</v>
      </c>
      <c r="P15" s="90">
        <f ca="1">SUMIF('P&amp;L1'!$C$15:$C$360,$D15,'P&amp;L1'!P$15:P$360)</f>
        <v>0</v>
      </c>
      <c r="Q15" s="90">
        <f ca="1">SUMIF('P&amp;L1'!$C$15:$C$360,$D15,'P&amp;L1'!Q$15:Q$360)</f>
        <v>0</v>
      </c>
      <c r="R15" s="90">
        <f ca="1">SUMIF('P&amp;L1'!$C$15:$C$360,$D15,'P&amp;L1'!R$15:R$360)</f>
        <v>0</v>
      </c>
      <c r="S15" s="90">
        <f ca="1">SUMIF('P&amp;L1'!$C$15:$C$360,$D15,'P&amp;L1'!S$15:S$360)</f>
        <v>0</v>
      </c>
      <c r="T15" s="90">
        <f ca="1">SUMIF('P&amp;L1'!$C$15:$C$360,$D15,'P&amp;L1'!T$15:T$360)</f>
        <v>0</v>
      </c>
      <c r="U15" s="90">
        <f ca="1">SUMIF('P&amp;L1'!$C$15:$C$360,$D15,'P&amp;L1'!U$15:U$360)</f>
        <v>0</v>
      </c>
      <c r="V15" s="90">
        <f ca="1">SUMIF('P&amp;L1'!$C$15:$C$360,$D15,'P&amp;L1'!V$15:V$360)</f>
        <v>0</v>
      </c>
      <c r="W15" s="90">
        <f ca="1">SUMIF('P&amp;L1'!$C$15:$C$360,$D15,'P&amp;L1'!W$15:W$360)</f>
        <v>0</v>
      </c>
      <c r="X15" s="90">
        <f ca="1">SUMIF('P&amp;L1'!$C$15:$C$360,$D15,'P&amp;L1'!X$15:X$360)</f>
        <v>0</v>
      </c>
      <c r="Y15" s="90">
        <f ca="1">SUMIF('P&amp;L1'!$C$15:$C$360,$D15,'P&amp;L1'!Y$15:Y$360)</f>
        <v>0</v>
      </c>
      <c r="Z15" s="90">
        <f ca="1">SUMIF('P&amp;L1'!$C$15:$C$360,$D15,'P&amp;L1'!Z$15:Z$360)</f>
        <v>0</v>
      </c>
      <c r="AA15" s="90">
        <f ca="1">SUMIF('P&amp;L1'!$C$15:$C$360,$D15,'P&amp;L1'!AA$15:AA$360)</f>
        <v>0</v>
      </c>
      <c r="AB15" s="91">
        <f ca="1">SUMIF('P&amp;L1'!$C$15:$C$360,$D15,'P&amp;L1'!AB$15:AB$360)</f>
        <v>0</v>
      </c>
    </row>
    <row r="16" spans="2:28" hidden="1" outlineLevel="1">
      <c r="D16" s="112" t="str">
        <f ca="1">'Line Items'!D611</f>
        <v>Passenger Fares Revenue: ED02 - Lancashire &amp; Cumbria</v>
      </c>
      <c r="E16" s="93"/>
      <c r="F16" s="113" t="str">
        <f ca="1">INDEX('P&amp;L1'!F$15:F$360,MATCH($D16,'P&amp;L1'!$C$15:$C$360,0))</f>
        <v>£000</v>
      </c>
      <c r="G16" s="94">
        <f ca="1">SUMIF('P&amp;L1'!$C$15:$C$360,$D16,'P&amp;L1'!G$15:G$360)</f>
        <v>0</v>
      </c>
      <c r="H16" s="94">
        <f ca="1">SUMIF('P&amp;L1'!$C$15:$C$360,$D16,'P&amp;L1'!H$15:H$360)</f>
        <v>0</v>
      </c>
      <c r="I16" s="94">
        <f ca="1">SUMIF('P&amp;L1'!$C$15:$C$360,$D16,'P&amp;L1'!I$15:I$360)</f>
        <v>0</v>
      </c>
      <c r="J16" s="94">
        <f ca="1">SUMIF('P&amp;L1'!$C$15:$C$360,$D16,'P&amp;L1'!J$15:J$360)</f>
        <v>0</v>
      </c>
      <c r="K16" s="94">
        <f ca="1">SUMIF('P&amp;L1'!$C$15:$C$360,$D16,'P&amp;L1'!K$15:K$360)</f>
        <v>0</v>
      </c>
      <c r="L16" s="94">
        <f ca="1">SUMIF('P&amp;L1'!$C$15:$C$360,$D16,'P&amp;L1'!L$15:L$360)</f>
        <v>0</v>
      </c>
      <c r="M16" s="94">
        <f ca="1">SUMIF('P&amp;L1'!$C$15:$C$360,$D16,'P&amp;L1'!M$15:M$360)</f>
        <v>0</v>
      </c>
      <c r="N16" s="94">
        <f ca="1">SUMIF('P&amp;L1'!$C$15:$C$360,$D16,'P&amp;L1'!N$15:N$360)</f>
        <v>0</v>
      </c>
      <c r="O16" s="94">
        <f ca="1">SUMIF('P&amp;L1'!$C$15:$C$360,$D16,'P&amp;L1'!O$15:O$360)</f>
        <v>0</v>
      </c>
      <c r="P16" s="94">
        <f ca="1">SUMIF('P&amp;L1'!$C$15:$C$360,$D16,'P&amp;L1'!P$15:P$360)</f>
        <v>0</v>
      </c>
      <c r="Q16" s="94">
        <f ca="1">SUMIF('P&amp;L1'!$C$15:$C$360,$D16,'P&amp;L1'!Q$15:Q$360)</f>
        <v>0</v>
      </c>
      <c r="R16" s="94">
        <f ca="1">SUMIF('P&amp;L1'!$C$15:$C$360,$D16,'P&amp;L1'!R$15:R$360)</f>
        <v>0</v>
      </c>
      <c r="S16" s="94">
        <f ca="1">SUMIF('P&amp;L1'!$C$15:$C$360,$D16,'P&amp;L1'!S$15:S$360)</f>
        <v>0</v>
      </c>
      <c r="T16" s="94">
        <f ca="1">SUMIF('P&amp;L1'!$C$15:$C$360,$D16,'P&amp;L1'!T$15:T$360)</f>
        <v>0</v>
      </c>
      <c r="U16" s="94">
        <f ca="1">SUMIF('P&amp;L1'!$C$15:$C$360,$D16,'P&amp;L1'!U$15:U$360)</f>
        <v>0</v>
      </c>
      <c r="V16" s="94">
        <f ca="1">SUMIF('P&amp;L1'!$C$15:$C$360,$D16,'P&amp;L1'!V$15:V$360)</f>
        <v>0</v>
      </c>
      <c r="W16" s="94">
        <f ca="1">SUMIF('P&amp;L1'!$C$15:$C$360,$D16,'P&amp;L1'!W$15:W$360)</f>
        <v>0</v>
      </c>
      <c r="X16" s="94">
        <f ca="1">SUMIF('P&amp;L1'!$C$15:$C$360,$D16,'P&amp;L1'!X$15:X$360)</f>
        <v>0</v>
      </c>
      <c r="Y16" s="94">
        <f ca="1">SUMIF('P&amp;L1'!$C$15:$C$360,$D16,'P&amp;L1'!Y$15:Y$360)</f>
        <v>0</v>
      </c>
      <c r="Z16" s="94">
        <f ca="1">SUMIF('P&amp;L1'!$C$15:$C$360,$D16,'P&amp;L1'!Z$15:Z$360)</f>
        <v>0</v>
      </c>
      <c r="AA16" s="94">
        <f ca="1">SUMIF('P&amp;L1'!$C$15:$C$360,$D16,'P&amp;L1'!AA$15:AA$360)</f>
        <v>0</v>
      </c>
      <c r="AB16" s="95">
        <f ca="1">SUMIF('P&amp;L1'!$C$15:$C$360,$D16,'P&amp;L1'!AB$15:AB$360)</f>
        <v>0</v>
      </c>
    </row>
    <row r="17" spans="4:28" hidden="1" outlineLevel="1">
      <c r="D17" s="112" t="str">
        <f ca="1">'Line Items'!D612</f>
        <v xml:space="preserve">Passenger Fares Revenue: ED04 - West &amp; North Yorkshire Inter-Urban </v>
      </c>
      <c r="E17" s="93"/>
      <c r="F17" s="113" t="str">
        <f ca="1">INDEX('P&amp;L1'!F$15:F$360,MATCH($D17,'P&amp;L1'!$C$15:$C$360,0))</f>
        <v>£000</v>
      </c>
      <c r="G17" s="94">
        <f ca="1">SUMIF('P&amp;L1'!$C$15:$C$360,$D17,'P&amp;L1'!G$15:G$360)</f>
        <v>0</v>
      </c>
      <c r="H17" s="94">
        <f ca="1">SUMIF('P&amp;L1'!$C$15:$C$360,$D17,'P&amp;L1'!H$15:H$360)</f>
        <v>0</v>
      </c>
      <c r="I17" s="94">
        <f ca="1">SUMIF('P&amp;L1'!$C$15:$C$360,$D17,'P&amp;L1'!I$15:I$360)</f>
        <v>0</v>
      </c>
      <c r="J17" s="94">
        <f ca="1">SUMIF('P&amp;L1'!$C$15:$C$360,$D17,'P&amp;L1'!J$15:J$360)</f>
        <v>0</v>
      </c>
      <c r="K17" s="94">
        <f ca="1">SUMIF('P&amp;L1'!$C$15:$C$360,$D17,'P&amp;L1'!K$15:K$360)</f>
        <v>0</v>
      </c>
      <c r="L17" s="94">
        <f ca="1">SUMIF('P&amp;L1'!$C$15:$C$360,$D17,'P&amp;L1'!L$15:L$360)</f>
        <v>0</v>
      </c>
      <c r="M17" s="94">
        <f ca="1">SUMIF('P&amp;L1'!$C$15:$C$360,$D17,'P&amp;L1'!M$15:M$360)</f>
        <v>0</v>
      </c>
      <c r="N17" s="94">
        <f ca="1">SUMIF('P&amp;L1'!$C$15:$C$360,$D17,'P&amp;L1'!N$15:N$360)</f>
        <v>0</v>
      </c>
      <c r="O17" s="94">
        <f ca="1">SUMIF('P&amp;L1'!$C$15:$C$360,$D17,'P&amp;L1'!O$15:O$360)</f>
        <v>0</v>
      </c>
      <c r="P17" s="94">
        <f ca="1">SUMIF('P&amp;L1'!$C$15:$C$360,$D17,'P&amp;L1'!P$15:P$360)</f>
        <v>0</v>
      </c>
      <c r="Q17" s="94">
        <f ca="1">SUMIF('P&amp;L1'!$C$15:$C$360,$D17,'P&amp;L1'!Q$15:Q$360)</f>
        <v>0</v>
      </c>
      <c r="R17" s="94">
        <f ca="1">SUMIF('P&amp;L1'!$C$15:$C$360,$D17,'P&amp;L1'!R$15:R$360)</f>
        <v>0</v>
      </c>
      <c r="S17" s="94">
        <f ca="1">SUMIF('P&amp;L1'!$C$15:$C$360,$D17,'P&amp;L1'!S$15:S$360)</f>
        <v>0</v>
      </c>
      <c r="T17" s="94">
        <f ca="1">SUMIF('P&amp;L1'!$C$15:$C$360,$D17,'P&amp;L1'!T$15:T$360)</f>
        <v>0</v>
      </c>
      <c r="U17" s="94">
        <f ca="1">SUMIF('P&amp;L1'!$C$15:$C$360,$D17,'P&amp;L1'!U$15:U$360)</f>
        <v>0</v>
      </c>
      <c r="V17" s="94">
        <f ca="1">SUMIF('P&amp;L1'!$C$15:$C$360,$D17,'P&amp;L1'!V$15:V$360)</f>
        <v>0</v>
      </c>
      <c r="W17" s="94">
        <f ca="1">SUMIF('P&amp;L1'!$C$15:$C$360,$D17,'P&amp;L1'!W$15:W$360)</f>
        <v>0</v>
      </c>
      <c r="X17" s="94">
        <f ca="1">SUMIF('P&amp;L1'!$C$15:$C$360,$D17,'P&amp;L1'!X$15:X$360)</f>
        <v>0</v>
      </c>
      <c r="Y17" s="94">
        <f ca="1">SUMIF('P&amp;L1'!$C$15:$C$360,$D17,'P&amp;L1'!Y$15:Y$360)</f>
        <v>0</v>
      </c>
      <c r="Z17" s="94">
        <f ca="1">SUMIF('P&amp;L1'!$C$15:$C$360,$D17,'P&amp;L1'!Z$15:Z$360)</f>
        <v>0</v>
      </c>
      <c r="AA17" s="94">
        <f ca="1">SUMIF('P&amp;L1'!$C$15:$C$360,$D17,'P&amp;L1'!AA$15:AA$360)</f>
        <v>0</v>
      </c>
      <c r="AB17" s="95">
        <f ca="1">SUMIF('P&amp;L1'!$C$15:$C$360,$D17,'P&amp;L1'!AB$15:AB$360)</f>
        <v>0</v>
      </c>
    </row>
    <row r="18" spans="4:28" hidden="1" outlineLevel="1">
      <c r="D18" s="112" t="str">
        <f ca="1">'Line Items'!D613</f>
        <v xml:space="preserve">Passenger Fares Revenue: ED05 - West &amp; North Yorkshire Local </v>
      </c>
      <c r="E18" s="93"/>
      <c r="F18" s="113" t="str">
        <f ca="1">INDEX('P&amp;L1'!F$15:F$360,MATCH($D18,'P&amp;L1'!$C$15:$C$360,0))</f>
        <v>£000</v>
      </c>
      <c r="G18" s="94">
        <f ca="1">SUMIF('P&amp;L1'!$C$15:$C$360,$D18,'P&amp;L1'!G$15:G$360)</f>
        <v>0</v>
      </c>
      <c r="H18" s="94">
        <f ca="1">SUMIF('P&amp;L1'!$C$15:$C$360,$D18,'P&amp;L1'!H$15:H$360)</f>
        <v>0</v>
      </c>
      <c r="I18" s="94">
        <f ca="1">SUMIF('P&amp;L1'!$C$15:$C$360,$D18,'P&amp;L1'!I$15:I$360)</f>
        <v>0</v>
      </c>
      <c r="J18" s="94">
        <f ca="1">SUMIF('P&amp;L1'!$C$15:$C$360,$D18,'P&amp;L1'!J$15:J$360)</f>
        <v>0</v>
      </c>
      <c r="K18" s="94">
        <f ca="1">SUMIF('P&amp;L1'!$C$15:$C$360,$D18,'P&amp;L1'!K$15:K$360)</f>
        <v>0</v>
      </c>
      <c r="L18" s="94">
        <f ca="1">SUMIF('P&amp;L1'!$C$15:$C$360,$D18,'P&amp;L1'!L$15:L$360)</f>
        <v>0</v>
      </c>
      <c r="M18" s="94">
        <f ca="1">SUMIF('P&amp;L1'!$C$15:$C$360,$D18,'P&amp;L1'!M$15:M$360)</f>
        <v>0</v>
      </c>
      <c r="N18" s="94">
        <f ca="1">SUMIF('P&amp;L1'!$C$15:$C$360,$D18,'P&amp;L1'!N$15:N$360)</f>
        <v>0</v>
      </c>
      <c r="O18" s="94">
        <f ca="1">SUMIF('P&amp;L1'!$C$15:$C$360,$D18,'P&amp;L1'!O$15:O$360)</f>
        <v>0</v>
      </c>
      <c r="P18" s="94">
        <f ca="1">SUMIF('P&amp;L1'!$C$15:$C$360,$D18,'P&amp;L1'!P$15:P$360)</f>
        <v>0</v>
      </c>
      <c r="Q18" s="94">
        <f ca="1">SUMIF('P&amp;L1'!$C$15:$C$360,$D18,'P&amp;L1'!Q$15:Q$360)</f>
        <v>0</v>
      </c>
      <c r="R18" s="94">
        <f ca="1">SUMIF('P&amp;L1'!$C$15:$C$360,$D18,'P&amp;L1'!R$15:R$360)</f>
        <v>0</v>
      </c>
      <c r="S18" s="94">
        <f ca="1">SUMIF('P&amp;L1'!$C$15:$C$360,$D18,'P&amp;L1'!S$15:S$360)</f>
        <v>0</v>
      </c>
      <c r="T18" s="94">
        <f ca="1">SUMIF('P&amp;L1'!$C$15:$C$360,$D18,'P&amp;L1'!T$15:T$360)</f>
        <v>0</v>
      </c>
      <c r="U18" s="94">
        <f ca="1">SUMIF('P&amp;L1'!$C$15:$C$360,$D18,'P&amp;L1'!U$15:U$360)</f>
        <v>0</v>
      </c>
      <c r="V18" s="94">
        <f ca="1">SUMIF('P&amp;L1'!$C$15:$C$360,$D18,'P&amp;L1'!V$15:V$360)</f>
        <v>0</v>
      </c>
      <c r="W18" s="94">
        <f ca="1">SUMIF('P&amp;L1'!$C$15:$C$360,$D18,'P&amp;L1'!W$15:W$360)</f>
        <v>0</v>
      </c>
      <c r="X18" s="94">
        <f ca="1">SUMIF('P&amp;L1'!$C$15:$C$360,$D18,'P&amp;L1'!X$15:X$360)</f>
        <v>0</v>
      </c>
      <c r="Y18" s="94">
        <f ca="1">SUMIF('P&amp;L1'!$C$15:$C$360,$D18,'P&amp;L1'!Y$15:Y$360)</f>
        <v>0</v>
      </c>
      <c r="Z18" s="94">
        <f ca="1">SUMIF('P&amp;L1'!$C$15:$C$360,$D18,'P&amp;L1'!Z$15:Z$360)</f>
        <v>0</v>
      </c>
      <c r="AA18" s="94">
        <f ca="1">SUMIF('P&amp;L1'!$C$15:$C$360,$D18,'P&amp;L1'!AA$15:AA$360)</f>
        <v>0</v>
      </c>
      <c r="AB18" s="95">
        <f ca="1">SUMIF('P&amp;L1'!$C$15:$C$360,$D18,'P&amp;L1'!AB$15:AB$360)</f>
        <v>0</v>
      </c>
    </row>
    <row r="19" spans="4:28" hidden="1" outlineLevel="1">
      <c r="D19" s="112" t="str">
        <f ca="1">'Line Items'!D614</f>
        <v>Passenger Fares Revenue: ED06 - South &amp; East Yorkshire Inter-Urban</v>
      </c>
      <c r="E19" s="93"/>
      <c r="F19" s="113" t="str">
        <f ca="1">INDEX('P&amp;L1'!F$15:F$360,MATCH($D19,'P&amp;L1'!$C$15:$C$360,0))</f>
        <v>£000</v>
      </c>
      <c r="G19" s="94">
        <f ca="1">SUMIF('P&amp;L1'!$C$15:$C$360,$D19,'P&amp;L1'!G$15:G$360)</f>
        <v>0</v>
      </c>
      <c r="H19" s="94">
        <f ca="1">SUMIF('P&amp;L1'!$C$15:$C$360,$D19,'P&amp;L1'!H$15:H$360)</f>
        <v>0</v>
      </c>
      <c r="I19" s="94">
        <f ca="1">SUMIF('P&amp;L1'!$C$15:$C$360,$D19,'P&amp;L1'!I$15:I$360)</f>
        <v>0</v>
      </c>
      <c r="J19" s="94">
        <f ca="1">SUMIF('P&amp;L1'!$C$15:$C$360,$D19,'P&amp;L1'!J$15:J$360)</f>
        <v>0</v>
      </c>
      <c r="K19" s="94">
        <f ca="1">SUMIF('P&amp;L1'!$C$15:$C$360,$D19,'P&amp;L1'!K$15:K$360)</f>
        <v>0</v>
      </c>
      <c r="L19" s="94">
        <f ca="1">SUMIF('P&amp;L1'!$C$15:$C$360,$D19,'P&amp;L1'!L$15:L$360)</f>
        <v>0</v>
      </c>
      <c r="M19" s="94">
        <f ca="1">SUMIF('P&amp;L1'!$C$15:$C$360,$D19,'P&amp;L1'!M$15:M$360)</f>
        <v>0</v>
      </c>
      <c r="N19" s="94">
        <f ca="1">SUMIF('P&amp;L1'!$C$15:$C$360,$D19,'P&amp;L1'!N$15:N$360)</f>
        <v>0</v>
      </c>
      <c r="O19" s="94">
        <f ca="1">SUMIF('P&amp;L1'!$C$15:$C$360,$D19,'P&amp;L1'!O$15:O$360)</f>
        <v>0</v>
      </c>
      <c r="P19" s="94">
        <f ca="1">SUMIF('P&amp;L1'!$C$15:$C$360,$D19,'P&amp;L1'!P$15:P$360)</f>
        <v>0</v>
      </c>
      <c r="Q19" s="94">
        <f ca="1">SUMIF('P&amp;L1'!$C$15:$C$360,$D19,'P&amp;L1'!Q$15:Q$360)</f>
        <v>0</v>
      </c>
      <c r="R19" s="94">
        <f ca="1">SUMIF('P&amp;L1'!$C$15:$C$360,$D19,'P&amp;L1'!R$15:R$360)</f>
        <v>0</v>
      </c>
      <c r="S19" s="94">
        <f ca="1">SUMIF('P&amp;L1'!$C$15:$C$360,$D19,'P&amp;L1'!S$15:S$360)</f>
        <v>0</v>
      </c>
      <c r="T19" s="94">
        <f ca="1">SUMIF('P&amp;L1'!$C$15:$C$360,$D19,'P&amp;L1'!T$15:T$360)</f>
        <v>0</v>
      </c>
      <c r="U19" s="94">
        <f ca="1">SUMIF('P&amp;L1'!$C$15:$C$360,$D19,'P&amp;L1'!U$15:U$360)</f>
        <v>0</v>
      </c>
      <c r="V19" s="94">
        <f ca="1">SUMIF('P&amp;L1'!$C$15:$C$360,$D19,'P&amp;L1'!V$15:V$360)</f>
        <v>0</v>
      </c>
      <c r="W19" s="94">
        <f ca="1">SUMIF('P&amp;L1'!$C$15:$C$360,$D19,'P&amp;L1'!W$15:W$360)</f>
        <v>0</v>
      </c>
      <c r="X19" s="94">
        <f ca="1">SUMIF('P&amp;L1'!$C$15:$C$360,$D19,'P&amp;L1'!X$15:X$360)</f>
        <v>0</v>
      </c>
      <c r="Y19" s="94">
        <f ca="1">SUMIF('P&amp;L1'!$C$15:$C$360,$D19,'P&amp;L1'!Y$15:Y$360)</f>
        <v>0</v>
      </c>
      <c r="Z19" s="94">
        <f ca="1">SUMIF('P&amp;L1'!$C$15:$C$360,$D19,'P&amp;L1'!Z$15:Z$360)</f>
        <v>0</v>
      </c>
      <c r="AA19" s="94">
        <f ca="1">SUMIF('P&amp;L1'!$C$15:$C$360,$D19,'P&amp;L1'!AA$15:AA$360)</f>
        <v>0</v>
      </c>
      <c r="AB19" s="95">
        <f ca="1">SUMIF('P&amp;L1'!$C$15:$C$360,$D19,'P&amp;L1'!AB$15:AB$360)</f>
        <v>0</v>
      </c>
    </row>
    <row r="20" spans="4:28" hidden="1" outlineLevel="1">
      <c r="D20" s="112" t="str">
        <f ca="1">'Line Items'!D615</f>
        <v>Passenger Fares Revenue: ED07 - South &amp; East Yorkshire Local</v>
      </c>
      <c r="E20" s="93"/>
      <c r="F20" s="113" t="str">
        <f ca="1">INDEX('P&amp;L1'!F$15:F$360,MATCH($D20,'P&amp;L1'!$C$15:$C$360,0))</f>
        <v>£000</v>
      </c>
      <c r="G20" s="94">
        <f ca="1">SUMIF('P&amp;L1'!$C$15:$C$360,$D20,'P&amp;L1'!G$15:G$360)</f>
        <v>0</v>
      </c>
      <c r="H20" s="94">
        <f ca="1">SUMIF('P&amp;L1'!$C$15:$C$360,$D20,'P&amp;L1'!H$15:H$360)</f>
        <v>0</v>
      </c>
      <c r="I20" s="94">
        <f ca="1">SUMIF('P&amp;L1'!$C$15:$C$360,$D20,'P&amp;L1'!I$15:I$360)</f>
        <v>0</v>
      </c>
      <c r="J20" s="94">
        <f ca="1">SUMIF('P&amp;L1'!$C$15:$C$360,$D20,'P&amp;L1'!J$15:J$360)</f>
        <v>0</v>
      </c>
      <c r="K20" s="94">
        <f ca="1">SUMIF('P&amp;L1'!$C$15:$C$360,$D20,'P&amp;L1'!K$15:K$360)</f>
        <v>0</v>
      </c>
      <c r="L20" s="94">
        <f ca="1">SUMIF('P&amp;L1'!$C$15:$C$360,$D20,'P&amp;L1'!L$15:L$360)</f>
        <v>0</v>
      </c>
      <c r="M20" s="94">
        <f ca="1">SUMIF('P&amp;L1'!$C$15:$C$360,$D20,'P&amp;L1'!M$15:M$360)</f>
        <v>0</v>
      </c>
      <c r="N20" s="94">
        <f ca="1">SUMIF('P&amp;L1'!$C$15:$C$360,$D20,'P&amp;L1'!N$15:N$360)</f>
        <v>0</v>
      </c>
      <c r="O20" s="94">
        <f ca="1">SUMIF('P&amp;L1'!$C$15:$C$360,$D20,'P&amp;L1'!O$15:O$360)</f>
        <v>0</v>
      </c>
      <c r="P20" s="94">
        <f ca="1">SUMIF('P&amp;L1'!$C$15:$C$360,$D20,'P&amp;L1'!P$15:P$360)</f>
        <v>0</v>
      </c>
      <c r="Q20" s="94">
        <f ca="1">SUMIF('P&amp;L1'!$C$15:$C$360,$D20,'P&amp;L1'!Q$15:Q$360)</f>
        <v>0</v>
      </c>
      <c r="R20" s="94">
        <f ca="1">SUMIF('P&amp;L1'!$C$15:$C$360,$D20,'P&amp;L1'!R$15:R$360)</f>
        <v>0</v>
      </c>
      <c r="S20" s="94">
        <f ca="1">SUMIF('P&amp;L1'!$C$15:$C$360,$D20,'P&amp;L1'!S$15:S$360)</f>
        <v>0</v>
      </c>
      <c r="T20" s="94">
        <f ca="1">SUMIF('P&amp;L1'!$C$15:$C$360,$D20,'P&amp;L1'!T$15:T$360)</f>
        <v>0</v>
      </c>
      <c r="U20" s="94">
        <f ca="1">SUMIF('P&amp;L1'!$C$15:$C$360,$D20,'P&amp;L1'!U$15:U$360)</f>
        <v>0</v>
      </c>
      <c r="V20" s="94">
        <f ca="1">SUMIF('P&amp;L1'!$C$15:$C$360,$D20,'P&amp;L1'!V$15:V$360)</f>
        <v>0</v>
      </c>
      <c r="W20" s="94">
        <f ca="1">SUMIF('P&amp;L1'!$C$15:$C$360,$D20,'P&amp;L1'!W$15:W$360)</f>
        <v>0</v>
      </c>
      <c r="X20" s="94">
        <f ca="1">SUMIF('P&amp;L1'!$C$15:$C$360,$D20,'P&amp;L1'!X$15:X$360)</f>
        <v>0</v>
      </c>
      <c r="Y20" s="94">
        <f ca="1">SUMIF('P&amp;L1'!$C$15:$C$360,$D20,'P&amp;L1'!Y$15:Y$360)</f>
        <v>0</v>
      </c>
      <c r="Z20" s="94">
        <f ca="1">SUMIF('P&amp;L1'!$C$15:$C$360,$D20,'P&amp;L1'!Z$15:Z$360)</f>
        <v>0</v>
      </c>
      <c r="AA20" s="94">
        <f ca="1">SUMIF('P&amp;L1'!$C$15:$C$360,$D20,'P&amp;L1'!AA$15:AA$360)</f>
        <v>0</v>
      </c>
      <c r="AB20" s="95">
        <f ca="1">SUMIF('P&amp;L1'!$C$15:$C$360,$D20,'P&amp;L1'!AB$15:AB$360)</f>
        <v>0</v>
      </c>
    </row>
    <row r="21" spans="4:28" hidden="1" outlineLevel="1">
      <c r="D21" s="112" t="str">
        <f ca="1">'Line Items'!D616</f>
        <v>Passenger Fares Revenue: ED08 - North Manchester</v>
      </c>
      <c r="E21" s="93"/>
      <c r="F21" s="113" t="str">
        <f ca="1">INDEX('P&amp;L1'!F$15:F$360,MATCH($D21,'P&amp;L1'!$C$15:$C$360,0))</f>
        <v>£000</v>
      </c>
      <c r="G21" s="94">
        <f ca="1">SUMIF('P&amp;L1'!$C$15:$C$360,$D21,'P&amp;L1'!G$15:G$360)</f>
        <v>0</v>
      </c>
      <c r="H21" s="94">
        <f ca="1">SUMIF('P&amp;L1'!$C$15:$C$360,$D21,'P&amp;L1'!H$15:H$360)</f>
        <v>0</v>
      </c>
      <c r="I21" s="94">
        <f ca="1">SUMIF('P&amp;L1'!$C$15:$C$360,$D21,'P&amp;L1'!I$15:I$360)</f>
        <v>0</v>
      </c>
      <c r="J21" s="94">
        <f ca="1">SUMIF('P&amp;L1'!$C$15:$C$360,$D21,'P&amp;L1'!J$15:J$360)</f>
        <v>0</v>
      </c>
      <c r="K21" s="94">
        <f ca="1">SUMIF('P&amp;L1'!$C$15:$C$360,$D21,'P&amp;L1'!K$15:K$360)</f>
        <v>0</v>
      </c>
      <c r="L21" s="94">
        <f ca="1">SUMIF('P&amp;L1'!$C$15:$C$360,$D21,'P&amp;L1'!L$15:L$360)</f>
        <v>0</v>
      </c>
      <c r="M21" s="94">
        <f ca="1">SUMIF('P&amp;L1'!$C$15:$C$360,$D21,'P&amp;L1'!M$15:M$360)</f>
        <v>0</v>
      </c>
      <c r="N21" s="94">
        <f ca="1">SUMIF('P&amp;L1'!$C$15:$C$360,$D21,'P&amp;L1'!N$15:N$360)</f>
        <v>0</v>
      </c>
      <c r="O21" s="94">
        <f ca="1">SUMIF('P&amp;L1'!$C$15:$C$360,$D21,'P&amp;L1'!O$15:O$360)</f>
        <v>0</v>
      </c>
      <c r="P21" s="94">
        <f ca="1">SUMIF('P&amp;L1'!$C$15:$C$360,$D21,'P&amp;L1'!P$15:P$360)</f>
        <v>0</v>
      </c>
      <c r="Q21" s="94">
        <f ca="1">SUMIF('P&amp;L1'!$C$15:$C$360,$D21,'P&amp;L1'!Q$15:Q$360)</f>
        <v>0</v>
      </c>
      <c r="R21" s="94">
        <f ca="1">SUMIF('P&amp;L1'!$C$15:$C$360,$D21,'P&amp;L1'!R$15:R$360)</f>
        <v>0</v>
      </c>
      <c r="S21" s="94">
        <f ca="1">SUMIF('P&amp;L1'!$C$15:$C$360,$D21,'P&amp;L1'!S$15:S$360)</f>
        <v>0</v>
      </c>
      <c r="T21" s="94">
        <f ca="1">SUMIF('P&amp;L1'!$C$15:$C$360,$D21,'P&amp;L1'!T$15:T$360)</f>
        <v>0</v>
      </c>
      <c r="U21" s="94">
        <f ca="1">SUMIF('P&amp;L1'!$C$15:$C$360,$D21,'P&amp;L1'!U$15:U$360)</f>
        <v>0</v>
      </c>
      <c r="V21" s="94">
        <f ca="1">SUMIF('P&amp;L1'!$C$15:$C$360,$D21,'P&amp;L1'!V$15:V$360)</f>
        <v>0</v>
      </c>
      <c r="W21" s="94">
        <f ca="1">SUMIF('P&amp;L1'!$C$15:$C$360,$D21,'P&amp;L1'!W$15:W$360)</f>
        <v>0</v>
      </c>
      <c r="X21" s="94">
        <f ca="1">SUMIF('P&amp;L1'!$C$15:$C$360,$D21,'P&amp;L1'!X$15:X$360)</f>
        <v>0</v>
      </c>
      <c r="Y21" s="94">
        <f ca="1">SUMIF('P&amp;L1'!$C$15:$C$360,$D21,'P&amp;L1'!Y$15:Y$360)</f>
        <v>0</v>
      </c>
      <c r="Z21" s="94">
        <f ca="1">SUMIF('P&amp;L1'!$C$15:$C$360,$D21,'P&amp;L1'!Z$15:Z$360)</f>
        <v>0</v>
      </c>
      <c r="AA21" s="94">
        <f ca="1">SUMIF('P&amp;L1'!$C$15:$C$360,$D21,'P&amp;L1'!AA$15:AA$360)</f>
        <v>0</v>
      </c>
      <c r="AB21" s="95">
        <f ca="1">SUMIF('P&amp;L1'!$C$15:$C$360,$D21,'P&amp;L1'!AB$15:AB$360)</f>
        <v>0</v>
      </c>
    </row>
    <row r="22" spans="4:28" hidden="1" outlineLevel="1">
      <c r="D22" s="112" t="str">
        <f ca="1">'Line Items'!D617</f>
        <v xml:space="preserve">Passenger Fares Revenue: ED09 - Merseyrail City Lines </v>
      </c>
      <c r="E22" s="93"/>
      <c r="F22" s="113" t="str">
        <f ca="1">INDEX('P&amp;L1'!F$15:F$360,MATCH($D22,'P&amp;L1'!$C$15:$C$360,0))</f>
        <v>£000</v>
      </c>
      <c r="G22" s="94">
        <f ca="1">SUMIF('P&amp;L1'!$C$15:$C$360,$D22,'P&amp;L1'!G$15:G$360)</f>
        <v>0</v>
      </c>
      <c r="H22" s="94">
        <f ca="1">SUMIF('P&amp;L1'!$C$15:$C$360,$D22,'P&amp;L1'!H$15:H$360)</f>
        <v>0</v>
      </c>
      <c r="I22" s="94">
        <f ca="1">SUMIF('P&amp;L1'!$C$15:$C$360,$D22,'P&amp;L1'!I$15:I$360)</f>
        <v>0</v>
      </c>
      <c r="J22" s="94">
        <f ca="1">SUMIF('P&amp;L1'!$C$15:$C$360,$D22,'P&amp;L1'!J$15:J$360)</f>
        <v>0</v>
      </c>
      <c r="K22" s="94">
        <f ca="1">SUMIF('P&amp;L1'!$C$15:$C$360,$D22,'P&amp;L1'!K$15:K$360)</f>
        <v>0</v>
      </c>
      <c r="L22" s="94">
        <f ca="1">SUMIF('P&amp;L1'!$C$15:$C$360,$D22,'P&amp;L1'!L$15:L$360)</f>
        <v>0</v>
      </c>
      <c r="M22" s="94">
        <f ca="1">SUMIF('P&amp;L1'!$C$15:$C$360,$D22,'P&amp;L1'!M$15:M$360)</f>
        <v>0</v>
      </c>
      <c r="N22" s="94">
        <f ca="1">SUMIF('P&amp;L1'!$C$15:$C$360,$D22,'P&amp;L1'!N$15:N$360)</f>
        <v>0</v>
      </c>
      <c r="O22" s="94">
        <f ca="1">SUMIF('P&amp;L1'!$C$15:$C$360,$D22,'P&amp;L1'!O$15:O$360)</f>
        <v>0</v>
      </c>
      <c r="P22" s="94">
        <f ca="1">SUMIF('P&amp;L1'!$C$15:$C$360,$D22,'P&amp;L1'!P$15:P$360)</f>
        <v>0</v>
      </c>
      <c r="Q22" s="94">
        <f ca="1">SUMIF('P&amp;L1'!$C$15:$C$360,$D22,'P&amp;L1'!Q$15:Q$360)</f>
        <v>0</v>
      </c>
      <c r="R22" s="94">
        <f ca="1">SUMIF('P&amp;L1'!$C$15:$C$360,$D22,'P&amp;L1'!R$15:R$360)</f>
        <v>0</v>
      </c>
      <c r="S22" s="94">
        <f ca="1">SUMIF('P&amp;L1'!$C$15:$C$360,$D22,'P&amp;L1'!S$15:S$360)</f>
        <v>0</v>
      </c>
      <c r="T22" s="94">
        <f ca="1">SUMIF('P&amp;L1'!$C$15:$C$360,$D22,'P&amp;L1'!T$15:T$360)</f>
        <v>0</v>
      </c>
      <c r="U22" s="94">
        <f ca="1">SUMIF('P&amp;L1'!$C$15:$C$360,$D22,'P&amp;L1'!U$15:U$360)</f>
        <v>0</v>
      </c>
      <c r="V22" s="94">
        <f ca="1">SUMIF('P&amp;L1'!$C$15:$C$360,$D22,'P&amp;L1'!V$15:V$360)</f>
        <v>0</v>
      </c>
      <c r="W22" s="94">
        <f ca="1">SUMIF('P&amp;L1'!$C$15:$C$360,$D22,'P&amp;L1'!W$15:W$360)</f>
        <v>0</v>
      </c>
      <c r="X22" s="94">
        <f ca="1">SUMIF('P&amp;L1'!$C$15:$C$360,$D22,'P&amp;L1'!X$15:X$360)</f>
        <v>0</v>
      </c>
      <c r="Y22" s="94">
        <f ca="1">SUMIF('P&amp;L1'!$C$15:$C$360,$D22,'P&amp;L1'!Y$15:Y$360)</f>
        <v>0</v>
      </c>
      <c r="Z22" s="94">
        <f ca="1">SUMIF('P&amp;L1'!$C$15:$C$360,$D22,'P&amp;L1'!Z$15:Z$360)</f>
        <v>0</v>
      </c>
      <c r="AA22" s="94">
        <f ca="1">SUMIF('P&amp;L1'!$C$15:$C$360,$D22,'P&amp;L1'!AA$15:AA$360)</f>
        <v>0</v>
      </c>
      <c r="AB22" s="95">
        <f ca="1">SUMIF('P&amp;L1'!$C$15:$C$360,$D22,'P&amp;L1'!AB$15:AB$360)</f>
        <v>0</v>
      </c>
    </row>
    <row r="23" spans="4:28" hidden="1" outlineLevel="1">
      <c r="D23" s="112" t="str">
        <f ca="1">'Line Items'!D618</f>
        <v xml:space="preserve">Passenger Fares Revenue: ED10 - South Manchester </v>
      </c>
      <c r="E23" s="93"/>
      <c r="F23" s="113" t="str">
        <f ca="1">INDEX('P&amp;L1'!F$15:F$360,MATCH($D23,'P&amp;L1'!$C$15:$C$360,0))</f>
        <v>£000</v>
      </c>
      <c r="G23" s="94">
        <f ca="1">SUMIF('P&amp;L1'!$C$15:$C$360,$D23,'P&amp;L1'!G$15:G$360)</f>
        <v>0</v>
      </c>
      <c r="H23" s="94">
        <f ca="1">SUMIF('P&amp;L1'!$C$15:$C$360,$D23,'P&amp;L1'!H$15:H$360)</f>
        <v>0</v>
      </c>
      <c r="I23" s="94">
        <f ca="1">SUMIF('P&amp;L1'!$C$15:$C$360,$D23,'P&amp;L1'!I$15:I$360)</f>
        <v>0</v>
      </c>
      <c r="J23" s="94">
        <f ca="1">SUMIF('P&amp;L1'!$C$15:$C$360,$D23,'P&amp;L1'!J$15:J$360)</f>
        <v>0</v>
      </c>
      <c r="K23" s="94">
        <f ca="1">SUMIF('P&amp;L1'!$C$15:$C$360,$D23,'P&amp;L1'!K$15:K$360)</f>
        <v>0</v>
      </c>
      <c r="L23" s="94">
        <f ca="1">SUMIF('P&amp;L1'!$C$15:$C$360,$D23,'P&amp;L1'!L$15:L$360)</f>
        <v>0</v>
      </c>
      <c r="M23" s="94">
        <f ca="1">SUMIF('P&amp;L1'!$C$15:$C$360,$D23,'P&amp;L1'!M$15:M$360)</f>
        <v>0</v>
      </c>
      <c r="N23" s="94">
        <f ca="1">SUMIF('P&amp;L1'!$C$15:$C$360,$D23,'P&amp;L1'!N$15:N$360)</f>
        <v>0</v>
      </c>
      <c r="O23" s="94">
        <f ca="1">SUMIF('P&amp;L1'!$C$15:$C$360,$D23,'P&amp;L1'!O$15:O$360)</f>
        <v>0</v>
      </c>
      <c r="P23" s="94">
        <f ca="1">SUMIF('P&amp;L1'!$C$15:$C$360,$D23,'P&amp;L1'!P$15:P$360)</f>
        <v>0</v>
      </c>
      <c r="Q23" s="94">
        <f ca="1">SUMIF('P&amp;L1'!$C$15:$C$360,$D23,'P&amp;L1'!Q$15:Q$360)</f>
        <v>0</v>
      </c>
      <c r="R23" s="94">
        <f ca="1">SUMIF('P&amp;L1'!$C$15:$C$360,$D23,'P&amp;L1'!R$15:R$360)</f>
        <v>0</v>
      </c>
      <c r="S23" s="94">
        <f ca="1">SUMIF('P&amp;L1'!$C$15:$C$360,$D23,'P&amp;L1'!S$15:S$360)</f>
        <v>0</v>
      </c>
      <c r="T23" s="94">
        <f ca="1">SUMIF('P&amp;L1'!$C$15:$C$360,$D23,'P&amp;L1'!T$15:T$360)</f>
        <v>0</v>
      </c>
      <c r="U23" s="94">
        <f ca="1">SUMIF('P&amp;L1'!$C$15:$C$360,$D23,'P&amp;L1'!U$15:U$360)</f>
        <v>0</v>
      </c>
      <c r="V23" s="94">
        <f ca="1">SUMIF('P&amp;L1'!$C$15:$C$360,$D23,'P&amp;L1'!V$15:V$360)</f>
        <v>0</v>
      </c>
      <c r="W23" s="94">
        <f ca="1">SUMIF('P&amp;L1'!$C$15:$C$360,$D23,'P&amp;L1'!W$15:W$360)</f>
        <v>0</v>
      </c>
      <c r="X23" s="94">
        <f ca="1">SUMIF('P&amp;L1'!$C$15:$C$360,$D23,'P&amp;L1'!X$15:X$360)</f>
        <v>0</v>
      </c>
      <c r="Y23" s="94">
        <f ca="1">SUMIF('P&amp;L1'!$C$15:$C$360,$D23,'P&amp;L1'!Y$15:Y$360)</f>
        <v>0</v>
      </c>
      <c r="Z23" s="94">
        <f ca="1">SUMIF('P&amp;L1'!$C$15:$C$360,$D23,'P&amp;L1'!Z$15:Z$360)</f>
        <v>0</v>
      </c>
      <c r="AA23" s="94">
        <f ca="1">SUMIF('P&amp;L1'!$C$15:$C$360,$D23,'P&amp;L1'!AA$15:AA$360)</f>
        <v>0</v>
      </c>
      <c r="AB23" s="95">
        <f ca="1">SUMIF('P&amp;L1'!$C$15:$C$360,$D23,'P&amp;L1'!AB$15:AB$360)</f>
        <v>0</v>
      </c>
    </row>
    <row r="24" spans="4:28" hidden="1" outlineLevel="1">
      <c r="D24" s="112" t="str">
        <f ca="1">'Line Items'!D619</f>
        <v>Passenger Fares Revenue: ED11 - Former EA03 - North West</v>
      </c>
      <c r="E24" s="93"/>
      <c r="F24" s="113" t="str">
        <f ca="1">INDEX('P&amp;L1'!F$15:F$360,MATCH($D24,'P&amp;L1'!$C$15:$C$360,0))</f>
        <v>£000</v>
      </c>
      <c r="G24" s="94">
        <f ca="1">SUMIF('P&amp;L1'!$C$15:$C$360,$D24,'P&amp;L1'!G$15:G$360)</f>
        <v>0</v>
      </c>
      <c r="H24" s="94">
        <f ca="1">SUMIF('P&amp;L1'!$C$15:$C$360,$D24,'P&amp;L1'!H$15:H$360)</f>
        <v>0</v>
      </c>
      <c r="I24" s="94">
        <f ca="1">SUMIF('P&amp;L1'!$C$15:$C$360,$D24,'P&amp;L1'!I$15:I$360)</f>
        <v>0</v>
      </c>
      <c r="J24" s="94">
        <f ca="1">SUMIF('P&amp;L1'!$C$15:$C$360,$D24,'P&amp;L1'!J$15:J$360)</f>
        <v>0</v>
      </c>
      <c r="K24" s="94">
        <f ca="1">SUMIF('P&amp;L1'!$C$15:$C$360,$D24,'P&amp;L1'!K$15:K$360)</f>
        <v>0</v>
      </c>
      <c r="L24" s="94">
        <f ca="1">SUMIF('P&amp;L1'!$C$15:$C$360,$D24,'P&amp;L1'!L$15:L$360)</f>
        <v>0</v>
      </c>
      <c r="M24" s="94">
        <f ca="1">SUMIF('P&amp;L1'!$C$15:$C$360,$D24,'P&amp;L1'!M$15:M$360)</f>
        <v>0</v>
      </c>
      <c r="N24" s="94">
        <f ca="1">SUMIF('P&amp;L1'!$C$15:$C$360,$D24,'P&amp;L1'!N$15:N$360)</f>
        <v>0</v>
      </c>
      <c r="O24" s="94">
        <f ca="1">SUMIF('P&amp;L1'!$C$15:$C$360,$D24,'P&amp;L1'!O$15:O$360)</f>
        <v>0</v>
      </c>
      <c r="P24" s="94">
        <f ca="1">SUMIF('P&amp;L1'!$C$15:$C$360,$D24,'P&amp;L1'!P$15:P$360)</f>
        <v>0</v>
      </c>
      <c r="Q24" s="94">
        <f ca="1">SUMIF('P&amp;L1'!$C$15:$C$360,$D24,'P&amp;L1'!Q$15:Q$360)</f>
        <v>0</v>
      </c>
      <c r="R24" s="94">
        <f ca="1">SUMIF('P&amp;L1'!$C$15:$C$360,$D24,'P&amp;L1'!R$15:R$360)</f>
        <v>0</v>
      </c>
      <c r="S24" s="94">
        <f ca="1">SUMIF('P&amp;L1'!$C$15:$C$360,$D24,'P&amp;L1'!S$15:S$360)</f>
        <v>0</v>
      </c>
      <c r="T24" s="94">
        <f ca="1">SUMIF('P&amp;L1'!$C$15:$C$360,$D24,'P&amp;L1'!T$15:T$360)</f>
        <v>0</v>
      </c>
      <c r="U24" s="94">
        <f ca="1">SUMIF('P&amp;L1'!$C$15:$C$360,$D24,'P&amp;L1'!U$15:U$360)</f>
        <v>0</v>
      </c>
      <c r="V24" s="94">
        <f ca="1">SUMIF('P&amp;L1'!$C$15:$C$360,$D24,'P&amp;L1'!V$15:V$360)</f>
        <v>0</v>
      </c>
      <c r="W24" s="94">
        <f ca="1">SUMIF('P&amp;L1'!$C$15:$C$360,$D24,'P&amp;L1'!W$15:W$360)</f>
        <v>0</v>
      </c>
      <c r="X24" s="94">
        <f ca="1">SUMIF('P&amp;L1'!$C$15:$C$360,$D24,'P&amp;L1'!X$15:X$360)</f>
        <v>0</v>
      </c>
      <c r="Y24" s="94">
        <f ca="1">SUMIF('P&amp;L1'!$C$15:$C$360,$D24,'P&amp;L1'!Y$15:Y$360)</f>
        <v>0</v>
      </c>
      <c r="Z24" s="94">
        <f ca="1">SUMIF('P&amp;L1'!$C$15:$C$360,$D24,'P&amp;L1'!Z$15:Z$360)</f>
        <v>0</v>
      </c>
      <c r="AA24" s="94">
        <f ca="1">SUMIF('P&amp;L1'!$C$15:$C$360,$D24,'P&amp;L1'!AA$15:AA$360)</f>
        <v>0</v>
      </c>
      <c r="AB24" s="95">
        <f ca="1">SUMIF('P&amp;L1'!$C$15:$C$360,$D24,'P&amp;L1'!AB$15:AB$360)</f>
        <v>0</v>
      </c>
    </row>
    <row r="25" spans="4:28" hidden="1" outlineLevel="1">
      <c r="D25" s="112" t="str">
        <f ca="1">'Line Items'!D620</f>
        <v>Passenger Fares Revenue: ED12 - Former EA06 - Manchester Airport - Blackpool</v>
      </c>
      <c r="E25" s="93"/>
      <c r="F25" s="113" t="str">
        <f ca="1">INDEX('P&amp;L1'!F$15:F$360,MATCH($D25,'P&amp;L1'!$C$15:$C$360,0))</f>
        <v>£000</v>
      </c>
      <c r="G25" s="94">
        <f ca="1">SUMIF('P&amp;L1'!$C$15:$C$360,$D25,'P&amp;L1'!G$15:G$360)</f>
        <v>0</v>
      </c>
      <c r="H25" s="94">
        <f ca="1">SUMIF('P&amp;L1'!$C$15:$C$360,$D25,'P&amp;L1'!H$15:H$360)</f>
        <v>0</v>
      </c>
      <c r="I25" s="94">
        <f ca="1">SUMIF('P&amp;L1'!$C$15:$C$360,$D25,'P&amp;L1'!I$15:I$360)</f>
        <v>0</v>
      </c>
      <c r="J25" s="94">
        <f ca="1">SUMIF('P&amp;L1'!$C$15:$C$360,$D25,'P&amp;L1'!J$15:J$360)</f>
        <v>0</v>
      </c>
      <c r="K25" s="94">
        <f ca="1">SUMIF('P&amp;L1'!$C$15:$C$360,$D25,'P&amp;L1'!K$15:K$360)</f>
        <v>0</v>
      </c>
      <c r="L25" s="94">
        <f ca="1">SUMIF('P&amp;L1'!$C$15:$C$360,$D25,'P&amp;L1'!L$15:L$360)</f>
        <v>0</v>
      </c>
      <c r="M25" s="94">
        <f ca="1">SUMIF('P&amp;L1'!$C$15:$C$360,$D25,'P&amp;L1'!M$15:M$360)</f>
        <v>0</v>
      </c>
      <c r="N25" s="94">
        <f ca="1">SUMIF('P&amp;L1'!$C$15:$C$360,$D25,'P&amp;L1'!N$15:N$360)</f>
        <v>0</v>
      </c>
      <c r="O25" s="94">
        <f ca="1">SUMIF('P&amp;L1'!$C$15:$C$360,$D25,'P&amp;L1'!O$15:O$360)</f>
        <v>0</v>
      </c>
      <c r="P25" s="94">
        <f ca="1">SUMIF('P&amp;L1'!$C$15:$C$360,$D25,'P&amp;L1'!P$15:P$360)</f>
        <v>0</v>
      </c>
      <c r="Q25" s="94">
        <f ca="1">SUMIF('P&amp;L1'!$C$15:$C$360,$D25,'P&amp;L1'!Q$15:Q$360)</f>
        <v>0</v>
      </c>
      <c r="R25" s="94">
        <f ca="1">SUMIF('P&amp;L1'!$C$15:$C$360,$D25,'P&amp;L1'!R$15:R$360)</f>
        <v>0</v>
      </c>
      <c r="S25" s="94">
        <f ca="1">SUMIF('P&amp;L1'!$C$15:$C$360,$D25,'P&amp;L1'!S$15:S$360)</f>
        <v>0</v>
      </c>
      <c r="T25" s="94">
        <f ca="1">SUMIF('P&amp;L1'!$C$15:$C$360,$D25,'P&amp;L1'!T$15:T$360)</f>
        <v>0</v>
      </c>
      <c r="U25" s="94">
        <f ca="1">SUMIF('P&amp;L1'!$C$15:$C$360,$D25,'P&amp;L1'!U$15:U$360)</f>
        <v>0</v>
      </c>
      <c r="V25" s="94">
        <f ca="1">SUMIF('P&amp;L1'!$C$15:$C$360,$D25,'P&amp;L1'!V$15:V$360)</f>
        <v>0</v>
      </c>
      <c r="W25" s="94">
        <f ca="1">SUMIF('P&amp;L1'!$C$15:$C$360,$D25,'P&amp;L1'!W$15:W$360)</f>
        <v>0</v>
      </c>
      <c r="X25" s="94">
        <f ca="1">SUMIF('P&amp;L1'!$C$15:$C$360,$D25,'P&amp;L1'!X$15:X$360)</f>
        <v>0</v>
      </c>
      <c r="Y25" s="94">
        <f ca="1">SUMIF('P&amp;L1'!$C$15:$C$360,$D25,'P&amp;L1'!Y$15:Y$360)</f>
        <v>0</v>
      </c>
      <c r="Z25" s="94">
        <f ca="1">SUMIF('P&amp;L1'!$C$15:$C$360,$D25,'P&amp;L1'!Z$15:Z$360)</f>
        <v>0</v>
      </c>
      <c r="AA25" s="94">
        <f ca="1">SUMIF('P&amp;L1'!$C$15:$C$360,$D25,'P&amp;L1'!AA$15:AA$360)</f>
        <v>0</v>
      </c>
      <c r="AB25" s="95">
        <f ca="1">SUMIF('P&amp;L1'!$C$15:$C$360,$D25,'P&amp;L1'!AB$15:AB$360)</f>
        <v>0</v>
      </c>
    </row>
    <row r="26" spans="4:28" hidden="1" outlineLevel="1">
      <c r="D26" s="112" t="str">
        <f ca="1">'Line Items'!D621</f>
        <v>Passenger Fares Revenue: [Passenger Revenue Service Groups Line 12]</v>
      </c>
      <c r="E26" s="93"/>
      <c r="F26" s="113" t="str">
        <f ca="1">INDEX('P&amp;L1'!F$15:F$360,MATCH($D26,'P&amp;L1'!$C$15:$C$360,0))</f>
        <v>£000</v>
      </c>
      <c r="G26" s="94">
        <f ca="1">SUMIF('P&amp;L1'!$C$15:$C$360,$D26,'P&amp;L1'!G$15:G$360)</f>
        <v>0</v>
      </c>
      <c r="H26" s="94">
        <f ca="1">SUMIF('P&amp;L1'!$C$15:$C$360,$D26,'P&amp;L1'!H$15:H$360)</f>
        <v>0</v>
      </c>
      <c r="I26" s="94">
        <f ca="1">SUMIF('P&amp;L1'!$C$15:$C$360,$D26,'P&amp;L1'!I$15:I$360)</f>
        <v>0</v>
      </c>
      <c r="J26" s="94">
        <f ca="1">SUMIF('P&amp;L1'!$C$15:$C$360,$D26,'P&amp;L1'!J$15:J$360)</f>
        <v>0</v>
      </c>
      <c r="K26" s="94">
        <f ca="1">SUMIF('P&amp;L1'!$C$15:$C$360,$D26,'P&amp;L1'!K$15:K$360)</f>
        <v>0</v>
      </c>
      <c r="L26" s="94">
        <f ca="1">SUMIF('P&amp;L1'!$C$15:$C$360,$D26,'P&amp;L1'!L$15:L$360)</f>
        <v>0</v>
      </c>
      <c r="M26" s="94">
        <f ca="1">SUMIF('P&amp;L1'!$C$15:$C$360,$D26,'P&amp;L1'!M$15:M$360)</f>
        <v>0</v>
      </c>
      <c r="N26" s="94">
        <f ca="1">SUMIF('P&amp;L1'!$C$15:$C$360,$D26,'P&amp;L1'!N$15:N$360)</f>
        <v>0</v>
      </c>
      <c r="O26" s="94">
        <f ca="1">SUMIF('P&amp;L1'!$C$15:$C$360,$D26,'P&amp;L1'!O$15:O$360)</f>
        <v>0</v>
      </c>
      <c r="P26" s="94">
        <f ca="1">SUMIF('P&amp;L1'!$C$15:$C$360,$D26,'P&amp;L1'!P$15:P$360)</f>
        <v>0</v>
      </c>
      <c r="Q26" s="94">
        <f ca="1">SUMIF('P&amp;L1'!$C$15:$C$360,$D26,'P&amp;L1'!Q$15:Q$360)</f>
        <v>0</v>
      </c>
      <c r="R26" s="94">
        <f ca="1">SUMIF('P&amp;L1'!$C$15:$C$360,$D26,'P&amp;L1'!R$15:R$360)</f>
        <v>0</v>
      </c>
      <c r="S26" s="94">
        <f ca="1">SUMIF('P&amp;L1'!$C$15:$C$360,$D26,'P&amp;L1'!S$15:S$360)</f>
        <v>0</v>
      </c>
      <c r="T26" s="94">
        <f ca="1">SUMIF('P&amp;L1'!$C$15:$C$360,$D26,'P&amp;L1'!T$15:T$360)</f>
        <v>0</v>
      </c>
      <c r="U26" s="94">
        <f ca="1">SUMIF('P&amp;L1'!$C$15:$C$360,$D26,'P&amp;L1'!U$15:U$360)</f>
        <v>0</v>
      </c>
      <c r="V26" s="94">
        <f ca="1">SUMIF('P&amp;L1'!$C$15:$C$360,$D26,'P&amp;L1'!V$15:V$360)</f>
        <v>0</v>
      </c>
      <c r="W26" s="94">
        <f ca="1">SUMIF('P&amp;L1'!$C$15:$C$360,$D26,'P&amp;L1'!W$15:W$360)</f>
        <v>0</v>
      </c>
      <c r="X26" s="94">
        <f ca="1">SUMIF('P&amp;L1'!$C$15:$C$360,$D26,'P&amp;L1'!X$15:X$360)</f>
        <v>0</v>
      </c>
      <c r="Y26" s="94">
        <f ca="1">SUMIF('P&amp;L1'!$C$15:$C$360,$D26,'P&amp;L1'!Y$15:Y$360)</f>
        <v>0</v>
      </c>
      <c r="Z26" s="94">
        <f ca="1">SUMIF('P&amp;L1'!$C$15:$C$360,$D26,'P&amp;L1'!Z$15:Z$360)</f>
        <v>0</v>
      </c>
      <c r="AA26" s="94">
        <f ca="1">SUMIF('P&amp;L1'!$C$15:$C$360,$D26,'P&amp;L1'!AA$15:AA$360)</f>
        <v>0</v>
      </c>
      <c r="AB26" s="95">
        <f ca="1">SUMIF('P&amp;L1'!$C$15:$C$360,$D26,'P&amp;L1'!AB$15:AB$360)</f>
        <v>0</v>
      </c>
    </row>
    <row r="27" spans="4:28" hidden="1" outlineLevel="1">
      <c r="D27" s="112" t="str">
        <f ca="1">'Line Items'!D622</f>
        <v>Passenger Fares Revenue: Other Fares Revenue</v>
      </c>
      <c r="E27" s="93"/>
      <c r="F27" s="113" t="str">
        <f ca="1">INDEX('P&amp;L1'!F$15:F$360,MATCH($D27,'P&amp;L1'!$C$15:$C$360,0))</f>
        <v>£000</v>
      </c>
      <c r="G27" s="94">
        <f ca="1">SUMIF('P&amp;L1'!$C$15:$C$360,$D27,'P&amp;L1'!G$15:G$360)</f>
        <v>0</v>
      </c>
      <c r="H27" s="94">
        <f ca="1">SUMIF('P&amp;L1'!$C$15:$C$360,$D27,'P&amp;L1'!H$15:H$360)</f>
        <v>0</v>
      </c>
      <c r="I27" s="94">
        <f ca="1">SUMIF('P&amp;L1'!$C$15:$C$360,$D27,'P&amp;L1'!I$15:I$360)</f>
        <v>0</v>
      </c>
      <c r="J27" s="94">
        <f ca="1">SUMIF('P&amp;L1'!$C$15:$C$360,$D27,'P&amp;L1'!J$15:J$360)</f>
        <v>0</v>
      </c>
      <c r="K27" s="94">
        <f ca="1">SUMIF('P&amp;L1'!$C$15:$C$360,$D27,'P&amp;L1'!K$15:K$360)</f>
        <v>0</v>
      </c>
      <c r="L27" s="94">
        <f ca="1">SUMIF('P&amp;L1'!$C$15:$C$360,$D27,'P&amp;L1'!L$15:L$360)</f>
        <v>0</v>
      </c>
      <c r="M27" s="94">
        <f ca="1">SUMIF('P&amp;L1'!$C$15:$C$360,$D27,'P&amp;L1'!M$15:M$360)</f>
        <v>0</v>
      </c>
      <c r="N27" s="94">
        <f ca="1">SUMIF('P&amp;L1'!$C$15:$C$360,$D27,'P&amp;L1'!N$15:N$360)</f>
        <v>0</v>
      </c>
      <c r="O27" s="94">
        <f ca="1">SUMIF('P&amp;L1'!$C$15:$C$360,$D27,'P&amp;L1'!O$15:O$360)</f>
        <v>0</v>
      </c>
      <c r="P27" s="94">
        <f ca="1">SUMIF('P&amp;L1'!$C$15:$C$360,$D27,'P&amp;L1'!P$15:P$360)</f>
        <v>0</v>
      </c>
      <c r="Q27" s="94">
        <f ca="1">SUMIF('P&amp;L1'!$C$15:$C$360,$D27,'P&amp;L1'!Q$15:Q$360)</f>
        <v>0</v>
      </c>
      <c r="R27" s="94">
        <f ca="1">SUMIF('P&amp;L1'!$C$15:$C$360,$D27,'P&amp;L1'!R$15:R$360)</f>
        <v>0</v>
      </c>
      <c r="S27" s="94">
        <f ca="1">SUMIF('P&amp;L1'!$C$15:$C$360,$D27,'P&amp;L1'!S$15:S$360)</f>
        <v>0</v>
      </c>
      <c r="T27" s="94">
        <f ca="1">SUMIF('P&amp;L1'!$C$15:$C$360,$D27,'P&amp;L1'!T$15:T$360)</f>
        <v>0</v>
      </c>
      <c r="U27" s="94">
        <f ca="1">SUMIF('P&amp;L1'!$C$15:$C$360,$D27,'P&amp;L1'!U$15:U$360)</f>
        <v>0</v>
      </c>
      <c r="V27" s="94">
        <f ca="1">SUMIF('P&amp;L1'!$C$15:$C$360,$D27,'P&amp;L1'!V$15:V$360)</f>
        <v>0</v>
      </c>
      <c r="W27" s="94">
        <f ca="1">SUMIF('P&amp;L1'!$C$15:$C$360,$D27,'P&amp;L1'!W$15:W$360)</f>
        <v>0</v>
      </c>
      <c r="X27" s="94">
        <f ca="1">SUMIF('P&amp;L1'!$C$15:$C$360,$D27,'P&amp;L1'!X$15:X$360)</f>
        <v>0</v>
      </c>
      <c r="Y27" s="94">
        <f ca="1">SUMIF('P&amp;L1'!$C$15:$C$360,$D27,'P&amp;L1'!Y$15:Y$360)</f>
        <v>0</v>
      </c>
      <c r="Z27" s="94">
        <f ca="1">SUMIF('P&amp;L1'!$C$15:$C$360,$D27,'P&amp;L1'!Z$15:Z$360)</f>
        <v>0</v>
      </c>
      <c r="AA27" s="94">
        <f ca="1">SUMIF('P&amp;L1'!$C$15:$C$360,$D27,'P&amp;L1'!AA$15:AA$360)</f>
        <v>0</v>
      </c>
      <c r="AB27" s="95">
        <f ca="1">SUMIF('P&amp;L1'!$C$15:$C$360,$D27,'P&amp;L1'!AB$15:AB$360)</f>
        <v>0</v>
      </c>
    </row>
    <row r="28" spans="4:28" hidden="1" outlineLevel="1">
      <c r="D28" s="112" t="str">
        <f ca="1">'Line Items'!D623</f>
        <v>Other Revenue: Other Revenue from Core Business</v>
      </c>
      <c r="E28" s="93"/>
      <c r="F28" s="113" t="str">
        <f ca="1">INDEX('P&amp;L1'!F$15:F$360,MATCH($D28,'P&amp;L1'!$C$15:$C$360,0))</f>
        <v>£000</v>
      </c>
      <c r="G28" s="94">
        <f ca="1">SUMIF('P&amp;L1'!$C$15:$C$360,$D28,'P&amp;L1'!G$15:G$360)</f>
        <v>0</v>
      </c>
      <c r="H28" s="94">
        <f ca="1">SUMIF('P&amp;L1'!$C$15:$C$360,$D28,'P&amp;L1'!H$15:H$360)</f>
        <v>0</v>
      </c>
      <c r="I28" s="94">
        <f ca="1">SUMIF('P&amp;L1'!$C$15:$C$360,$D28,'P&amp;L1'!I$15:I$360)</f>
        <v>0</v>
      </c>
      <c r="J28" s="94">
        <f ca="1">SUMIF('P&amp;L1'!$C$15:$C$360,$D28,'P&amp;L1'!J$15:J$360)</f>
        <v>0</v>
      </c>
      <c r="K28" s="94">
        <f ca="1">SUMIF('P&amp;L1'!$C$15:$C$360,$D28,'P&amp;L1'!K$15:K$360)</f>
        <v>0</v>
      </c>
      <c r="L28" s="94">
        <f ca="1">SUMIF('P&amp;L1'!$C$15:$C$360,$D28,'P&amp;L1'!L$15:L$360)</f>
        <v>0</v>
      </c>
      <c r="M28" s="94">
        <f ca="1">SUMIF('P&amp;L1'!$C$15:$C$360,$D28,'P&amp;L1'!M$15:M$360)</f>
        <v>0</v>
      </c>
      <c r="N28" s="94">
        <f ca="1">SUMIF('P&amp;L1'!$C$15:$C$360,$D28,'P&amp;L1'!N$15:N$360)</f>
        <v>0</v>
      </c>
      <c r="O28" s="94">
        <f ca="1">SUMIF('P&amp;L1'!$C$15:$C$360,$D28,'P&amp;L1'!O$15:O$360)</f>
        <v>0</v>
      </c>
      <c r="P28" s="94">
        <f ca="1">SUMIF('P&amp;L1'!$C$15:$C$360,$D28,'P&amp;L1'!P$15:P$360)</f>
        <v>0</v>
      </c>
      <c r="Q28" s="94">
        <f ca="1">SUMIF('P&amp;L1'!$C$15:$C$360,$D28,'P&amp;L1'!Q$15:Q$360)</f>
        <v>0</v>
      </c>
      <c r="R28" s="94">
        <f ca="1">SUMIF('P&amp;L1'!$C$15:$C$360,$D28,'P&amp;L1'!R$15:R$360)</f>
        <v>0</v>
      </c>
      <c r="S28" s="94">
        <f ca="1">SUMIF('P&amp;L1'!$C$15:$C$360,$D28,'P&amp;L1'!S$15:S$360)</f>
        <v>0</v>
      </c>
      <c r="T28" s="94">
        <f ca="1">SUMIF('P&amp;L1'!$C$15:$C$360,$D28,'P&amp;L1'!T$15:T$360)</f>
        <v>0</v>
      </c>
      <c r="U28" s="94">
        <f ca="1">SUMIF('P&amp;L1'!$C$15:$C$360,$D28,'P&amp;L1'!U$15:U$360)</f>
        <v>0</v>
      </c>
      <c r="V28" s="94">
        <f ca="1">SUMIF('P&amp;L1'!$C$15:$C$360,$D28,'P&amp;L1'!V$15:V$360)</f>
        <v>0</v>
      </c>
      <c r="W28" s="94">
        <f ca="1">SUMIF('P&amp;L1'!$C$15:$C$360,$D28,'P&amp;L1'!W$15:W$360)</f>
        <v>0</v>
      </c>
      <c r="X28" s="94">
        <f ca="1">SUMIF('P&amp;L1'!$C$15:$C$360,$D28,'P&amp;L1'!X$15:X$360)</f>
        <v>0</v>
      </c>
      <c r="Y28" s="94">
        <f ca="1">SUMIF('P&amp;L1'!$C$15:$C$360,$D28,'P&amp;L1'!Y$15:Y$360)</f>
        <v>0</v>
      </c>
      <c r="Z28" s="94">
        <f ca="1">SUMIF('P&amp;L1'!$C$15:$C$360,$D28,'P&amp;L1'!Z$15:Z$360)</f>
        <v>0</v>
      </c>
      <c r="AA28" s="94">
        <f ca="1">SUMIF('P&amp;L1'!$C$15:$C$360,$D28,'P&amp;L1'!AA$15:AA$360)</f>
        <v>0</v>
      </c>
      <c r="AB28" s="95">
        <f ca="1">SUMIF('P&amp;L1'!$C$15:$C$360,$D28,'P&amp;L1'!AB$15:AB$360)</f>
        <v>0</v>
      </c>
    </row>
    <row r="29" spans="4:28" hidden="1" outlineLevel="1">
      <c r="D29" s="123" t="str">
        <f ca="1">'Line Items'!D624</f>
        <v>Other Revenue: Revenue from Costs Offcharged</v>
      </c>
      <c r="E29" s="183"/>
      <c r="F29" s="124" t="str">
        <f ca="1">INDEX('P&amp;L1'!F$15:F$360,MATCH($D29,'P&amp;L1'!$C$15:$C$360,0))</f>
        <v>£000</v>
      </c>
      <c r="G29" s="98">
        <f ca="1">SUMIF('P&amp;L1'!$C$15:$C$360,$D29,'P&amp;L1'!G$15:G$360)</f>
        <v>0</v>
      </c>
      <c r="H29" s="98">
        <f ca="1">SUMIF('P&amp;L1'!$C$15:$C$360,$D29,'P&amp;L1'!H$15:H$360)</f>
        <v>0</v>
      </c>
      <c r="I29" s="98">
        <f ca="1">SUMIF('P&amp;L1'!$C$15:$C$360,$D29,'P&amp;L1'!I$15:I$360)</f>
        <v>0</v>
      </c>
      <c r="J29" s="98">
        <f ca="1">SUMIF('P&amp;L1'!$C$15:$C$360,$D29,'P&amp;L1'!J$15:J$360)</f>
        <v>0</v>
      </c>
      <c r="K29" s="98">
        <f ca="1">SUMIF('P&amp;L1'!$C$15:$C$360,$D29,'P&amp;L1'!K$15:K$360)</f>
        <v>0</v>
      </c>
      <c r="L29" s="98">
        <f ca="1">SUMIF('P&amp;L1'!$C$15:$C$360,$D29,'P&amp;L1'!L$15:L$360)</f>
        <v>0</v>
      </c>
      <c r="M29" s="98">
        <f ca="1">SUMIF('P&amp;L1'!$C$15:$C$360,$D29,'P&amp;L1'!M$15:M$360)</f>
        <v>0</v>
      </c>
      <c r="N29" s="98">
        <f ca="1">SUMIF('P&amp;L1'!$C$15:$C$360,$D29,'P&amp;L1'!N$15:N$360)</f>
        <v>0</v>
      </c>
      <c r="O29" s="98">
        <f ca="1">SUMIF('P&amp;L1'!$C$15:$C$360,$D29,'P&amp;L1'!O$15:O$360)</f>
        <v>0</v>
      </c>
      <c r="P29" s="98">
        <f ca="1">SUMIF('P&amp;L1'!$C$15:$C$360,$D29,'P&amp;L1'!P$15:P$360)</f>
        <v>0</v>
      </c>
      <c r="Q29" s="98">
        <f ca="1">SUMIF('P&amp;L1'!$C$15:$C$360,$D29,'P&amp;L1'!Q$15:Q$360)</f>
        <v>0</v>
      </c>
      <c r="R29" s="98">
        <f ca="1">SUMIF('P&amp;L1'!$C$15:$C$360,$D29,'P&amp;L1'!R$15:R$360)</f>
        <v>0</v>
      </c>
      <c r="S29" s="98">
        <f ca="1">SUMIF('P&amp;L1'!$C$15:$C$360,$D29,'P&amp;L1'!S$15:S$360)</f>
        <v>0</v>
      </c>
      <c r="T29" s="98">
        <f ca="1">SUMIF('P&amp;L1'!$C$15:$C$360,$D29,'P&amp;L1'!T$15:T$360)</f>
        <v>0</v>
      </c>
      <c r="U29" s="98">
        <f ca="1">SUMIF('P&amp;L1'!$C$15:$C$360,$D29,'P&amp;L1'!U$15:U$360)</f>
        <v>0</v>
      </c>
      <c r="V29" s="98">
        <f ca="1">SUMIF('P&amp;L1'!$C$15:$C$360,$D29,'P&amp;L1'!V$15:V$360)</f>
        <v>0</v>
      </c>
      <c r="W29" s="98">
        <f ca="1">SUMIF('P&amp;L1'!$C$15:$C$360,$D29,'P&amp;L1'!W$15:W$360)</f>
        <v>0</v>
      </c>
      <c r="X29" s="98">
        <f ca="1">SUMIF('P&amp;L1'!$C$15:$C$360,$D29,'P&amp;L1'!X$15:X$360)</f>
        <v>0</v>
      </c>
      <c r="Y29" s="98">
        <f ca="1">SUMIF('P&amp;L1'!$C$15:$C$360,$D29,'P&amp;L1'!Y$15:Y$360)</f>
        <v>0</v>
      </c>
      <c r="Z29" s="98">
        <f ca="1">SUMIF('P&amp;L1'!$C$15:$C$360,$D29,'P&amp;L1'!Z$15:Z$360)</f>
        <v>0</v>
      </c>
      <c r="AA29" s="98">
        <f ca="1">SUMIF('P&amp;L1'!$C$15:$C$360,$D29,'P&amp;L1'!AA$15:AA$360)</f>
        <v>0</v>
      </c>
      <c r="AB29" s="99">
        <f ca="1">SUMIF('P&amp;L1'!$C$15:$C$360,$D29,'P&amp;L1'!AB$15:AB$360)</f>
        <v>0</v>
      </c>
    </row>
    <row r="30" spans="4:28" hidden="1" outlineLevel="1"/>
    <row r="31" spans="4:28" ht="13.5" hidden="1" outlineLevel="1" thickBot="1">
      <c r="D31" s="277" t="str">
        <f ca="1">'Line Items'!D650</f>
        <v>Total Revenue</v>
      </c>
      <c r="E31" s="278"/>
      <c r="F31" s="279" t="str">
        <f ca="1">F29</f>
        <v>£000</v>
      </c>
      <c r="G31" s="280">
        <f t="shared" ref="G31:AB31" ca="1" si="0">SUM(G15:G29)</f>
        <v>0</v>
      </c>
      <c r="H31" s="280">
        <f t="shared" ca="1" si="0"/>
        <v>0</v>
      </c>
      <c r="I31" s="280">
        <f t="shared" ca="1" si="0"/>
        <v>0</v>
      </c>
      <c r="J31" s="280">
        <f t="shared" ca="1" si="0"/>
        <v>0</v>
      </c>
      <c r="K31" s="280">
        <f t="shared" ca="1" si="0"/>
        <v>0</v>
      </c>
      <c r="L31" s="280">
        <f t="shared" ca="1" si="0"/>
        <v>0</v>
      </c>
      <c r="M31" s="280">
        <f t="shared" ca="1" si="0"/>
        <v>0</v>
      </c>
      <c r="N31" s="280">
        <f t="shared" ca="1" si="0"/>
        <v>0</v>
      </c>
      <c r="O31" s="280">
        <f t="shared" ca="1" si="0"/>
        <v>0</v>
      </c>
      <c r="P31" s="280">
        <f t="shared" ca="1" si="0"/>
        <v>0</v>
      </c>
      <c r="Q31" s="280">
        <f t="shared" ca="1" si="0"/>
        <v>0</v>
      </c>
      <c r="R31" s="280">
        <f t="shared" ca="1" si="0"/>
        <v>0</v>
      </c>
      <c r="S31" s="280">
        <f t="shared" ca="1" si="0"/>
        <v>0</v>
      </c>
      <c r="T31" s="280">
        <f t="shared" ca="1" si="0"/>
        <v>0</v>
      </c>
      <c r="U31" s="280">
        <f t="shared" ca="1" si="0"/>
        <v>0</v>
      </c>
      <c r="V31" s="280">
        <f t="shared" ca="1" si="0"/>
        <v>0</v>
      </c>
      <c r="W31" s="280">
        <f t="shared" ca="1" si="0"/>
        <v>0</v>
      </c>
      <c r="X31" s="280">
        <f t="shared" ca="1" si="0"/>
        <v>0</v>
      </c>
      <c r="Y31" s="280">
        <f t="shared" ca="1" si="0"/>
        <v>0</v>
      </c>
      <c r="Z31" s="280">
        <f t="shared" ca="1" si="0"/>
        <v>0</v>
      </c>
      <c r="AA31" s="280">
        <f t="shared" ca="1" si="0"/>
        <v>0</v>
      </c>
      <c r="AB31" s="281">
        <f t="shared" ca="1" si="0"/>
        <v>0</v>
      </c>
    </row>
    <row r="32" spans="4:28" ht="13.5" hidden="1" outlineLevel="1" thickTop="1"/>
    <row r="33" spans="4:28" hidden="1" outlineLevel="1">
      <c r="D33" s="106" t="str">
        <f ca="1">'Line Items'!D625</f>
        <v>Staff Costs: Trains</v>
      </c>
      <c r="E33" s="89"/>
      <c r="F33" s="192" t="str">
        <f ca="1">INDEX('P&amp;L1'!F$15:F$360,MATCH($D33,'P&amp;L1'!$C$15:$C$360,0))</f>
        <v>£000</v>
      </c>
      <c r="G33" s="90">
        <f ca="1">SUMIF('P&amp;L1'!$C$15:$C$360,$D33,'P&amp;L1'!G$15:G$360)</f>
        <v>0</v>
      </c>
      <c r="H33" s="90">
        <f ca="1">SUMIF('P&amp;L1'!$C$15:$C$360,$D33,'P&amp;L1'!H$15:H$360)</f>
        <v>0</v>
      </c>
      <c r="I33" s="290">
        <f ca="1">SUMIF('P&amp;L1'!$C$15:$C$360,$D33,'P&amp;L1'!I$15:I$360)</f>
        <v>0</v>
      </c>
      <c r="J33" s="90">
        <f ca="1">SUMIF('P&amp;L1'!$C$15:$C$360,$D33,'P&amp;L1'!J$15:J$360)</f>
        <v>0</v>
      </c>
      <c r="K33" s="90">
        <f ca="1">SUMIF('P&amp;L1'!$C$15:$C$360,$D33,'P&amp;L1'!K$15:K$360)</f>
        <v>0</v>
      </c>
      <c r="L33" s="90">
        <f ca="1">SUMIF('P&amp;L1'!$C$15:$C$360,$D33,'P&amp;L1'!L$15:L$360)</f>
        <v>0</v>
      </c>
      <c r="M33" s="90">
        <f ca="1">SUMIF('P&amp;L1'!$C$15:$C$360,$D33,'P&amp;L1'!M$15:M$360)</f>
        <v>0</v>
      </c>
      <c r="N33" s="90">
        <f ca="1">SUMIF('P&amp;L1'!$C$15:$C$360,$D33,'P&amp;L1'!N$15:N$360)</f>
        <v>0</v>
      </c>
      <c r="O33" s="90">
        <f ca="1">SUMIF('P&amp;L1'!$C$15:$C$360,$D33,'P&amp;L1'!O$15:O$360)</f>
        <v>0</v>
      </c>
      <c r="P33" s="90">
        <f ca="1">SUMIF('P&amp;L1'!$C$15:$C$360,$D33,'P&amp;L1'!P$15:P$360)</f>
        <v>0</v>
      </c>
      <c r="Q33" s="90">
        <f ca="1">SUMIF('P&amp;L1'!$C$15:$C$360,$D33,'P&amp;L1'!Q$15:Q$360)</f>
        <v>0</v>
      </c>
      <c r="R33" s="90">
        <f ca="1">SUMIF('P&amp;L1'!$C$15:$C$360,$D33,'P&amp;L1'!R$15:R$360)</f>
        <v>0</v>
      </c>
      <c r="S33" s="90">
        <f ca="1">SUMIF('P&amp;L1'!$C$15:$C$360,$D33,'P&amp;L1'!S$15:S$360)</f>
        <v>0</v>
      </c>
      <c r="T33" s="90">
        <f ca="1">SUMIF('P&amp;L1'!$C$15:$C$360,$D33,'P&amp;L1'!T$15:T$360)</f>
        <v>0</v>
      </c>
      <c r="U33" s="90">
        <f ca="1">SUMIF('P&amp;L1'!$C$15:$C$360,$D33,'P&amp;L1'!U$15:U$360)</f>
        <v>0</v>
      </c>
      <c r="V33" s="90">
        <f ca="1">SUMIF('P&amp;L1'!$C$15:$C$360,$D33,'P&amp;L1'!V$15:V$360)</f>
        <v>0</v>
      </c>
      <c r="W33" s="90">
        <f ca="1">SUMIF('P&amp;L1'!$C$15:$C$360,$D33,'P&amp;L1'!W$15:W$360)</f>
        <v>0</v>
      </c>
      <c r="X33" s="90">
        <f ca="1">SUMIF('P&amp;L1'!$C$15:$C$360,$D33,'P&amp;L1'!X$15:X$360)</f>
        <v>0</v>
      </c>
      <c r="Y33" s="90">
        <f ca="1">SUMIF('P&amp;L1'!$C$15:$C$360,$D33,'P&amp;L1'!Y$15:Y$360)</f>
        <v>0</v>
      </c>
      <c r="Z33" s="90">
        <f ca="1">SUMIF('P&amp;L1'!$C$15:$C$360,$D33,'P&amp;L1'!Z$15:Z$360)</f>
        <v>0</v>
      </c>
      <c r="AA33" s="90">
        <f ca="1">SUMIF('P&amp;L1'!$C$15:$C$360,$D33,'P&amp;L1'!AA$15:AA$360)</f>
        <v>0</v>
      </c>
      <c r="AB33" s="91">
        <f ca="1">SUMIF('P&amp;L1'!$C$15:$C$360,$D33,'P&amp;L1'!AB$15:AB$360)</f>
        <v>0</v>
      </c>
    </row>
    <row r="34" spans="4:28" hidden="1" outlineLevel="1">
      <c r="D34" s="112" t="str">
        <f ca="1">'Line Items'!D626</f>
        <v>Staff Costs: Stations</v>
      </c>
      <c r="E34" s="93"/>
      <c r="F34" s="113" t="str">
        <f ca="1">INDEX('P&amp;L1'!F$15:F$360,MATCH($D34,'P&amp;L1'!$C$15:$C$360,0))</f>
        <v>£000</v>
      </c>
      <c r="G34" s="94">
        <f ca="1">SUMIF('P&amp;L1'!$C$15:$C$360,$D34,'P&amp;L1'!G$15:G$360)</f>
        <v>0</v>
      </c>
      <c r="H34" s="94">
        <f ca="1">SUMIF('P&amp;L1'!$C$15:$C$360,$D34,'P&amp;L1'!H$15:H$360)</f>
        <v>0</v>
      </c>
      <c r="I34" s="291">
        <f ca="1">SUMIF('P&amp;L1'!$C$15:$C$360,$D34,'P&amp;L1'!I$15:I$360)</f>
        <v>0</v>
      </c>
      <c r="J34" s="94">
        <f ca="1">SUMIF('P&amp;L1'!$C$15:$C$360,$D34,'P&amp;L1'!J$15:J$360)</f>
        <v>0</v>
      </c>
      <c r="K34" s="94">
        <f ca="1">SUMIF('P&amp;L1'!$C$15:$C$360,$D34,'P&amp;L1'!K$15:K$360)</f>
        <v>0</v>
      </c>
      <c r="L34" s="94">
        <f ca="1">SUMIF('P&amp;L1'!$C$15:$C$360,$D34,'P&amp;L1'!L$15:L$360)</f>
        <v>0</v>
      </c>
      <c r="M34" s="94">
        <f ca="1">SUMIF('P&amp;L1'!$C$15:$C$360,$D34,'P&amp;L1'!M$15:M$360)</f>
        <v>0</v>
      </c>
      <c r="N34" s="94">
        <f ca="1">SUMIF('P&amp;L1'!$C$15:$C$360,$D34,'P&amp;L1'!N$15:N$360)</f>
        <v>0</v>
      </c>
      <c r="O34" s="94">
        <f ca="1">SUMIF('P&amp;L1'!$C$15:$C$360,$D34,'P&amp;L1'!O$15:O$360)</f>
        <v>0</v>
      </c>
      <c r="P34" s="94">
        <f ca="1">SUMIF('P&amp;L1'!$C$15:$C$360,$D34,'P&amp;L1'!P$15:P$360)</f>
        <v>0</v>
      </c>
      <c r="Q34" s="94">
        <f ca="1">SUMIF('P&amp;L1'!$C$15:$C$360,$D34,'P&amp;L1'!Q$15:Q$360)</f>
        <v>0</v>
      </c>
      <c r="R34" s="94">
        <f ca="1">SUMIF('P&amp;L1'!$C$15:$C$360,$D34,'P&amp;L1'!R$15:R$360)</f>
        <v>0</v>
      </c>
      <c r="S34" s="94">
        <f ca="1">SUMIF('P&amp;L1'!$C$15:$C$360,$D34,'P&amp;L1'!S$15:S$360)</f>
        <v>0</v>
      </c>
      <c r="T34" s="94">
        <f ca="1">SUMIF('P&amp;L1'!$C$15:$C$360,$D34,'P&amp;L1'!T$15:T$360)</f>
        <v>0</v>
      </c>
      <c r="U34" s="94">
        <f ca="1">SUMIF('P&amp;L1'!$C$15:$C$360,$D34,'P&amp;L1'!U$15:U$360)</f>
        <v>0</v>
      </c>
      <c r="V34" s="94">
        <f ca="1">SUMIF('P&amp;L1'!$C$15:$C$360,$D34,'P&amp;L1'!V$15:V$360)</f>
        <v>0</v>
      </c>
      <c r="W34" s="94">
        <f ca="1">SUMIF('P&amp;L1'!$C$15:$C$360,$D34,'P&amp;L1'!W$15:W$360)</f>
        <v>0</v>
      </c>
      <c r="X34" s="94">
        <f ca="1">SUMIF('P&amp;L1'!$C$15:$C$360,$D34,'P&amp;L1'!X$15:X$360)</f>
        <v>0</v>
      </c>
      <c r="Y34" s="94">
        <f ca="1">SUMIF('P&amp;L1'!$C$15:$C$360,$D34,'P&amp;L1'!Y$15:Y$360)</f>
        <v>0</v>
      </c>
      <c r="Z34" s="94">
        <f ca="1">SUMIF('P&amp;L1'!$C$15:$C$360,$D34,'P&amp;L1'!Z$15:Z$360)</f>
        <v>0</v>
      </c>
      <c r="AA34" s="94">
        <f ca="1">SUMIF('P&amp;L1'!$C$15:$C$360,$D34,'P&amp;L1'!AA$15:AA$360)</f>
        <v>0</v>
      </c>
      <c r="AB34" s="95">
        <f ca="1">SUMIF('P&amp;L1'!$C$15:$C$360,$D34,'P&amp;L1'!AB$15:AB$360)</f>
        <v>0</v>
      </c>
    </row>
    <row r="35" spans="4:28" hidden="1" outlineLevel="1">
      <c r="D35" s="112" t="str">
        <f ca="1">'Line Items'!D627</f>
        <v>Staff Costs: Depot</v>
      </c>
      <c r="E35" s="93"/>
      <c r="F35" s="113" t="str">
        <f ca="1">INDEX('P&amp;L1'!F$15:F$360,MATCH($D35,'P&amp;L1'!$C$15:$C$360,0))</f>
        <v>£000</v>
      </c>
      <c r="G35" s="94">
        <f ca="1">SUMIF('P&amp;L1'!$C$15:$C$360,$D35,'P&amp;L1'!G$15:G$360)</f>
        <v>0</v>
      </c>
      <c r="H35" s="94">
        <f ca="1">SUMIF('P&amp;L1'!$C$15:$C$360,$D35,'P&amp;L1'!H$15:H$360)</f>
        <v>0</v>
      </c>
      <c r="I35" s="291">
        <f ca="1">SUMIF('P&amp;L1'!$C$15:$C$360,$D35,'P&amp;L1'!I$15:I$360)</f>
        <v>0</v>
      </c>
      <c r="J35" s="94">
        <f ca="1">SUMIF('P&amp;L1'!$C$15:$C$360,$D35,'P&amp;L1'!J$15:J$360)</f>
        <v>0</v>
      </c>
      <c r="K35" s="94">
        <f ca="1">SUMIF('P&amp;L1'!$C$15:$C$360,$D35,'P&amp;L1'!K$15:K$360)</f>
        <v>0</v>
      </c>
      <c r="L35" s="94">
        <f ca="1">SUMIF('P&amp;L1'!$C$15:$C$360,$D35,'P&amp;L1'!L$15:L$360)</f>
        <v>0</v>
      </c>
      <c r="M35" s="94">
        <f ca="1">SUMIF('P&amp;L1'!$C$15:$C$360,$D35,'P&amp;L1'!M$15:M$360)</f>
        <v>0</v>
      </c>
      <c r="N35" s="94">
        <f ca="1">SUMIF('P&amp;L1'!$C$15:$C$360,$D35,'P&amp;L1'!N$15:N$360)</f>
        <v>0</v>
      </c>
      <c r="O35" s="94">
        <f ca="1">SUMIF('P&amp;L1'!$C$15:$C$360,$D35,'P&amp;L1'!O$15:O$360)</f>
        <v>0</v>
      </c>
      <c r="P35" s="94">
        <f ca="1">SUMIF('P&amp;L1'!$C$15:$C$360,$D35,'P&amp;L1'!P$15:P$360)</f>
        <v>0</v>
      </c>
      <c r="Q35" s="94">
        <f ca="1">SUMIF('P&amp;L1'!$C$15:$C$360,$D35,'P&amp;L1'!Q$15:Q$360)</f>
        <v>0</v>
      </c>
      <c r="R35" s="94">
        <f ca="1">SUMIF('P&amp;L1'!$C$15:$C$360,$D35,'P&amp;L1'!R$15:R$360)</f>
        <v>0</v>
      </c>
      <c r="S35" s="94">
        <f ca="1">SUMIF('P&amp;L1'!$C$15:$C$360,$D35,'P&amp;L1'!S$15:S$360)</f>
        <v>0</v>
      </c>
      <c r="T35" s="94">
        <f ca="1">SUMIF('P&amp;L1'!$C$15:$C$360,$D35,'P&amp;L1'!T$15:T$360)</f>
        <v>0</v>
      </c>
      <c r="U35" s="94">
        <f ca="1">SUMIF('P&amp;L1'!$C$15:$C$360,$D35,'P&amp;L1'!U$15:U$360)</f>
        <v>0</v>
      </c>
      <c r="V35" s="94">
        <f ca="1">SUMIF('P&amp;L1'!$C$15:$C$360,$D35,'P&amp;L1'!V$15:V$360)</f>
        <v>0</v>
      </c>
      <c r="W35" s="94">
        <f ca="1">SUMIF('P&amp;L1'!$C$15:$C$360,$D35,'P&amp;L1'!W$15:W$360)</f>
        <v>0</v>
      </c>
      <c r="X35" s="94">
        <f ca="1">SUMIF('P&amp;L1'!$C$15:$C$360,$D35,'P&amp;L1'!X$15:X$360)</f>
        <v>0</v>
      </c>
      <c r="Y35" s="94">
        <f ca="1">SUMIF('P&amp;L1'!$C$15:$C$360,$D35,'P&amp;L1'!Y$15:Y$360)</f>
        <v>0</v>
      </c>
      <c r="Z35" s="94">
        <f ca="1">SUMIF('P&amp;L1'!$C$15:$C$360,$D35,'P&amp;L1'!Z$15:Z$360)</f>
        <v>0</v>
      </c>
      <c r="AA35" s="94">
        <f ca="1">SUMIF('P&amp;L1'!$C$15:$C$360,$D35,'P&amp;L1'!AA$15:AA$360)</f>
        <v>0</v>
      </c>
      <c r="AB35" s="95">
        <f ca="1">SUMIF('P&amp;L1'!$C$15:$C$360,$D35,'P&amp;L1'!AB$15:AB$360)</f>
        <v>0</v>
      </c>
    </row>
    <row r="36" spans="4:28" hidden="1" outlineLevel="1">
      <c r="D36" s="112" t="str">
        <f ca="1">'Line Items'!D628</f>
        <v>Staff Costs: HQ</v>
      </c>
      <c r="E36" s="93"/>
      <c r="F36" s="113" t="str">
        <f ca="1">INDEX('P&amp;L1'!F$15:F$360,MATCH($D36,'P&amp;L1'!$C$15:$C$360,0))</f>
        <v>£000</v>
      </c>
      <c r="G36" s="94">
        <f ca="1">SUMIF('P&amp;L1'!$C$15:$C$360,$D36,'P&amp;L1'!G$15:G$360)</f>
        <v>0</v>
      </c>
      <c r="H36" s="94">
        <f ca="1">SUMIF('P&amp;L1'!$C$15:$C$360,$D36,'P&amp;L1'!H$15:H$360)</f>
        <v>0</v>
      </c>
      <c r="I36" s="291">
        <f ca="1">SUMIF('P&amp;L1'!$C$15:$C$360,$D36,'P&amp;L1'!I$15:I$360)</f>
        <v>0</v>
      </c>
      <c r="J36" s="94">
        <f ca="1">SUMIF('P&amp;L1'!$C$15:$C$360,$D36,'P&amp;L1'!J$15:J$360)</f>
        <v>0</v>
      </c>
      <c r="K36" s="94">
        <f ca="1">SUMIF('P&amp;L1'!$C$15:$C$360,$D36,'P&amp;L1'!K$15:K$360)</f>
        <v>0</v>
      </c>
      <c r="L36" s="94">
        <f ca="1">SUMIF('P&amp;L1'!$C$15:$C$360,$D36,'P&amp;L1'!L$15:L$360)</f>
        <v>0</v>
      </c>
      <c r="M36" s="94">
        <f ca="1">SUMIF('P&amp;L1'!$C$15:$C$360,$D36,'P&amp;L1'!M$15:M$360)</f>
        <v>0</v>
      </c>
      <c r="N36" s="94">
        <f ca="1">SUMIF('P&amp;L1'!$C$15:$C$360,$D36,'P&amp;L1'!N$15:N$360)</f>
        <v>0</v>
      </c>
      <c r="O36" s="94">
        <f ca="1">SUMIF('P&amp;L1'!$C$15:$C$360,$D36,'P&amp;L1'!O$15:O$360)</f>
        <v>0</v>
      </c>
      <c r="P36" s="94">
        <f ca="1">SUMIF('P&amp;L1'!$C$15:$C$360,$D36,'P&amp;L1'!P$15:P$360)</f>
        <v>0</v>
      </c>
      <c r="Q36" s="94">
        <f ca="1">SUMIF('P&amp;L1'!$C$15:$C$360,$D36,'P&amp;L1'!Q$15:Q$360)</f>
        <v>0</v>
      </c>
      <c r="R36" s="94">
        <f ca="1">SUMIF('P&amp;L1'!$C$15:$C$360,$D36,'P&amp;L1'!R$15:R$360)</f>
        <v>0</v>
      </c>
      <c r="S36" s="94">
        <f ca="1">SUMIF('P&amp;L1'!$C$15:$C$360,$D36,'P&amp;L1'!S$15:S$360)</f>
        <v>0</v>
      </c>
      <c r="T36" s="94">
        <f ca="1">SUMIF('P&amp;L1'!$C$15:$C$360,$D36,'P&amp;L1'!T$15:T$360)</f>
        <v>0</v>
      </c>
      <c r="U36" s="94">
        <f ca="1">SUMIF('P&amp;L1'!$C$15:$C$360,$D36,'P&amp;L1'!U$15:U$360)</f>
        <v>0</v>
      </c>
      <c r="V36" s="94">
        <f ca="1">SUMIF('P&amp;L1'!$C$15:$C$360,$D36,'P&amp;L1'!V$15:V$360)</f>
        <v>0</v>
      </c>
      <c r="W36" s="94">
        <f ca="1">SUMIF('P&amp;L1'!$C$15:$C$360,$D36,'P&amp;L1'!W$15:W$360)</f>
        <v>0</v>
      </c>
      <c r="X36" s="94">
        <f ca="1">SUMIF('P&amp;L1'!$C$15:$C$360,$D36,'P&amp;L1'!X$15:X$360)</f>
        <v>0</v>
      </c>
      <c r="Y36" s="94">
        <f ca="1">SUMIF('P&amp;L1'!$C$15:$C$360,$D36,'P&amp;L1'!Y$15:Y$360)</f>
        <v>0</v>
      </c>
      <c r="Z36" s="94">
        <f ca="1">SUMIF('P&amp;L1'!$C$15:$C$360,$D36,'P&amp;L1'!Z$15:Z$360)</f>
        <v>0</v>
      </c>
      <c r="AA36" s="94">
        <f ca="1">SUMIF('P&amp;L1'!$C$15:$C$360,$D36,'P&amp;L1'!AA$15:AA$360)</f>
        <v>0</v>
      </c>
      <c r="AB36" s="95">
        <f ca="1">SUMIF('P&amp;L1'!$C$15:$C$360,$D36,'P&amp;L1'!AB$15:AB$360)</f>
        <v>0</v>
      </c>
    </row>
    <row r="37" spans="4:28" hidden="1" outlineLevel="1">
      <c r="D37" s="112" t="str">
        <f ca="1">'Line Items'!D629</f>
        <v>Staff Costs: Other</v>
      </c>
      <c r="E37" s="93"/>
      <c r="F37" s="113" t="str">
        <f ca="1">INDEX('P&amp;L1'!F$15:F$360,MATCH($D37,'P&amp;L1'!$C$15:$C$360,0))</f>
        <v>£000</v>
      </c>
      <c r="G37" s="94">
        <f ca="1">SUMIF('P&amp;L1'!$C$15:$C$360,$D37,'P&amp;L1'!G$15:G$360)</f>
        <v>0</v>
      </c>
      <c r="H37" s="94">
        <f ca="1">SUMIF('P&amp;L1'!$C$15:$C$360,$D37,'P&amp;L1'!H$15:H$360)</f>
        <v>0</v>
      </c>
      <c r="I37" s="291">
        <f ca="1">SUMIF('P&amp;L1'!$C$15:$C$360,$D37,'P&amp;L1'!I$15:I$360)</f>
        <v>0</v>
      </c>
      <c r="J37" s="94">
        <f ca="1">SUMIF('P&amp;L1'!$C$15:$C$360,$D37,'P&amp;L1'!J$15:J$360)</f>
        <v>0</v>
      </c>
      <c r="K37" s="94">
        <f ca="1">SUMIF('P&amp;L1'!$C$15:$C$360,$D37,'P&amp;L1'!K$15:K$360)</f>
        <v>0</v>
      </c>
      <c r="L37" s="94">
        <f ca="1">SUMIF('P&amp;L1'!$C$15:$C$360,$D37,'P&amp;L1'!L$15:L$360)</f>
        <v>0</v>
      </c>
      <c r="M37" s="94">
        <f ca="1">SUMIF('P&amp;L1'!$C$15:$C$360,$D37,'P&amp;L1'!M$15:M$360)</f>
        <v>0</v>
      </c>
      <c r="N37" s="94">
        <f ca="1">SUMIF('P&amp;L1'!$C$15:$C$360,$D37,'P&amp;L1'!N$15:N$360)</f>
        <v>0</v>
      </c>
      <c r="O37" s="94">
        <f ca="1">SUMIF('P&amp;L1'!$C$15:$C$360,$D37,'P&amp;L1'!O$15:O$360)</f>
        <v>0</v>
      </c>
      <c r="P37" s="94">
        <f ca="1">SUMIF('P&amp;L1'!$C$15:$C$360,$D37,'P&amp;L1'!P$15:P$360)</f>
        <v>0</v>
      </c>
      <c r="Q37" s="94">
        <f ca="1">SUMIF('P&amp;L1'!$C$15:$C$360,$D37,'P&amp;L1'!Q$15:Q$360)</f>
        <v>0</v>
      </c>
      <c r="R37" s="94">
        <f ca="1">SUMIF('P&amp;L1'!$C$15:$C$360,$D37,'P&amp;L1'!R$15:R$360)</f>
        <v>0</v>
      </c>
      <c r="S37" s="94">
        <f ca="1">SUMIF('P&amp;L1'!$C$15:$C$360,$D37,'P&amp;L1'!S$15:S$360)</f>
        <v>0</v>
      </c>
      <c r="T37" s="94">
        <f ca="1">SUMIF('P&amp;L1'!$C$15:$C$360,$D37,'P&amp;L1'!T$15:T$360)</f>
        <v>0</v>
      </c>
      <c r="U37" s="94">
        <f ca="1">SUMIF('P&amp;L1'!$C$15:$C$360,$D37,'P&amp;L1'!U$15:U$360)</f>
        <v>0</v>
      </c>
      <c r="V37" s="94">
        <f ca="1">SUMIF('P&amp;L1'!$C$15:$C$360,$D37,'P&amp;L1'!V$15:V$360)</f>
        <v>0</v>
      </c>
      <c r="W37" s="94">
        <f ca="1">SUMIF('P&amp;L1'!$C$15:$C$360,$D37,'P&amp;L1'!W$15:W$360)</f>
        <v>0</v>
      </c>
      <c r="X37" s="94">
        <f ca="1">SUMIF('P&amp;L1'!$C$15:$C$360,$D37,'P&amp;L1'!X$15:X$360)</f>
        <v>0</v>
      </c>
      <c r="Y37" s="94">
        <f ca="1">SUMIF('P&amp;L1'!$C$15:$C$360,$D37,'P&amp;L1'!Y$15:Y$360)</f>
        <v>0</v>
      </c>
      <c r="Z37" s="94">
        <f ca="1">SUMIF('P&amp;L1'!$C$15:$C$360,$D37,'P&amp;L1'!Z$15:Z$360)</f>
        <v>0</v>
      </c>
      <c r="AA37" s="94">
        <f ca="1">SUMIF('P&amp;L1'!$C$15:$C$360,$D37,'P&amp;L1'!AA$15:AA$360)</f>
        <v>0</v>
      </c>
      <c r="AB37" s="95">
        <f ca="1">SUMIF('P&amp;L1'!$C$15:$C$360,$D37,'P&amp;L1'!AB$15:AB$360)</f>
        <v>0</v>
      </c>
    </row>
    <row r="38" spans="4:28" hidden="1" outlineLevel="1">
      <c r="D38" s="112" t="str">
        <f ca="1">'Line Items'!D630</f>
        <v>Other Operating Costs: Other Staff Costs</v>
      </c>
      <c r="E38" s="93"/>
      <c r="F38" s="113" t="str">
        <f ca="1">INDEX('P&amp;L1'!F$15:F$360,MATCH($D38,'P&amp;L1'!$C$15:$C$360,0))</f>
        <v>£000</v>
      </c>
      <c r="G38" s="94">
        <f ca="1">SUMIF('P&amp;L1'!$C$15:$C$360,$D38,'P&amp;L1'!G$15:G$360)</f>
        <v>0</v>
      </c>
      <c r="H38" s="94">
        <f ca="1">SUMIF('P&amp;L1'!$C$15:$C$360,$D38,'P&amp;L1'!H$15:H$360)</f>
        <v>0</v>
      </c>
      <c r="I38" s="291">
        <f ca="1">SUMIF('P&amp;L1'!$C$15:$C$360,$D38,'P&amp;L1'!I$15:I$360)</f>
        <v>0</v>
      </c>
      <c r="J38" s="94">
        <f ca="1">SUMIF('P&amp;L1'!$C$15:$C$360,$D38,'P&amp;L1'!J$15:J$360)</f>
        <v>0</v>
      </c>
      <c r="K38" s="94">
        <f ca="1">SUMIF('P&amp;L1'!$C$15:$C$360,$D38,'P&amp;L1'!K$15:K$360)</f>
        <v>0</v>
      </c>
      <c r="L38" s="94">
        <f ca="1">SUMIF('P&amp;L1'!$C$15:$C$360,$D38,'P&amp;L1'!L$15:L$360)</f>
        <v>0</v>
      </c>
      <c r="M38" s="94">
        <f ca="1">SUMIF('P&amp;L1'!$C$15:$C$360,$D38,'P&amp;L1'!M$15:M$360)</f>
        <v>0</v>
      </c>
      <c r="N38" s="94">
        <f ca="1">SUMIF('P&amp;L1'!$C$15:$C$360,$D38,'P&amp;L1'!N$15:N$360)</f>
        <v>0</v>
      </c>
      <c r="O38" s="94">
        <f ca="1">SUMIF('P&amp;L1'!$C$15:$C$360,$D38,'P&amp;L1'!O$15:O$360)</f>
        <v>0</v>
      </c>
      <c r="P38" s="94">
        <f ca="1">SUMIF('P&amp;L1'!$C$15:$C$360,$D38,'P&amp;L1'!P$15:P$360)</f>
        <v>0</v>
      </c>
      <c r="Q38" s="94">
        <f ca="1">SUMIF('P&amp;L1'!$C$15:$C$360,$D38,'P&amp;L1'!Q$15:Q$360)</f>
        <v>0</v>
      </c>
      <c r="R38" s="94">
        <f ca="1">SUMIF('P&amp;L1'!$C$15:$C$360,$D38,'P&amp;L1'!R$15:R$360)</f>
        <v>0</v>
      </c>
      <c r="S38" s="94">
        <f ca="1">SUMIF('P&amp;L1'!$C$15:$C$360,$D38,'P&amp;L1'!S$15:S$360)</f>
        <v>0</v>
      </c>
      <c r="T38" s="94">
        <f ca="1">SUMIF('P&amp;L1'!$C$15:$C$360,$D38,'P&amp;L1'!T$15:T$360)</f>
        <v>0</v>
      </c>
      <c r="U38" s="94">
        <f ca="1">SUMIF('P&amp;L1'!$C$15:$C$360,$D38,'P&amp;L1'!U$15:U$360)</f>
        <v>0</v>
      </c>
      <c r="V38" s="94">
        <f ca="1">SUMIF('P&amp;L1'!$C$15:$C$360,$D38,'P&amp;L1'!V$15:V$360)</f>
        <v>0</v>
      </c>
      <c r="W38" s="94">
        <f ca="1">SUMIF('P&amp;L1'!$C$15:$C$360,$D38,'P&amp;L1'!W$15:W$360)</f>
        <v>0</v>
      </c>
      <c r="X38" s="94">
        <f ca="1">SUMIF('P&amp;L1'!$C$15:$C$360,$D38,'P&amp;L1'!X$15:X$360)</f>
        <v>0</v>
      </c>
      <c r="Y38" s="94">
        <f ca="1">SUMIF('P&amp;L1'!$C$15:$C$360,$D38,'P&amp;L1'!Y$15:Y$360)</f>
        <v>0</v>
      </c>
      <c r="Z38" s="94">
        <f ca="1">SUMIF('P&amp;L1'!$C$15:$C$360,$D38,'P&amp;L1'!Z$15:Z$360)</f>
        <v>0</v>
      </c>
      <c r="AA38" s="94">
        <f ca="1">SUMIF('P&amp;L1'!$C$15:$C$360,$D38,'P&amp;L1'!AA$15:AA$360)</f>
        <v>0</v>
      </c>
      <c r="AB38" s="95">
        <f ca="1">SUMIF('P&amp;L1'!$C$15:$C$360,$D38,'P&amp;L1'!AB$15:AB$360)</f>
        <v>0</v>
      </c>
    </row>
    <row r="39" spans="4:28" hidden="1" outlineLevel="1">
      <c r="D39" s="112" t="str">
        <f ca="1">'Line Items'!D631</f>
        <v>Other Operating Costs: Station &amp; Train Operations</v>
      </c>
      <c r="E39" s="93"/>
      <c r="F39" s="113" t="str">
        <f ca="1">INDEX('P&amp;L1'!F$15:F$360,MATCH($D39,'P&amp;L1'!$C$15:$C$360,0))</f>
        <v>£000</v>
      </c>
      <c r="G39" s="94">
        <f ca="1">SUMIF('P&amp;L1'!$C$15:$C$360,$D39,'P&amp;L1'!G$15:G$360)</f>
        <v>0</v>
      </c>
      <c r="H39" s="94">
        <f ca="1">SUMIF('P&amp;L1'!$C$15:$C$360,$D39,'P&amp;L1'!H$15:H$360)</f>
        <v>0</v>
      </c>
      <c r="I39" s="291">
        <f ca="1">SUMIF('P&amp;L1'!$C$15:$C$360,$D39,'P&amp;L1'!I$15:I$360)</f>
        <v>0</v>
      </c>
      <c r="J39" s="94">
        <f ca="1">SUMIF('P&amp;L1'!$C$15:$C$360,$D39,'P&amp;L1'!J$15:J$360)</f>
        <v>0</v>
      </c>
      <c r="K39" s="94">
        <f ca="1">SUMIF('P&amp;L1'!$C$15:$C$360,$D39,'P&amp;L1'!K$15:K$360)</f>
        <v>0</v>
      </c>
      <c r="L39" s="94">
        <f ca="1">SUMIF('P&amp;L1'!$C$15:$C$360,$D39,'P&amp;L1'!L$15:L$360)</f>
        <v>0</v>
      </c>
      <c r="M39" s="94">
        <f ca="1">SUMIF('P&amp;L1'!$C$15:$C$360,$D39,'P&amp;L1'!M$15:M$360)</f>
        <v>0</v>
      </c>
      <c r="N39" s="94">
        <f ca="1">SUMIF('P&amp;L1'!$C$15:$C$360,$D39,'P&amp;L1'!N$15:N$360)</f>
        <v>0</v>
      </c>
      <c r="O39" s="94">
        <f ca="1">SUMIF('P&amp;L1'!$C$15:$C$360,$D39,'P&amp;L1'!O$15:O$360)</f>
        <v>0</v>
      </c>
      <c r="P39" s="94">
        <f ca="1">SUMIF('P&amp;L1'!$C$15:$C$360,$D39,'P&amp;L1'!P$15:P$360)</f>
        <v>0</v>
      </c>
      <c r="Q39" s="94">
        <f ca="1">SUMIF('P&amp;L1'!$C$15:$C$360,$D39,'P&amp;L1'!Q$15:Q$360)</f>
        <v>0</v>
      </c>
      <c r="R39" s="94">
        <f ca="1">SUMIF('P&amp;L1'!$C$15:$C$360,$D39,'P&amp;L1'!R$15:R$360)</f>
        <v>0</v>
      </c>
      <c r="S39" s="94">
        <f ca="1">SUMIF('P&amp;L1'!$C$15:$C$360,$D39,'P&amp;L1'!S$15:S$360)</f>
        <v>0</v>
      </c>
      <c r="T39" s="94">
        <f ca="1">SUMIF('P&amp;L1'!$C$15:$C$360,$D39,'P&amp;L1'!T$15:T$360)</f>
        <v>0</v>
      </c>
      <c r="U39" s="94">
        <f ca="1">SUMIF('P&amp;L1'!$C$15:$C$360,$D39,'P&amp;L1'!U$15:U$360)</f>
        <v>0</v>
      </c>
      <c r="V39" s="94">
        <f ca="1">SUMIF('P&amp;L1'!$C$15:$C$360,$D39,'P&amp;L1'!V$15:V$360)</f>
        <v>0</v>
      </c>
      <c r="W39" s="94">
        <f ca="1">SUMIF('P&amp;L1'!$C$15:$C$360,$D39,'P&amp;L1'!W$15:W$360)</f>
        <v>0</v>
      </c>
      <c r="X39" s="94">
        <f ca="1">SUMIF('P&amp;L1'!$C$15:$C$360,$D39,'P&amp;L1'!X$15:X$360)</f>
        <v>0</v>
      </c>
      <c r="Y39" s="94">
        <f ca="1">SUMIF('P&amp;L1'!$C$15:$C$360,$D39,'P&amp;L1'!Y$15:Y$360)</f>
        <v>0</v>
      </c>
      <c r="Z39" s="94">
        <f ca="1">SUMIF('P&amp;L1'!$C$15:$C$360,$D39,'P&amp;L1'!Z$15:Z$360)</f>
        <v>0</v>
      </c>
      <c r="AA39" s="94">
        <f ca="1">SUMIF('P&amp;L1'!$C$15:$C$360,$D39,'P&amp;L1'!AA$15:AA$360)</f>
        <v>0</v>
      </c>
      <c r="AB39" s="95">
        <f ca="1">SUMIF('P&amp;L1'!$C$15:$C$360,$D39,'P&amp;L1'!AB$15:AB$360)</f>
        <v>0</v>
      </c>
    </row>
    <row r="40" spans="4:28" hidden="1" outlineLevel="1">
      <c r="D40" s="112" t="str">
        <f ca="1">'Line Items'!D632</f>
        <v>Other Operating Costs: Rolling Stock Maintenance</v>
      </c>
      <c r="E40" s="93"/>
      <c r="F40" s="113" t="str">
        <f ca="1">INDEX('P&amp;L1'!F$15:F$360,MATCH($D40,'P&amp;L1'!$C$15:$C$360,0))</f>
        <v>£000</v>
      </c>
      <c r="G40" s="94">
        <f ca="1">SUMIF('P&amp;L1'!$C$15:$C$360,$D40,'P&amp;L1'!G$15:G$360)</f>
        <v>0</v>
      </c>
      <c r="H40" s="94">
        <f ca="1">SUMIF('P&amp;L1'!$C$15:$C$360,$D40,'P&amp;L1'!H$15:H$360)</f>
        <v>0</v>
      </c>
      <c r="I40" s="291">
        <f ca="1">SUMIF('P&amp;L1'!$C$15:$C$360,$D40,'P&amp;L1'!I$15:I$360)</f>
        <v>0</v>
      </c>
      <c r="J40" s="94">
        <f ca="1">SUMIF('P&amp;L1'!$C$15:$C$360,$D40,'P&amp;L1'!J$15:J$360)</f>
        <v>0</v>
      </c>
      <c r="K40" s="94">
        <f ca="1">SUMIF('P&amp;L1'!$C$15:$C$360,$D40,'P&amp;L1'!K$15:K$360)</f>
        <v>0</v>
      </c>
      <c r="L40" s="94">
        <f ca="1">SUMIF('P&amp;L1'!$C$15:$C$360,$D40,'P&amp;L1'!L$15:L$360)</f>
        <v>0</v>
      </c>
      <c r="M40" s="94">
        <f ca="1">SUMIF('P&amp;L1'!$C$15:$C$360,$D40,'P&amp;L1'!M$15:M$360)</f>
        <v>0</v>
      </c>
      <c r="N40" s="94">
        <f ca="1">SUMIF('P&amp;L1'!$C$15:$C$360,$D40,'P&amp;L1'!N$15:N$360)</f>
        <v>0</v>
      </c>
      <c r="O40" s="94">
        <f ca="1">SUMIF('P&amp;L1'!$C$15:$C$360,$D40,'P&amp;L1'!O$15:O$360)</f>
        <v>0</v>
      </c>
      <c r="P40" s="94">
        <f ca="1">SUMIF('P&amp;L1'!$C$15:$C$360,$D40,'P&amp;L1'!P$15:P$360)</f>
        <v>0</v>
      </c>
      <c r="Q40" s="94">
        <f ca="1">SUMIF('P&amp;L1'!$C$15:$C$360,$D40,'P&amp;L1'!Q$15:Q$360)</f>
        <v>0</v>
      </c>
      <c r="R40" s="94">
        <f ca="1">SUMIF('P&amp;L1'!$C$15:$C$360,$D40,'P&amp;L1'!R$15:R$360)</f>
        <v>0</v>
      </c>
      <c r="S40" s="94">
        <f ca="1">SUMIF('P&amp;L1'!$C$15:$C$360,$D40,'P&amp;L1'!S$15:S$360)</f>
        <v>0</v>
      </c>
      <c r="T40" s="94">
        <f ca="1">SUMIF('P&amp;L1'!$C$15:$C$360,$D40,'P&amp;L1'!T$15:T$360)</f>
        <v>0</v>
      </c>
      <c r="U40" s="94">
        <f ca="1">SUMIF('P&amp;L1'!$C$15:$C$360,$D40,'P&amp;L1'!U$15:U$360)</f>
        <v>0</v>
      </c>
      <c r="V40" s="94">
        <f ca="1">SUMIF('P&amp;L1'!$C$15:$C$360,$D40,'P&amp;L1'!V$15:V$360)</f>
        <v>0</v>
      </c>
      <c r="W40" s="94">
        <f ca="1">SUMIF('P&amp;L1'!$C$15:$C$360,$D40,'P&amp;L1'!W$15:W$360)</f>
        <v>0</v>
      </c>
      <c r="X40" s="94">
        <f ca="1">SUMIF('P&amp;L1'!$C$15:$C$360,$D40,'P&amp;L1'!X$15:X$360)</f>
        <v>0</v>
      </c>
      <c r="Y40" s="94">
        <f ca="1">SUMIF('P&amp;L1'!$C$15:$C$360,$D40,'P&amp;L1'!Y$15:Y$360)</f>
        <v>0</v>
      </c>
      <c r="Z40" s="94">
        <f ca="1">SUMIF('P&amp;L1'!$C$15:$C$360,$D40,'P&amp;L1'!Z$15:Z$360)</f>
        <v>0</v>
      </c>
      <c r="AA40" s="94">
        <f ca="1">SUMIF('P&amp;L1'!$C$15:$C$360,$D40,'P&amp;L1'!AA$15:AA$360)</f>
        <v>0</v>
      </c>
      <c r="AB40" s="95">
        <f ca="1">SUMIF('P&amp;L1'!$C$15:$C$360,$D40,'P&amp;L1'!AB$15:AB$360)</f>
        <v>0</v>
      </c>
    </row>
    <row r="41" spans="4:28" hidden="1" outlineLevel="1">
      <c r="D41" s="112" t="str">
        <f ca="1">'Line Items'!D633</f>
        <v>Other Operating Costs: Industry &amp; Professional Services</v>
      </c>
      <c r="E41" s="93"/>
      <c r="F41" s="113" t="str">
        <f ca="1">INDEX('P&amp;L1'!F$15:F$360,MATCH($D41,'P&amp;L1'!$C$15:$C$360,0))</f>
        <v>£000</v>
      </c>
      <c r="G41" s="94">
        <f ca="1">SUMIF('P&amp;L1'!$C$15:$C$360,$D41,'P&amp;L1'!G$15:G$360)</f>
        <v>0</v>
      </c>
      <c r="H41" s="94">
        <f ca="1">SUMIF('P&amp;L1'!$C$15:$C$360,$D41,'P&amp;L1'!H$15:H$360)</f>
        <v>0</v>
      </c>
      <c r="I41" s="291">
        <f ca="1">SUMIF('P&amp;L1'!$C$15:$C$360,$D41,'P&amp;L1'!I$15:I$360)</f>
        <v>0</v>
      </c>
      <c r="J41" s="94">
        <f ca="1">SUMIF('P&amp;L1'!$C$15:$C$360,$D41,'P&amp;L1'!J$15:J$360)</f>
        <v>0</v>
      </c>
      <c r="K41" s="94">
        <f ca="1">SUMIF('P&amp;L1'!$C$15:$C$360,$D41,'P&amp;L1'!K$15:K$360)</f>
        <v>0</v>
      </c>
      <c r="L41" s="94">
        <f ca="1">SUMIF('P&amp;L1'!$C$15:$C$360,$D41,'P&amp;L1'!L$15:L$360)</f>
        <v>0</v>
      </c>
      <c r="M41" s="94">
        <f ca="1">SUMIF('P&amp;L1'!$C$15:$C$360,$D41,'P&amp;L1'!M$15:M$360)</f>
        <v>0</v>
      </c>
      <c r="N41" s="94">
        <f ca="1">SUMIF('P&amp;L1'!$C$15:$C$360,$D41,'P&amp;L1'!N$15:N$360)</f>
        <v>0</v>
      </c>
      <c r="O41" s="94">
        <f ca="1">SUMIF('P&amp;L1'!$C$15:$C$360,$D41,'P&amp;L1'!O$15:O$360)</f>
        <v>0</v>
      </c>
      <c r="P41" s="94">
        <f ca="1">SUMIF('P&amp;L1'!$C$15:$C$360,$D41,'P&amp;L1'!P$15:P$360)</f>
        <v>0</v>
      </c>
      <c r="Q41" s="94">
        <f ca="1">SUMIF('P&amp;L1'!$C$15:$C$360,$D41,'P&amp;L1'!Q$15:Q$360)</f>
        <v>0</v>
      </c>
      <c r="R41" s="94">
        <f ca="1">SUMIF('P&amp;L1'!$C$15:$C$360,$D41,'P&amp;L1'!R$15:R$360)</f>
        <v>0</v>
      </c>
      <c r="S41" s="94">
        <f ca="1">SUMIF('P&amp;L1'!$C$15:$C$360,$D41,'P&amp;L1'!S$15:S$360)</f>
        <v>0</v>
      </c>
      <c r="T41" s="94">
        <f ca="1">SUMIF('P&amp;L1'!$C$15:$C$360,$D41,'P&amp;L1'!T$15:T$360)</f>
        <v>0</v>
      </c>
      <c r="U41" s="94">
        <f ca="1">SUMIF('P&amp;L1'!$C$15:$C$360,$D41,'P&amp;L1'!U$15:U$360)</f>
        <v>0</v>
      </c>
      <c r="V41" s="94">
        <f ca="1">SUMIF('P&amp;L1'!$C$15:$C$360,$D41,'P&amp;L1'!V$15:V$360)</f>
        <v>0</v>
      </c>
      <c r="W41" s="94">
        <f ca="1">SUMIF('P&amp;L1'!$C$15:$C$360,$D41,'P&amp;L1'!W$15:W$360)</f>
        <v>0</v>
      </c>
      <c r="X41" s="94">
        <f ca="1">SUMIF('P&amp;L1'!$C$15:$C$360,$D41,'P&amp;L1'!X$15:X$360)</f>
        <v>0</v>
      </c>
      <c r="Y41" s="94">
        <f ca="1">SUMIF('P&amp;L1'!$C$15:$C$360,$D41,'P&amp;L1'!Y$15:Y$360)</f>
        <v>0</v>
      </c>
      <c r="Z41" s="94">
        <f ca="1">SUMIF('P&amp;L1'!$C$15:$C$360,$D41,'P&amp;L1'!Z$15:Z$360)</f>
        <v>0</v>
      </c>
      <c r="AA41" s="94">
        <f ca="1">SUMIF('P&amp;L1'!$C$15:$C$360,$D41,'P&amp;L1'!AA$15:AA$360)</f>
        <v>0</v>
      </c>
      <c r="AB41" s="95">
        <f ca="1">SUMIF('P&amp;L1'!$C$15:$C$360,$D41,'P&amp;L1'!AB$15:AB$360)</f>
        <v>0</v>
      </c>
    </row>
    <row r="42" spans="4:28" hidden="1" outlineLevel="1">
      <c r="D42" s="112" t="str">
        <f ca="1">'Line Items'!D634</f>
        <v>Other Operating Costs: Administrative Costs &amp; Other</v>
      </c>
      <c r="E42" s="93"/>
      <c r="F42" s="113" t="str">
        <f ca="1">INDEX('P&amp;L1'!F$15:F$360,MATCH($D42,'P&amp;L1'!$C$15:$C$360,0))</f>
        <v>£000</v>
      </c>
      <c r="G42" s="94">
        <f ca="1">SUMIF('P&amp;L1'!$C$15:$C$360,$D42,'P&amp;L1'!G$15:G$360)</f>
        <v>0</v>
      </c>
      <c r="H42" s="94">
        <f ca="1">SUMIF('P&amp;L1'!$C$15:$C$360,$D42,'P&amp;L1'!H$15:H$360)</f>
        <v>0</v>
      </c>
      <c r="I42" s="291">
        <f ca="1">SUMIF('P&amp;L1'!$C$15:$C$360,$D42,'P&amp;L1'!I$15:I$360)</f>
        <v>0</v>
      </c>
      <c r="J42" s="94">
        <f ca="1">SUMIF('P&amp;L1'!$C$15:$C$360,$D42,'P&amp;L1'!J$15:J$360)</f>
        <v>0</v>
      </c>
      <c r="K42" s="94">
        <f ca="1">SUMIF('P&amp;L1'!$C$15:$C$360,$D42,'P&amp;L1'!K$15:K$360)</f>
        <v>0</v>
      </c>
      <c r="L42" s="94">
        <f ca="1">SUMIF('P&amp;L1'!$C$15:$C$360,$D42,'P&amp;L1'!L$15:L$360)</f>
        <v>0</v>
      </c>
      <c r="M42" s="94">
        <f ca="1">SUMIF('P&amp;L1'!$C$15:$C$360,$D42,'P&amp;L1'!M$15:M$360)</f>
        <v>0</v>
      </c>
      <c r="N42" s="94">
        <f ca="1">SUMIF('P&amp;L1'!$C$15:$C$360,$D42,'P&amp;L1'!N$15:N$360)</f>
        <v>0</v>
      </c>
      <c r="O42" s="94">
        <f ca="1">SUMIF('P&amp;L1'!$C$15:$C$360,$D42,'P&amp;L1'!O$15:O$360)</f>
        <v>0</v>
      </c>
      <c r="P42" s="94">
        <f ca="1">SUMIF('P&amp;L1'!$C$15:$C$360,$D42,'P&amp;L1'!P$15:P$360)</f>
        <v>0</v>
      </c>
      <c r="Q42" s="94">
        <f ca="1">SUMIF('P&amp;L1'!$C$15:$C$360,$D42,'P&amp;L1'!Q$15:Q$360)</f>
        <v>0</v>
      </c>
      <c r="R42" s="94">
        <f ca="1">SUMIF('P&amp;L1'!$C$15:$C$360,$D42,'P&amp;L1'!R$15:R$360)</f>
        <v>0</v>
      </c>
      <c r="S42" s="94">
        <f ca="1">SUMIF('P&amp;L1'!$C$15:$C$360,$D42,'P&amp;L1'!S$15:S$360)</f>
        <v>0</v>
      </c>
      <c r="T42" s="94">
        <f ca="1">SUMIF('P&amp;L1'!$C$15:$C$360,$D42,'P&amp;L1'!T$15:T$360)</f>
        <v>0</v>
      </c>
      <c r="U42" s="94">
        <f ca="1">SUMIF('P&amp;L1'!$C$15:$C$360,$D42,'P&amp;L1'!U$15:U$360)</f>
        <v>0</v>
      </c>
      <c r="V42" s="94">
        <f ca="1">SUMIF('P&amp;L1'!$C$15:$C$360,$D42,'P&amp;L1'!V$15:V$360)</f>
        <v>0</v>
      </c>
      <c r="W42" s="94">
        <f ca="1">SUMIF('P&amp;L1'!$C$15:$C$360,$D42,'P&amp;L1'!W$15:W$360)</f>
        <v>0</v>
      </c>
      <c r="X42" s="94">
        <f ca="1">SUMIF('P&amp;L1'!$C$15:$C$360,$D42,'P&amp;L1'!X$15:X$360)</f>
        <v>0</v>
      </c>
      <c r="Y42" s="94">
        <f ca="1">SUMIF('P&amp;L1'!$C$15:$C$360,$D42,'P&amp;L1'!Y$15:Y$360)</f>
        <v>0</v>
      </c>
      <c r="Z42" s="94">
        <f ca="1">SUMIF('P&amp;L1'!$C$15:$C$360,$D42,'P&amp;L1'!Z$15:Z$360)</f>
        <v>0</v>
      </c>
      <c r="AA42" s="94">
        <f ca="1">SUMIF('P&amp;L1'!$C$15:$C$360,$D42,'P&amp;L1'!AA$15:AA$360)</f>
        <v>0</v>
      </c>
      <c r="AB42" s="95">
        <f ca="1">SUMIF('P&amp;L1'!$C$15:$C$360,$D42,'P&amp;L1'!AB$15:AB$360)</f>
        <v>0</v>
      </c>
    </row>
    <row r="43" spans="4:28" hidden="1" outlineLevel="1">
      <c r="D43" s="112" t="str">
        <f ca="1">'Line Items'!D635</f>
        <v>Other Operating Costs: Non-Cash Costs</v>
      </c>
      <c r="E43" s="93"/>
      <c r="F43" s="113" t="str">
        <f ca="1">INDEX('P&amp;L1'!F$15:F$360,MATCH($D43,'P&amp;L1'!$C$15:$C$360,0))</f>
        <v>£000</v>
      </c>
      <c r="G43" s="94">
        <f ca="1">SUMIF('P&amp;L1'!$C$15:$C$360,$D43,'P&amp;L1'!G$15:G$360)</f>
        <v>0</v>
      </c>
      <c r="H43" s="94">
        <f ca="1">SUMIF('P&amp;L1'!$C$15:$C$360,$D43,'P&amp;L1'!H$15:H$360)</f>
        <v>0</v>
      </c>
      <c r="I43" s="291">
        <f ca="1">SUMIF('P&amp;L1'!$C$15:$C$360,$D43,'P&amp;L1'!I$15:I$360)</f>
        <v>0</v>
      </c>
      <c r="J43" s="94">
        <f ca="1">SUMIF('P&amp;L1'!$C$15:$C$360,$D43,'P&amp;L1'!J$15:J$360)</f>
        <v>0</v>
      </c>
      <c r="K43" s="94">
        <f ca="1">SUMIF('P&amp;L1'!$C$15:$C$360,$D43,'P&amp;L1'!K$15:K$360)</f>
        <v>0</v>
      </c>
      <c r="L43" s="94">
        <f ca="1">SUMIF('P&amp;L1'!$C$15:$C$360,$D43,'P&amp;L1'!L$15:L$360)</f>
        <v>0</v>
      </c>
      <c r="M43" s="94">
        <f ca="1">SUMIF('P&amp;L1'!$C$15:$C$360,$D43,'P&amp;L1'!M$15:M$360)</f>
        <v>0</v>
      </c>
      <c r="N43" s="94">
        <f ca="1">SUMIF('P&amp;L1'!$C$15:$C$360,$D43,'P&amp;L1'!N$15:N$360)</f>
        <v>0</v>
      </c>
      <c r="O43" s="94">
        <f ca="1">SUMIF('P&amp;L1'!$C$15:$C$360,$D43,'P&amp;L1'!O$15:O$360)</f>
        <v>0</v>
      </c>
      <c r="P43" s="94">
        <f ca="1">SUMIF('P&amp;L1'!$C$15:$C$360,$D43,'P&amp;L1'!P$15:P$360)</f>
        <v>0</v>
      </c>
      <c r="Q43" s="94">
        <f ca="1">SUMIF('P&amp;L1'!$C$15:$C$360,$D43,'P&amp;L1'!Q$15:Q$360)</f>
        <v>0</v>
      </c>
      <c r="R43" s="94">
        <f ca="1">SUMIF('P&amp;L1'!$C$15:$C$360,$D43,'P&amp;L1'!R$15:R$360)</f>
        <v>0</v>
      </c>
      <c r="S43" s="94">
        <f ca="1">SUMIF('P&amp;L1'!$C$15:$C$360,$D43,'P&amp;L1'!S$15:S$360)</f>
        <v>0</v>
      </c>
      <c r="T43" s="94">
        <f ca="1">SUMIF('P&amp;L1'!$C$15:$C$360,$D43,'P&amp;L1'!T$15:T$360)</f>
        <v>0</v>
      </c>
      <c r="U43" s="94">
        <f ca="1">SUMIF('P&amp;L1'!$C$15:$C$360,$D43,'P&amp;L1'!U$15:U$360)</f>
        <v>0</v>
      </c>
      <c r="V43" s="94">
        <f ca="1">SUMIF('P&amp;L1'!$C$15:$C$360,$D43,'P&amp;L1'!V$15:V$360)</f>
        <v>0</v>
      </c>
      <c r="W43" s="94">
        <f ca="1">SUMIF('P&amp;L1'!$C$15:$C$360,$D43,'P&amp;L1'!W$15:W$360)</f>
        <v>0</v>
      </c>
      <c r="X43" s="94">
        <f ca="1">SUMIF('P&amp;L1'!$C$15:$C$360,$D43,'P&amp;L1'!X$15:X$360)</f>
        <v>0</v>
      </c>
      <c r="Y43" s="94">
        <f ca="1">SUMIF('P&amp;L1'!$C$15:$C$360,$D43,'P&amp;L1'!Y$15:Y$360)</f>
        <v>0</v>
      </c>
      <c r="Z43" s="94">
        <f ca="1">SUMIF('P&amp;L1'!$C$15:$C$360,$D43,'P&amp;L1'!Z$15:Z$360)</f>
        <v>0</v>
      </c>
      <c r="AA43" s="94">
        <f ca="1">SUMIF('P&amp;L1'!$C$15:$C$360,$D43,'P&amp;L1'!AA$15:AA$360)</f>
        <v>0</v>
      </c>
      <c r="AB43" s="95">
        <f ca="1">SUMIF('P&amp;L1'!$C$15:$C$360,$D43,'P&amp;L1'!AB$15:AB$360)</f>
        <v>0</v>
      </c>
    </row>
    <row r="44" spans="4:28" hidden="1" outlineLevel="1">
      <c r="D44" s="112" t="str">
        <f ca="1">'Line Items'!D636</f>
        <v>Rolling Stock Charges</v>
      </c>
      <c r="E44" s="93"/>
      <c r="F44" s="113" t="str">
        <f ca="1">INDEX('P&amp;L1'!F$15:F$360,MATCH($D44,'P&amp;L1'!$C$15:$C$360,0))</f>
        <v>£000</v>
      </c>
      <c r="G44" s="94">
        <f ca="1">SUMIF('P&amp;L1'!$C$15:$C$360,$D44,'P&amp;L1'!G$15:G$360)</f>
        <v>0</v>
      </c>
      <c r="H44" s="94">
        <f ca="1">SUMIF('P&amp;L1'!$C$15:$C$360,$D44,'P&amp;L1'!H$15:H$360)</f>
        <v>0</v>
      </c>
      <c r="I44" s="291">
        <f ca="1">SUMIF('P&amp;L1'!$C$15:$C$360,$D44,'P&amp;L1'!I$15:I$360)</f>
        <v>0</v>
      </c>
      <c r="J44" s="94">
        <f ca="1">SUMIF('P&amp;L1'!$C$15:$C$360,$D44,'P&amp;L1'!J$15:J$360)</f>
        <v>0</v>
      </c>
      <c r="K44" s="94">
        <f ca="1">SUMIF('P&amp;L1'!$C$15:$C$360,$D44,'P&amp;L1'!K$15:K$360)</f>
        <v>0</v>
      </c>
      <c r="L44" s="94">
        <f ca="1">SUMIF('P&amp;L1'!$C$15:$C$360,$D44,'P&amp;L1'!L$15:L$360)</f>
        <v>0</v>
      </c>
      <c r="M44" s="94">
        <f ca="1">SUMIF('P&amp;L1'!$C$15:$C$360,$D44,'P&amp;L1'!M$15:M$360)</f>
        <v>0</v>
      </c>
      <c r="N44" s="94">
        <f ca="1">SUMIF('P&amp;L1'!$C$15:$C$360,$D44,'P&amp;L1'!N$15:N$360)</f>
        <v>0</v>
      </c>
      <c r="O44" s="94">
        <f ca="1">SUMIF('P&amp;L1'!$C$15:$C$360,$D44,'P&amp;L1'!O$15:O$360)</f>
        <v>0</v>
      </c>
      <c r="P44" s="94">
        <f ca="1">SUMIF('P&amp;L1'!$C$15:$C$360,$D44,'P&amp;L1'!P$15:P$360)</f>
        <v>0</v>
      </c>
      <c r="Q44" s="94">
        <f ca="1">SUMIF('P&amp;L1'!$C$15:$C$360,$D44,'P&amp;L1'!Q$15:Q$360)</f>
        <v>0</v>
      </c>
      <c r="R44" s="94">
        <f ca="1">SUMIF('P&amp;L1'!$C$15:$C$360,$D44,'P&amp;L1'!R$15:R$360)</f>
        <v>0</v>
      </c>
      <c r="S44" s="94">
        <f ca="1">SUMIF('P&amp;L1'!$C$15:$C$360,$D44,'P&amp;L1'!S$15:S$360)</f>
        <v>0</v>
      </c>
      <c r="T44" s="94">
        <f ca="1">SUMIF('P&amp;L1'!$C$15:$C$360,$D44,'P&amp;L1'!T$15:T$360)</f>
        <v>0</v>
      </c>
      <c r="U44" s="94">
        <f ca="1">SUMIF('P&amp;L1'!$C$15:$C$360,$D44,'P&amp;L1'!U$15:U$360)</f>
        <v>0</v>
      </c>
      <c r="V44" s="94">
        <f ca="1">SUMIF('P&amp;L1'!$C$15:$C$360,$D44,'P&amp;L1'!V$15:V$360)</f>
        <v>0</v>
      </c>
      <c r="W44" s="94">
        <f ca="1">SUMIF('P&amp;L1'!$C$15:$C$360,$D44,'P&amp;L1'!W$15:W$360)</f>
        <v>0</v>
      </c>
      <c r="X44" s="94">
        <f ca="1">SUMIF('P&amp;L1'!$C$15:$C$360,$D44,'P&amp;L1'!X$15:X$360)</f>
        <v>0</v>
      </c>
      <c r="Y44" s="94">
        <f ca="1">SUMIF('P&amp;L1'!$C$15:$C$360,$D44,'P&amp;L1'!Y$15:Y$360)</f>
        <v>0</v>
      </c>
      <c r="Z44" s="94">
        <f ca="1">SUMIF('P&amp;L1'!$C$15:$C$360,$D44,'P&amp;L1'!Z$15:Z$360)</f>
        <v>0</v>
      </c>
      <c r="AA44" s="94">
        <f ca="1">SUMIF('P&amp;L1'!$C$15:$C$360,$D44,'P&amp;L1'!AA$15:AA$360)</f>
        <v>0</v>
      </c>
      <c r="AB44" s="95">
        <f ca="1">SUMIF('P&amp;L1'!$C$15:$C$360,$D44,'P&amp;L1'!AB$15:AB$360)</f>
        <v>0</v>
      </c>
    </row>
    <row r="45" spans="4:28" hidden="1" outlineLevel="1">
      <c r="D45" s="112" t="str">
        <f ca="1">'Line Items'!D637</f>
        <v>Infrastructure Charges: Secondary Station Access Charges</v>
      </c>
      <c r="E45" s="93"/>
      <c r="F45" s="113" t="str">
        <f ca="1">INDEX('P&amp;L1'!F$15:F$360,MATCH($D45,'P&amp;L1'!$C$15:$C$360,0))</f>
        <v>£000</v>
      </c>
      <c r="G45" s="94">
        <f ca="1">SUMIF('P&amp;L1'!$C$15:$C$360,$D45,'P&amp;L1'!G$15:G$360)</f>
        <v>0</v>
      </c>
      <c r="H45" s="94">
        <f ca="1">SUMIF('P&amp;L1'!$C$15:$C$360,$D45,'P&amp;L1'!H$15:H$360)</f>
        <v>0</v>
      </c>
      <c r="I45" s="291">
        <f ca="1">SUMIF('P&amp;L1'!$C$15:$C$360,$D45,'P&amp;L1'!I$15:I$360)</f>
        <v>0</v>
      </c>
      <c r="J45" s="94">
        <f ca="1">SUMIF('P&amp;L1'!$C$15:$C$360,$D45,'P&amp;L1'!J$15:J$360)</f>
        <v>0</v>
      </c>
      <c r="K45" s="94">
        <f ca="1">SUMIF('P&amp;L1'!$C$15:$C$360,$D45,'P&amp;L1'!K$15:K$360)</f>
        <v>0</v>
      </c>
      <c r="L45" s="94">
        <f ca="1">SUMIF('P&amp;L1'!$C$15:$C$360,$D45,'P&amp;L1'!L$15:L$360)</f>
        <v>0</v>
      </c>
      <c r="M45" s="94">
        <f ca="1">SUMIF('P&amp;L1'!$C$15:$C$360,$D45,'P&amp;L1'!M$15:M$360)</f>
        <v>0</v>
      </c>
      <c r="N45" s="94">
        <f ca="1">SUMIF('P&amp;L1'!$C$15:$C$360,$D45,'P&amp;L1'!N$15:N$360)</f>
        <v>0</v>
      </c>
      <c r="O45" s="94">
        <f ca="1">SUMIF('P&amp;L1'!$C$15:$C$360,$D45,'P&amp;L1'!O$15:O$360)</f>
        <v>0</v>
      </c>
      <c r="P45" s="94">
        <f ca="1">SUMIF('P&amp;L1'!$C$15:$C$360,$D45,'P&amp;L1'!P$15:P$360)</f>
        <v>0</v>
      </c>
      <c r="Q45" s="94">
        <f ca="1">SUMIF('P&amp;L1'!$C$15:$C$360,$D45,'P&amp;L1'!Q$15:Q$360)</f>
        <v>0</v>
      </c>
      <c r="R45" s="94">
        <f ca="1">SUMIF('P&amp;L1'!$C$15:$C$360,$D45,'P&amp;L1'!R$15:R$360)</f>
        <v>0</v>
      </c>
      <c r="S45" s="94">
        <f ca="1">SUMIF('P&amp;L1'!$C$15:$C$360,$D45,'P&amp;L1'!S$15:S$360)</f>
        <v>0</v>
      </c>
      <c r="T45" s="94">
        <f ca="1">SUMIF('P&amp;L1'!$C$15:$C$360,$D45,'P&amp;L1'!T$15:T$360)</f>
        <v>0</v>
      </c>
      <c r="U45" s="94">
        <f ca="1">SUMIF('P&amp;L1'!$C$15:$C$360,$D45,'P&amp;L1'!U$15:U$360)</f>
        <v>0</v>
      </c>
      <c r="V45" s="94">
        <f ca="1">SUMIF('P&amp;L1'!$C$15:$C$360,$D45,'P&amp;L1'!V$15:V$360)</f>
        <v>0</v>
      </c>
      <c r="W45" s="94">
        <f ca="1">SUMIF('P&amp;L1'!$C$15:$C$360,$D45,'P&amp;L1'!W$15:W$360)</f>
        <v>0</v>
      </c>
      <c r="X45" s="94">
        <f ca="1">SUMIF('P&amp;L1'!$C$15:$C$360,$D45,'P&amp;L1'!X$15:X$360)</f>
        <v>0</v>
      </c>
      <c r="Y45" s="94">
        <f ca="1">SUMIF('P&amp;L1'!$C$15:$C$360,$D45,'P&amp;L1'!Y$15:Y$360)</f>
        <v>0</v>
      </c>
      <c r="Z45" s="94">
        <f ca="1">SUMIF('P&amp;L1'!$C$15:$C$360,$D45,'P&amp;L1'!Z$15:Z$360)</f>
        <v>0</v>
      </c>
      <c r="AA45" s="94">
        <f ca="1">SUMIF('P&amp;L1'!$C$15:$C$360,$D45,'P&amp;L1'!AA$15:AA$360)</f>
        <v>0</v>
      </c>
      <c r="AB45" s="95">
        <f ca="1">SUMIF('P&amp;L1'!$C$15:$C$360,$D45,'P&amp;L1'!AB$15:AB$360)</f>
        <v>0</v>
      </c>
    </row>
    <row r="46" spans="4:28" hidden="1" outlineLevel="1">
      <c r="D46" s="112" t="str">
        <f ca="1">'Line Items'!D638</f>
        <v>Infrastructure Charges: Track Access Charges</v>
      </c>
      <c r="E46" s="93"/>
      <c r="F46" s="113" t="str">
        <f ca="1">INDEX('P&amp;L1'!F$15:F$360,MATCH($D46,'P&amp;L1'!$C$15:$C$360,0))</f>
        <v>£000</v>
      </c>
      <c r="G46" s="94">
        <f ca="1">SUMIF('P&amp;L1'!$C$15:$C$360,$D46,'P&amp;L1'!G$15:G$360)</f>
        <v>0</v>
      </c>
      <c r="H46" s="94">
        <f ca="1">SUMIF('P&amp;L1'!$C$15:$C$360,$D46,'P&amp;L1'!H$15:H$360)</f>
        <v>0</v>
      </c>
      <c r="I46" s="291">
        <f ca="1">SUMIF('P&amp;L1'!$C$15:$C$360,$D46,'P&amp;L1'!I$15:I$360)</f>
        <v>0</v>
      </c>
      <c r="J46" s="94">
        <f ca="1">SUMIF('P&amp;L1'!$C$15:$C$360,$D46,'P&amp;L1'!J$15:J$360)</f>
        <v>0</v>
      </c>
      <c r="K46" s="94">
        <f ca="1">SUMIF('P&amp;L1'!$C$15:$C$360,$D46,'P&amp;L1'!K$15:K$360)</f>
        <v>0</v>
      </c>
      <c r="L46" s="94">
        <f ca="1">SUMIF('P&amp;L1'!$C$15:$C$360,$D46,'P&amp;L1'!L$15:L$360)</f>
        <v>0</v>
      </c>
      <c r="M46" s="94">
        <f ca="1">SUMIF('P&amp;L1'!$C$15:$C$360,$D46,'P&amp;L1'!M$15:M$360)</f>
        <v>0</v>
      </c>
      <c r="N46" s="94">
        <f ca="1">SUMIF('P&amp;L1'!$C$15:$C$360,$D46,'P&amp;L1'!N$15:N$360)</f>
        <v>0</v>
      </c>
      <c r="O46" s="94">
        <f ca="1">SUMIF('P&amp;L1'!$C$15:$C$360,$D46,'P&amp;L1'!O$15:O$360)</f>
        <v>0</v>
      </c>
      <c r="P46" s="94">
        <f ca="1">SUMIF('P&amp;L1'!$C$15:$C$360,$D46,'P&amp;L1'!P$15:P$360)</f>
        <v>0</v>
      </c>
      <c r="Q46" s="94">
        <f ca="1">SUMIF('P&amp;L1'!$C$15:$C$360,$D46,'P&amp;L1'!Q$15:Q$360)</f>
        <v>0</v>
      </c>
      <c r="R46" s="94">
        <f ca="1">SUMIF('P&amp;L1'!$C$15:$C$360,$D46,'P&amp;L1'!R$15:R$360)</f>
        <v>0</v>
      </c>
      <c r="S46" s="94">
        <f ca="1">SUMIF('P&amp;L1'!$C$15:$C$360,$D46,'P&amp;L1'!S$15:S$360)</f>
        <v>0</v>
      </c>
      <c r="T46" s="94">
        <f ca="1">SUMIF('P&amp;L1'!$C$15:$C$360,$D46,'P&amp;L1'!T$15:T$360)</f>
        <v>0</v>
      </c>
      <c r="U46" s="94">
        <f ca="1">SUMIF('P&amp;L1'!$C$15:$C$360,$D46,'P&amp;L1'!U$15:U$360)</f>
        <v>0</v>
      </c>
      <c r="V46" s="94">
        <f ca="1">SUMIF('P&amp;L1'!$C$15:$C$360,$D46,'P&amp;L1'!V$15:V$360)</f>
        <v>0</v>
      </c>
      <c r="W46" s="94">
        <f ca="1">SUMIF('P&amp;L1'!$C$15:$C$360,$D46,'P&amp;L1'!W$15:W$360)</f>
        <v>0</v>
      </c>
      <c r="X46" s="94">
        <f ca="1">SUMIF('P&amp;L1'!$C$15:$C$360,$D46,'P&amp;L1'!X$15:X$360)</f>
        <v>0</v>
      </c>
      <c r="Y46" s="94">
        <f ca="1">SUMIF('P&amp;L1'!$C$15:$C$360,$D46,'P&amp;L1'!Y$15:Y$360)</f>
        <v>0</v>
      </c>
      <c r="Z46" s="94">
        <f ca="1">SUMIF('P&amp;L1'!$C$15:$C$360,$D46,'P&amp;L1'!Z$15:Z$360)</f>
        <v>0</v>
      </c>
      <c r="AA46" s="94">
        <f ca="1">SUMIF('P&amp;L1'!$C$15:$C$360,$D46,'P&amp;L1'!AA$15:AA$360)</f>
        <v>0</v>
      </c>
      <c r="AB46" s="95">
        <f ca="1">SUMIF('P&amp;L1'!$C$15:$C$360,$D46,'P&amp;L1'!AB$15:AB$360)</f>
        <v>0</v>
      </c>
    </row>
    <row r="47" spans="4:28" hidden="1" outlineLevel="1">
      <c r="D47" s="112" t="str">
        <f ca="1">'Line Items'!D639</f>
        <v>Infrastructure Charges: Station &amp; Depot Access Charges</v>
      </c>
      <c r="E47" s="93"/>
      <c r="F47" s="113" t="str">
        <f ca="1">INDEX('P&amp;L1'!F$15:F$360,MATCH($D47,'P&amp;L1'!$C$15:$C$360,0))</f>
        <v>£000</v>
      </c>
      <c r="G47" s="94">
        <f ca="1">SUMIF('P&amp;L1'!$C$15:$C$360,$D47,'P&amp;L1'!G$15:G$360)</f>
        <v>0</v>
      </c>
      <c r="H47" s="94">
        <f ca="1">SUMIF('P&amp;L1'!$C$15:$C$360,$D47,'P&amp;L1'!H$15:H$360)</f>
        <v>0</v>
      </c>
      <c r="I47" s="291">
        <f ca="1">SUMIF('P&amp;L1'!$C$15:$C$360,$D47,'P&amp;L1'!I$15:I$360)</f>
        <v>0</v>
      </c>
      <c r="J47" s="94">
        <f ca="1">SUMIF('P&amp;L1'!$C$15:$C$360,$D47,'P&amp;L1'!J$15:J$360)</f>
        <v>0</v>
      </c>
      <c r="K47" s="94">
        <f ca="1">SUMIF('P&amp;L1'!$C$15:$C$360,$D47,'P&amp;L1'!K$15:K$360)</f>
        <v>0</v>
      </c>
      <c r="L47" s="94">
        <f ca="1">SUMIF('P&amp;L1'!$C$15:$C$360,$D47,'P&amp;L1'!L$15:L$360)</f>
        <v>0</v>
      </c>
      <c r="M47" s="94">
        <f ca="1">SUMIF('P&amp;L1'!$C$15:$C$360,$D47,'P&amp;L1'!M$15:M$360)</f>
        <v>0</v>
      </c>
      <c r="N47" s="94">
        <f ca="1">SUMIF('P&amp;L1'!$C$15:$C$360,$D47,'P&amp;L1'!N$15:N$360)</f>
        <v>0</v>
      </c>
      <c r="O47" s="94">
        <f ca="1">SUMIF('P&amp;L1'!$C$15:$C$360,$D47,'P&amp;L1'!O$15:O$360)</f>
        <v>0</v>
      </c>
      <c r="P47" s="94">
        <f ca="1">SUMIF('P&amp;L1'!$C$15:$C$360,$D47,'P&amp;L1'!P$15:P$360)</f>
        <v>0</v>
      </c>
      <c r="Q47" s="94">
        <f ca="1">SUMIF('P&amp;L1'!$C$15:$C$360,$D47,'P&amp;L1'!Q$15:Q$360)</f>
        <v>0</v>
      </c>
      <c r="R47" s="94">
        <f ca="1">SUMIF('P&amp;L1'!$C$15:$C$360,$D47,'P&amp;L1'!R$15:R$360)</f>
        <v>0</v>
      </c>
      <c r="S47" s="94">
        <f ca="1">SUMIF('P&amp;L1'!$C$15:$C$360,$D47,'P&amp;L1'!S$15:S$360)</f>
        <v>0</v>
      </c>
      <c r="T47" s="94">
        <f ca="1">SUMIF('P&amp;L1'!$C$15:$C$360,$D47,'P&amp;L1'!T$15:T$360)</f>
        <v>0</v>
      </c>
      <c r="U47" s="94">
        <f ca="1">SUMIF('P&amp;L1'!$C$15:$C$360,$D47,'P&amp;L1'!U$15:U$360)</f>
        <v>0</v>
      </c>
      <c r="V47" s="94">
        <f ca="1">SUMIF('P&amp;L1'!$C$15:$C$360,$D47,'P&amp;L1'!V$15:V$360)</f>
        <v>0</v>
      </c>
      <c r="W47" s="94">
        <f ca="1">SUMIF('P&amp;L1'!$C$15:$C$360,$D47,'P&amp;L1'!W$15:W$360)</f>
        <v>0</v>
      </c>
      <c r="X47" s="94">
        <f ca="1">SUMIF('P&amp;L1'!$C$15:$C$360,$D47,'P&amp;L1'!X$15:X$360)</f>
        <v>0</v>
      </c>
      <c r="Y47" s="94">
        <f ca="1">SUMIF('P&amp;L1'!$C$15:$C$360,$D47,'P&amp;L1'!Y$15:Y$360)</f>
        <v>0</v>
      </c>
      <c r="Z47" s="94">
        <f ca="1">SUMIF('P&amp;L1'!$C$15:$C$360,$D47,'P&amp;L1'!Z$15:Z$360)</f>
        <v>0</v>
      </c>
      <c r="AA47" s="94">
        <f ca="1">SUMIF('P&amp;L1'!$C$15:$C$360,$D47,'P&amp;L1'!AA$15:AA$360)</f>
        <v>0</v>
      </c>
      <c r="AB47" s="95">
        <f ca="1">SUMIF('P&amp;L1'!$C$15:$C$360,$D47,'P&amp;L1'!AB$15:AB$360)</f>
        <v>0</v>
      </c>
    </row>
    <row r="48" spans="4:28" hidden="1" outlineLevel="1">
      <c r="D48" s="112" t="str">
        <f ca="1">'Line Items'!D640</f>
        <v>Infrastructure Charges: EC4T</v>
      </c>
      <c r="E48" s="93"/>
      <c r="F48" s="113" t="str">
        <f ca="1">INDEX('P&amp;L1'!F$15:F$360,MATCH($D48,'P&amp;L1'!$C$15:$C$360,0))</f>
        <v>£000</v>
      </c>
      <c r="G48" s="94">
        <f ca="1">SUMIF('P&amp;L1'!$C$15:$C$360,$D48,'P&amp;L1'!G$15:G$360)</f>
        <v>0</v>
      </c>
      <c r="H48" s="94">
        <f ca="1">SUMIF('P&amp;L1'!$C$15:$C$360,$D48,'P&amp;L1'!H$15:H$360)</f>
        <v>0</v>
      </c>
      <c r="I48" s="291">
        <f ca="1">SUMIF('P&amp;L1'!$C$15:$C$360,$D48,'P&amp;L1'!I$15:I$360)</f>
        <v>0</v>
      </c>
      <c r="J48" s="94">
        <f ca="1">SUMIF('P&amp;L1'!$C$15:$C$360,$D48,'P&amp;L1'!J$15:J$360)</f>
        <v>0</v>
      </c>
      <c r="K48" s="94">
        <f ca="1">SUMIF('P&amp;L1'!$C$15:$C$360,$D48,'P&amp;L1'!K$15:K$360)</f>
        <v>0</v>
      </c>
      <c r="L48" s="94">
        <f ca="1">SUMIF('P&amp;L1'!$C$15:$C$360,$D48,'P&amp;L1'!L$15:L$360)</f>
        <v>0</v>
      </c>
      <c r="M48" s="94">
        <f ca="1">SUMIF('P&amp;L1'!$C$15:$C$360,$D48,'P&amp;L1'!M$15:M$360)</f>
        <v>0</v>
      </c>
      <c r="N48" s="94">
        <f ca="1">SUMIF('P&amp;L1'!$C$15:$C$360,$D48,'P&amp;L1'!N$15:N$360)</f>
        <v>0</v>
      </c>
      <c r="O48" s="94">
        <f ca="1">SUMIF('P&amp;L1'!$C$15:$C$360,$D48,'P&amp;L1'!O$15:O$360)</f>
        <v>0</v>
      </c>
      <c r="P48" s="94">
        <f ca="1">SUMIF('P&amp;L1'!$C$15:$C$360,$D48,'P&amp;L1'!P$15:P$360)</f>
        <v>0</v>
      </c>
      <c r="Q48" s="94">
        <f ca="1">SUMIF('P&amp;L1'!$C$15:$C$360,$D48,'P&amp;L1'!Q$15:Q$360)</f>
        <v>0</v>
      </c>
      <c r="R48" s="94">
        <f ca="1">SUMIF('P&amp;L1'!$C$15:$C$360,$D48,'P&amp;L1'!R$15:R$360)</f>
        <v>0</v>
      </c>
      <c r="S48" s="94">
        <f ca="1">SUMIF('P&amp;L1'!$C$15:$C$360,$D48,'P&amp;L1'!S$15:S$360)</f>
        <v>0</v>
      </c>
      <c r="T48" s="94">
        <f ca="1">SUMIF('P&amp;L1'!$C$15:$C$360,$D48,'P&amp;L1'!T$15:T$360)</f>
        <v>0</v>
      </c>
      <c r="U48" s="94">
        <f ca="1">SUMIF('P&amp;L1'!$C$15:$C$360,$D48,'P&amp;L1'!U$15:U$360)</f>
        <v>0</v>
      </c>
      <c r="V48" s="94">
        <f ca="1">SUMIF('P&amp;L1'!$C$15:$C$360,$D48,'P&amp;L1'!V$15:V$360)</f>
        <v>0</v>
      </c>
      <c r="W48" s="94">
        <f ca="1">SUMIF('P&amp;L1'!$C$15:$C$360,$D48,'P&amp;L1'!W$15:W$360)</f>
        <v>0</v>
      </c>
      <c r="X48" s="94">
        <f ca="1">SUMIF('P&amp;L1'!$C$15:$C$360,$D48,'P&amp;L1'!X$15:X$360)</f>
        <v>0</v>
      </c>
      <c r="Y48" s="94">
        <f ca="1">SUMIF('P&amp;L1'!$C$15:$C$360,$D48,'P&amp;L1'!Y$15:Y$360)</f>
        <v>0</v>
      </c>
      <c r="Z48" s="94">
        <f ca="1">SUMIF('P&amp;L1'!$C$15:$C$360,$D48,'P&amp;L1'!Z$15:Z$360)</f>
        <v>0</v>
      </c>
      <c r="AA48" s="94">
        <f ca="1">SUMIF('P&amp;L1'!$C$15:$C$360,$D48,'P&amp;L1'!AA$15:AA$360)</f>
        <v>0</v>
      </c>
      <c r="AB48" s="95">
        <f ca="1">SUMIF('P&amp;L1'!$C$15:$C$360,$D48,'P&amp;L1'!AB$15:AB$360)</f>
        <v>0</v>
      </c>
    </row>
    <row r="49" spans="4:28" hidden="1" outlineLevel="1">
      <c r="D49" s="112" t="str">
        <f ca="1">'Line Items'!D641</f>
        <v>Infrastructure Charges: Other Network Rail Charges</v>
      </c>
      <c r="E49" s="93"/>
      <c r="F49" s="113" t="str">
        <f ca="1">INDEX('P&amp;L1'!F$15:F$360,MATCH($D49,'P&amp;L1'!$C$15:$C$360,0))</f>
        <v>£000</v>
      </c>
      <c r="G49" s="94">
        <f ca="1">SUMIF('P&amp;L1'!$C$15:$C$360,$D49,'P&amp;L1'!G$15:G$360)</f>
        <v>0</v>
      </c>
      <c r="H49" s="94">
        <f ca="1">SUMIF('P&amp;L1'!$C$15:$C$360,$D49,'P&amp;L1'!H$15:H$360)</f>
        <v>0</v>
      </c>
      <c r="I49" s="291">
        <f ca="1">SUMIF('P&amp;L1'!$C$15:$C$360,$D49,'P&amp;L1'!I$15:I$360)</f>
        <v>0</v>
      </c>
      <c r="J49" s="94">
        <f ca="1">SUMIF('P&amp;L1'!$C$15:$C$360,$D49,'P&amp;L1'!J$15:J$360)</f>
        <v>0</v>
      </c>
      <c r="K49" s="94">
        <f ca="1">SUMIF('P&amp;L1'!$C$15:$C$360,$D49,'P&amp;L1'!K$15:K$360)</f>
        <v>0</v>
      </c>
      <c r="L49" s="94">
        <f ca="1">SUMIF('P&amp;L1'!$C$15:$C$360,$D49,'P&amp;L1'!L$15:L$360)</f>
        <v>0</v>
      </c>
      <c r="M49" s="94">
        <f ca="1">SUMIF('P&amp;L1'!$C$15:$C$360,$D49,'P&amp;L1'!M$15:M$360)</f>
        <v>0</v>
      </c>
      <c r="N49" s="94">
        <f ca="1">SUMIF('P&amp;L1'!$C$15:$C$360,$D49,'P&amp;L1'!N$15:N$360)</f>
        <v>0</v>
      </c>
      <c r="O49" s="94">
        <f ca="1">SUMIF('P&amp;L1'!$C$15:$C$360,$D49,'P&amp;L1'!O$15:O$360)</f>
        <v>0</v>
      </c>
      <c r="P49" s="94">
        <f ca="1">SUMIF('P&amp;L1'!$C$15:$C$360,$D49,'P&amp;L1'!P$15:P$360)</f>
        <v>0</v>
      </c>
      <c r="Q49" s="94">
        <f ca="1">SUMIF('P&amp;L1'!$C$15:$C$360,$D49,'P&amp;L1'!Q$15:Q$360)</f>
        <v>0</v>
      </c>
      <c r="R49" s="94">
        <f ca="1">SUMIF('P&amp;L1'!$C$15:$C$360,$D49,'P&amp;L1'!R$15:R$360)</f>
        <v>0</v>
      </c>
      <c r="S49" s="94">
        <f ca="1">SUMIF('P&amp;L1'!$C$15:$C$360,$D49,'P&amp;L1'!S$15:S$360)</f>
        <v>0</v>
      </c>
      <c r="T49" s="94">
        <f ca="1">SUMIF('P&amp;L1'!$C$15:$C$360,$D49,'P&amp;L1'!T$15:T$360)</f>
        <v>0</v>
      </c>
      <c r="U49" s="94">
        <f ca="1">SUMIF('P&amp;L1'!$C$15:$C$360,$D49,'P&amp;L1'!U$15:U$360)</f>
        <v>0</v>
      </c>
      <c r="V49" s="94">
        <f ca="1">SUMIF('P&amp;L1'!$C$15:$C$360,$D49,'P&amp;L1'!V$15:V$360)</f>
        <v>0</v>
      </c>
      <c r="W49" s="94">
        <f ca="1">SUMIF('P&amp;L1'!$C$15:$C$360,$D49,'P&amp;L1'!W$15:W$360)</f>
        <v>0</v>
      </c>
      <c r="X49" s="94">
        <f ca="1">SUMIF('P&amp;L1'!$C$15:$C$360,$D49,'P&amp;L1'!X$15:X$360)</f>
        <v>0</v>
      </c>
      <c r="Y49" s="94">
        <f ca="1">SUMIF('P&amp;L1'!$C$15:$C$360,$D49,'P&amp;L1'!Y$15:Y$360)</f>
        <v>0</v>
      </c>
      <c r="Z49" s="94">
        <f ca="1">SUMIF('P&amp;L1'!$C$15:$C$360,$D49,'P&amp;L1'!Z$15:Z$360)</f>
        <v>0</v>
      </c>
      <c r="AA49" s="94">
        <f ca="1">SUMIF('P&amp;L1'!$C$15:$C$360,$D49,'P&amp;L1'!AA$15:AA$360)</f>
        <v>0</v>
      </c>
      <c r="AB49" s="95">
        <f ca="1">SUMIF('P&amp;L1'!$C$15:$C$360,$D49,'P&amp;L1'!AB$15:AB$360)</f>
        <v>0</v>
      </c>
    </row>
    <row r="50" spans="4:28" hidden="1" outlineLevel="1">
      <c r="D50" s="112" t="str">
        <f ca="1">'Line Items'!D642</f>
        <v>Infrastructure Charges: ROSCO Funded Infrastructure (Spare)</v>
      </c>
      <c r="E50" s="93"/>
      <c r="F50" s="113" t="str">
        <f ca="1">INDEX('P&amp;L1'!F$15:F$360,MATCH($D50,'P&amp;L1'!$C$15:$C$360,0))</f>
        <v>£000</v>
      </c>
      <c r="G50" s="94">
        <f ca="1">SUMIF('P&amp;L1'!$C$15:$C$360,$D50,'P&amp;L1'!G$15:G$360)</f>
        <v>0</v>
      </c>
      <c r="H50" s="94">
        <f ca="1">SUMIF('P&amp;L1'!$C$15:$C$360,$D50,'P&amp;L1'!H$15:H$360)</f>
        <v>0</v>
      </c>
      <c r="I50" s="291">
        <f ca="1">SUMIF('P&amp;L1'!$C$15:$C$360,$D50,'P&amp;L1'!I$15:I$360)</f>
        <v>0</v>
      </c>
      <c r="J50" s="94">
        <f ca="1">SUMIF('P&amp;L1'!$C$15:$C$360,$D50,'P&amp;L1'!J$15:J$360)</f>
        <v>0</v>
      </c>
      <c r="K50" s="94">
        <f ca="1">SUMIF('P&amp;L1'!$C$15:$C$360,$D50,'P&amp;L1'!K$15:K$360)</f>
        <v>0</v>
      </c>
      <c r="L50" s="94">
        <f ca="1">SUMIF('P&amp;L1'!$C$15:$C$360,$D50,'P&amp;L1'!L$15:L$360)</f>
        <v>0</v>
      </c>
      <c r="M50" s="94">
        <f ca="1">SUMIF('P&amp;L1'!$C$15:$C$360,$D50,'P&amp;L1'!M$15:M$360)</f>
        <v>0</v>
      </c>
      <c r="N50" s="94">
        <f ca="1">SUMIF('P&amp;L1'!$C$15:$C$360,$D50,'P&amp;L1'!N$15:N$360)</f>
        <v>0</v>
      </c>
      <c r="O50" s="94">
        <f ca="1">SUMIF('P&amp;L1'!$C$15:$C$360,$D50,'P&amp;L1'!O$15:O$360)</f>
        <v>0</v>
      </c>
      <c r="P50" s="94">
        <f ca="1">SUMIF('P&amp;L1'!$C$15:$C$360,$D50,'P&amp;L1'!P$15:P$360)</f>
        <v>0</v>
      </c>
      <c r="Q50" s="94">
        <f ca="1">SUMIF('P&amp;L1'!$C$15:$C$360,$D50,'P&amp;L1'!Q$15:Q$360)</f>
        <v>0</v>
      </c>
      <c r="R50" s="94">
        <f ca="1">SUMIF('P&amp;L1'!$C$15:$C$360,$D50,'P&amp;L1'!R$15:R$360)</f>
        <v>0</v>
      </c>
      <c r="S50" s="94">
        <f ca="1">SUMIF('P&amp;L1'!$C$15:$C$360,$D50,'P&amp;L1'!S$15:S$360)</f>
        <v>0</v>
      </c>
      <c r="T50" s="94">
        <f ca="1">SUMIF('P&amp;L1'!$C$15:$C$360,$D50,'P&amp;L1'!T$15:T$360)</f>
        <v>0</v>
      </c>
      <c r="U50" s="94">
        <f ca="1">SUMIF('P&amp;L1'!$C$15:$C$360,$D50,'P&amp;L1'!U$15:U$360)</f>
        <v>0</v>
      </c>
      <c r="V50" s="94">
        <f ca="1">SUMIF('P&amp;L1'!$C$15:$C$360,$D50,'P&amp;L1'!V$15:V$360)</f>
        <v>0</v>
      </c>
      <c r="W50" s="94">
        <f ca="1">SUMIF('P&amp;L1'!$C$15:$C$360,$D50,'P&amp;L1'!W$15:W$360)</f>
        <v>0</v>
      </c>
      <c r="X50" s="94">
        <f ca="1">SUMIF('P&amp;L1'!$C$15:$C$360,$D50,'P&amp;L1'!X$15:X$360)</f>
        <v>0</v>
      </c>
      <c r="Y50" s="94">
        <f ca="1">SUMIF('P&amp;L1'!$C$15:$C$360,$D50,'P&amp;L1'!Y$15:Y$360)</f>
        <v>0</v>
      </c>
      <c r="Z50" s="94">
        <f ca="1">SUMIF('P&amp;L1'!$C$15:$C$360,$D50,'P&amp;L1'!Z$15:Z$360)</f>
        <v>0</v>
      </c>
      <c r="AA50" s="94">
        <f ca="1">SUMIF('P&amp;L1'!$C$15:$C$360,$D50,'P&amp;L1'!AA$15:AA$360)</f>
        <v>0</v>
      </c>
      <c r="AB50" s="95">
        <f ca="1">SUMIF('P&amp;L1'!$C$15:$C$360,$D50,'P&amp;L1'!AB$15:AB$360)</f>
        <v>0</v>
      </c>
    </row>
    <row r="51" spans="4:28" hidden="1" outlineLevel="1">
      <c r="D51" s="112" t="str">
        <f ca="1">'Line Items'!D643</f>
        <v>Infrastructure Charges: Privately Funded Infrastructure (Spare)</v>
      </c>
      <c r="E51" s="93"/>
      <c r="F51" s="113" t="str">
        <f ca="1">INDEX('P&amp;L1'!F$15:F$360,MATCH($D51,'P&amp;L1'!$C$15:$C$360,0))</f>
        <v>£000</v>
      </c>
      <c r="G51" s="94">
        <f ca="1">SUMIF('P&amp;L1'!$C$15:$C$360,$D51,'P&amp;L1'!G$15:G$360)</f>
        <v>0</v>
      </c>
      <c r="H51" s="94">
        <f ca="1">SUMIF('P&amp;L1'!$C$15:$C$360,$D51,'P&amp;L1'!H$15:H$360)</f>
        <v>0</v>
      </c>
      <c r="I51" s="291">
        <f ca="1">SUMIF('P&amp;L1'!$C$15:$C$360,$D51,'P&amp;L1'!I$15:I$360)</f>
        <v>0</v>
      </c>
      <c r="J51" s="94">
        <f ca="1">SUMIF('P&amp;L1'!$C$15:$C$360,$D51,'P&amp;L1'!J$15:J$360)</f>
        <v>0</v>
      </c>
      <c r="K51" s="94">
        <f ca="1">SUMIF('P&amp;L1'!$C$15:$C$360,$D51,'P&amp;L1'!K$15:K$360)</f>
        <v>0</v>
      </c>
      <c r="L51" s="94">
        <f ca="1">SUMIF('P&amp;L1'!$C$15:$C$360,$D51,'P&amp;L1'!L$15:L$360)</f>
        <v>0</v>
      </c>
      <c r="M51" s="94">
        <f ca="1">SUMIF('P&amp;L1'!$C$15:$C$360,$D51,'P&amp;L1'!M$15:M$360)</f>
        <v>0</v>
      </c>
      <c r="N51" s="94">
        <f ca="1">SUMIF('P&amp;L1'!$C$15:$C$360,$D51,'P&amp;L1'!N$15:N$360)</f>
        <v>0</v>
      </c>
      <c r="O51" s="94">
        <f ca="1">SUMIF('P&amp;L1'!$C$15:$C$360,$D51,'P&amp;L1'!O$15:O$360)</f>
        <v>0</v>
      </c>
      <c r="P51" s="94">
        <f ca="1">SUMIF('P&amp;L1'!$C$15:$C$360,$D51,'P&amp;L1'!P$15:P$360)</f>
        <v>0</v>
      </c>
      <c r="Q51" s="94">
        <f ca="1">SUMIF('P&amp;L1'!$C$15:$C$360,$D51,'P&amp;L1'!Q$15:Q$360)</f>
        <v>0</v>
      </c>
      <c r="R51" s="94">
        <f ca="1">SUMIF('P&amp;L1'!$C$15:$C$360,$D51,'P&amp;L1'!R$15:R$360)</f>
        <v>0</v>
      </c>
      <c r="S51" s="94">
        <f ca="1">SUMIF('P&amp;L1'!$C$15:$C$360,$D51,'P&amp;L1'!S$15:S$360)</f>
        <v>0</v>
      </c>
      <c r="T51" s="94">
        <f ca="1">SUMIF('P&amp;L1'!$C$15:$C$360,$D51,'P&amp;L1'!T$15:T$360)</f>
        <v>0</v>
      </c>
      <c r="U51" s="94">
        <f ca="1">SUMIF('P&amp;L1'!$C$15:$C$360,$D51,'P&amp;L1'!U$15:U$360)</f>
        <v>0</v>
      </c>
      <c r="V51" s="94">
        <f ca="1">SUMIF('P&amp;L1'!$C$15:$C$360,$D51,'P&amp;L1'!V$15:V$360)</f>
        <v>0</v>
      </c>
      <c r="W51" s="94">
        <f ca="1">SUMIF('P&amp;L1'!$C$15:$C$360,$D51,'P&amp;L1'!W$15:W$360)</f>
        <v>0</v>
      </c>
      <c r="X51" s="94">
        <f ca="1">SUMIF('P&amp;L1'!$C$15:$C$360,$D51,'P&amp;L1'!X$15:X$360)</f>
        <v>0</v>
      </c>
      <c r="Y51" s="94">
        <f ca="1">SUMIF('P&amp;L1'!$C$15:$C$360,$D51,'P&amp;L1'!Y$15:Y$360)</f>
        <v>0</v>
      </c>
      <c r="Z51" s="94">
        <f ca="1">SUMIF('P&amp;L1'!$C$15:$C$360,$D51,'P&amp;L1'!Z$15:Z$360)</f>
        <v>0</v>
      </c>
      <c r="AA51" s="94">
        <f ca="1">SUMIF('P&amp;L1'!$C$15:$C$360,$D51,'P&amp;L1'!AA$15:AA$360)</f>
        <v>0</v>
      </c>
      <c r="AB51" s="95">
        <f ca="1">SUMIF('P&amp;L1'!$C$15:$C$360,$D51,'P&amp;L1'!AB$15:AB$360)</f>
        <v>0</v>
      </c>
    </row>
    <row r="52" spans="4:28" hidden="1" outlineLevel="1">
      <c r="D52" s="112" t="str">
        <f ca="1">'Line Items'!D644</f>
        <v>Infrastructure Charges: RAB-financed Investment Framework Infrastructure (Spare)</v>
      </c>
      <c r="E52" s="93"/>
      <c r="F52" s="113" t="str">
        <f ca="1">INDEX('P&amp;L1'!F$15:F$360,MATCH($D52,'P&amp;L1'!$C$15:$C$360,0))</f>
        <v>£000</v>
      </c>
      <c r="G52" s="94">
        <f ca="1">SUMIF('P&amp;L1'!$C$15:$C$360,$D52,'P&amp;L1'!G$15:G$360)</f>
        <v>0</v>
      </c>
      <c r="H52" s="94">
        <f ca="1">SUMIF('P&amp;L1'!$C$15:$C$360,$D52,'P&amp;L1'!H$15:H$360)</f>
        <v>0</v>
      </c>
      <c r="I52" s="291">
        <f ca="1">SUMIF('P&amp;L1'!$C$15:$C$360,$D52,'P&amp;L1'!I$15:I$360)</f>
        <v>0</v>
      </c>
      <c r="J52" s="94">
        <f ca="1">SUMIF('P&amp;L1'!$C$15:$C$360,$D52,'P&amp;L1'!J$15:J$360)</f>
        <v>0</v>
      </c>
      <c r="K52" s="94">
        <f ca="1">SUMIF('P&amp;L1'!$C$15:$C$360,$D52,'P&amp;L1'!K$15:K$360)</f>
        <v>0</v>
      </c>
      <c r="L52" s="94">
        <f ca="1">SUMIF('P&amp;L1'!$C$15:$C$360,$D52,'P&amp;L1'!L$15:L$360)</f>
        <v>0</v>
      </c>
      <c r="M52" s="94">
        <f ca="1">SUMIF('P&amp;L1'!$C$15:$C$360,$D52,'P&amp;L1'!M$15:M$360)</f>
        <v>0</v>
      </c>
      <c r="N52" s="94">
        <f ca="1">SUMIF('P&amp;L1'!$C$15:$C$360,$D52,'P&amp;L1'!N$15:N$360)</f>
        <v>0</v>
      </c>
      <c r="O52" s="94">
        <f ca="1">SUMIF('P&amp;L1'!$C$15:$C$360,$D52,'P&amp;L1'!O$15:O$360)</f>
        <v>0</v>
      </c>
      <c r="P52" s="94">
        <f ca="1">SUMIF('P&amp;L1'!$C$15:$C$360,$D52,'P&amp;L1'!P$15:P$360)</f>
        <v>0</v>
      </c>
      <c r="Q52" s="94">
        <f ca="1">SUMIF('P&amp;L1'!$C$15:$C$360,$D52,'P&amp;L1'!Q$15:Q$360)</f>
        <v>0</v>
      </c>
      <c r="R52" s="94">
        <f ca="1">SUMIF('P&amp;L1'!$C$15:$C$360,$D52,'P&amp;L1'!R$15:R$360)</f>
        <v>0</v>
      </c>
      <c r="S52" s="94">
        <f ca="1">SUMIF('P&amp;L1'!$C$15:$C$360,$D52,'P&amp;L1'!S$15:S$360)</f>
        <v>0</v>
      </c>
      <c r="T52" s="94">
        <f ca="1">SUMIF('P&amp;L1'!$C$15:$C$360,$D52,'P&amp;L1'!T$15:T$360)</f>
        <v>0</v>
      </c>
      <c r="U52" s="94">
        <f ca="1">SUMIF('P&amp;L1'!$C$15:$C$360,$D52,'P&amp;L1'!U$15:U$360)</f>
        <v>0</v>
      </c>
      <c r="V52" s="94">
        <f ca="1">SUMIF('P&amp;L1'!$C$15:$C$360,$D52,'P&amp;L1'!V$15:V$360)</f>
        <v>0</v>
      </c>
      <c r="W52" s="94">
        <f ca="1">SUMIF('P&amp;L1'!$C$15:$C$360,$D52,'P&amp;L1'!W$15:W$360)</f>
        <v>0</v>
      </c>
      <c r="X52" s="94">
        <f ca="1">SUMIF('P&amp;L1'!$C$15:$C$360,$D52,'P&amp;L1'!X$15:X$360)</f>
        <v>0</v>
      </c>
      <c r="Y52" s="94">
        <f ca="1">SUMIF('P&amp;L1'!$C$15:$C$360,$D52,'P&amp;L1'!Y$15:Y$360)</f>
        <v>0</v>
      </c>
      <c r="Z52" s="94">
        <f ca="1">SUMIF('P&amp;L1'!$C$15:$C$360,$D52,'P&amp;L1'!Z$15:Z$360)</f>
        <v>0</v>
      </c>
      <c r="AA52" s="94">
        <f ca="1">SUMIF('P&amp;L1'!$C$15:$C$360,$D52,'P&amp;L1'!AA$15:AA$360)</f>
        <v>0</v>
      </c>
      <c r="AB52" s="95">
        <f ca="1">SUMIF('P&amp;L1'!$C$15:$C$360,$D52,'P&amp;L1'!AB$15:AB$360)</f>
        <v>0</v>
      </c>
    </row>
    <row r="53" spans="4:28" hidden="1" outlineLevel="1">
      <c r="D53" s="112" t="str">
        <f ca="1">'Line Items'!D645</f>
        <v>Performance Regimes: Net Schedule 8 Payments</v>
      </c>
      <c r="E53" s="93"/>
      <c r="F53" s="113" t="str">
        <f ca="1">INDEX('P&amp;L1'!F$15:F$360,MATCH($D53,'P&amp;L1'!$C$15:$C$360,0))</f>
        <v>£000</v>
      </c>
      <c r="G53" s="94">
        <f ca="1">SUMIF('P&amp;L1'!$C$15:$C$360,$D53,'P&amp;L1'!G$15:G$360)</f>
        <v>0</v>
      </c>
      <c r="H53" s="94">
        <f ca="1">SUMIF('P&amp;L1'!$C$15:$C$360,$D53,'P&amp;L1'!H$15:H$360)</f>
        <v>0</v>
      </c>
      <c r="I53" s="291">
        <f ca="1">SUMIF('P&amp;L1'!$C$15:$C$360,$D53,'P&amp;L1'!I$15:I$360)</f>
        <v>0</v>
      </c>
      <c r="J53" s="94">
        <f ca="1">SUMIF('P&amp;L1'!$C$15:$C$360,$D53,'P&amp;L1'!J$15:J$360)</f>
        <v>0</v>
      </c>
      <c r="K53" s="94">
        <f ca="1">SUMIF('P&amp;L1'!$C$15:$C$360,$D53,'P&amp;L1'!K$15:K$360)</f>
        <v>0</v>
      </c>
      <c r="L53" s="94">
        <f ca="1">SUMIF('P&amp;L1'!$C$15:$C$360,$D53,'P&amp;L1'!L$15:L$360)</f>
        <v>0</v>
      </c>
      <c r="M53" s="94">
        <f ca="1">SUMIF('P&amp;L1'!$C$15:$C$360,$D53,'P&amp;L1'!M$15:M$360)</f>
        <v>0</v>
      </c>
      <c r="N53" s="94">
        <f ca="1">SUMIF('P&amp;L1'!$C$15:$C$360,$D53,'P&amp;L1'!N$15:N$360)</f>
        <v>0</v>
      </c>
      <c r="O53" s="94">
        <f ca="1">SUMIF('P&amp;L1'!$C$15:$C$360,$D53,'P&amp;L1'!O$15:O$360)</f>
        <v>0</v>
      </c>
      <c r="P53" s="94">
        <f ca="1">SUMIF('P&amp;L1'!$C$15:$C$360,$D53,'P&amp;L1'!P$15:P$360)</f>
        <v>0</v>
      </c>
      <c r="Q53" s="94">
        <f ca="1">SUMIF('P&amp;L1'!$C$15:$C$360,$D53,'P&amp;L1'!Q$15:Q$360)</f>
        <v>0</v>
      </c>
      <c r="R53" s="94">
        <f ca="1">SUMIF('P&amp;L1'!$C$15:$C$360,$D53,'P&amp;L1'!R$15:R$360)</f>
        <v>0</v>
      </c>
      <c r="S53" s="94">
        <f ca="1">SUMIF('P&amp;L1'!$C$15:$C$360,$D53,'P&amp;L1'!S$15:S$360)</f>
        <v>0</v>
      </c>
      <c r="T53" s="94">
        <f ca="1">SUMIF('P&amp;L1'!$C$15:$C$360,$D53,'P&amp;L1'!T$15:T$360)</f>
        <v>0</v>
      </c>
      <c r="U53" s="94">
        <f ca="1">SUMIF('P&amp;L1'!$C$15:$C$360,$D53,'P&amp;L1'!U$15:U$360)</f>
        <v>0</v>
      </c>
      <c r="V53" s="94">
        <f ca="1">SUMIF('P&amp;L1'!$C$15:$C$360,$D53,'P&amp;L1'!V$15:V$360)</f>
        <v>0</v>
      </c>
      <c r="W53" s="94">
        <f ca="1">SUMIF('P&amp;L1'!$C$15:$C$360,$D53,'P&amp;L1'!W$15:W$360)</f>
        <v>0</v>
      </c>
      <c r="X53" s="94">
        <f ca="1">SUMIF('P&amp;L1'!$C$15:$C$360,$D53,'P&amp;L1'!X$15:X$360)</f>
        <v>0</v>
      </c>
      <c r="Y53" s="94">
        <f ca="1">SUMIF('P&amp;L1'!$C$15:$C$360,$D53,'P&amp;L1'!Y$15:Y$360)</f>
        <v>0</v>
      </c>
      <c r="Z53" s="94">
        <f ca="1">SUMIF('P&amp;L1'!$C$15:$C$360,$D53,'P&amp;L1'!Z$15:Z$360)</f>
        <v>0</v>
      </c>
      <c r="AA53" s="94">
        <f ca="1">SUMIF('P&amp;L1'!$C$15:$C$360,$D53,'P&amp;L1'!AA$15:AA$360)</f>
        <v>0</v>
      </c>
      <c r="AB53" s="95">
        <f ca="1">SUMIF('P&amp;L1'!$C$15:$C$360,$D53,'P&amp;L1'!AB$15:AB$360)</f>
        <v>0</v>
      </c>
    </row>
    <row r="54" spans="4:28" hidden="1" outlineLevel="1">
      <c r="D54" s="123" t="str">
        <f ca="1">'Line Items'!D646</f>
        <v>Performance Regimes: Other Performance Measures</v>
      </c>
      <c r="E54" s="183"/>
      <c r="F54" s="124" t="str">
        <f ca="1">INDEX('P&amp;L1'!F$15:F$360,MATCH($D54,'P&amp;L1'!$C$15:$C$360,0))</f>
        <v>£000</v>
      </c>
      <c r="G54" s="98">
        <f ca="1">SUMIF('P&amp;L1'!$C$15:$C$360,$D54,'P&amp;L1'!G$15:G$360)</f>
        <v>0</v>
      </c>
      <c r="H54" s="98">
        <f ca="1">SUMIF('P&amp;L1'!$C$15:$C$360,$D54,'P&amp;L1'!H$15:H$360)</f>
        <v>0</v>
      </c>
      <c r="I54" s="292">
        <f ca="1">SUMIF('P&amp;L1'!$C$15:$C$360,$D54,'P&amp;L1'!I$15:I$360)</f>
        <v>0</v>
      </c>
      <c r="J54" s="98">
        <f ca="1">SUMIF('P&amp;L1'!$C$15:$C$360,$D54,'P&amp;L1'!J$15:J$360)</f>
        <v>0</v>
      </c>
      <c r="K54" s="98">
        <f ca="1">SUMIF('P&amp;L1'!$C$15:$C$360,$D54,'P&amp;L1'!K$15:K$360)</f>
        <v>0</v>
      </c>
      <c r="L54" s="98">
        <f ca="1">SUMIF('P&amp;L1'!$C$15:$C$360,$D54,'P&amp;L1'!L$15:L$360)</f>
        <v>0</v>
      </c>
      <c r="M54" s="98">
        <f ca="1">SUMIF('P&amp;L1'!$C$15:$C$360,$D54,'P&amp;L1'!M$15:M$360)</f>
        <v>0</v>
      </c>
      <c r="N54" s="98">
        <f ca="1">SUMIF('P&amp;L1'!$C$15:$C$360,$D54,'P&amp;L1'!N$15:N$360)</f>
        <v>0</v>
      </c>
      <c r="O54" s="98">
        <f ca="1">SUMIF('P&amp;L1'!$C$15:$C$360,$D54,'P&amp;L1'!O$15:O$360)</f>
        <v>0</v>
      </c>
      <c r="P54" s="98">
        <f ca="1">SUMIF('P&amp;L1'!$C$15:$C$360,$D54,'P&amp;L1'!P$15:P$360)</f>
        <v>0</v>
      </c>
      <c r="Q54" s="98">
        <f ca="1">SUMIF('P&amp;L1'!$C$15:$C$360,$D54,'P&amp;L1'!Q$15:Q$360)</f>
        <v>0</v>
      </c>
      <c r="R54" s="98">
        <f ca="1">SUMIF('P&amp;L1'!$C$15:$C$360,$D54,'P&amp;L1'!R$15:R$360)</f>
        <v>0</v>
      </c>
      <c r="S54" s="98">
        <f ca="1">SUMIF('P&amp;L1'!$C$15:$C$360,$D54,'P&amp;L1'!S$15:S$360)</f>
        <v>0</v>
      </c>
      <c r="T54" s="98">
        <f ca="1">SUMIF('P&amp;L1'!$C$15:$C$360,$D54,'P&amp;L1'!T$15:T$360)</f>
        <v>0</v>
      </c>
      <c r="U54" s="98">
        <f ca="1">SUMIF('P&amp;L1'!$C$15:$C$360,$D54,'P&amp;L1'!U$15:U$360)</f>
        <v>0</v>
      </c>
      <c r="V54" s="98">
        <f ca="1">SUMIF('P&amp;L1'!$C$15:$C$360,$D54,'P&amp;L1'!V$15:V$360)</f>
        <v>0</v>
      </c>
      <c r="W54" s="98">
        <f ca="1">SUMIF('P&amp;L1'!$C$15:$C$360,$D54,'P&amp;L1'!W$15:W$360)</f>
        <v>0</v>
      </c>
      <c r="X54" s="98">
        <f ca="1">SUMIF('P&amp;L1'!$C$15:$C$360,$D54,'P&amp;L1'!X$15:X$360)</f>
        <v>0</v>
      </c>
      <c r="Y54" s="98">
        <f ca="1">SUMIF('P&amp;L1'!$C$15:$C$360,$D54,'P&amp;L1'!Y$15:Y$360)</f>
        <v>0</v>
      </c>
      <c r="Z54" s="98">
        <f ca="1">SUMIF('P&amp;L1'!$C$15:$C$360,$D54,'P&amp;L1'!Z$15:Z$360)</f>
        <v>0</v>
      </c>
      <c r="AA54" s="98">
        <f ca="1">SUMIF('P&amp;L1'!$C$15:$C$360,$D54,'P&amp;L1'!AA$15:AA$360)</f>
        <v>0</v>
      </c>
      <c r="AB54" s="99">
        <f ca="1">SUMIF('P&amp;L1'!$C$15:$C$360,$D54,'P&amp;L1'!AB$15:AB$360)</f>
        <v>0</v>
      </c>
    </row>
    <row r="55" spans="4:28" hidden="1" outlineLevel="1"/>
    <row r="56" spans="4:28" ht="13.5" hidden="1" outlineLevel="1" thickBot="1">
      <c r="D56" s="277" t="str">
        <f ca="1">'Line Items'!D651</f>
        <v>Total Costs</v>
      </c>
      <c r="E56" s="278"/>
      <c r="F56" s="279" t="str">
        <f ca="1">F54</f>
        <v>£000</v>
      </c>
      <c r="G56" s="280">
        <f t="shared" ref="G56:AB56" ca="1" si="1">SUM(G33:G54)</f>
        <v>0</v>
      </c>
      <c r="H56" s="280">
        <f t="shared" ca="1" si="1"/>
        <v>0</v>
      </c>
      <c r="I56" s="280">
        <f t="shared" ca="1" si="1"/>
        <v>0</v>
      </c>
      <c r="J56" s="280">
        <f t="shared" ca="1" si="1"/>
        <v>0</v>
      </c>
      <c r="K56" s="280">
        <f t="shared" ca="1" si="1"/>
        <v>0</v>
      </c>
      <c r="L56" s="280">
        <f t="shared" ca="1" si="1"/>
        <v>0</v>
      </c>
      <c r="M56" s="280">
        <f t="shared" ca="1" si="1"/>
        <v>0</v>
      </c>
      <c r="N56" s="280">
        <f t="shared" ca="1" si="1"/>
        <v>0</v>
      </c>
      <c r="O56" s="280">
        <f t="shared" ca="1" si="1"/>
        <v>0</v>
      </c>
      <c r="P56" s="280">
        <f t="shared" ca="1" si="1"/>
        <v>0</v>
      </c>
      <c r="Q56" s="280">
        <f t="shared" ca="1" si="1"/>
        <v>0</v>
      </c>
      <c r="R56" s="280">
        <f t="shared" ca="1" si="1"/>
        <v>0</v>
      </c>
      <c r="S56" s="280">
        <f t="shared" ca="1" si="1"/>
        <v>0</v>
      </c>
      <c r="T56" s="280">
        <f t="shared" ca="1" si="1"/>
        <v>0</v>
      </c>
      <c r="U56" s="280">
        <f t="shared" ca="1" si="1"/>
        <v>0</v>
      </c>
      <c r="V56" s="280">
        <f t="shared" ca="1" si="1"/>
        <v>0</v>
      </c>
      <c r="W56" s="280">
        <f t="shared" ca="1" si="1"/>
        <v>0</v>
      </c>
      <c r="X56" s="280">
        <f t="shared" ca="1" si="1"/>
        <v>0</v>
      </c>
      <c r="Y56" s="280">
        <f t="shared" ca="1" si="1"/>
        <v>0</v>
      </c>
      <c r="Z56" s="280">
        <f t="shared" ca="1" si="1"/>
        <v>0</v>
      </c>
      <c r="AA56" s="280">
        <f t="shared" ca="1" si="1"/>
        <v>0</v>
      </c>
      <c r="AB56" s="281">
        <f t="shared" ca="1" si="1"/>
        <v>0</v>
      </c>
    </row>
    <row r="57" spans="4:28" ht="13.5" hidden="1" outlineLevel="1" thickTop="1"/>
    <row r="58" spans="4:28" ht="13.5" hidden="1" outlineLevel="1" thickBot="1">
      <c r="D58" s="277" t="str">
        <f ca="1">'Line Items'!D652</f>
        <v>Operating Profit / (Loss) Before Exceptionals &amp; Contingencies</v>
      </c>
      <c r="E58" s="278"/>
      <c r="F58" s="279" t="str">
        <f ca="1">F56</f>
        <v>£000</v>
      </c>
      <c r="G58" s="280">
        <f t="shared" ref="G58:AB58" ca="1" si="2">SUM(G31,G56)</f>
        <v>0</v>
      </c>
      <c r="H58" s="280">
        <f t="shared" ca="1" si="2"/>
        <v>0</v>
      </c>
      <c r="I58" s="280">
        <f t="shared" ca="1" si="2"/>
        <v>0</v>
      </c>
      <c r="J58" s="280">
        <f t="shared" ca="1" si="2"/>
        <v>0</v>
      </c>
      <c r="K58" s="280">
        <f t="shared" ca="1" si="2"/>
        <v>0</v>
      </c>
      <c r="L58" s="280">
        <f t="shared" ca="1" si="2"/>
        <v>0</v>
      </c>
      <c r="M58" s="280">
        <f t="shared" ca="1" si="2"/>
        <v>0</v>
      </c>
      <c r="N58" s="280">
        <f t="shared" ca="1" si="2"/>
        <v>0</v>
      </c>
      <c r="O58" s="280">
        <f t="shared" ca="1" si="2"/>
        <v>0</v>
      </c>
      <c r="P58" s="280">
        <f t="shared" ca="1" si="2"/>
        <v>0</v>
      </c>
      <c r="Q58" s="280">
        <f t="shared" ca="1" si="2"/>
        <v>0</v>
      </c>
      <c r="R58" s="280">
        <f t="shared" ca="1" si="2"/>
        <v>0</v>
      </c>
      <c r="S58" s="280">
        <f t="shared" ca="1" si="2"/>
        <v>0</v>
      </c>
      <c r="T58" s="280">
        <f t="shared" ca="1" si="2"/>
        <v>0</v>
      </c>
      <c r="U58" s="280">
        <f t="shared" ca="1" si="2"/>
        <v>0</v>
      </c>
      <c r="V58" s="280">
        <f t="shared" ca="1" si="2"/>
        <v>0</v>
      </c>
      <c r="W58" s="280">
        <f t="shared" ca="1" si="2"/>
        <v>0</v>
      </c>
      <c r="X58" s="280">
        <f t="shared" ca="1" si="2"/>
        <v>0</v>
      </c>
      <c r="Y58" s="280">
        <f t="shared" ca="1" si="2"/>
        <v>0</v>
      </c>
      <c r="Z58" s="280">
        <f t="shared" ca="1" si="2"/>
        <v>0</v>
      </c>
      <c r="AA58" s="280">
        <f t="shared" ca="1" si="2"/>
        <v>0</v>
      </c>
      <c r="AB58" s="281">
        <f t="shared" ca="1" si="2"/>
        <v>0</v>
      </c>
    </row>
    <row r="59" spans="4:28" ht="13.5" hidden="1" outlineLevel="1" thickTop="1">
      <c r="I59" s="293"/>
      <c r="J59" s="293"/>
      <c r="K59" s="293"/>
      <c r="L59" s="293"/>
      <c r="M59" s="293"/>
      <c r="N59" s="293"/>
      <c r="O59" s="293"/>
      <c r="P59" s="293"/>
      <c r="Q59" s="293"/>
      <c r="R59" s="293"/>
      <c r="S59" s="293"/>
      <c r="T59" s="293"/>
      <c r="U59" s="293"/>
      <c r="V59" s="293"/>
      <c r="W59" s="293"/>
      <c r="X59" s="293"/>
      <c r="Y59" s="293"/>
      <c r="Z59" s="293"/>
    </row>
    <row r="60" spans="4:28" hidden="1" outlineLevel="1">
      <c r="D60" s="106" t="str">
        <f ca="1">'Line Items'!D653</f>
        <v>Exceptionals</v>
      </c>
      <c r="E60" s="89"/>
      <c r="F60" s="192" t="str">
        <f ca="1">INDEX('P&amp;L1'!F$15:F$360,MATCH($D60,'P&amp;L1'!$C$15:$C$360,0))</f>
        <v>£000</v>
      </c>
      <c r="G60" s="90">
        <f ca="1">SUMIF('P&amp;L1'!$C$15:$C$360,$D60,'P&amp;L1'!G$15:G$360)</f>
        <v>0</v>
      </c>
      <c r="H60" s="90">
        <f ca="1">SUMIF('P&amp;L1'!$C$15:$C$360,$D60,'P&amp;L1'!H$15:H$360)</f>
        <v>0</v>
      </c>
      <c r="I60" s="90">
        <f ca="1">SUMIF('P&amp;L1'!$C$15:$C$360,$D60,'P&amp;L1'!I$15:I$360)</f>
        <v>0</v>
      </c>
      <c r="J60" s="90">
        <f ca="1">SUMIF('P&amp;L1'!$C$15:$C$360,$D60,'P&amp;L1'!J$15:J$360)</f>
        <v>0</v>
      </c>
      <c r="K60" s="90">
        <f ca="1">SUMIF('P&amp;L1'!$C$15:$C$360,$D60,'P&amp;L1'!K$15:K$360)</f>
        <v>0</v>
      </c>
      <c r="L60" s="90">
        <f ca="1">SUMIF('P&amp;L1'!$C$15:$C$360,$D60,'P&amp;L1'!L$15:L$360)</f>
        <v>0</v>
      </c>
      <c r="M60" s="90">
        <f ca="1">SUMIF('P&amp;L1'!$C$15:$C$360,$D60,'P&amp;L1'!M$15:M$360)</f>
        <v>0</v>
      </c>
      <c r="N60" s="90">
        <f ca="1">SUMIF('P&amp;L1'!$C$15:$C$360,$D60,'P&amp;L1'!N$15:N$360)</f>
        <v>0</v>
      </c>
      <c r="O60" s="90">
        <f ca="1">SUMIF('P&amp;L1'!$C$15:$C$360,$D60,'P&amp;L1'!O$15:O$360)</f>
        <v>0</v>
      </c>
      <c r="P60" s="90">
        <f ca="1">SUMIF('P&amp;L1'!$C$15:$C$360,$D60,'P&amp;L1'!P$15:P$360)</f>
        <v>0</v>
      </c>
      <c r="Q60" s="90">
        <f ca="1">SUMIF('P&amp;L1'!$C$15:$C$360,$D60,'P&amp;L1'!Q$15:Q$360)</f>
        <v>0</v>
      </c>
      <c r="R60" s="90">
        <f ca="1">SUMIF('P&amp;L1'!$C$15:$C$360,$D60,'P&amp;L1'!R$15:R$360)</f>
        <v>0</v>
      </c>
      <c r="S60" s="90">
        <f ca="1">SUMIF('P&amp;L1'!$C$15:$C$360,$D60,'P&amp;L1'!S$15:S$360)</f>
        <v>0</v>
      </c>
      <c r="T60" s="90">
        <f ca="1">SUMIF('P&amp;L1'!$C$15:$C$360,$D60,'P&amp;L1'!T$15:T$360)</f>
        <v>0</v>
      </c>
      <c r="U60" s="90">
        <f ca="1">SUMIF('P&amp;L1'!$C$15:$C$360,$D60,'P&amp;L1'!U$15:U$360)</f>
        <v>0</v>
      </c>
      <c r="V60" s="90">
        <f ca="1">SUMIF('P&amp;L1'!$C$15:$C$360,$D60,'P&amp;L1'!V$15:V$360)</f>
        <v>0</v>
      </c>
      <c r="W60" s="90">
        <f ca="1">SUMIF('P&amp;L1'!$C$15:$C$360,$D60,'P&amp;L1'!W$15:W$360)</f>
        <v>0</v>
      </c>
      <c r="X60" s="90">
        <f ca="1">SUMIF('P&amp;L1'!$C$15:$C$360,$D60,'P&amp;L1'!X$15:X$360)</f>
        <v>0</v>
      </c>
      <c r="Y60" s="90">
        <f ca="1">SUMIF('P&amp;L1'!$C$15:$C$360,$D60,'P&amp;L1'!Y$15:Y$360)</f>
        <v>0</v>
      </c>
      <c r="Z60" s="90">
        <f ca="1">SUMIF('P&amp;L1'!$C$15:$C$360,$D60,'P&amp;L1'!Z$15:Z$360)</f>
        <v>0</v>
      </c>
      <c r="AA60" s="90">
        <f ca="1">SUMIF('P&amp;L1'!$C$15:$C$360,$D60,'P&amp;L1'!AA$15:AA$360)</f>
        <v>0</v>
      </c>
      <c r="AB60" s="91">
        <f ca="1">SUMIF('P&amp;L1'!$C$15:$C$360,$D60,'P&amp;L1'!AB$15:AB$360)</f>
        <v>0</v>
      </c>
    </row>
    <row r="61" spans="4:28" hidden="1" outlineLevel="1">
      <c r="D61" s="123" t="str">
        <f ca="1">'Line Items'!D654</f>
        <v>Contingencies</v>
      </c>
      <c r="E61" s="183"/>
      <c r="F61" s="124" t="str">
        <f ca="1">INDEX('P&amp;L1'!F$15:F$360,MATCH($D61,'P&amp;L1'!$C$15:$C$360,0))</f>
        <v>£000</v>
      </c>
      <c r="G61" s="98">
        <f ca="1">SUMIF('P&amp;L1'!$C$15:$C$360,$D61,'P&amp;L1'!G$15:G$360)</f>
        <v>0</v>
      </c>
      <c r="H61" s="98">
        <f ca="1">SUMIF('P&amp;L1'!$C$15:$C$360,$D61,'P&amp;L1'!H$15:H$360)</f>
        <v>0</v>
      </c>
      <c r="I61" s="98">
        <f ca="1">SUMIF('P&amp;L1'!$C$15:$C$360,$D61,'P&amp;L1'!I$15:I$360)</f>
        <v>0</v>
      </c>
      <c r="J61" s="98">
        <f ca="1">SUMIF('P&amp;L1'!$C$15:$C$360,$D61,'P&amp;L1'!J$15:J$360)</f>
        <v>0</v>
      </c>
      <c r="K61" s="98">
        <f ca="1">SUMIF('P&amp;L1'!$C$15:$C$360,$D61,'P&amp;L1'!K$15:K$360)</f>
        <v>0</v>
      </c>
      <c r="L61" s="98">
        <f ca="1">SUMIF('P&amp;L1'!$C$15:$C$360,$D61,'P&amp;L1'!L$15:L$360)</f>
        <v>0</v>
      </c>
      <c r="M61" s="98">
        <f ca="1">SUMIF('P&amp;L1'!$C$15:$C$360,$D61,'P&amp;L1'!M$15:M$360)</f>
        <v>0</v>
      </c>
      <c r="N61" s="98">
        <f ca="1">SUMIF('P&amp;L1'!$C$15:$C$360,$D61,'P&amp;L1'!N$15:N$360)</f>
        <v>0</v>
      </c>
      <c r="O61" s="98">
        <f ca="1">SUMIF('P&amp;L1'!$C$15:$C$360,$D61,'P&amp;L1'!O$15:O$360)</f>
        <v>0</v>
      </c>
      <c r="P61" s="98">
        <f ca="1">SUMIF('P&amp;L1'!$C$15:$C$360,$D61,'P&amp;L1'!P$15:P$360)</f>
        <v>0</v>
      </c>
      <c r="Q61" s="98">
        <f ca="1">SUMIF('P&amp;L1'!$C$15:$C$360,$D61,'P&amp;L1'!Q$15:Q$360)</f>
        <v>0</v>
      </c>
      <c r="R61" s="98">
        <f ca="1">SUMIF('P&amp;L1'!$C$15:$C$360,$D61,'P&amp;L1'!R$15:R$360)</f>
        <v>0</v>
      </c>
      <c r="S61" s="98">
        <f ca="1">SUMIF('P&amp;L1'!$C$15:$C$360,$D61,'P&amp;L1'!S$15:S$360)</f>
        <v>0</v>
      </c>
      <c r="T61" s="98">
        <f ca="1">SUMIF('P&amp;L1'!$C$15:$C$360,$D61,'P&amp;L1'!T$15:T$360)</f>
        <v>0</v>
      </c>
      <c r="U61" s="98">
        <f ca="1">SUMIF('P&amp;L1'!$C$15:$C$360,$D61,'P&amp;L1'!U$15:U$360)</f>
        <v>0</v>
      </c>
      <c r="V61" s="98">
        <f ca="1">SUMIF('P&amp;L1'!$C$15:$C$360,$D61,'P&amp;L1'!V$15:V$360)</f>
        <v>0</v>
      </c>
      <c r="W61" s="98">
        <f ca="1">SUMIF('P&amp;L1'!$C$15:$C$360,$D61,'P&amp;L1'!W$15:W$360)</f>
        <v>0</v>
      </c>
      <c r="X61" s="98">
        <f ca="1">SUMIF('P&amp;L1'!$C$15:$C$360,$D61,'P&amp;L1'!X$15:X$360)</f>
        <v>0</v>
      </c>
      <c r="Y61" s="98">
        <f ca="1">SUMIF('P&amp;L1'!$C$15:$C$360,$D61,'P&amp;L1'!Y$15:Y$360)</f>
        <v>0</v>
      </c>
      <c r="Z61" s="98">
        <f ca="1">SUMIF('P&amp;L1'!$C$15:$C$360,$D61,'P&amp;L1'!Z$15:Z$360)</f>
        <v>0</v>
      </c>
      <c r="AA61" s="98">
        <f ca="1">SUMIF('P&amp;L1'!$C$15:$C$360,$D61,'P&amp;L1'!AA$15:AA$360)</f>
        <v>0</v>
      </c>
      <c r="AB61" s="99">
        <f ca="1">SUMIF('P&amp;L1'!$C$15:$C$360,$D61,'P&amp;L1'!AB$15:AB$360)</f>
        <v>0</v>
      </c>
    </row>
    <row r="62" spans="4:28" hidden="1" outlineLevel="1"/>
    <row r="63" spans="4:28" ht="13.5" hidden="1" outlineLevel="1" thickBot="1">
      <c r="D63" s="277" t="str">
        <f ca="1">'Line Items'!D655</f>
        <v>Operating Profit / (Loss) After Exceptionals &amp; Contingencies</v>
      </c>
      <c r="E63" s="278"/>
      <c r="F63" s="279" t="str">
        <f ca="1">F61</f>
        <v>£000</v>
      </c>
      <c r="G63" s="280">
        <f t="shared" ref="G63:AB63" ca="1" si="3">SUM(G58,G60:G61)</f>
        <v>0</v>
      </c>
      <c r="H63" s="280">
        <f t="shared" ca="1" si="3"/>
        <v>0</v>
      </c>
      <c r="I63" s="280">
        <f t="shared" ca="1" si="3"/>
        <v>0</v>
      </c>
      <c r="J63" s="280">
        <f t="shared" ca="1" si="3"/>
        <v>0</v>
      </c>
      <c r="K63" s="280">
        <f t="shared" ca="1" si="3"/>
        <v>0</v>
      </c>
      <c r="L63" s="280">
        <f t="shared" ca="1" si="3"/>
        <v>0</v>
      </c>
      <c r="M63" s="280">
        <f t="shared" ca="1" si="3"/>
        <v>0</v>
      </c>
      <c r="N63" s="280">
        <f t="shared" ca="1" si="3"/>
        <v>0</v>
      </c>
      <c r="O63" s="280">
        <f t="shared" ca="1" si="3"/>
        <v>0</v>
      </c>
      <c r="P63" s="280">
        <f t="shared" ca="1" si="3"/>
        <v>0</v>
      </c>
      <c r="Q63" s="280">
        <f t="shared" ca="1" si="3"/>
        <v>0</v>
      </c>
      <c r="R63" s="280">
        <f t="shared" ca="1" si="3"/>
        <v>0</v>
      </c>
      <c r="S63" s="280">
        <f t="shared" ca="1" si="3"/>
        <v>0</v>
      </c>
      <c r="T63" s="280">
        <f t="shared" ca="1" si="3"/>
        <v>0</v>
      </c>
      <c r="U63" s="280">
        <f t="shared" ca="1" si="3"/>
        <v>0</v>
      </c>
      <c r="V63" s="280">
        <f t="shared" ca="1" si="3"/>
        <v>0</v>
      </c>
      <c r="W63" s="280">
        <f t="shared" ca="1" si="3"/>
        <v>0</v>
      </c>
      <c r="X63" s="280">
        <f t="shared" ca="1" si="3"/>
        <v>0</v>
      </c>
      <c r="Y63" s="280">
        <f t="shared" ca="1" si="3"/>
        <v>0</v>
      </c>
      <c r="Z63" s="280">
        <f t="shared" ca="1" si="3"/>
        <v>0</v>
      </c>
      <c r="AA63" s="280">
        <f t="shared" ca="1" si="3"/>
        <v>0</v>
      </c>
      <c r="AB63" s="281">
        <f t="shared" ca="1" si="3"/>
        <v>0</v>
      </c>
    </row>
    <row r="64" spans="4:28" ht="13.5" hidden="1" outlineLevel="1" thickTop="1"/>
    <row r="65" spans="4:28" hidden="1" outlineLevel="1">
      <c r="D65" s="106" t="str">
        <f ca="1">'Line Items'!D656</f>
        <v>Interest received on cash balance</v>
      </c>
      <c r="E65" s="89"/>
      <c r="F65" s="192" t="str">
        <f>'P&amp;L1'!F364</f>
        <v>£000</v>
      </c>
      <c r="G65" s="90">
        <f>'P&amp;L1'!G364</f>
        <v>0</v>
      </c>
      <c r="H65" s="90">
        <f>'P&amp;L1'!H364</f>
        <v>0</v>
      </c>
      <c r="I65" s="90">
        <f>'P&amp;L1'!I364</f>
        <v>0</v>
      </c>
      <c r="J65" s="90">
        <f>'P&amp;L1'!J364</f>
        <v>0</v>
      </c>
      <c r="K65" s="90">
        <f>'P&amp;L1'!K364</f>
        <v>0</v>
      </c>
      <c r="L65" s="90">
        <f>'P&amp;L1'!L364</f>
        <v>0</v>
      </c>
      <c r="M65" s="90">
        <f>'P&amp;L1'!M364</f>
        <v>0</v>
      </c>
      <c r="N65" s="90">
        <f>'P&amp;L1'!N364</f>
        <v>0</v>
      </c>
      <c r="O65" s="90">
        <f>'P&amp;L1'!O364</f>
        <v>0</v>
      </c>
      <c r="P65" s="90">
        <f>'P&amp;L1'!P364</f>
        <v>0</v>
      </c>
      <c r="Q65" s="90">
        <f>'P&amp;L1'!Q364</f>
        <v>0</v>
      </c>
      <c r="R65" s="90">
        <f>'P&amp;L1'!R364</f>
        <v>0</v>
      </c>
      <c r="S65" s="90">
        <f>'P&amp;L1'!S364</f>
        <v>0</v>
      </c>
      <c r="T65" s="90">
        <f>'P&amp;L1'!T364</f>
        <v>0</v>
      </c>
      <c r="U65" s="90">
        <f>'P&amp;L1'!U364</f>
        <v>0</v>
      </c>
      <c r="V65" s="90">
        <f>'P&amp;L1'!V364</f>
        <v>0</v>
      </c>
      <c r="W65" s="90">
        <f>'P&amp;L1'!W364</f>
        <v>0</v>
      </c>
      <c r="X65" s="90">
        <f>'P&amp;L1'!X364</f>
        <v>0</v>
      </c>
      <c r="Y65" s="90">
        <f>'P&amp;L1'!Y364</f>
        <v>0</v>
      </c>
      <c r="Z65" s="90">
        <f>'P&amp;L1'!Z364</f>
        <v>0</v>
      </c>
      <c r="AA65" s="90">
        <f>'P&amp;L1'!AA364</f>
        <v>0</v>
      </c>
      <c r="AB65" s="91">
        <f>'P&amp;L1'!AB364</f>
        <v>0</v>
      </c>
    </row>
    <row r="66" spans="4:28" hidden="1" outlineLevel="1">
      <c r="D66" s="112" t="str">
        <f ca="1">'Line Items'!D657</f>
        <v>Interest paid on cash balance</v>
      </c>
      <c r="E66" s="93"/>
      <c r="F66" s="113" t="str">
        <f>'P&amp;L1'!F365</f>
        <v>£000</v>
      </c>
      <c r="G66" s="94">
        <f>'P&amp;L1'!G365</f>
        <v>0</v>
      </c>
      <c r="H66" s="94">
        <f>'P&amp;L1'!H365</f>
        <v>0</v>
      </c>
      <c r="I66" s="94">
        <f>'P&amp;L1'!I365</f>
        <v>0</v>
      </c>
      <c r="J66" s="94">
        <f>'P&amp;L1'!J365</f>
        <v>0</v>
      </c>
      <c r="K66" s="94">
        <f>'P&amp;L1'!K365</f>
        <v>0</v>
      </c>
      <c r="L66" s="94">
        <f>'P&amp;L1'!L365</f>
        <v>0</v>
      </c>
      <c r="M66" s="94">
        <f>'P&amp;L1'!M365</f>
        <v>0</v>
      </c>
      <c r="N66" s="94">
        <f>'P&amp;L1'!N365</f>
        <v>0</v>
      </c>
      <c r="O66" s="94">
        <f>'P&amp;L1'!O365</f>
        <v>0</v>
      </c>
      <c r="P66" s="94">
        <f>'P&amp;L1'!P365</f>
        <v>0</v>
      </c>
      <c r="Q66" s="94">
        <f>'P&amp;L1'!Q365</f>
        <v>0</v>
      </c>
      <c r="R66" s="94">
        <f>'P&amp;L1'!R365</f>
        <v>0</v>
      </c>
      <c r="S66" s="94">
        <f>'P&amp;L1'!S365</f>
        <v>0</v>
      </c>
      <c r="T66" s="94">
        <f>'P&amp;L1'!T365</f>
        <v>0</v>
      </c>
      <c r="U66" s="94">
        <f>'P&amp;L1'!U365</f>
        <v>0</v>
      </c>
      <c r="V66" s="94">
        <f>'P&amp;L1'!V365</f>
        <v>0</v>
      </c>
      <c r="W66" s="94">
        <f>'P&amp;L1'!W365</f>
        <v>0</v>
      </c>
      <c r="X66" s="94">
        <f>'P&amp;L1'!X365</f>
        <v>0</v>
      </c>
      <c r="Y66" s="94">
        <f>'P&amp;L1'!Y365</f>
        <v>0</v>
      </c>
      <c r="Z66" s="94">
        <f>'P&amp;L1'!Z365</f>
        <v>0</v>
      </c>
      <c r="AA66" s="94">
        <f>'P&amp;L1'!AA365</f>
        <v>0</v>
      </c>
      <c r="AB66" s="95">
        <f>'P&amp;L1'!AB365</f>
        <v>0</v>
      </c>
    </row>
    <row r="67" spans="4:28" hidden="1" outlineLevel="1">
      <c r="D67" s="112" t="str">
        <f ca="1">'Line Items'!D658</f>
        <v>Interest &amp; Fees paid on Commercial Debt AFC*</v>
      </c>
      <c r="E67" s="93"/>
      <c r="F67" s="113" t="str">
        <f>'P&amp;L1'!F366</f>
        <v>£000</v>
      </c>
      <c r="G67" s="94">
        <f>'P&amp;L1'!G366</f>
        <v>0</v>
      </c>
      <c r="H67" s="94">
        <f>'P&amp;L1'!H366</f>
        <v>0</v>
      </c>
      <c r="I67" s="94">
        <f>'P&amp;L1'!I366</f>
        <v>0</v>
      </c>
      <c r="J67" s="94">
        <f>'P&amp;L1'!J366</f>
        <v>0</v>
      </c>
      <c r="K67" s="94">
        <f>'P&amp;L1'!K366</f>
        <v>0</v>
      </c>
      <c r="L67" s="94">
        <f>'P&amp;L1'!L366</f>
        <v>0</v>
      </c>
      <c r="M67" s="94">
        <f>'P&amp;L1'!M366</f>
        <v>0</v>
      </c>
      <c r="N67" s="94">
        <f>'P&amp;L1'!N366</f>
        <v>0</v>
      </c>
      <c r="O67" s="94">
        <f>'P&amp;L1'!O366</f>
        <v>0</v>
      </c>
      <c r="P67" s="94">
        <f>'P&amp;L1'!P366</f>
        <v>0</v>
      </c>
      <c r="Q67" s="94">
        <f>'P&amp;L1'!Q366</f>
        <v>0</v>
      </c>
      <c r="R67" s="94">
        <f>'P&amp;L1'!R366</f>
        <v>0</v>
      </c>
      <c r="S67" s="94">
        <f>'P&amp;L1'!S366</f>
        <v>0</v>
      </c>
      <c r="T67" s="94">
        <f>'P&amp;L1'!T366</f>
        <v>0</v>
      </c>
      <c r="U67" s="94">
        <f>'P&amp;L1'!U366</f>
        <v>0</v>
      </c>
      <c r="V67" s="94">
        <f>'P&amp;L1'!V366</f>
        <v>0</v>
      </c>
      <c r="W67" s="94">
        <f>'P&amp;L1'!W366</f>
        <v>0</v>
      </c>
      <c r="X67" s="94">
        <f>'P&amp;L1'!X366</f>
        <v>0</v>
      </c>
      <c r="Y67" s="94">
        <f>'P&amp;L1'!Y366</f>
        <v>0</v>
      </c>
      <c r="Z67" s="94">
        <f>'P&amp;L1'!Z366</f>
        <v>0</v>
      </c>
      <c r="AA67" s="94">
        <f>'P&amp;L1'!AA366</f>
        <v>0</v>
      </c>
      <c r="AB67" s="95">
        <f>'P&amp;L1'!AB366</f>
        <v>0</v>
      </c>
    </row>
    <row r="68" spans="4:28" hidden="1" outlineLevel="1">
      <c r="D68" s="112" t="str">
        <f ca="1">'Line Items'!D659</f>
        <v>Interest &amp; Fees paid on Shareholder Loan AFC* (excl. PCS)</v>
      </c>
      <c r="E68" s="93"/>
      <c r="F68" s="113" t="str">
        <f>'P&amp;L1'!F367</f>
        <v>£000</v>
      </c>
      <c r="G68" s="94">
        <f>'P&amp;L1'!G367</f>
        <v>0</v>
      </c>
      <c r="H68" s="94">
        <f>'P&amp;L1'!H367</f>
        <v>0</v>
      </c>
      <c r="I68" s="94">
        <f>'P&amp;L1'!I367</f>
        <v>0</v>
      </c>
      <c r="J68" s="94">
        <f>'P&amp;L1'!J367</f>
        <v>0</v>
      </c>
      <c r="K68" s="94">
        <f>'P&amp;L1'!K367</f>
        <v>0</v>
      </c>
      <c r="L68" s="94">
        <f>'P&amp;L1'!L367</f>
        <v>0</v>
      </c>
      <c r="M68" s="94">
        <f>'P&amp;L1'!M367</f>
        <v>0</v>
      </c>
      <c r="N68" s="94">
        <f>'P&amp;L1'!N367</f>
        <v>0</v>
      </c>
      <c r="O68" s="94">
        <f>'P&amp;L1'!O367</f>
        <v>0</v>
      </c>
      <c r="P68" s="94">
        <f>'P&amp;L1'!P367</f>
        <v>0</v>
      </c>
      <c r="Q68" s="94">
        <f>'P&amp;L1'!Q367</f>
        <v>0</v>
      </c>
      <c r="R68" s="94">
        <f>'P&amp;L1'!R367</f>
        <v>0</v>
      </c>
      <c r="S68" s="94">
        <f>'P&amp;L1'!S367</f>
        <v>0</v>
      </c>
      <c r="T68" s="94">
        <f>'P&amp;L1'!T367</f>
        <v>0</v>
      </c>
      <c r="U68" s="94">
        <f>'P&amp;L1'!U367</f>
        <v>0</v>
      </c>
      <c r="V68" s="94">
        <f>'P&amp;L1'!V367</f>
        <v>0</v>
      </c>
      <c r="W68" s="94">
        <f>'P&amp;L1'!W367</f>
        <v>0</v>
      </c>
      <c r="X68" s="94">
        <f>'P&amp;L1'!X367</f>
        <v>0</v>
      </c>
      <c r="Y68" s="94">
        <f>'P&amp;L1'!Y367</f>
        <v>0</v>
      </c>
      <c r="Z68" s="94">
        <f>'P&amp;L1'!Z367</f>
        <v>0</v>
      </c>
      <c r="AA68" s="94">
        <f>'P&amp;L1'!AA367</f>
        <v>0</v>
      </c>
      <c r="AB68" s="95">
        <f>'P&amp;L1'!AB367</f>
        <v>0</v>
      </c>
    </row>
    <row r="69" spans="4:28" hidden="1" outlineLevel="1">
      <c r="D69" s="112" t="str">
        <f ca="1">'Line Items'!D660</f>
        <v>Interest &amp; Fees paid on Parent Company Support</v>
      </c>
      <c r="E69" s="93"/>
      <c r="F69" s="113" t="str">
        <f>'P&amp;L1'!F368</f>
        <v>£000</v>
      </c>
      <c r="G69" s="94">
        <f>'P&amp;L1'!G368</f>
        <v>0</v>
      </c>
      <c r="H69" s="94">
        <f>'P&amp;L1'!H368</f>
        <v>0</v>
      </c>
      <c r="I69" s="94">
        <f>'P&amp;L1'!I368</f>
        <v>0</v>
      </c>
      <c r="J69" s="94">
        <f>'P&amp;L1'!J368</f>
        <v>0</v>
      </c>
      <c r="K69" s="94">
        <f>'P&amp;L1'!K368</f>
        <v>0</v>
      </c>
      <c r="L69" s="94">
        <f>'P&amp;L1'!L368</f>
        <v>0</v>
      </c>
      <c r="M69" s="94">
        <f>'P&amp;L1'!M368</f>
        <v>0</v>
      </c>
      <c r="N69" s="94">
        <f>'P&amp;L1'!N368</f>
        <v>0</v>
      </c>
      <c r="O69" s="94">
        <f>'P&amp;L1'!O368</f>
        <v>0</v>
      </c>
      <c r="P69" s="94">
        <f>'P&amp;L1'!P368</f>
        <v>0</v>
      </c>
      <c r="Q69" s="94">
        <f>'P&amp;L1'!Q368</f>
        <v>0</v>
      </c>
      <c r="R69" s="94">
        <f>'P&amp;L1'!R368</f>
        <v>0</v>
      </c>
      <c r="S69" s="94">
        <f>'P&amp;L1'!S368</f>
        <v>0</v>
      </c>
      <c r="T69" s="94">
        <f>'P&amp;L1'!T368</f>
        <v>0</v>
      </c>
      <c r="U69" s="94">
        <f>'P&amp;L1'!U368</f>
        <v>0</v>
      </c>
      <c r="V69" s="94">
        <f>'P&amp;L1'!V368</f>
        <v>0</v>
      </c>
      <c r="W69" s="94">
        <f>'P&amp;L1'!W368</f>
        <v>0</v>
      </c>
      <c r="X69" s="94">
        <f>'P&amp;L1'!X368</f>
        <v>0</v>
      </c>
      <c r="Y69" s="94">
        <f>'P&amp;L1'!Y368</f>
        <v>0</v>
      </c>
      <c r="Z69" s="94">
        <f>'P&amp;L1'!Z368</f>
        <v>0</v>
      </c>
      <c r="AA69" s="94">
        <f>'P&amp;L1'!AA368</f>
        <v>0</v>
      </c>
      <c r="AB69" s="95">
        <f>'P&amp;L1'!AB368</f>
        <v>0</v>
      </c>
    </row>
    <row r="70" spans="4:28" hidden="1" outlineLevel="1">
      <c r="D70" s="112" t="str">
        <f ca="1">'Line Items'!D661</f>
        <v>Performance Bond Costs</v>
      </c>
      <c r="E70" s="93"/>
      <c r="F70" s="113" t="str">
        <f>'P&amp;L1'!F369</f>
        <v>£000</v>
      </c>
      <c r="G70" s="94">
        <f>'P&amp;L1'!G369</f>
        <v>0</v>
      </c>
      <c r="H70" s="94">
        <f>'P&amp;L1'!H369</f>
        <v>0</v>
      </c>
      <c r="I70" s="94">
        <f>'P&amp;L1'!I369</f>
        <v>0</v>
      </c>
      <c r="J70" s="94">
        <f>'P&amp;L1'!J369</f>
        <v>0</v>
      </c>
      <c r="K70" s="94">
        <f>'P&amp;L1'!K369</f>
        <v>0</v>
      </c>
      <c r="L70" s="94">
        <f>'P&amp;L1'!L369</f>
        <v>0</v>
      </c>
      <c r="M70" s="94">
        <f>'P&amp;L1'!M369</f>
        <v>0</v>
      </c>
      <c r="N70" s="94">
        <f>'P&amp;L1'!N369</f>
        <v>0</v>
      </c>
      <c r="O70" s="94">
        <f>'P&amp;L1'!O369</f>
        <v>0</v>
      </c>
      <c r="P70" s="94">
        <f>'P&amp;L1'!P369</f>
        <v>0</v>
      </c>
      <c r="Q70" s="94">
        <f>'P&amp;L1'!Q369</f>
        <v>0</v>
      </c>
      <c r="R70" s="94">
        <f>'P&amp;L1'!R369</f>
        <v>0</v>
      </c>
      <c r="S70" s="94">
        <f>'P&amp;L1'!S369</f>
        <v>0</v>
      </c>
      <c r="T70" s="94">
        <f>'P&amp;L1'!T369</f>
        <v>0</v>
      </c>
      <c r="U70" s="94">
        <f>'P&amp;L1'!U369</f>
        <v>0</v>
      </c>
      <c r="V70" s="94">
        <f>'P&amp;L1'!V369</f>
        <v>0</v>
      </c>
      <c r="W70" s="94">
        <f>'P&amp;L1'!W369</f>
        <v>0</v>
      </c>
      <c r="X70" s="94">
        <f>'P&amp;L1'!X369</f>
        <v>0</v>
      </c>
      <c r="Y70" s="94">
        <f>'P&amp;L1'!Y369</f>
        <v>0</v>
      </c>
      <c r="Z70" s="94">
        <f>'P&amp;L1'!Z369</f>
        <v>0</v>
      </c>
      <c r="AA70" s="94">
        <f>'P&amp;L1'!AA369</f>
        <v>0</v>
      </c>
      <c r="AB70" s="95">
        <f>'P&amp;L1'!AB369</f>
        <v>0</v>
      </c>
    </row>
    <row r="71" spans="4:28" hidden="1" outlineLevel="1">
      <c r="D71" s="112" t="str">
        <f ca="1">'Line Items'!D662</f>
        <v>PCS Bond Costs</v>
      </c>
      <c r="E71" s="93"/>
      <c r="F71" s="113" t="str">
        <f>'P&amp;L1'!F370</f>
        <v>£000</v>
      </c>
      <c r="G71" s="94">
        <f>'P&amp;L1'!G370</f>
        <v>0</v>
      </c>
      <c r="H71" s="94">
        <f>'P&amp;L1'!H370</f>
        <v>0</v>
      </c>
      <c r="I71" s="94">
        <f>'P&amp;L1'!I370</f>
        <v>0</v>
      </c>
      <c r="J71" s="94">
        <f>'P&amp;L1'!J370</f>
        <v>0</v>
      </c>
      <c r="K71" s="94">
        <f>'P&amp;L1'!K370</f>
        <v>0</v>
      </c>
      <c r="L71" s="94">
        <f>'P&amp;L1'!L370</f>
        <v>0</v>
      </c>
      <c r="M71" s="94">
        <f>'P&amp;L1'!M370</f>
        <v>0</v>
      </c>
      <c r="N71" s="94">
        <f>'P&amp;L1'!N370</f>
        <v>0</v>
      </c>
      <c r="O71" s="94">
        <f>'P&amp;L1'!O370</f>
        <v>0</v>
      </c>
      <c r="P71" s="94">
        <f>'P&amp;L1'!P370</f>
        <v>0</v>
      </c>
      <c r="Q71" s="94">
        <f>'P&amp;L1'!Q370</f>
        <v>0</v>
      </c>
      <c r="R71" s="94">
        <f>'P&amp;L1'!R370</f>
        <v>0</v>
      </c>
      <c r="S71" s="94">
        <f>'P&amp;L1'!S370</f>
        <v>0</v>
      </c>
      <c r="T71" s="94">
        <f>'P&amp;L1'!T370</f>
        <v>0</v>
      </c>
      <c r="U71" s="94">
        <f>'P&amp;L1'!U370</f>
        <v>0</v>
      </c>
      <c r="V71" s="94">
        <f>'P&amp;L1'!V370</f>
        <v>0</v>
      </c>
      <c r="W71" s="94">
        <f>'P&amp;L1'!W370</f>
        <v>0</v>
      </c>
      <c r="X71" s="94">
        <f>'P&amp;L1'!X370</f>
        <v>0</v>
      </c>
      <c r="Y71" s="94">
        <f>'P&amp;L1'!Y370</f>
        <v>0</v>
      </c>
      <c r="Z71" s="94">
        <f>'P&amp;L1'!Z370</f>
        <v>0</v>
      </c>
      <c r="AA71" s="94">
        <f>'P&amp;L1'!AA370</f>
        <v>0</v>
      </c>
      <c r="AB71" s="95">
        <f>'P&amp;L1'!AB370</f>
        <v>0</v>
      </c>
    </row>
    <row r="72" spans="4:28" hidden="1" outlineLevel="1">
      <c r="D72" s="112" t="str">
        <f ca="1">'Line Items'!D663</f>
        <v>Season Ticket Bond Costs</v>
      </c>
      <c r="E72" s="93"/>
      <c r="F72" s="113" t="str">
        <f>'P&amp;L1'!F371</f>
        <v>£000</v>
      </c>
      <c r="G72" s="94">
        <f>'P&amp;L1'!G371</f>
        <v>0</v>
      </c>
      <c r="H72" s="94">
        <f>'P&amp;L1'!H371</f>
        <v>0</v>
      </c>
      <c r="I72" s="94">
        <f>'P&amp;L1'!I371</f>
        <v>0</v>
      </c>
      <c r="J72" s="94">
        <f>'P&amp;L1'!J371</f>
        <v>0</v>
      </c>
      <c r="K72" s="94">
        <f>'P&amp;L1'!K371</f>
        <v>0</v>
      </c>
      <c r="L72" s="94">
        <f>'P&amp;L1'!L371</f>
        <v>0</v>
      </c>
      <c r="M72" s="94">
        <f>'P&amp;L1'!M371</f>
        <v>0</v>
      </c>
      <c r="N72" s="94">
        <f>'P&amp;L1'!N371</f>
        <v>0</v>
      </c>
      <c r="O72" s="94">
        <f>'P&amp;L1'!O371</f>
        <v>0</v>
      </c>
      <c r="P72" s="94">
        <f>'P&amp;L1'!P371</f>
        <v>0</v>
      </c>
      <c r="Q72" s="94">
        <f>'P&amp;L1'!Q371</f>
        <v>0</v>
      </c>
      <c r="R72" s="94">
        <f>'P&amp;L1'!R371</f>
        <v>0</v>
      </c>
      <c r="S72" s="94">
        <f>'P&amp;L1'!S371</f>
        <v>0</v>
      </c>
      <c r="T72" s="94">
        <f>'P&amp;L1'!T371</f>
        <v>0</v>
      </c>
      <c r="U72" s="94">
        <f>'P&amp;L1'!U371</f>
        <v>0</v>
      </c>
      <c r="V72" s="94">
        <f>'P&amp;L1'!V371</f>
        <v>0</v>
      </c>
      <c r="W72" s="94">
        <f>'P&amp;L1'!W371</f>
        <v>0</v>
      </c>
      <c r="X72" s="94">
        <f>'P&amp;L1'!X371</f>
        <v>0</v>
      </c>
      <c r="Y72" s="94">
        <f>'P&amp;L1'!Y371</f>
        <v>0</v>
      </c>
      <c r="Z72" s="94">
        <f>'P&amp;L1'!Z371</f>
        <v>0</v>
      </c>
      <c r="AA72" s="94">
        <f>'P&amp;L1'!AA371</f>
        <v>0</v>
      </c>
      <c r="AB72" s="95">
        <f>'P&amp;L1'!AB371</f>
        <v>0</v>
      </c>
    </row>
    <row r="73" spans="4:28" hidden="1" outlineLevel="1">
      <c r="D73" s="112" t="str">
        <f ca="1">'Line Items'!D664</f>
        <v>[Financing Costs Line 09]</v>
      </c>
      <c r="E73" s="93"/>
      <c r="F73" s="113" t="str">
        <f>'P&amp;L1'!F372</f>
        <v>£000</v>
      </c>
      <c r="G73" s="94">
        <f>'P&amp;L1'!G372</f>
        <v>0</v>
      </c>
      <c r="H73" s="94">
        <f>'P&amp;L1'!H372</f>
        <v>0</v>
      </c>
      <c r="I73" s="94">
        <f>'P&amp;L1'!I372</f>
        <v>0</v>
      </c>
      <c r="J73" s="94">
        <f>'P&amp;L1'!J372</f>
        <v>0</v>
      </c>
      <c r="K73" s="94">
        <f>'P&amp;L1'!K372</f>
        <v>0</v>
      </c>
      <c r="L73" s="94">
        <f>'P&amp;L1'!L372</f>
        <v>0</v>
      </c>
      <c r="M73" s="94">
        <f>'P&amp;L1'!M372</f>
        <v>0</v>
      </c>
      <c r="N73" s="94">
        <f>'P&amp;L1'!N372</f>
        <v>0</v>
      </c>
      <c r="O73" s="94">
        <f>'P&amp;L1'!O372</f>
        <v>0</v>
      </c>
      <c r="P73" s="94">
        <f>'P&amp;L1'!P372</f>
        <v>0</v>
      </c>
      <c r="Q73" s="94">
        <f>'P&amp;L1'!Q372</f>
        <v>0</v>
      </c>
      <c r="R73" s="94">
        <f>'P&amp;L1'!R372</f>
        <v>0</v>
      </c>
      <c r="S73" s="94">
        <f>'P&amp;L1'!S372</f>
        <v>0</v>
      </c>
      <c r="T73" s="94">
        <f>'P&amp;L1'!T372</f>
        <v>0</v>
      </c>
      <c r="U73" s="94">
        <f>'P&amp;L1'!U372</f>
        <v>0</v>
      </c>
      <c r="V73" s="94">
        <f>'P&amp;L1'!V372</f>
        <v>0</v>
      </c>
      <c r="W73" s="94">
        <f>'P&amp;L1'!W372</f>
        <v>0</v>
      </c>
      <c r="X73" s="94">
        <f>'P&amp;L1'!X372</f>
        <v>0</v>
      </c>
      <c r="Y73" s="94">
        <f>'P&amp;L1'!Y372</f>
        <v>0</v>
      </c>
      <c r="Z73" s="94">
        <f>'P&amp;L1'!Z372</f>
        <v>0</v>
      </c>
      <c r="AA73" s="94">
        <f>'P&amp;L1'!AA372</f>
        <v>0</v>
      </c>
      <c r="AB73" s="95">
        <f>'P&amp;L1'!AB372</f>
        <v>0</v>
      </c>
    </row>
    <row r="74" spans="4:28" hidden="1" outlineLevel="1">
      <c r="D74" s="112" t="str">
        <f ca="1">'Line Items'!D665</f>
        <v>[Financing Costs Line 10]</v>
      </c>
      <c r="E74" s="93"/>
      <c r="F74" s="113" t="str">
        <f>'P&amp;L1'!F373</f>
        <v>£000</v>
      </c>
      <c r="G74" s="94">
        <f>'P&amp;L1'!G373</f>
        <v>0</v>
      </c>
      <c r="H74" s="94">
        <f>'P&amp;L1'!H373</f>
        <v>0</v>
      </c>
      <c r="I74" s="94">
        <f>'P&amp;L1'!I373</f>
        <v>0</v>
      </c>
      <c r="J74" s="94">
        <f>'P&amp;L1'!J373</f>
        <v>0</v>
      </c>
      <c r="K74" s="94">
        <f>'P&amp;L1'!K373</f>
        <v>0</v>
      </c>
      <c r="L74" s="94">
        <f>'P&amp;L1'!L373</f>
        <v>0</v>
      </c>
      <c r="M74" s="94">
        <f>'P&amp;L1'!M373</f>
        <v>0</v>
      </c>
      <c r="N74" s="94">
        <f>'P&amp;L1'!N373</f>
        <v>0</v>
      </c>
      <c r="O74" s="94">
        <f>'P&amp;L1'!O373</f>
        <v>0</v>
      </c>
      <c r="P74" s="94">
        <f>'P&amp;L1'!P373</f>
        <v>0</v>
      </c>
      <c r="Q74" s="94">
        <f>'P&amp;L1'!Q373</f>
        <v>0</v>
      </c>
      <c r="R74" s="94">
        <f>'P&amp;L1'!R373</f>
        <v>0</v>
      </c>
      <c r="S74" s="94">
        <f>'P&amp;L1'!S373</f>
        <v>0</v>
      </c>
      <c r="T74" s="94">
        <f>'P&amp;L1'!T373</f>
        <v>0</v>
      </c>
      <c r="U74" s="94">
        <f>'P&amp;L1'!U373</f>
        <v>0</v>
      </c>
      <c r="V74" s="94">
        <f>'P&amp;L1'!V373</f>
        <v>0</v>
      </c>
      <c r="W74" s="94">
        <f>'P&amp;L1'!W373</f>
        <v>0</v>
      </c>
      <c r="X74" s="94">
        <f>'P&amp;L1'!X373</f>
        <v>0</v>
      </c>
      <c r="Y74" s="94">
        <f>'P&amp;L1'!Y373</f>
        <v>0</v>
      </c>
      <c r="Z74" s="94">
        <f>'P&amp;L1'!Z373</f>
        <v>0</v>
      </c>
      <c r="AA74" s="94">
        <f>'P&amp;L1'!AA373</f>
        <v>0</v>
      </c>
      <c r="AB74" s="95">
        <f>'P&amp;L1'!AB373</f>
        <v>0</v>
      </c>
    </row>
    <row r="75" spans="4:28" hidden="1" outlineLevel="1">
      <c r="D75" s="123" t="str">
        <f ca="1">'Line Items'!D666</f>
        <v>[Financing Costs Line 11]</v>
      </c>
      <c r="E75" s="183"/>
      <c r="F75" s="124" t="str">
        <f>'P&amp;L1'!F374</f>
        <v>£000</v>
      </c>
      <c r="G75" s="98">
        <f>'P&amp;L1'!G374</f>
        <v>0</v>
      </c>
      <c r="H75" s="98">
        <f>'P&amp;L1'!H374</f>
        <v>0</v>
      </c>
      <c r="I75" s="98">
        <f>'P&amp;L1'!I374</f>
        <v>0</v>
      </c>
      <c r="J75" s="98">
        <f>'P&amp;L1'!J374</f>
        <v>0</v>
      </c>
      <c r="K75" s="98">
        <f>'P&amp;L1'!K374</f>
        <v>0</v>
      </c>
      <c r="L75" s="98">
        <f>'P&amp;L1'!L374</f>
        <v>0</v>
      </c>
      <c r="M75" s="98">
        <f>'P&amp;L1'!M374</f>
        <v>0</v>
      </c>
      <c r="N75" s="98">
        <f>'P&amp;L1'!N374</f>
        <v>0</v>
      </c>
      <c r="O75" s="98">
        <f>'P&amp;L1'!O374</f>
        <v>0</v>
      </c>
      <c r="P75" s="98">
        <f>'P&amp;L1'!P374</f>
        <v>0</v>
      </c>
      <c r="Q75" s="98">
        <f>'P&amp;L1'!Q374</f>
        <v>0</v>
      </c>
      <c r="R75" s="98">
        <f>'P&amp;L1'!R374</f>
        <v>0</v>
      </c>
      <c r="S75" s="98">
        <f>'P&amp;L1'!S374</f>
        <v>0</v>
      </c>
      <c r="T75" s="98">
        <f>'P&amp;L1'!T374</f>
        <v>0</v>
      </c>
      <c r="U75" s="98">
        <f>'P&amp;L1'!U374</f>
        <v>0</v>
      </c>
      <c r="V75" s="98">
        <f>'P&amp;L1'!V374</f>
        <v>0</v>
      </c>
      <c r="W75" s="98">
        <f>'P&amp;L1'!W374</f>
        <v>0</v>
      </c>
      <c r="X75" s="98">
        <f>'P&amp;L1'!X374</f>
        <v>0</v>
      </c>
      <c r="Y75" s="98">
        <f>'P&amp;L1'!Y374</f>
        <v>0</v>
      </c>
      <c r="Z75" s="98">
        <f>'P&amp;L1'!Z374</f>
        <v>0</v>
      </c>
      <c r="AA75" s="98">
        <f>'P&amp;L1'!AA374</f>
        <v>0</v>
      </c>
      <c r="AB75" s="99">
        <f>'P&amp;L1'!AB374</f>
        <v>0</v>
      </c>
    </row>
    <row r="76" spans="4:28" hidden="1" outlineLevel="1"/>
    <row r="77" spans="4:28" ht="13.5" hidden="1" outlineLevel="1" thickBot="1">
      <c r="D77" s="277" t="str">
        <f ca="1">'Line Items'!D667</f>
        <v>Operating Profit / (Loss) After Financing Costs</v>
      </c>
      <c r="E77" s="278"/>
      <c r="F77" s="279" t="str">
        <f>F75</f>
        <v>£000</v>
      </c>
      <c r="G77" s="280">
        <f t="shared" ref="G77:AB77" ca="1" si="4">SUM(G63,G65:G75)</f>
        <v>0</v>
      </c>
      <c r="H77" s="280">
        <f t="shared" ca="1" si="4"/>
        <v>0</v>
      </c>
      <c r="I77" s="280">
        <f t="shared" ca="1" si="4"/>
        <v>0</v>
      </c>
      <c r="J77" s="280">
        <f t="shared" ca="1" si="4"/>
        <v>0</v>
      </c>
      <c r="K77" s="280">
        <f t="shared" ca="1" si="4"/>
        <v>0</v>
      </c>
      <c r="L77" s="280">
        <f t="shared" ca="1" si="4"/>
        <v>0</v>
      </c>
      <c r="M77" s="280">
        <f t="shared" ca="1" si="4"/>
        <v>0</v>
      </c>
      <c r="N77" s="280">
        <f t="shared" ca="1" si="4"/>
        <v>0</v>
      </c>
      <c r="O77" s="280">
        <f t="shared" ca="1" si="4"/>
        <v>0</v>
      </c>
      <c r="P77" s="280">
        <f t="shared" ca="1" si="4"/>
        <v>0</v>
      </c>
      <c r="Q77" s="280">
        <f t="shared" ca="1" si="4"/>
        <v>0</v>
      </c>
      <c r="R77" s="280">
        <f t="shared" ca="1" si="4"/>
        <v>0</v>
      </c>
      <c r="S77" s="280">
        <f t="shared" ca="1" si="4"/>
        <v>0</v>
      </c>
      <c r="T77" s="280">
        <f t="shared" ca="1" si="4"/>
        <v>0</v>
      </c>
      <c r="U77" s="280">
        <f t="shared" ca="1" si="4"/>
        <v>0</v>
      </c>
      <c r="V77" s="280">
        <f t="shared" ca="1" si="4"/>
        <v>0</v>
      </c>
      <c r="W77" s="280">
        <f t="shared" ca="1" si="4"/>
        <v>0</v>
      </c>
      <c r="X77" s="280">
        <f t="shared" ca="1" si="4"/>
        <v>0</v>
      </c>
      <c r="Y77" s="280">
        <f t="shared" ca="1" si="4"/>
        <v>0</v>
      </c>
      <c r="Z77" s="280">
        <f t="shared" ca="1" si="4"/>
        <v>0</v>
      </c>
      <c r="AA77" s="280">
        <f t="shared" ca="1" si="4"/>
        <v>0</v>
      </c>
      <c r="AB77" s="281">
        <f t="shared" ca="1" si="4"/>
        <v>0</v>
      </c>
    </row>
    <row r="78" spans="4:28" ht="13.5" hidden="1" outlineLevel="1" thickTop="1"/>
    <row r="79" spans="4:28" hidden="1" outlineLevel="1">
      <c r="D79" s="106" t="str">
        <f ca="1">'Line Items'!D668</f>
        <v>Financial Subsidy / (Premium)</v>
      </c>
      <c r="E79" s="89"/>
      <c r="F79" s="192" t="str">
        <f>'P&amp;L1'!F378</f>
        <v>£000</v>
      </c>
      <c r="G79" s="294">
        <f>'P&amp;L1'!G378</f>
        <v>0</v>
      </c>
      <c r="H79" s="294">
        <f>'P&amp;L1'!H378</f>
        <v>0</v>
      </c>
      <c r="I79" s="294">
        <f>'P&amp;L1'!I378</f>
        <v>0</v>
      </c>
      <c r="J79" s="294">
        <f>'P&amp;L1'!J378</f>
        <v>0</v>
      </c>
      <c r="K79" s="294">
        <f>'P&amp;L1'!K378</f>
        <v>0</v>
      </c>
      <c r="L79" s="294">
        <f>'P&amp;L1'!L378</f>
        <v>0</v>
      </c>
      <c r="M79" s="294">
        <f>'P&amp;L1'!M378</f>
        <v>0</v>
      </c>
      <c r="N79" s="294">
        <f>'P&amp;L1'!N378</f>
        <v>0</v>
      </c>
      <c r="O79" s="294">
        <f>'P&amp;L1'!O378</f>
        <v>0</v>
      </c>
      <c r="P79" s="294">
        <f>'P&amp;L1'!P378</f>
        <v>0</v>
      </c>
      <c r="Q79" s="294">
        <f>'P&amp;L1'!Q378</f>
        <v>0</v>
      </c>
      <c r="R79" s="294">
        <f>'P&amp;L1'!R378</f>
        <v>0</v>
      </c>
      <c r="S79" s="294">
        <f>'P&amp;L1'!S378</f>
        <v>0</v>
      </c>
      <c r="T79" s="294">
        <f>'P&amp;L1'!T378</f>
        <v>0</v>
      </c>
      <c r="U79" s="294">
        <f>'P&amp;L1'!U378</f>
        <v>0</v>
      </c>
      <c r="V79" s="294">
        <f>'P&amp;L1'!V378</f>
        <v>0</v>
      </c>
      <c r="W79" s="294">
        <f>'P&amp;L1'!W378</f>
        <v>0</v>
      </c>
      <c r="X79" s="294">
        <f>'P&amp;L1'!X378</f>
        <v>0</v>
      </c>
      <c r="Y79" s="294">
        <f>'P&amp;L1'!Y378</f>
        <v>0</v>
      </c>
      <c r="Z79" s="294">
        <f>'P&amp;L1'!Z378</f>
        <v>0</v>
      </c>
      <c r="AA79" s="294">
        <f>'P&amp;L1'!AA378</f>
        <v>0</v>
      </c>
      <c r="AB79" s="295">
        <f>'P&amp;L1'!AB378</f>
        <v>0</v>
      </c>
    </row>
    <row r="80" spans="4:28" hidden="1" outlineLevel="1">
      <c r="D80" s="123" t="str">
        <f ca="1">'Line Items'!D669</f>
        <v>DfT Profit Share</v>
      </c>
      <c r="E80" s="183"/>
      <c r="F80" s="124" t="str">
        <f>'P&amp;L1'!F379</f>
        <v>£000</v>
      </c>
      <c r="G80" s="297">
        <f>'P&amp;L1'!G379</f>
        <v>0</v>
      </c>
      <c r="H80" s="297">
        <f>'P&amp;L1'!H379</f>
        <v>0</v>
      </c>
      <c r="I80" s="297">
        <f>'P&amp;L1'!I379</f>
        <v>0</v>
      </c>
      <c r="J80" s="297">
        <f>'P&amp;L1'!J379</f>
        <v>0</v>
      </c>
      <c r="K80" s="297">
        <f>'P&amp;L1'!K379</f>
        <v>0</v>
      </c>
      <c r="L80" s="297">
        <f>'P&amp;L1'!L379</f>
        <v>0</v>
      </c>
      <c r="M80" s="297">
        <f>'P&amp;L1'!M379</f>
        <v>0</v>
      </c>
      <c r="N80" s="297">
        <f>'P&amp;L1'!N379</f>
        <v>0</v>
      </c>
      <c r="O80" s="297">
        <f>'P&amp;L1'!O379</f>
        <v>0</v>
      </c>
      <c r="P80" s="297">
        <f>'P&amp;L1'!P379</f>
        <v>0</v>
      </c>
      <c r="Q80" s="297">
        <f>'P&amp;L1'!Q379</f>
        <v>0</v>
      </c>
      <c r="R80" s="297">
        <f>'P&amp;L1'!R379</f>
        <v>0</v>
      </c>
      <c r="S80" s="297">
        <f>'P&amp;L1'!S379</f>
        <v>0</v>
      </c>
      <c r="T80" s="297">
        <f>'P&amp;L1'!T379</f>
        <v>0</v>
      </c>
      <c r="U80" s="297">
        <f>'P&amp;L1'!U379</f>
        <v>0</v>
      </c>
      <c r="V80" s="297">
        <f>'P&amp;L1'!V379</f>
        <v>0</v>
      </c>
      <c r="W80" s="297">
        <f>'P&amp;L1'!W379</f>
        <v>0</v>
      </c>
      <c r="X80" s="297">
        <f>'P&amp;L1'!X379</f>
        <v>0</v>
      </c>
      <c r="Y80" s="297">
        <f>'P&amp;L1'!Y379</f>
        <v>0</v>
      </c>
      <c r="Z80" s="297">
        <f>'P&amp;L1'!Z379</f>
        <v>0</v>
      </c>
      <c r="AA80" s="297">
        <f>'P&amp;L1'!AA379</f>
        <v>0</v>
      </c>
      <c r="AB80" s="298">
        <f>'P&amp;L1'!AB379</f>
        <v>0</v>
      </c>
    </row>
    <row r="81" spans="4:28" hidden="1" outlineLevel="1">
      <c r="D81" s="93"/>
      <c r="E81" s="93"/>
    </row>
    <row r="82" spans="4:28" ht="13.5" hidden="1" outlineLevel="1" thickBot="1">
      <c r="D82" s="277" t="str">
        <f ca="1">'Line Items'!D670</f>
        <v>Profit / (Loss) Before Taxation</v>
      </c>
      <c r="E82" s="278"/>
      <c r="F82" s="279" t="str">
        <f>F80</f>
        <v>£000</v>
      </c>
      <c r="G82" s="280">
        <f t="shared" ref="G82:AB82" ca="1" si="5">SUM(G77,G79:G80)</f>
        <v>0</v>
      </c>
      <c r="H82" s="280">
        <f t="shared" ca="1" si="5"/>
        <v>0</v>
      </c>
      <c r="I82" s="280">
        <f t="shared" ca="1" si="5"/>
        <v>0</v>
      </c>
      <c r="J82" s="280">
        <f t="shared" ca="1" si="5"/>
        <v>0</v>
      </c>
      <c r="K82" s="280">
        <f t="shared" ca="1" si="5"/>
        <v>0</v>
      </c>
      <c r="L82" s="280">
        <f t="shared" ca="1" si="5"/>
        <v>0</v>
      </c>
      <c r="M82" s="280">
        <f t="shared" ca="1" si="5"/>
        <v>0</v>
      </c>
      <c r="N82" s="280">
        <f t="shared" ca="1" si="5"/>
        <v>0</v>
      </c>
      <c r="O82" s="280">
        <f t="shared" ca="1" si="5"/>
        <v>0</v>
      </c>
      <c r="P82" s="280">
        <f t="shared" ca="1" si="5"/>
        <v>0</v>
      </c>
      <c r="Q82" s="280">
        <f t="shared" ca="1" si="5"/>
        <v>0</v>
      </c>
      <c r="R82" s="280">
        <f t="shared" ca="1" si="5"/>
        <v>0</v>
      </c>
      <c r="S82" s="280">
        <f t="shared" ca="1" si="5"/>
        <v>0</v>
      </c>
      <c r="T82" s="280">
        <f t="shared" ca="1" si="5"/>
        <v>0</v>
      </c>
      <c r="U82" s="280">
        <f t="shared" ca="1" si="5"/>
        <v>0</v>
      </c>
      <c r="V82" s="280">
        <f t="shared" ca="1" si="5"/>
        <v>0</v>
      </c>
      <c r="W82" s="280">
        <f t="shared" ca="1" si="5"/>
        <v>0</v>
      </c>
      <c r="X82" s="280">
        <f t="shared" ca="1" si="5"/>
        <v>0</v>
      </c>
      <c r="Y82" s="280">
        <f t="shared" ca="1" si="5"/>
        <v>0</v>
      </c>
      <c r="Z82" s="280">
        <f t="shared" ca="1" si="5"/>
        <v>0</v>
      </c>
      <c r="AA82" s="280">
        <f t="shared" ca="1" si="5"/>
        <v>0</v>
      </c>
      <c r="AB82" s="281">
        <f t="shared" ca="1" si="5"/>
        <v>0</v>
      </c>
    </row>
    <row r="83" spans="4:28" ht="13.5" hidden="1" outlineLevel="1" thickTop="1"/>
    <row r="84" spans="4:28" hidden="1" outlineLevel="1">
      <c r="D84" s="300" t="str">
        <f ca="1">'Line Items'!D671</f>
        <v>Corporation Tax - Current Tax</v>
      </c>
      <c r="E84" s="301"/>
      <c r="F84" s="243" t="str">
        <f>'P&amp;L1'!F383</f>
        <v>£000</v>
      </c>
      <c r="G84" s="302">
        <f>'P&amp;L1'!G383</f>
        <v>0</v>
      </c>
      <c r="H84" s="302">
        <f>'P&amp;L1'!H383</f>
        <v>0</v>
      </c>
      <c r="I84" s="302">
        <f>'P&amp;L1'!I383</f>
        <v>0</v>
      </c>
      <c r="J84" s="302">
        <f>'P&amp;L1'!J383</f>
        <v>0</v>
      </c>
      <c r="K84" s="302">
        <f>'P&amp;L1'!K383</f>
        <v>0</v>
      </c>
      <c r="L84" s="302">
        <f>'P&amp;L1'!L383</f>
        <v>0</v>
      </c>
      <c r="M84" s="302">
        <f>'P&amp;L1'!M383</f>
        <v>0</v>
      </c>
      <c r="N84" s="302">
        <f>'P&amp;L1'!N383</f>
        <v>0</v>
      </c>
      <c r="O84" s="302">
        <f>'P&amp;L1'!O383</f>
        <v>0</v>
      </c>
      <c r="P84" s="302">
        <f>'P&amp;L1'!P383</f>
        <v>0</v>
      </c>
      <c r="Q84" s="302">
        <f>'P&amp;L1'!Q383</f>
        <v>0</v>
      </c>
      <c r="R84" s="302">
        <f>'P&amp;L1'!R383</f>
        <v>0</v>
      </c>
      <c r="S84" s="302">
        <f>'P&amp;L1'!S383</f>
        <v>0</v>
      </c>
      <c r="T84" s="302">
        <f>'P&amp;L1'!T383</f>
        <v>0</v>
      </c>
      <c r="U84" s="302">
        <f>'P&amp;L1'!U383</f>
        <v>0</v>
      </c>
      <c r="V84" s="302">
        <f>'P&amp;L1'!V383</f>
        <v>0</v>
      </c>
      <c r="W84" s="302">
        <f>'P&amp;L1'!W383</f>
        <v>0</v>
      </c>
      <c r="X84" s="302">
        <f>'P&amp;L1'!X383</f>
        <v>0</v>
      </c>
      <c r="Y84" s="302">
        <f>'P&amp;L1'!Y383</f>
        <v>0</v>
      </c>
      <c r="Z84" s="302">
        <f>'P&amp;L1'!Z383</f>
        <v>0</v>
      </c>
      <c r="AA84" s="302">
        <f>'P&amp;L1'!AA383</f>
        <v>0</v>
      </c>
      <c r="AB84" s="303">
        <f>'P&amp;L1'!AB383</f>
        <v>0</v>
      </c>
    </row>
    <row r="85" spans="4:28" hidden="1" outlineLevel="1"/>
    <row r="86" spans="4:28" hidden="1" outlineLevel="1">
      <c r="D86" s="300" t="str">
        <f ca="1">'Line Items'!D672</f>
        <v>Deferred Tax</v>
      </c>
      <c r="E86" s="301"/>
      <c r="F86" s="243" t="str">
        <f>'P&amp;L1'!F385</f>
        <v>£000</v>
      </c>
      <c r="G86" s="302">
        <f>'P&amp;L1'!G385</f>
        <v>0</v>
      </c>
      <c r="H86" s="302">
        <f>'P&amp;L1'!H385</f>
        <v>0</v>
      </c>
      <c r="I86" s="302">
        <f>'P&amp;L1'!I385</f>
        <v>0</v>
      </c>
      <c r="J86" s="302">
        <f>'P&amp;L1'!J385</f>
        <v>0</v>
      </c>
      <c r="K86" s="302">
        <f>'P&amp;L1'!K385</f>
        <v>0</v>
      </c>
      <c r="L86" s="302">
        <f>'P&amp;L1'!L385</f>
        <v>0</v>
      </c>
      <c r="M86" s="302">
        <f>'P&amp;L1'!M385</f>
        <v>0</v>
      </c>
      <c r="N86" s="302">
        <f>'P&amp;L1'!N385</f>
        <v>0</v>
      </c>
      <c r="O86" s="302">
        <f>'P&amp;L1'!O385</f>
        <v>0</v>
      </c>
      <c r="P86" s="302">
        <f>'P&amp;L1'!P385</f>
        <v>0</v>
      </c>
      <c r="Q86" s="302">
        <f>'P&amp;L1'!Q385</f>
        <v>0</v>
      </c>
      <c r="R86" s="302">
        <f>'P&amp;L1'!R385</f>
        <v>0</v>
      </c>
      <c r="S86" s="302">
        <f>'P&amp;L1'!S385</f>
        <v>0</v>
      </c>
      <c r="T86" s="302">
        <f>'P&amp;L1'!T385</f>
        <v>0</v>
      </c>
      <c r="U86" s="302">
        <f>'P&amp;L1'!U385</f>
        <v>0</v>
      </c>
      <c r="V86" s="302">
        <f>'P&amp;L1'!V385</f>
        <v>0</v>
      </c>
      <c r="W86" s="302">
        <f>'P&amp;L1'!W385</f>
        <v>0</v>
      </c>
      <c r="X86" s="302">
        <f>'P&amp;L1'!X385</f>
        <v>0</v>
      </c>
      <c r="Y86" s="302">
        <f>'P&amp;L1'!Y385</f>
        <v>0</v>
      </c>
      <c r="Z86" s="302">
        <f>'P&amp;L1'!Z385</f>
        <v>0</v>
      </c>
      <c r="AA86" s="302">
        <f>'P&amp;L1'!AA385</f>
        <v>0</v>
      </c>
      <c r="AB86" s="303">
        <f>'P&amp;L1'!AB385</f>
        <v>0</v>
      </c>
    </row>
    <row r="87" spans="4:28" hidden="1" outlineLevel="1"/>
    <row r="88" spans="4:28" ht="13.5" hidden="1" outlineLevel="1" thickBot="1">
      <c r="D88" s="277" t="str">
        <f ca="1">'Line Items'!D673</f>
        <v>Profit / (Loss) After Taxation</v>
      </c>
      <c r="E88" s="278"/>
      <c r="F88" s="279" t="str">
        <f>F86</f>
        <v>£000</v>
      </c>
      <c r="G88" s="280">
        <f t="shared" ref="G88:AB88" ca="1" si="6">SUM(G82,G84)</f>
        <v>0</v>
      </c>
      <c r="H88" s="280">
        <f t="shared" ca="1" si="6"/>
        <v>0</v>
      </c>
      <c r="I88" s="280">
        <f t="shared" ca="1" si="6"/>
        <v>0</v>
      </c>
      <c r="J88" s="280">
        <f t="shared" ca="1" si="6"/>
        <v>0</v>
      </c>
      <c r="K88" s="280">
        <f t="shared" ca="1" si="6"/>
        <v>0</v>
      </c>
      <c r="L88" s="280">
        <f t="shared" ca="1" si="6"/>
        <v>0</v>
      </c>
      <c r="M88" s="280">
        <f t="shared" ca="1" si="6"/>
        <v>0</v>
      </c>
      <c r="N88" s="280">
        <f t="shared" ca="1" si="6"/>
        <v>0</v>
      </c>
      <c r="O88" s="280">
        <f t="shared" ca="1" si="6"/>
        <v>0</v>
      </c>
      <c r="P88" s="280">
        <f t="shared" ca="1" si="6"/>
        <v>0</v>
      </c>
      <c r="Q88" s="280">
        <f t="shared" ca="1" si="6"/>
        <v>0</v>
      </c>
      <c r="R88" s="280">
        <f t="shared" ca="1" si="6"/>
        <v>0</v>
      </c>
      <c r="S88" s="280">
        <f t="shared" ca="1" si="6"/>
        <v>0</v>
      </c>
      <c r="T88" s="280">
        <f t="shared" ca="1" si="6"/>
        <v>0</v>
      </c>
      <c r="U88" s="280">
        <f t="shared" ca="1" si="6"/>
        <v>0</v>
      </c>
      <c r="V88" s="280">
        <f t="shared" ca="1" si="6"/>
        <v>0</v>
      </c>
      <c r="W88" s="280">
        <f t="shared" ca="1" si="6"/>
        <v>0</v>
      </c>
      <c r="X88" s="280">
        <f t="shared" ca="1" si="6"/>
        <v>0</v>
      </c>
      <c r="Y88" s="280">
        <f t="shared" ca="1" si="6"/>
        <v>0</v>
      </c>
      <c r="Z88" s="280">
        <f t="shared" ca="1" si="6"/>
        <v>0</v>
      </c>
      <c r="AA88" s="280">
        <f t="shared" ca="1" si="6"/>
        <v>0</v>
      </c>
      <c r="AB88" s="281">
        <f t="shared" ca="1" si="6"/>
        <v>0</v>
      </c>
    </row>
    <row r="89" spans="4:28" ht="13.5" hidden="1" outlineLevel="1" thickTop="1"/>
    <row r="90" spans="4:28" hidden="1" outlineLevel="1">
      <c r="D90" s="300" t="str">
        <f ca="1">'Line Items'!D674</f>
        <v>Dividends</v>
      </c>
      <c r="E90" s="301"/>
      <c r="F90" s="243" t="str">
        <f>'P&amp;L1'!F389</f>
        <v>£000</v>
      </c>
      <c r="G90" s="302">
        <f>'P&amp;L1'!G389</f>
        <v>0</v>
      </c>
      <c r="H90" s="302">
        <f>'P&amp;L1'!H389</f>
        <v>0</v>
      </c>
      <c r="I90" s="302">
        <f>'P&amp;L1'!I389</f>
        <v>0</v>
      </c>
      <c r="J90" s="302">
        <f>'P&amp;L1'!J389</f>
        <v>0</v>
      </c>
      <c r="K90" s="302">
        <f>'P&amp;L1'!K389</f>
        <v>0</v>
      </c>
      <c r="L90" s="302">
        <f>'P&amp;L1'!L389</f>
        <v>0</v>
      </c>
      <c r="M90" s="302">
        <f>'P&amp;L1'!M389</f>
        <v>0</v>
      </c>
      <c r="N90" s="302">
        <f>'P&amp;L1'!N389</f>
        <v>0</v>
      </c>
      <c r="O90" s="302">
        <f>'P&amp;L1'!O389</f>
        <v>0</v>
      </c>
      <c r="P90" s="302">
        <f>'P&amp;L1'!P389</f>
        <v>0</v>
      </c>
      <c r="Q90" s="302">
        <f>'P&amp;L1'!Q389</f>
        <v>0</v>
      </c>
      <c r="R90" s="302">
        <f>'P&amp;L1'!R389</f>
        <v>0</v>
      </c>
      <c r="S90" s="302">
        <f>'P&amp;L1'!S389</f>
        <v>0</v>
      </c>
      <c r="T90" s="302">
        <f>'P&amp;L1'!T389</f>
        <v>0</v>
      </c>
      <c r="U90" s="302">
        <f>'P&amp;L1'!U389</f>
        <v>0</v>
      </c>
      <c r="V90" s="302">
        <f>'P&amp;L1'!V389</f>
        <v>0</v>
      </c>
      <c r="W90" s="302">
        <f>'P&amp;L1'!W389</f>
        <v>0</v>
      </c>
      <c r="X90" s="302">
        <f>'P&amp;L1'!X389</f>
        <v>0</v>
      </c>
      <c r="Y90" s="302">
        <f>'P&amp;L1'!Y389</f>
        <v>0</v>
      </c>
      <c r="Z90" s="302">
        <f>'P&amp;L1'!Z389</f>
        <v>0</v>
      </c>
      <c r="AA90" s="302">
        <f>'P&amp;L1'!AA389</f>
        <v>0</v>
      </c>
      <c r="AB90" s="303">
        <f>'P&amp;L1'!AB389</f>
        <v>0</v>
      </c>
    </row>
    <row r="91" spans="4:28" hidden="1" outlineLevel="1"/>
    <row r="92" spans="4:28" ht="13.5" hidden="1" outlineLevel="1" thickBot="1">
      <c r="D92" s="277" t="str">
        <f ca="1">'Line Items'!D675</f>
        <v>Profit / (Loss)</v>
      </c>
      <c r="E92" s="278"/>
      <c r="F92" s="279" t="str">
        <f>F90</f>
        <v>£000</v>
      </c>
      <c r="G92" s="280">
        <f t="shared" ref="G92:AB92" ca="1" si="7">SUM(G88,G90)</f>
        <v>0</v>
      </c>
      <c r="H92" s="280">
        <f t="shared" ca="1" si="7"/>
        <v>0</v>
      </c>
      <c r="I92" s="280">
        <f t="shared" ca="1" si="7"/>
        <v>0</v>
      </c>
      <c r="J92" s="280">
        <f t="shared" ca="1" si="7"/>
        <v>0</v>
      </c>
      <c r="K92" s="280">
        <f t="shared" ca="1" si="7"/>
        <v>0</v>
      </c>
      <c r="L92" s="280">
        <f t="shared" ca="1" si="7"/>
        <v>0</v>
      </c>
      <c r="M92" s="280">
        <f t="shared" ca="1" si="7"/>
        <v>0</v>
      </c>
      <c r="N92" s="280">
        <f t="shared" ca="1" si="7"/>
        <v>0</v>
      </c>
      <c r="O92" s="280">
        <f t="shared" ca="1" si="7"/>
        <v>0</v>
      </c>
      <c r="P92" s="280">
        <f t="shared" ca="1" si="7"/>
        <v>0</v>
      </c>
      <c r="Q92" s="280">
        <f t="shared" ca="1" si="7"/>
        <v>0</v>
      </c>
      <c r="R92" s="280">
        <f t="shared" ca="1" si="7"/>
        <v>0</v>
      </c>
      <c r="S92" s="280">
        <f t="shared" ca="1" si="7"/>
        <v>0</v>
      </c>
      <c r="T92" s="280">
        <f t="shared" ca="1" si="7"/>
        <v>0</v>
      </c>
      <c r="U92" s="280">
        <f t="shared" ca="1" si="7"/>
        <v>0</v>
      </c>
      <c r="V92" s="280">
        <f t="shared" ca="1" si="7"/>
        <v>0</v>
      </c>
      <c r="W92" s="280">
        <f t="shared" ca="1" si="7"/>
        <v>0</v>
      </c>
      <c r="X92" s="280">
        <f t="shared" ca="1" si="7"/>
        <v>0</v>
      </c>
      <c r="Y92" s="280">
        <f t="shared" ca="1" si="7"/>
        <v>0</v>
      </c>
      <c r="Z92" s="280">
        <f t="shared" ca="1" si="7"/>
        <v>0</v>
      </c>
      <c r="AA92" s="280">
        <f t="shared" ca="1" si="7"/>
        <v>0</v>
      </c>
      <c r="AB92" s="281">
        <f t="shared" ca="1" si="7"/>
        <v>0</v>
      </c>
    </row>
    <row r="93" spans="4:28" ht="13.5" hidden="1" outlineLevel="1" thickTop="1"/>
    <row r="94" spans="4:28" ht="13.5" hidden="1" outlineLevel="1" thickBot="1">
      <c r="D94" s="277" t="str">
        <f ca="1">'Line Items'!D676</f>
        <v>Retained Profit / (Loss)</v>
      </c>
      <c r="E94" s="278"/>
      <c r="F94" s="279" t="str">
        <f>F92</f>
        <v>£000</v>
      </c>
      <c r="G94" s="280">
        <f>'P&amp;L1'!G393</f>
        <v>0</v>
      </c>
      <c r="H94" s="280">
        <f>'P&amp;L1'!H393</f>
        <v>0</v>
      </c>
      <c r="I94" s="280">
        <f>'P&amp;L1'!I393</f>
        <v>0</v>
      </c>
      <c r="J94" s="280">
        <f>'P&amp;L1'!J393</f>
        <v>0</v>
      </c>
      <c r="K94" s="280">
        <f>'P&amp;L1'!K393</f>
        <v>0</v>
      </c>
      <c r="L94" s="280">
        <f>'P&amp;L1'!L393</f>
        <v>0</v>
      </c>
      <c r="M94" s="280">
        <f>'P&amp;L1'!M393</f>
        <v>0</v>
      </c>
      <c r="N94" s="280">
        <f>'P&amp;L1'!N393</f>
        <v>0</v>
      </c>
      <c r="O94" s="280">
        <f>'P&amp;L1'!O393</f>
        <v>0</v>
      </c>
      <c r="P94" s="280">
        <f>'P&amp;L1'!P393</f>
        <v>0</v>
      </c>
      <c r="Q94" s="280">
        <f>'P&amp;L1'!Q393</f>
        <v>0</v>
      </c>
      <c r="R94" s="280">
        <f>'P&amp;L1'!R393</f>
        <v>0</v>
      </c>
      <c r="S94" s="280">
        <f>'P&amp;L1'!S393</f>
        <v>0</v>
      </c>
      <c r="T94" s="280">
        <f>'P&amp;L1'!T393</f>
        <v>0</v>
      </c>
      <c r="U94" s="280">
        <f>'P&amp;L1'!U393</f>
        <v>0</v>
      </c>
      <c r="V94" s="280">
        <f>'P&amp;L1'!V393</f>
        <v>0</v>
      </c>
      <c r="W94" s="280">
        <f>'P&amp;L1'!W393</f>
        <v>0</v>
      </c>
      <c r="X94" s="280">
        <f>'P&amp;L1'!X393</f>
        <v>0</v>
      </c>
      <c r="Y94" s="280">
        <f>'P&amp;L1'!Y393</f>
        <v>0</v>
      </c>
      <c r="Z94" s="280">
        <f>'P&amp;L1'!Z393</f>
        <v>0</v>
      </c>
      <c r="AA94" s="280">
        <f>'P&amp;L1'!AA393</f>
        <v>0</v>
      </c>
      <c r="AB94" s="281">
        <f>'P&amp;L1'!AB393</f>
        <v>0</v>
      </c>
    </row>
    <row r="95" spans="4:28" ht="13.5" hidden="1" outlineLevel="1" thickTop="1">
      <c r="D95" s="304" t="s">
        <v>661</v>
      </c>
      <c r="E95" s="304"/>
      <c r="F95" s="305"/>
      <c r="G95" s="305" t="b">
        <f ca="1">ABS(G92-'P&amp;L1'!G$391)&lt;0.001</f>
        <v>1</v>
      </c>
      <c r="H95" s="305" t="b">
        <f ca="1">ABS(H92-'P&amp;L1'!H$391)&lt;0.001</f>
        <v>1</v>
      </c>
      <c r="I95" s="305" t="b">
        <f ca="1">ABS(I92-'P&amp;L1'!I$391)&lt;0.001</f>
        <v>1</v>
      </c>
      <c r="J95" s="305" t="b">
        <f ca="1">ABS(J92-'P&amp;L1'!J$391)&lt;0.001</f>
        <v>1</v>
      </c>
      <c r="K95" s="305" t="b">
        <f ca="1">ABS(K92-'P&amp;L1'!K$391)&lt;0.001</f>
        <v>1</v>
      </c>
      <c r="L95" s="305" t="b">
        <f ca="1">ABS(L92-'P&amp;L1'!L$391)&lt;0.001</f>
        <v>1</v>
      </c>
      <c r="M95" s="305" t="b">
        <f ca="1">ABS(M92-'P&amp;L1'!M$391)&lt;0.001</f>
        <v>1</v>
      </c>
      <c r="N95" s="305" t="b">
        <f ca="1">ABS(N92-'P&amp;L1'!N$391)&lt;0.001</f>
        <v>1</v>
      </c>
      <c r="O95" s="305" t="b">
        <f ca="1">ABS(O92-'P&amp;L1'!O$391)&lt;0.001</f>
        <v>1</v>
      </c>
      <c r="P95" s="305" t="b">
        <f ca="1">ABS(P92-'P&amp;L1'!P$391)&lt;0.001</f>
        <v>1</v>
      </c>
      <c r="Q95" s="305" t="b">
        <f ca="1">ABS(Q92-'P&amp;L1'!Q$391)&lt;0.001</f>
        <v>1</v>
      </c>
      <c r="R95" s="305" t="b">
        <f ca="1">ABS(R92-'P&amp;L1'!R$391)&lt;0.001</f>
        <v>1</v>
      </c>
      <c r="S95" s="305" t="b">
        <f ca="1">ABS(S92-'P&amp;L1'!S$391)&lt;0.001</f>
        <v>1</v>
      </c>
      <c r="T95" s="305" t="b">
        <f ca="1">ABS(T92-'P&amp;L1'!T$391)&lt;0.001</f>
        <v>1</v>
      </c>
      <c r="U95" s="305" t="b">
        <f ca="1">ABS(U92-'P&amp;L1'!U$391)&lt;0.001</f>
        <v>1</v>
      </c>
      <c r="V95" s="305" t="b">
        <f ca="1">ABS(V92-'P&amp;L1'!V$391)&lt;0.001</f>
        <v>1</v>
      </c>
      <c r="W95" s="305" t="b">
        <f ca="1">ABS(W92-'P&amp;L1'!W$391)&lt;0.001</f>
        <v>1</v>
      </c>
      <c r="X95" s="305" t="b">
        <f ca="1">ABS(X92-'P&amp;L1'!X$391)&lt;0.001</f>
        <v>1</v>
      </c>
      <c r="Y95" s="305" t="b">
        <f ca="1">ABS(Y92-'P&amp;L1'!Y$391)&lt;0.001</f>
        <v>1</v>
      </c>
      <c r="Z95" s="305" t="b">
        <f ca="1">ABS(Z92-'P&amp;L1'!Z$391)&lt;0.001</f>
        <v>1</v>
      </c>
      <c r="AA95" s="305" t="b">
        <f ca="1">ABS(AA92-'P&amp;L1'!AA$391)&lt;0.001</f>
        <v>1</v>
      </c>
      <c r="AB95" s="305" t="b">
        <f ca="1">ABS(AB92-'P&amp;L1'!AB$391)&lt;0.001</f>
        <v>1</v>
      </c>
    </row>
    <row r="96" spans="4:28" collapsed="1"/>
    <row r="97" spans="2:28" ht="16.5">
      <c r="B97" s="5" t="s">
        <v>21</v>
      </c>
      <c r="C97" s="5"/>
      <c r="D97" s="5"/>
      <c r="E97" s="5"/>
      <c r="F97" s="5"/>
      <c r="G97" s="5"/>
      <c r="H97" s="5"/>
      <c r="I97" s="5"/>
      <c r="J97" s="5"/>
      <c r="K97" s="5"/>
      <c r="L97" s="5"/>
      <c r="M97" s="5"/>
      <c r="N97" s="5"/>
      <c r="O97" s="5"/>
      <c r="P97" s="5"/>
      <c r="Q97" s="5"/>
      <c r="R97" s="5"/>
      <c r="S97" s="5"/>
      <c r="T97" s="5"/>
      <c r="U97" s="5"/>
      <c r="V97" s="5"/>
      <c r="W97" s="5"/>
      <c r="X97" s="5"/>
      <c r="Y97" s="5"/>
      <c r="Z97" s="5"/>
      <c r="AA97" s="5"/>
      <c r="AB97"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80" fitToHeight="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2:G27"/>
  <sheetViews>
    <sheetView showGridLines="0" zoomScale="85" zoomScaleNormal="85" zoomScaleSheetLayoutView="85" workbookViewId="0">
      <pane ySplit="9" topLeftCell="A10" activePane="bottomLeft" state="frozen"/>
      <selection activeCell="G27" sqref="G27"/>
      <selection pane="bottomLeft" activeCell="A10" sqref="A10"/>
    </sheetView>
  </sheetViews>
  <sheetFormatPr defaultColWidth="9" defaultRowHeight="12.75" outlineLevelRow="1"/>
  <cols>
    <col min="1" max="1" width="2.85546875" style="3" customWidth="1"/>
    <col min="2" max="5" width="6.7109375" style="3" customWidth="1"/>
    <col min="6" max="6" width="49.42578125" style="3" customWidth="1"/>
    <col min="7" max="7" width="70.28515625" style="3" bestFit="1" customWidth="1"/>
    <col min="8" max="16384" width="9" style="3"/>
  </cols>
  <sheetData>
    <row r="2" spans="2:7">
      <c r="B2" s="1" t="str">
        <f ca="1">'Template Cover'!B2</f>
        <v>Owner:</v>
      </c>
      <c r="C2" s="2"/>
      <c r="D2" s="2"/>
      <c r="E2" s="2"/>
      <c r="F2" s="2" t="str">
        <f ca="1">Owner</f>
        <v>[Bidder Name]</v>
      </c>
      <c r="G2" s="2"/>
    </row>
    <row r="3" spans="2:7">
      <c r="B3" s="1" t="str">
        <f ca="1">'Template Cover'!B3</f>
        <v>Project:</v>
      </c>
      <c r="C3" s="2"/>
      <c r="D3" s="2"/>
      <c r="E3" s="2"/>
      <c r="F3" s="2" t="str">
        <f ca="1">Project</f>
        <v>Northern Franchise</v>
      </c>
      <c r="G3" s="2"/>
    </row>
    <row r="4" spans="2:7">
      <c r="B4" s="1" t="str">
        <f ca="1">'Template Cover'!B4</f>
        <v>Sheet:</v>
      </c>
      <c r="C4" s="2"/>
      <c r="D4" s="2"/>
      <c r="E4" s="2"/>
      <c r="F4" s="2" t="str">
        <f ca="1">MID(CELL("filename",$A$1),FIND("]",CELL("filename",$A$1))+1,99)</f>
        <v>Template Control</v>
      </c>
      <c r="G4" s="2"/>
    </row>
    <row r="5" spans="2:7">
      <c r="B5" s="1" t="str">
        <f ca="1">'Template Cover'!B5</f>
        <v>Version:</v>
      </c>
      <c r="C5" s="2"/>
      <c r="D5" s="2"/>
      <c r="E5" s="2"/>
      <c r="F5" s="2">
        <f ca="1">Version</f>
        <v>1</v>
      </c>
      <c r="G5" s="2"/>
    </row>
    <row r="6" spans="2:7">
      <c r="B6" s="1" t="str">
        <f ca="1">'Template Cover'!B6</f>
        <v>Date:</v>
      </c>
      <c r="C6" s="4"/>
      <c r="D6" s="4"/>
      <c r="E6" s="4"/>
      <c r="F6" s="4">
        <f ca="1">TODAY()</f>
        <v>42059</v>
      </c>
      <c r="G6" s="4"/>
    </row>
    <row r="7" spans="2:7">
      <c r="B7" s="1" t="str">
        <f ca="1">'Template Cover'!B7</f>
        <v>Filename:</v>
      </c>
      <c r="C7" s="2"/>
      <c r="D7" s="2"/>
      <c r="E7" s="2"/>
      <c r="F7" s="2" t="str">
        <f ca="1">LEFT(CELL("FILENAME",$A$1),FIND("]",CELL("FILENAME",$A$1)))</f>
        <v>C:\Users\888934\Documents\CF\Northern\Financial Templates\Feb 2015\[Northern Financial Templates 150223 ITT issue 3.0.xlsx]</v>
      </c>
      <c r="G7" s="2"/>
    </row>
    <row r="10" spans="2:7" ht="16.5">
      <c r="B10" s="5" t="s">
        <v>22</v>
      </c>
      <c r="C10" s="5"/>
      <c r="D10" s="5"/>
      <c r="E10" s="5"/>
      <c r="F10" s="5"/>
      <c r="G10" s="5"/>
    </row>
    <row r="12" spans="2:7" ht="15">
      <c r="B12" s="15" t="s">
        <v>23</v>
      </c>
      <c r="C12" s="15"/>
      <c r="D12" s="15"/>
      <c r="E12" s="15"/>
      <c r="F12" s="15"/>
      <c r="G12" s="15"/>
    </row>
    <row r="13" spans="2:7" hidden="1" outlineLevel="1"/>
    <row r="14" spans="2:7" hidden="1" outlineLevel="1"/>
    <row r="15" spans="2:7" hidden="1" outlineLevel="1">
      <c r="E15" s="35" t="s">
        <v>24</v>
      </c>
      <c r="F15" s="36" t="s">
        <v>745</v>
      </c>
      <c r="G15" s="3" t="s">
        <v>25</v>
      </c>
    </row>
    <row r="16" spans="2:7" hidden="1" outlineLevel="1">
      <c r="E16" s="35"/>
    </row>
    <row r="17" spans="2:7" hidden="1" outlineLevel="1">
      <c r="E17" s="35" t="s">
        <v>26</v>
      </c>
      <c r="F17" s="37" t="str">
        <f ca="1">IF(RN_Switch="Real",Timeline!$C$16,"n/a")</f>
        <v>n/a</v>
      </c>
    </row>
    <row r="18" spans="2:7" hidden="1" outlineLevel="1">
      <c r="E18" s="35"/>
    </row>
    <row r="19" spans="2:7" hidden="1" outlineLevel="1">
      <c r="E19" s="35" t="s">
        <v>27</v>
      </c>
      <c r="F19" s="38">
        <f ca="1">Version</f>
        <v>1</v>
      </c>
    </row>
    <row r="20" spans="2:7" collapsed="1"/>
    <row r="21" spans="2:7" ht="15">
      <c r="B21" s="15" t="s">
        <v>28</v>
      </c>
      <c r="C21" s="15"/>
      <c r="D21" s="15"/>
      <c r="E21" s="15"/>
      <c r="F21" s="15"/>
      <c r="G21" s="15"/>
    </row>
    <row r="22" spans="2:7" hidden="1" outlineLevel="1"/>
    <row r="23" spans="2:7" hidden="1" outlineLevel="1"/>
    <row r="24" spans="2:7" hidden="1" outlineLevel="1">
      <c r="E24" s="35" t="s">
        <v>29</v>
      </c>
      <c r="F24" s="39" t="s">
        <v>30</v>
      </c>
      <c r="G24" s="3" t="str">
        <f ca="1">"Bidders should specify the model option names in Line Items tab, rows "&amp;ROW('Line Items'!D880)&amp;":"&amp;ROW('Line Items'!D890)</f>
        <v>Bidders should specify the model option names in Line Items tab, rows 880:890</v>
      </c>
    </row>
    <row r="25" spans="2:7" collapsed="1"/>
    <row r="27" spans="2:7" ht="16.5">
      <c r="B27" s="5" t="s">
        <v>21</v>
      </c>
      <c r="C27" s="5"/>
      <c r="D27" s="5"/>
      <c r="E27" s="5"/>
      <c r="F27" s="5"/>
      <c r="G27" s="5"/>
    </row>
  </sheetData>
  <dataValidations count="2">
    <dataValidation type="list" allowBlank="1" showInputMessage="1" showErrorMessage="1" sqref="F15">
      <formula1>"Real,Nominal"</formula1>
    </dataValidation>
    <dataValidation type="list" allowBlank="1" showInputMessage="1" showErrorMessage="1" sqref="F24">
      <formula1>Model_Option</formula1>
    </dataValidation>
  </dataValidations>
  <pageMargins left="0.39370078740157483" right="0.39370078740157483" top="0.39370078740157483" bottom="0.39370078740157483" header="0.31496062992125984" footer="0.31496062992125984"/>
  <pageSetup paperSize="8" fitToHeight="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2:AC67"/>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activeCell="G66" sqref="G66"/>
    </sheetView>
  </sheetViews>
  <sheetFormatPr defaultColWidth="9" defaultRowHeight="12.75" outlineLevelRow="1" outlineLevelCol="1"/>
  <cols>
    <col min="1" max="1" width="2.85546875" style="3" customWidth="1"/>
    <col min="2" max="3" width="3.42578125" style="3" customWidth="1"/>
    <col min="4" max="4" width="12.7109375" style="3" customWidth="1"/>
    <col min="5" max="5" width="47.42578125" style="3" customWidth="1"/>
    <col min="6" max="21" width="11.42578125" style="3" customWidth="1"/>
    <col min="22" max="28" width="11.42578125" style="3" hidden="1" customWidth="1" outlineLevel="1"/>
    <col min="29" max="29" width="9" style="3" collapsed="1"/>
    <col min="30" max="16384" width="9" style="3"/>
  </cols>
  <sheetData>
    <row r="2" spans="2:28">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row>
    <row r="3" spans="2:28">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row>
    <row r="4" spans="2:28">
      <c r="B4" s="1" t="str">
        <f ca="1">'Template Cover'!B4</f>
        <v>Sheet:</v>
      </c>
      <c r="C4" s="2"/>
      <c r="D4" s="2"/>
      <c r="E4" s="2"/>
      <c r="F4" s="2"/>
      <c r="G4" s="2" t="str">
        <f ca="1">MID(CELL("filename",$A$1),FIND("]",CELL("filename",$A$1))+1,99)</f>
        <v>P&amp;L3</v>
      </c>
      <c r="H4" s="2"/>
      <c r="I4" s="2"/>
      <c r="J4" s="2"/>
      <c r="K4" s="2"/>
      <c r="L4" s="2"/>
      <c r="M4" s="2"/>
      <c r="N4" s="2"/>
      <c r="O4" s="2"/>
      <c r="P4" s="2"/>
      <c r="Q4" s="2"/>
      <c r="R4" s="2"/>
      <c r="S4" s="2"/>
      <c r="T4" s="2"/>
      <c r="U4" s="2"/>
      <c r="V4" s="2"/>
      <c r="W4" s="2"/>
      <c r="X4" s="2"/>
      <c r="Y4" s="2"/>
      <c r="Z4" s="2"/>
      <c r="AA4" s="2"/>
      <c r="AB4" s="2"/>
    </row>
    <row r="5" spans="2:28">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row>
    <row r="6" spans="2:28">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row>
    <row r="7" spans="2:28">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row>
    <row r="9" spans="2:28" ht="15">
      <c r="D9" s="595" t="str">
        <f ca="1">RN_Switch</f>
        <v>Nominal</v>
      </c>
      <c r="E9" s="61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8" ht="25.5">
      <c r="D10" s="599" t="str">
        <f ca="1">Option_Switch</f>
        <v>Base Model</v>
      </c>
      <c r="E10" s="615"/>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8">
      <c r="D11" s="601"/>
      <c r="E11" s="61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8" ht="16.5">
      <c r="B13" s="5" t="s">
        <v>658</v>
      </c>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2:28" hidden="1" outlineLevel="1"/>
    <row r="15" spans="2:28" hidden="1" outlineLevel="1">
      <c r="D15" s="106" t="str">
        <f ca="1">'Line Items'!D600</f>
        <v>Passenger Fares Revenue</v>
      </c>
      <c r="E15" s="89"/>
      <c r="F15" s="192" t="str">
        <f ca="1">INDEX('P&amp;L1'!F$15:F$360,MATCH($D15,'P&amp;L1'!$B$15:$B$360,0))</f>
        <v>£000</v>
      </c>
      <c r="G15" s="90">
        <f ca="1">SUMIF('P&amp;L1'!$B$15:$B$360,$D15,'P&amp;L1'!G$15:G$360)</f>
        <v>0</v>
      </c>
      <c r="H15" s="90">
        <f ca="1">SUMIF('P&amp;L1'!$B$15:$B$360,$D15,'P&amp;L1'!H$15:H$360)</f>
        <v>0</v>
      </c>
      <c r="I15" s="90">
        <f ca="1">SUMIF('P&amp;L1'!$B$15:$B$360,$D15,'P&amp;L1'!I$15:I$360)</f>
        <v>0</v>
      </c>
      <c r="J15" s="90">
        <f ca="1">SUMIF('P&amp;L1'!$B$15:$B$360,$D15,'P&amp;L1'!J$15:J$360)</f>
        <v>0</v>
      </c>
      <c r="K15" s="90">
        <f ca="1">SUMIF('P&amp;L1'!$B$15:$B$360,$D15,'P&amp;L1'!K$15:K$360)</f>
        <v>0</v>
      </c>
      <c r="L15" s="90">
        <f ca="1">SUMIF('P&amp;L1'!$B$15:$B$360,$D15,'P&amp;L1'!L$15:L$360)</f>
        <v>0</v>
      </c>
      <c r="M15" s="90">
        <f ca="1">SUMIF('P&amp;L1'!$B$15:$B$360,$D15,'P&amp;L1'!M$15:M$360)</f>
        <v>0</v>
      </c>
      <c r="N15" s="90">
        <f ca="1">SUMIF('P&amp;L1'!$B$15:$B$360,$D15,'P&amp;L1'!N$15:N$360)</f>
        <v>0</v>
      </c>
      <c r="O15" s="90">
        <f ca="1">SUMIF('P&amp;L1'!$B$15:$B$360,$D15,'P&amp;L1'!O$15:O$360)</f>
        <v>0</v>
      </c>
      <c r="P15" s="90">
        <f ca="1">SUMIF('P&amp;L1'!$B$15:$B$360,$D15,'P&amp;L1'!P$15:P$360)</f>
        <v>0</v>
      </c>
      <c r="Q15" s="90">
        <f ca="1">SUMIF('P&amp;L1'!$B$15:$B$360,$D15,'P&amp;L1'!Q$15:Q$360)</f>
        <v>0</v>
      </c>
      <c r="R15" s="90">
        <f ca="1">SUMIF('P&amp;L1'!$B$15:$B$360,$D15,'P&amp;L1'!R$15:R$360)</f>
        <v>0</v>
      </c>
      <c r="S15" s="90">
        <f ca="1">SUMIF('P&amp;L1'!$B$15:$B$360,$D15,'P&amp;L1'!S$15:S$360)</f>
        <v>0</v>
      </c>
      <c r="T15" s="90">
        <f ca="1">SUMIF('P&amp;L1'!$B$15:$B$360,$D15,'P&amp;L1'!T$15:T$360)</f>
        <v>0</v>
      </c>
      <c r="U15" s="90">
        <f ca="1">SUMIF('P&amp;L1'!$B$15:$B$360,$D15,'P&amp;L1'!U$15:U$360)</f>
        <v>0</v>
      </c>
      <c r="V15" s="90">
        <f ca="1">SUMIF('P&amp;L1'!$B$15:$B$360,$D15,'P&amp;L1'!V$15:V$360)</f>
        <v>0</v>
      </c>
      <c r="W15" s="90">
        <f ca="1">SUMIF('P&amp;L1'!$B$15:$B$360,$D15,'P&amp;L1'!W$15:W$360)</f>
        <v>0</v>
      </c>
      <c r="X15" s="90">
        <f ca="1">SUMIF('P&amp;L1'!$B$15:$B$360,$D15,'P&amp;L1'!X$15:X$360)</f>
        <v>0</v>
      </c>
      <c r="Y15" s="90">
        <f ca="1">SUMIF('P&amp;L1'!$B$15:$B$360,$D15,'P&amp;L1'!Y$15:Y$360)</f>
        <v>0</v>
      </c>
      <c r="Z15" s="90">
        <f ca="1">SUMIF('P&amp;L1'!$B$15:$B$360,$D15,'P&amp;L1'!Z$15:Z$360)</f>
        <v>0</v>
      </c>
      <c r="AA15" s="90">
        <f ca="1">SUMIF('P&amp;L1'!$B$15:$B$360,$D15,'P&amp;L1'!AA$15:AA$360)</f>
        <v>0</v>
      </c>
      <c r="AB15" s="91">
        <f ca="1">SUMIF('P&amp;L1'!$B$15:$B$360,$D15,'P&amp;L1'!AB$15:AB$360)</f>
        <v>0</v>
      </c>
    </row>
    <row r="16" spans="2:28" hidden="1" outlineLevel="1">
      <c r="D16" s="123" t="str">
        <f ca="1">'Line Items'!D601</f>
        <v>Other Revenue</v>
      </c>
      <c r="E16" s="183"/>
      <c r="F16" s="124" t="str">
        <f ca="1">INDEX('P&amp;L1'!F$15:F$360,MATCH($D16,'P&amp;L1'!$B$15:$B$360,0))</f>
        <v>£000</v>
      </c>
      <c r="G16" s="98">
        <f ca="1">SUMIF('P&amp;L1'!$B$15:$B$360,$D16,'P&amp;L1'!G$15:G$360)</f>
        <v>0</v>
      </c>
      <c r="H16" s="98">
        <f ca="1">SUMIF('P&amp;L1'!$B$15:$B$360,$D16,'P&amp;L1'!H$15:H$360)</f>
        <v>0</v>
      </c>
      <c r="I16" s="98">
        <f ca="1">SUMIF('P&amp;L1'!$B$15:$B$360,$D16,'P&amp;L1'!I$15:I$360)</f>
        <v>0</v>
      </c>
      <c r="J16" s="98">
        <f ca="1">SUMIF('P&amp;L1'!$B$15:$B$360,$D16,'P&amp;L1'!J$15:J$360)</f>
        <v>0</v>
      </c>
      <c r="K16" s="98">
        <f ca="1">SUMIF('P&amp;L1'!$B$15:$B$360,$D16,'P&amp;L1'!K$15:K$360)</f>
        <v>0</v>
      </c>
      <c r="L16" s="98">
        <f ca="1">SUMIF('P&amp;L1'!$B$15:$B$360,$D16,'P&amp;L1'!L$15:L$360)</f>
        <v>0</v>
      </c>
      <c r="M16" s="98">
        <f ca="1">SUMIF('P&amp;L1'!$B$15:$B$360,$D16,'P&amp;L1'!M$15:M$360)</f>
        <v>0</v>
      </c>
      <c r="N16" s="98">
        <f ca="1">SUMIF('P&amp;L1'!$B$15:$B$360,$D16,'P&amp;L1'!N$15:N$360)</f>
        <v>0</v>
      </c>
      <c r="O16" s="98">
        <f ca="1">SUMIF('P&amp;L1'!$B$15:$B$360,$D16,'P&amp;L1'!O$15:O$360)</f>
        <v>0</v>
      </c>
      <c r="P16" s="98">
        <f ca="1">SUMIF('P&amp;L1'!$B$15:$B$360,$D16,'P&amp;L1'!P$15:P$360)</f>
        <v>0</v>
      </c>
      <c r="Q16" s="98">
        <f ca="1">SUMIF('P&amp;L1'!$B$15:$B$360,$D16,'P&amp;L1'!Q$15:Q$360)</f>
        <v>0</v>
      </c>
      <c r="R16" s="98">
        <f ca="1">SUMIF('P&amp;L1'!$B$15:$B$360,$D16,'P&amp;L1'!R$15:R$360)</f>
        <v>0</v>
      </c>
      <c r="S16" s="98">
        <f ca="1">SUMIF('P&amp;L1'!$B$15:$B$360,$D16,'P&amp;L1'!S$15:S$360)</f>
        <v>0</v>
      </c>
      <c r="T16" s="98">
        <f ca="1">SUMIF('P&amp;L1'!$B$15:$B$360,$D16,'P&amp;L1'!T$15:T$360)</f>
        <v>0</v>
      </c>
      <c r="U16" s="98">
        <f ca="1">SUMIF('P&amp;L1'!$B$15:$B$360,$D16,'P&amp;L1'!U$15:U$360)</f>
        <v>0</v>
      </c>
      <c r="V16" s="98">
        <f ca="1">SUMIF('P&amp;L1'!$B$15:$B$360,$D16,'P&amp;L1'!V$15:V$360)</f>
        <v>0</v>
      </c>
      <c r="W16" s="98">
        <f ca="1">SUMIF('P&amp;L1'!$B$15:$B$360,$D16,'P&amp;L1'!W$15:W$360)</f>
        <v>0</v>
      </c>
      <c r="X16" s="98">
        <f ca="1">SUMIF('P&amp;L1'!$B$15:$B$360,$D16,'P&amp;L1'!X$15:X$360)</f>
        <v>0</v>
      </c>
      <c r="Y16" s="98">
        <f ca="1">SUMIF('P&amp;L1'!$B$15:$B$360,$D16,'P&amp;L1'!Y$15:Y$360)</f>
        <v>0</v>
      </c>
      <c r="Z16" s="98">
        <f ca="1">SUMIF('P&amp;L1'!$B$15:$B$360,$D16,'P&amp;L1'!Z$15:Z$360)</f>
        <v>0</v>
      </c>
      <c r="AA16" s="98">
        <f ca="1">SUMIF('P&amp;L1'!$B$15:$B$360,$D16,'P&amp;L1'!AA$15:AA$360)</f>
        <v>0</v>
      </c>
      <c r="AB16" s="99">
        <f ca="1">SUMIF('P&amp;L1'!$B$15:$B$360,$D16,'P&amp;L1'!AB$15:AB$360)</f>
        <v>0</v>
      </c>
    </row>
    <row r="17" spans="4:28" hidden="1" outlineLevel="1"/>
    <row r="18" spans="4:28" ht="13.5" hidden="1" outlineLevel="1" thickBot="1">
      <c r="D18" s="277" t="str">
        <f ca="1">'Line Items'!D650</f>
        <v>Total Revenue</v>
      </c>
      <c r="E18" s="278"/>
      <c r="F18" s="279" t="str">
        <f ca="1">F16</f>
        <v>£000</v>
      </c>
      <c r="G18" s="280">
        <f t="shared" ref="G18:AB18" ca="1" si="0">SUM(G15:G16)</f>
        <v>0</v>
      </c>
      <c r="H18" s="280">
        <f t="shared" ca="1" si="0"/>
        <v>0</v>
      </c>
      <c r="I18" s="280">
        <f t="shared" ca="1" si="0"/>
        <v>0</v>
      </c>
      <c r="J18" s="280">
        <f t="shared" ca="1" si="0"/>
        <v>0</v>
      </c>
      <c r="K18" s="280">
        <f t="shared" ca="1" si="0"/>
        <v>0</v>
      </c>
      <c r="L18" s="280">
        <f t="shared" ca="1" si="0"/>
        <v>0</v>
      </c>
      <c r="M18" s="280">
        <f t="shared" ca="1" si="0"/>
        <v>0</v>
      </c>
      <c r="N18" s="280">
        <f t="shared" ca="1" si="0"/>
        <v>0</v>
      </c>
      <c r="O18" s="280">
        <f t="shared" ca="1" si="0"/>
        <v>0</v>
      </c>
      <c r="P18" s="280">
        <f t="shared" ca="1" si="0"/>
        <v>0</v>
      </c>
      <c r="Q18" s="280">
        <f t="shared" ca="1" si="0"/>
        <v>0</v>
      </c>
      <c r="R18" s="280">
        <f t="shared" ca="1" si="0"/>
        <v>0</v>
      </c>
      <c r="S18" s="280">
        <f t="shared" ca="1" si="0"/>
        <v>0</v>
      </c>
      <c r="T18" s="280">
        <f t="shared" ca="1" si="0"/>
        <v>0</v>
      </c>
      <c r="U18" s="280">
        <f t="shared" ca="1" si="0"/>
        <v>0</v>
      </c>
      <c r="V18" s="280">
        <f t="shared" ca="1" si="0"/>
        <v>0</v>
      </c>
      <c r="W18" s="280">
        <f t="shared" ca="1" si="0"/>
        <v>0</v>
      </c>
      <c r="X18" s="280">
        <f t="shared" ca="1" si="0"/>
        <v>0</v>
      </c>
      <c r="Y18" s="280">
        <f t="shared" ca="1" si="0"/>
        <v>0</v>
      </c>
      <c r="Z18" s="280">
        <f t="shared" ca="1" si="0"/>
        <v>0</v>
      </c>
      <c r="AA18" s="280">
        <f t="shared" ca="1" si="0"/>
        <v>0</v>
      </c>
      <c r="AB18" s="281">
        <f t="shared" ca="1" si="0"/>
        <v>0</v>
      </c>
    </row>
    <row r="19" spans="4:28" ht="13.5" hidden="1" outlineLevel="1" thickTop="1"/>
    <row r="20" spans="4:28" hidden="1" outlineLevel="1">
      <c r="D20" s="106" t="str">
        <f ca="1">'Line Items'!D602</f>
        <v>Staff Costs</v>
      </c>
      <c r="E20" s="89"/>
      <c r="F20" s="192" t="str">
        <f ca="1">INDEX('P&amp;L1'!F$15:F$360,MATCH($D20,'P&amp;L1'!$B$15:$B$360,0))</f>
        <v>£000</v>
      </c>
      <c r="G20" s="90">
        <f ca="1">SUMIF('P&amp;L1'!$B$15:$B$360,$D20,'P&amp;L1'!G$15:G$360)</f>
        <v>0</v>
      </c>
      <c r="H20" s="90">
        <f ca="1">SUMIF('P&amp;L1'!$B$15:$B$360,$D20,'P&amp;L1'!H$15:H$360)</f>
        <v>0</v>
      </c>
      <c r="I20" s="90">
        <f ca="1">SUMIF('P&amp;L1'!$B$15:$B$360,$D20,'P&amp;L1'!I$15:I$360)</f>
        <v>0</v>
      </c>
      <c r="J20" s="90">
        <f ca="1">SUMIF('P&amp;L1'!$B$15:$B$360,$D20,'P&amp;L1'!J$15:J$360)</f>
        <v>0</v>
      </c>
      <c r="K20" s="90">
        <f ca="1">SUMIF('P&amp;L1'!$B$15:$B$360,$D20,'P&amp;L1'!K$15:K$360)</f>
        <v>0</v>
      </c>
      <c r="L20" s="90">
        <f ca="1">SUMIF('P&amp;L1'!$B$15:$B$360,$D20,'P&amp;L1'!L$15:L$360)</f>
        <v>0</v>
      </c>
      <c r="M20" s="90">
        <f ca="1">SUMIF('P&amp;L1'!$B$15:$B$360,$D20,'P&amp;L1'!M$15:M$360)</f>
        <v>0</v>
      </c>
      <c r="N20" s="90">
        <f ca="1">SUMIF('P&amp;L1'!$B$15:$B$360,$D20,'P&amp;L1'!N$15:N$360)</f>
        <v>0</v>
      </c>
      <c r="O20" s="90">
        <f ca="1">SUMIF('P&amp;L1'!$B$15:$B$360,$D20,'P&amp;L1'!O$15:O$360)</f>
        <v>0</v>
      </c>
      <c r="P20" s="90">
        <f ca="1">SUMIF('P&amp;L1'!$B$15:$B$360,$D20,'P&amp;L1'!P$15:P$360)</f>
        <v>0</v>
      </c>
      <c r="Q20" s="90">
        <f ca="1">SUMIF('P&amp;L1'!$B$15:$B$360,$D20,'P&amp;L1'!Q$15:Q$360)</f>
        <v>0</v>
      </c>
      <c r="R20" s="90">
        <f ca="1">SUMIF('P&amp;L1'!$B$15:$B$360,$D20,'P&amp;L1'!R$15:R$360)</f>
        <v>0</v>
      </c>
      <c r="S20" s="90">
        <f ca="1">SUMIF('P&amp;L1'!$B$15:$B$360,$D20,'P&amp;L1'!S$15:S$360)</f>
        <v>0</v>
      </c>
      <c r="T20" s="90">
        <f ca="1">SUMIF('P&amp;L1'!$B$15:$B$360,$D20,'P&amp;L1'!T$15:T$360)</f>
        <v>0</v>
      </c>
      <c r="U20" s="90">
        <f ca="1">SUMIF('P&amp;L1'!$B$15:$B$360,$D20,'P&amp;L1'!U$15:U$360)</f>
        <v>0</v>
      </c>
      <c r="V20" s="90">
        <f ca="1">SUMIF('P&amp;L1'!$B$15:$B$360,$D20,'P&amp;L1'!V$15:V$360)</f>
        <v>0</v>
      </c>
      <c r="W20" s="90">
        <f ca="1">SUMIF('P&amp;L1'!$B$15:$B$360,$D20,'P&amp;L1'!W$15:W$360)</f>
        <v>0</v>
      </c>
      <c r="X20" s="90">
        <f ca="1">SUMIF('P&amp;L1'!$B$15:$B$360,$D20,'P&amp;L1'!X$15:X$360)</f>
        <v>0</v>
      </c>
      <c r="Y20" s="90">
        <f ca="1">SUMIF('P&amp;L1'!$B$15:$B$360,$D20,'P&amp;L1'!Y$15:Y$360)</f>
        <v>0</v>
      </c>
      <c r="Z20" s="90">
        <f ca="1">SUMIF('P&amp;L1'!$B$15:$B$360,$D20,'P&amp;L1'!Z$15:Z$360)</f>
        <v>0</v>
      </c>
      <c r="AA20" s="90">
        <f ca="1">SUMIF('P&amp;L1'!$B$15:$B$360,$D20,'P&amp;L1'!AA$15:AA$360)</f>
        <v>0</v>
      </c>
      <c r="AB20" s="91">
        <f ca="1">SUMIF('P&amp;L1'!$B$15:$B$360,$D20,'P&amp;L1'!AB$15:AB$360)</f>
        <v>0</v>
      </c>
    </row>
    <row r="21" spans="4:28" hidden="1" outlineLevel="1">
      <c r="D21" s="112" t="str">
        <f ca="1">'Line Items'!D603</f>
        <v>Other Operating Costs</v>
      </c>
      <c r="E21" s="93"/>
      <c r="F21" s="113" t="str">
        <f ca="1">INDEX('P&amp;L1'!F$15:F$360,MATCH($D21,'P&amp;L1'!$B$15:$B$360,0))</f>
        <v>£000</v>
      </c>
      <c r="G21" s="94">
        <f ca="1">SUMIF('P&amp;L1'!$B$15:$B$360,$D21,'P&amp;L1'!G$15:G$360)</f>
        <v>0</v>
      </c>
      <c r="H21" s="94">
        <f ca="1">SUMIF('P&amp;L1'!$B$15:$B$360,$D21,'P&amp;L1'!H$15:H$360)</f>
        <v>0</v>
      </c>
      <c r="I21" s="94">
        <f ca="1">SUMIF('P&amp;L1'!$B$15:$B$360,$D21,'P&amp;L1'!I$15:I$360)</f>
        <v>0</v>
      </c>
      <c r="J21" s="94">
        <f ca="1">SUMIF('P&amp;L1'!$B$15:$B$360,$D21,'P&amp;L1'!J$15:J$360)</f>
        <v>0</v>
      </c>
      <c r="K21" s="94">
        <f ca="1">SUMIF('P&amp;L1'!$B$15:$B$360,$D21,'P&amp;L1'!K$15:K$360)</f>
        <v>0</v>
      </c>
      <c r="L21" s="94">
        <f ca="1">SUMIF('P&amp;L1'!$B$15:$B$360,$D21,'P&amp;L1'!L$15:L$360)</f>
        <v>0</v>
      </c>
      <c r="M21" s="94">
        <f ca="1">SUMIF('P&amp;L1'!$B$15:$B$360,$D21,'P&amp;L1'!M$15:M$360)</f>
        <v>0</v>
      </c>
      <c r="N21" s="94">
        <f ca="1">SUMIF('P&amp;L1'!$B$15:$B$360,$D21,'P&amp;L1'!N$15:N$360)</f>
        <v>0</v>
      </c>
      <c r="O21" s="94">
        <f ca="1">SUMIF('P&amp;L1'!$B$15:$B$360,$D21,'P&amp;L1'!O$15:O$360)</f>
        <v>0</v>
      </c>
      <c r="P21" s="94">
        <f ca="1">SUMIF('P&amp;L1'!$B$15:$B$360,$D21,'P&amp;L1'!P$15:P$360)</f>
        <v>0</v>
      </c>
      <c r="Q21" s="94">
        <f ca="1">SUMIF('P&amp;L1'!$B$15:$B$360,$D21,'P&amp;L1'!Q$15:Q$360)</f>
        <v>0</v>
      </c>
      <c r="R21" s="94">
        <f ca="1">SUMIF('P&amp;L1'!$B$15:$B$360,$D21,'P&amp;L1'!R$15:R$360)</f>
        <v>0</v>
      </c>
      <c r="S21" s="94">
        <f ca="1">SUMIF('P&amp;L1'!$B$15:$B$360,$D21,'P&amp;L1'!S$15:S$360)</f>
        <v>0</v>
      </c>
      <c r="T21" s="94">
        <f ca="1">SUMIF('P&amp;L1'!$B$15:$B$360,$D21,'P&amp;L1'!T$15:T$360)</f>
        <v>0</v>
      </c>
      <c r="U21" s="94">
        <f ca="1">SUMIF('P&amp;L1'!$B$15:$B$360,$D21,'P&amp;L1'!U$15:U$360)</f>
        <v>0</v>
      </c>
      <c r="V21" s="94">
        <f ca="1">SUMIF('P&amp;L1'!$B$15:$B$360,$D21,'P&amp;L1'!V$15:V$360)</f>
        <v>0</v>
      </c>
      <c r="W21" s="94">
        <f ca="1">SUMIF('P&amp;L1'!$B$15:$B$360,$D21,'P&amp;L1'!W$15:W$360)</f>
        <v>0</v>
      </c>
      <c r="X21" s="94">
        <f ca="1">SUMIF('P&amp;L1'!$B$15:$B$360,$D21,'P&amp;L1'!X$15:X$360)</f>
        <v>0</v>
      </c>
      <c r="Y21" s="94">
        <f ca="1">SUMIF('P&amp;L1'!$B$15:$B$360,$D21,'P&amp;L1'!Y$15:Y$360)</f>
        <v>0</v>
      </c>
      <c r="Z21" s="94">
        <f ca="1">SUMIF('P&amp;L1'!$B$15:$B$360,$D21,'P&amp;L1'!Z$15:Z$360)</f>
        <v>0</v>
      </c>
      <c r="AA21" s="94">
        <f ca="1">SUMIF('P&amp;L1'!$B$15:$B$360,$D21,'P&amp;L1'!AA$15:AA$360)</f>
        <v>0</v>
      </c>
      <c r="AB21" s="95">
        <f ca="1">SUMIF('P&amp;L1'!$B$15:$B$360,$D21,'P&amp;L1'!AB$15:AB$360)</f>
        <v>0</v>
      </c>
    </row>
    <row r="22" spans="4:28" hidden="1" outlineLevel="1">
      <c r="D22" s="112" t="str">
        <f ca="1">'Line Items'!D604</f>
        <v>Rolling Stock Charges</v>
      </c>
      <c r="E22" s="93"/>
      <c r="F22" s="113" t="str">
        <f ca="1">INDEX('P&amp;L1'!F$15:F$360,MATCH($D22,'P&amp;L1'!$B$15:$B$360,0))</f>
        <v>£000</v>
      </c>
      <c r="G22" s="94">
        <f ca="1">SUMIF('P&amp;L1'!$B$15:$B$360,$D22,'P&amp;L1'!G$15:G$360)</f>
        <v>0</v>
      </c>
      <c r="H22" s="94">
        <f ca="1">SUMIF('P&amp;L1'!$B$15:$B$360,$D22,'P&amp;L1'!H$15:H$360)</f>
        <v>0</v>
      </c>
      <c r="I22" s="94">
        <f ca="1">SUMIF('P&amp;L1'!$B$15:$B$360,$D22,'P&amp;L1'!I$15:I$360)</f>
        <v>0</v>
      </c>
      <c r="J22" s="94">
        <f ca="1">SUMIF('P&amp;L1'!$B$15:$B$360,$D22,'P&amp;L1'!J$15:J$360)</f>
        <v>0</v>
      </c>
      <c r="K22" s="94">
        <f ca="1">SUMIF('P&amp;L1'!$B$15:$B$360,$D22,'P&amp;L1'!K$15:K$360)</f>
        <v>0</v>
      </c>
      <c r="L22" s="94">
        <f ca="1">SUMIF('P&amp;L1'!$B$15:$B$360,$D22,'P&amp;L1'!L$15:L$360)</f>
        <v>0</v>
      </c>
      <c r="M22" s="94">
        <f ca="1">SUMIF('P&amp;L1'!$B$15:$B$360,$D22,'P&amp;L1'!M$15:M$360)</f>
        <v>0</v>
      </c>
      <c r="N22" s="94">
        <f ca="1">SUMIF('P&amp;L1'!$B$15:$B$360,$D22,'P&amp;L1'!N$15:N$360)</f>
        <v>0</v>
      </c>
      <c r="O22" s="94">
        <f ca="1">SUMIF('P&amp;L1'!$B$15:$B$360,$D22,'P&amp;L1'!O$15:O$360)</f>
        <v>0</v>
      </c>
      <c r="P22" s="94">
        <f ca="1">SUMIF('P&amp;L1'!$B$15:$B$360,$D22,'P&amp;L1'!P$15:P$360)</f>
        <v>0</v>
      </c>
      <c r="Q22" s="94">
        <f ca="1">SUMIF('P&amp;L1'!$B$15:$B$360,$D22,'P&amp;L1'!Q$15:Q$360)</f>
        <v>0</v>
      </c>
      <c r="R22" s="94">
        <f ca="1">SUMIF('P&amp;L1'!$B$15:$B$360,$D22,'P&amp;L1'!R$15:R$360)</f>
        <v>0</v>
      </c>
      <c r="S22" s="94">
        <f ca="1">SUMIF('P&amp;L1'!$B$15:$B$360,$D22,'P&amp;L1'!S$15:S$360)</f>
        <v>0</v>
      </c>
      <c r="T22" s="94">
        <f ca="1">SUMIF('P&amp;L1'!$B$15:$B$360,$D22,'P&amp;L1'!T$15:T$360)</f>
        <v>0</v>
      </c>
      <c r="U22" s="94">
        <f ca="1">SUMIF('P&amp;L1'!$B$15:$B$360,$D22,'P&amp;L1'!U$15:U$360)</f>
        <v>0</v>
      </c>
      <c r="V22" s="94">
        <f ca="1">SUMIF('P&amp;L1'!$B$15:$B$360,$D22,'P&amp;L1'!V$15:V$360)</f>
        <v>0</v>
      </c>
      <c r="W22" s="94">
        <f ca="1">SUMIF('P&amp;L1'!$B$15:$B$360,$D22,'P&amp;L1'!W$15:W$360)</f>
        <v>0</v>
      </c>
      <c r="X22" s="94">
        <f ca="1">SUMIF('P&amp;L1'!$B$15:$B$360,$D22,'P&amp;L1'!X$15:X$360)</f>
        <v>0</v>
      </c>
      <c r="Y22" s="94">
        <f ca="1">SUMIF('P&amp;L1'!$B$15:$B$360,$D22,'P&amp;L1'!Y$15:Y$360)</f>
        <v>0</v>
      </c>
      <c r="Z22" s="94">
        <f ca="1">SUMIF('P&amp;L1'!$B$15:$B$360,$D22,'P&amp;L1'!Z$15:Z$360)</f>
        <v>0</v>
      </c>
      <c r="AA22" s="94">
        <f ca="1">SUMIF('P&amp;L1'!$B$15:$B$360,$D22,'P&amp;L1'!AA$15:AA$360)</f>
        <v>0</v>
      </c>
      <c r="AB22" s="95">
        <f ca="1">SUMIF('P&amp;L1'!$B$15:$B$360,$D22,'P&amp;L1'!AB$15:AB$360)</f>
        <v>0</v>
      </c>
    </row>
    <row r="23" spans="4:28" hidden="1" outlineLevel="1">
      <c r="D23" s="112" t="str">
        <f ca="1">'Line Items'!D605</f>
        <v>Infrastructure Charges</v>
      </c>
      <c r="E23" s="93"/>
      <c r="F23" s="113" t="str">
        <f ca="1">INDEX('P&amp;L1'!F$15:F$360,MATCH($D23,'P&amp;L1'!$B$15:$B$360,0))</f>
        <v>£000</v>
      </c>
      <c r="G23" s="94">
        <f ca="1">SUMIF('P&amp;L1'!$B$15:$B$360,$D23,'P&amp;L1'!G$15:G$360)</f>
        <v>0</v>
      </c>
      <c r="H23" s="94">
        <f ca="1">SUMIF('P&amp;L1'!$B$15:$B$360,$D23,'P&amp;L1'!H$15:H$360)</f>
        <v>0</v>
      </c>
      <c r="I23" s="94">
        <f ca="1">SUMIF('P&amp;L1'!$B$15:$B$360,$D23,'P&amp;L1'!I$15:I$360)</f>
        <v>0</v>
      </c>
      <c r="J23" s="94">
        <f ca="1">SUMIF('P&amp;L1'!$B$15:$B$360,$D23,'P&amp;L1'!J$15:J$360)</f>
        <v>0</v>
      </c>
      <c r="K23" s="94">
        <f ca="1">SUMIF('P&amp;L1'!$B$15:$B$360,$D23,'P&amp;L1'!K$15:K$360)</f>
        <v>0</v>
      </c>
      <c r="L23" s="94">
        <f ca="1">SUMIF('P&amp;L1'!$B$15:$B$360,$D23,'P&amp;L1'!L$15:L$360)</f>
        <v>0</v>
      </c>
      <c r="M23" s="94">
        <f ca="1">SUMIF('P&amp;L1'!$B$15:$B$360,$D23,'P&amp;L1'!M$15:M$360)</f>
        <v>0</v>
      </c>
      <c r="N23" s="94">
        <f ca="1">SUMIF('P&amp;L1'!$B$15:$B$360,$D23,'P&amp;L1'!N$15:N$360)</f>
        <v>0</v>
      </c>
      <c r="O23" s="94">
        <f ca="1">SUMIF('P&amp;L1'!$B$15:$B$360,$D23,'P&amp;L1'!O$15:O$360)</f>
        <v>0</v>
      </c>
      <c r="P23" s="94">
        <f ca="1">SUMIF('P&amp;L1'!$B$15:$B$360,$D23,'P&amp;L1'!P$15:P$360)</f>
        <v>0</v>
      </c>
      <c r="Q23" s="94">
        <f ca="1">SUMIF('P&amp;L1'!$B$15:$B$360,$D23,'P&amp;L1'!Q$15:Q$360)</f>
        <v>0</v>
      </c>
      <c r="R23" s="94">
        <f ca="1">SUMIF('P&amp;L1'!$B$15:$B$360,$D23,'P&amp;L1'!R$15:R$360)</f>
        <v>0</v>
      </c>
      <c r="S23" s="94">
        <f ca="1">SUMIF('P&amp;L1'!$B$15:$B$360,$D23,'P&amp;L1'!S$15:S$360)</f>
        <v>0</v>
      </c>
      <c r="T23" s="94">
        <f ca="1">SUMIF('P&amp;L1'!$B$15:$B$360,$D23,'P&amp;L1'!T$15:T$360)</f>
        <v>0</v>
      </c>
      <c r="U23" s="94">
        <f ca="1">SUMIF('P&amp;L1'!$B$15:$B$360,$D23,'P&amp;L1'!U$15:U$360)</f>
        <v>0</v>
      </c>
      <c r="V23" s="94">
        <f ca="1">SUMIF('P&amp;L1'!$B$15:$B$360,$D23,'P&amp;L1'!V$15:V$360)</f>
        <v>0</v>
      </c>
      <c r="W23" s="94">
        <f ca="1">SUMIF('P&amp;L1'!$B$15:$B$360,$D23,'P&amp;L1'!W$15:W$360)</f>
        <v>0</v>
      </c>
      <c r="X23" s="94">
        <f ca="1">SUMIF('P&amp;L1'!$B$15:$B$360,$D23,'P&amp;L1'!X$15:X$360)</f>
        <v>0</v>
      </c>
      <c r="Y23" s="94">
        <f ca="1">SUMIF('P&amp;L1'!$B$15:$B$360,$D23,'P&amp;L1'!Y$15:Y$360)</f>
        <v>0</v>
      </c>
      <c r="Z23" s="94">
        <f ca="1">SUMIF('P&amp;L1'!$B$15:$B$360,$D23,'P&amp;L1'!Z$15:Z$360)</f>
        <v>0</v>
      </c>
      <c r="AA23" s="94">
        <f ca="1">SUMIF('P&amp;L1'!$B$15:$B$360,$D23,'P&amp;L1'!AA$15:AA$360)</f>
        <v>0</v>
      </c>
      <c r="AB23" s="95">
        <f ca="1">SUMIF('P&amp;L1'!$B$15:$B$360,$D23,'P&amp;L1'!AB$15:AB$360)</f>
        <v>0</v>
      </c>
    </row>
    <row r="24" spans="4:28" hidden="1" outlineLevel="1">
      <c r="D24" s="123" t="str">
        <f ca="1">'Line Items'!D606</f>
        <v>Performance Regimes</v>
      </c>
      <c r="E24" s="183"/>
      <c r="F24" s="124" t="str">
        <f ca="1">INDEX('P&amp;L1'!F$15:F$360,MATCH($D24,'P&amp;L1'!$B$15:$B$360,0))</f>
        <v>£000</v>
      </c>
      <c r="G24" s="98">
        <f ca="1">SUMIF('P&amp;L1'!$B$15:$B$360,$D24,'P&amp;L1'!G$15:G$360)</f>
        <v>0</v>
      </c>
      <c r="H24" s="98">
        <f ca="1">SUMIF('P&amp;L1'!$B$15:$B$360,$D24,'P&amp;L1'!H$15:H$360)</f>
        <v>0</v>
      </c>
      <c r="I24" s="98">
        <f ca="1">SUMIF('P&amp;L1'!$B$15:$B$360,$D24,'P&amp;L1'!I$15:I$360)</f>
        <v>0</v>
      </c>
      <c r="J24" s="98">
        <f ca="1">SUMIF('P&amp;L1'!$B$15:$B$360,$D24,'P&amp;L1'!J$15:J$360)</f>
        <v>0</v>
      </c>
      <c r="K24" s="98">
        <f ca="1">SUMIF('P&amp;L1'!$B$15:$B$360,$D24,'P&amp;L1'!K$15:K$360)</f>
        <v>0</v>
      </c>
      <c r="L24" s="98">
        <f ca="1">SUMIF('P&amp;L1'!$B$15:$B$360,$D24,'P&amp;L1'!L$15:L$360)</f>
        <v>0</v>
      </c>
      <c r="M24" s="98">
        <f ca="1">SUMIF('P&amp;L1'!$B$15:$B$360,$D24,'P&amp;L1'!M$15:M$360)</f>
        <v>0</v>
      </c>
      <c r="N24" s="98">
        <f ca="1">SUMIF('P&amp;L1'!$B$15:$B$360,$D24,'P&amp;L1'!N$15:N$360)</f>
        <v>0</v>
      </c>
      <c r="O24" s="98">
        <f ca="1">SUMIF('P&amp;L1'!$B$15:$B$360,$D24,'P&amp;L1'!O$15:O$360)</f>
        <v>0</v>
      </c>
      <c r="P24" s="98">
        <f ca="1">SUMIF('P&amp;L1'!$B$15:$B$360,$D24,'P&amp;L1'!P$15:P$360)</f>
        <v>0</v>
      </c>
      <c r="Q24" s="98">
        <f ca="1">SUMIF('P&amp;L1'!$B$15:$B$360,$D24,'P&amp;L1'!Q$15:Q$360)</f>
        <v>0</v>
      </c>
      <c r="R24" s="98">
        <f ca="1">SUMIF('P&amp;L1'!$B$15:$B$360,$D24,'P&amp;L1'!R$15:R$360)</f>
        <v>0</v>
      </c>
      <c r="S24" s="98">
        <f ca="1">SUMIF('P&amp;L1'!$B$15:$B$360,$D24,'P&amp;L1'!S$15:S$360)</f>
        <v>0</v>
      </c>
      <c r="T24" s="98">
        <f ca="1">SUMIF('P&amp;L1'!$B$15:$B$360,$D24,'P&amp;L1'!T$15:T$360)</f>
        <v>0</v>
      </c>
      <c r="U24" s="98">
        <f ca="1">SUMIF('P&amp;L1'!$B$15:$B$360,$D24,'P&amp;L1'!U$15:U$360)</f>
        <v>0</v>
      </c>
      <c r="V24" s="98">
        <f ca="1">SUMIF('P&amp;L1'!$B$15:$B$360,$D24,'P&amp;L1'!V$15:V$360)</f>
        <v>0</v>
      </c>
      <c r="W24" s="98">
        <f ca="1">SUMIF('P&amp;L1'!$B$15:$B$360,$D24,'P&amp;L1'!W$15:W$360)</f>
        <v>0</v>
      </c>
      <c r="X24" s="98">
        <f ca="1">SUMIF('P&amp;L1'!$B$15:$B$360,$D24,'P&amp;L1'!X$15:X$360)</f>
        <v>0</v>
      </c>
      <c r="Y24" s="98">
        <f ca="1">SUMIF('P&amp;L1'!$B$15:$B$360,$D24,'P&amp;L1'!Y$15:Y$360)</f>
        <v>0</v>
      </c>
      <c r="Z24" s="98">
        <f ca="1">SUMIF('P&amp;L1'!$B$15:$B$360,$D24,'P&amp;L1'!Z$15:Z$360)</f>
        <v>0</v>
      </c>
      <c r="AA24" s="98">
        <f ca="1">SUMIF('P&amp;L1'!$B$15:$B$360,$D24,'P&amp;L1'!AA$15:AA$360)</f>
        <v>0</v>
      </c>
      <c r="AB24" s="99">
        <f ca="1">SUMIF('P&amp;L1'!$B$15:$B$360,$D24,'P&amp;L1'!AB$15:AB$360)</f>
        <v>0</v>
      </c>
    </row>
    <row r="25" spans="4:28" hidden="1" outlineLevel="1">
      <c r="I25" s="258"/>
      <c r="Z25" s="258"/>
    </row>
    <row r="26" spans="4:28" ht="13.5" hidden="1" outlineLevel="1" thickBot="1">
      <c r="D26" s="277" t="str">
        <f ca="1">'Line Items'!D651</f>
        <v>Total Costs</v>
      </c>
      <c r="E26" s="278"/>
      <c r="F26" s="279" t="str">
        <f ca="1">F24</f>
        <v>£000</v>
      </c>
      <c r="G26" s="280">
        <f t="shared" ref="G26:AB26" ca="1" si="1">SUM(G20:G24)</f>
        <v>0</v>
      </c>
      <c r="H26" s="280">
        <f t="shared" ca="1" si="1"/>
        <v>0</v>
      </c>
      <c r="I26" s="280">
        <f t="shared" ca="1" si="1"/>
        <v>0</v>
      </c>
      <c r="J26" s="280">
        <f t="shared" ca="1" si="1"/>
        <v>0</v>
      </c>
      <c r="K26" s="280">
        <f t="shared" ca="1" si="1"/>
        <v>0</v>
      </c>
      <c r="L26" s="280">
        <f t="shared" ca="1" si="1"/>
        <v>0</v>
      </c>
      <c r="M26" s="280">
        <f t="shared" ca="1" si="1"/>
        <v>0</v>
      </c>
      <c r="N26" s="280">
        <f t="shared" ca="1" si="1"/>
        <v>0</v>
      </c>
      <c r="O26" s="280">
        <f t="shared" ca="1" si="1"/>
        <v>0</v>
      </c>
      <c r="P26" s="280">
        <f t="shared" ca="1" si="1"/>
        <v>0</v>
      </c>
      <c r="Q26" s="280">
        <f t="shared" ca="1" si="1"/>
        <v>0</v>
      </c>
      <c r="R26" s="280">
        <f t="shared" ca="1" si="1"/>
        <v>0</v>
      </c>
      <c r="S26" s="280">
        <f t="shared" ca="1" si="1"/>
        <v>0</v>
      </c>
      <c r="T26" s="280">
        <f t="shared" ca="1" si="1"/>
        <v>0</v>
      </c>
      <c r="U26" s="280">
        <f t="shared" ca="1" si="1"/>
        <v>0</v>
      </c>
      <c r="V26" s="280">
        <f t="shared" ca="1" si="1"/>
        <v>0</v>
      </c>
      <c r="W26" s="280">
        <f t="shared" ca="1" si="1"/>
        <v>0</v>
      </c>
      <c r="X26" s="280">
        <f t="shared" ca="1" si="1"/>
        <v>0</v>
      </c>
      <c r="Y26" s="280">
        <f t="shared" ca="1" si="1"/>
        <v>0</v>
      </c>
      <c r="Z26" s="280">
        <f t="shared" ca="1" si="1"/>
        <v>0</v>
      </c>
      <c r="AA26" s="280">
        <f t="shared" ca="1" si="1"/>
        <v>0</v>
      </c>
      <c r="AB26" s="281">
        <f t="shared" ca="1" si="1"/>
        <v>0</v>
      </c>
    </row>
    <row r="27" spans="4:28" ht="13.5" hidden="1" outlineLevel="1" thickTop="1">
      <c r="I27" s="258"/>
    </row>
    <row r="28" spans="4:28" ht="13.5" hidden="1" outlineLevel="1" thickBot="1">
      <c r="D28" s="277" t="str">
        <f ca="1">'Line Items'!D652</f>
        <v>Operating Profit / (Loss) Before Exceptionals &amp; Contingencies</v>
      </c>
      <c r="E28" s="278"/>
      <c r="F28" s="279" t="str">
        <f ca="1">F26</f>
        <v>£000</v>
      </c>
      <c r="G28" s="280">
        <f t="shared" ref="G28:AB28" ca="1" si="2">SUM(G18,G26)</f>
        <v>0</v>
      </c>
      <c r="H28" s="280">
        <f t="shared" ca="1" si="2"/>
        <v>0</v>
      </c>
      <c r="I28" s="280">
        <f t="shared" ca="1" si="2"/>
        <v>0</v>
      </c>
      <c r="J28" s="280">
        <f t="shared" ca="1" si="2"/>
        <v>0</v>
      </c>
      <c r="K28" s="280">
        <f t="shared" ca="1" si="2"/>
        <v>0</v>
      </c>
      <c r="L28" s="280">
        <f t="shared" ca="1" si="2"/>
        <v>0</v>
      </c>
      <c r="M28" s="280">
        <f t="shared" ca="1" si="2"/>
        <v>0</v>
      </c>
      <c r="N28" s="280">
        <f t="shared" ca="1" si="2"/>
        <v>0</v>
      </c>
      <c r="O28" s="280">
        <f t="shared" ca="1" si="2"/>
        <v>0</v>
      </c>
      <c r="P28" s="280">
        <f t="shared" ca="1" si="2"/>
        <v>0</v>
      </c>
      <c r="Q28" s="280">
        <f t="shared" ca="1" si="2"/>
        <v>0</v>
      </c>
      <c r="R28" s="280">
        <f t="shared" ca="1" si="2"/>
        <v>0</v>
      </c>
      <c r="S28" s="280">
        <f t="shared" ca="1" si="2"/>
        <v>0</v>
      </c>
      <c r="T28" s="280">
        <f t="shared" ca="1" si="2"/>
        <v>0</v>
      </c>
      <c r="U28" s="280">
        <f t="shared" ca="1" si="2"/>
        <v>0</v>
      </c>
      <c r="V28" s="280">
        <f t="shared" ca="1" si="2"/>
        <v>0</v>
      </c>
      <c r="W28" s="280">
        <f t="shared" ca="1" si="2"/>
        <v>0</v>
      </c>
      <c r="X28" s="280">
        <f t="shared" ca="1" si="2"/>
        <v>0</v>
      </c>
      <c r="Y28" s="280">
        <f t="shared" ca="1" si="2"/>
        <v>0</v>
      </c>
      <c r="Z28" s="280">
        <f t="shared" ca="1" si="2"/>
        <v>0</v>
      </c>
      <c r="AA28" s="280">
        <f t="shared" ca="1" si="2"/>
        <v>0</v>
      </c>
      <c r="AB28" s="281">
        <f t="shared" ca="1" si="2"/>
        <v>0</v>
      </c>
    </row>
    <row r="29" spans="4:28" ht="13.5" hidden="1" outlineLevel="1" thickTop="1"/>
    <row r="30" spans="4:28" hidden="1" outlineLevel="1">
      <c r="D30" s="106" t="str">
        <f ca="1">'Line Items'!D653</f>
        <v>Exceptionals</v>
      </c>
      <c r="E30" s="89"/>
      <c r="F30" s="192" t="str">
        <f ca="1">INDEX('P&amp;L1'!F$15:F$360,MATCH($D30,'P&amp;L1'!$B$15:$B$360,0))</f>
        <v>£000</v>
      </c>
      <c r="G30" s="90">
        <f ca="1">SUMIF('P&amp;L1'!$B$15:$B$360,$D30,'P&amp;L1'!G$15:G$360)</f>
        <v>0</v>
      </c>
      <c r="H30" s="90">
        <f ca="1">SUMIF('P&amp;L1'!$B$15:$B$360,$D30,'P&amp;L1'!H$15:H$360)</f>
        <v>0</v>
      </c>
      <c r="I30" s="90">
        <f ca="1">SUMIF('P&amp;L1'!$B$15:$B$360,$D30,'P&amp;L1'!I$15:I$360)</f>
        <v>0</v>
      </c>
      <c r="J30" s="90">
        <f ca="1">SUMIF('P&amp;L1'!$B$15:$B$360,$D30,'P&amp;L1'!J$15:J$360)</f>
        <v>0</v>
      </c>
      <c r="K30" s="90">
        <f ca="1">SUMIF('P&amp;L1'!$B$15:$B$360,$D30,'P&amp;L1'!K$15:K$360)</f>
        <v>0</v>
      </c>
      <c r="L30" s="90">
        <f ca="1">SUMIF('P&amp;L1'!$B$15:$B$360,$D30,'P&amp;L1'!L$15:L$360)</f>
        <v>0</v>
      </c>
      <c r="M30" s="90">
        <f ca="1">SUMIF('P&amp;L1'!$B$15:$B$360,$D30,'P&amp;L1'!M$15:M$360)</f>
        <v>0</v>
      </c>
      <c r="N30" s="90">
        <f ca="1">SUMIF('P&amp;L1'!$B$15:$B$360,$D30,'P&amp;L1'!N$15:N$360)</f>
        <v>0</v>
      </c>
      <c r="O30" s="90">
        <f ca="1">SUMIF('P&amp;L1'!$B$15:$B$360,$D30,'P&amp;L1'!O$15:O$360)</f>
        <v>0</v>
      </c>
      <c r="P30" s="90">
        <f ca="1">SUMIF('P&amp;L1'!$B$15:$B$360,$D30,'P&amp;L1'!P$15:P$360)</f>
        <v>0</v>
      </c>
      <c r="Q30" s="90">
        <f ca="1">SUMIF('P&amp;L1'!$B$15:$B$360,$D30,'P&amp;L1'!Q$15:Q$360)</f>
        <v>0</v>
      </c>
      <c r="R30" s="90">
        <f ca="1">SUMIF('P&amp;L1'!$B$15:$B$360,$D30,'P&amp;L1'!R$15:R$360)</f>
        <v>0</v>
      </c>
      <c r="S30" s="90">
        <f ca="1">SUMIF('P&amp;L1'!$B$15:$B$360,$D30,'P&amp;L1'!S$15:S$360)</f>
        <v>0</v>
      </c>
      <c r="T30" s="90">
        <f ca="1">SUMIF('P&amp;L1'!$B$15:$B$360,$D30,'P&amp;L1'!T$15:T$360)</f>
        <v>0</v>
      </c>
      <c r="U30" s="90">
        <f ca="1">SUMIF('P&amp;L1'!$B$15:$B$360,$D30,'P&amp;L1'!U$15:U$360)</f>
        <v>0</v>
      </c>
      <c r="V30" s="90">
        <f ca="1">SUMIF('P&amp;L1'!$B$15:$B$360,$D30,'P&amp;L1'!V$15:V$360)</f>
        <v>0</v>
      </c>
      <c r="W30" s="90">
        <f ca="1">SUMIF('P&amp;L1'!$B$15:$B$360,$D30,'P&amp;L1'!W$15:W$360)</f>
        <v>0</v>
      </c>
      <c r="X30" s="90">
        <f ca="1">SUMIF('P&amp;L1'!$B$15:$B$360,$D30,'P&amp;L1'!X$15:X$360)</f>
        <v>0</v>
      </c>
      <c r="Y30" s="90">
        <f ca="1">SUMIF('P&amp;L1'!$B$15:$B$360,$D30,'P&amp;L1'!Y$15:Y$360)</f>
        <v>0</v>
      </c>
      <c r="Z30" s="90">
        <f ca="1">SUMIF('P&amp;L1'!$B$15:$B$360,$D30,'P&amp;L1'!Z$15:Z$360)</f>
        <v>0</v>
      </c>
      <c r="AA30" s="90">
        <f ca="1">SUMIF('P&amp;L1'!$B$15:$B$360,$D30,'P&amp;L1'!AA$15:AA$360)</f>
        <v>0</v>
      </c>
      <c r="AB30" s="91">
        <f ca="1">SUMIF('P&amp;L1'!$B$15:$B$360,$D30,'P&amp;L1'!AB$15:AB$360)</f>
        <v>0</v>
      </c>
    </row>
    <row r="31" spans="4:28" hidden="1" outlineLevel="1">
      <c r="D31" s="123" t="str">
        <f ca="1">'Line Items'!D654</f>
        <v>Contingencies</v>
      </c>
      <c r="E31" s="183"/>
      <c r="F31" s="124" t="str">
        <f ca="1">INDEX('P&amp;L1'!F$15:F$360,MATCH($D31,'P&amp;L1'!$B$15:$B$360,0))</f>
        <v>£000</v>
      </c>
      <c r="G31" s="98">
        <f ca="1">SUMIF('P&amp;L1'!$B$15:$B$360,$D31,'P&amp;L1'!G$15:G$360)</f>
        <v>0</v>
      </c>
      <c r="H31" s="98">
        <f ca="1">SUMIF('P&amp;L1'!$B$15:$B$360,$D31,'P&amp;L1'!H$15:H$360)</f>
        <v>0</v>
      </c>
      <c r="I31" s="98">
        <f ca="1">SUMIF('P&amp;L1'!$B$15:$B$360,$D31,'P&amp;L1'!I$15:I$360)</f>
        <v>0</v>
      </c>
      <c r="J31" s="98">
        <f ca="1">SUMIF('P&amp;L1'!$B$15:$B$360,$D31,'P&amp;L1'!J$15:J$360)</f>
        <v>0</v>
      </c>
      <c r="K31" s="98">
        <f ca="1">SUMIF('P&amp;L1'!$B$15:$B$360,$D31,'P&amp;L1'!K$15:K$360)</f>
        <v>0</v>
      </c>
      <c r="L31" s="98">
        <f ca="1">SUMIF('P&amp;L1'!$B$15:$B$360,$D31,'P&amp;L1'!L$15:L$360)</f>
        <v>0</v>
      </c>
      <c r="M31" s="98">
        <f ca="1">SUMIF('P&amp;L1'!$B$15:$B$360,$D31,'P&amp;L1'!M$15:M$360)</f>
        <v>0</v>
      </c>
      <c r="N31" s="98">
        <f ca="1">SUMIF('P&amp;L1'!$B$15:$B$360,$D31,'P&amp;L1'!N$15:N$360)</f>
        <v>0</v>
      </c>
      <c r="O31" s="98">
        <f ca="1">SUMIF('P&amp;L1'!$B$15:$B$360,$D31,'P&amp;L1'!O$15:O$360)</f>
        <v>0</v>
      </c>
      <c r="P31" s="98">
        <f ca="1">SUMIF('P&amp;L1'!$B$15:$B$360,$D31,'P&amp;L1'!P$15:P$360)</f>
        <v>0</v>
      </c>
      <c r="Q31" s="98">
        <f ca="1">SUMIF('P&amp;L1'!$B$15:$B$360,$D31,'P&amp;L1'!Q$15:Q$360)</f>
        <v>0</v>
      </c>
      <c r="R31" s="98">
        <f ca="1">SUMIF('P&amp;L1'!$B$15:$B$360,$D31,'P&amp;L1'!R$15:R$360)</f>
        <v>0</v>
      </c>
      <c r="S31" s="98">
        <f ca="1">SUMIF('P&amp;L1'!$B$15:$B$360,$D31,'P&amp;L1'!S$15:S$360)</f>
        <v>0</v>
      </c>
      <c r="T31" s="98">
        <f ca="1">SUMIF('P&amp;L1'!$B$15:$B$360,$D31,'P&amp;L1'!T$15:T$360)</f>
        <v>0</v>
      </c>
      <c r="U31" s="98">
        <f ca="1">SUMIF('P&amp;L1'!$B$15:$B$360,$D31,'P&amp;L1'!U$15:U$360)</f>
        <v>0</v>
      </c>
      <c r="V31" s="98">
        <f ca="1">SUMIF('P&amp;L1'!$B$15:$B$360,$D31,'P&amp;L1'!V$15:V$360)</f>
        <v>0</v>
      </c>
      <c r="W31" s="98">
        <f ca="1">SUMIF('P&amp;L1'!$B$15:$B$360,$D31,'P&amp;L1'!W$15:W$360)</f>
        <v>0</v>
      </c>
      <c r="X31" s="98">
        <f ca="1">SUMIF('P&amp;L1'!$B$15:$B$360,$D31,'P&amp;L1'!X$15:X$360)</f>
        <v>0</v>
      </c>
      <c r="Y31" s="98">
        <f ca="1">SUMIF('P&amp;L1'!$B$15:$B$360,$D31,'P&amp;L1'!Y$15:Y$360)</f>
        <v>0</v>
      </c>
      <c r="Z31" s="98">
        <f ca="1">SUMIF('P&amp;L1'!$B$15:$B$360,$D31,'P&amp;L1'!Z$15:Z$360)</f>
        <v>0</v>
      </c>
      <c r="AA31" s="98">
        <f ca="1">SUMIF('P&amp;L1'!$B$15:$B$360,$D31,'P&amp;L1'!AA$15:AA$360)</f>
        <v>0</v>
      </c>
      <c r="AB31" s="99">
        <f ca="1">SUMIF('P&amp;L1'!$B$15:$B$360,$D31,'P&amp;L1'!AB$15:AB$360)</f>
        <v>0</v>
      </c>
    </row>
    <row r="32" spans="4:28" hidden="1" outlineLevel="1"/>
    <row r="33" spans="4:28" ht="13.5" hidden="1" outlineLevel="1" thickBot="1">
      <c r="D33" s="277" t="str">
        <f ca="1">'Line Items'!D655</f>
        <v>Operating Profit / (Loss) After Exceptionals &amp; Contingencies</v>
      </c>
      <c r="E33" s="278"/>
      <c r="F33" s="279" t="str">
        <f ca="1">F31</f>
        <v>£000</v>
      </c>
      <c r="G33" s="280">
        <f t="shared" ref="G33:AB33" ca="1" si="3">SUM(G28,G30:G31)</f>
        <v>0</v>
      </c>
      <c r="H33" s="280">
        <f t="shared" ca="1" si="3"/>
        <v>0</v>
      </c>
      <c r="I33" s="280">
        <f t="shared" ca="1" si="3"/>
        <v>0</v>
      </c>
      <c r="J33" s="280">
        <f t="shared" ca="1" si="3"/>
        <v>0</v>
      </c>
      <c r="K33" s="280">
        <f t="shared" ca="1" si="3"/>
        <v>0</v>
      </c>
      <c r="L33" s="280">
        <f t="shared" ca="1" si="3"/>
        <v>0</v>
      </c>
      <c r="M33" s="280">
        <f t="shared" ca="1" si="3"/>
        <v>0</v>
      </c>
      <c r="N33" s="280">
        <f t="shared" ca="1" si="3"/>
        <v>0</v>
      </c>
      <c r="O33" s="280">
        <f t="shared" ca="1" si="3"/>
        <v>0</v>
      </c>
      <c r="P33" s="280">
        <f t="shared" ca="1" si="3"/>
        <v>0</v>
      </c>
      <c r="Q33" s="280">
        <f t="shared" ca="1" si="3"/>
        <v>0</v>
      </c>
      <c r="R33" s="280">
        <f t="shared" ca="1" si="3"/>
        <v>0</v>
      </c>
      <c r="S33" s="280">
        <f t="shared" ca="1" si="3"/>
        <v>0</v>
      </c>
      <c r="T33" s="280">
        <f t="shared" ca="1" si="3"/>
        <v>0</v>
      </c>
      <c r="U33" s="280">
        <f t="shared" ca="1" si="3"/>
        <v>0</v>
      </c>
      <c r="V33" s="280">
        <f t="shared" ca="1" si="3"/>
        <v>0</v>
      </c>
      <c r="W33" s="280">
        <f t="shared" ca="1" si="3"/>
        <v>0</v>
      </c>
      <c r="X33" s="280">
        <f t="shared" ca="1" si="3"/>
        <v>0</v>
      </c>
      <c r="Y33" s="280">
        <f t="shared" ca="1" si="3"/>
        <v>0</v>
      </c>
      <c r="Z33" s="280">
        <f t="shared" ca="1" si="3"/>
        <v>0</v>
      </c>
      <c r="AA33" s="280">
        <f t="shared" ca="1" si="3"/>
        <v>0</v>
      </c>
      <c r="AB33" s="281">
        <f t="shared" ca="1" si="3"/>
        <v>0</v>
      </c>
    </row>
    <row r="34" spans="4:28" ht="13.5" hidden="1" outlineLevel="1" thickTop="1"/>
    <row r="35" spans="4:28" hidden="1" outlineLevel="1">
      <c r="D35" s="106" t="str">
        <f ca="1">'Line Items'!D656</f>
        <v>Interest received on cash balance</v>
      </c>
      <c r="E35" s="89"/>
      <c r="F35" s="192" t="str">
        <f>'P&amp;L1'!F364</f>
        <v>£000</v>
      </c>
      <c r="G35" s="90">
        <f>'P&amp;L1'!G364</f>
        <v>0</v>
      </c>
      <c r="H35" s="90">
        <f>'P&amp;L1'!H364</f>
        <v>0</v>
      </c>
      <c r="I35" s="90">
        <f>'P&amp;L1'!I364</f>
        <v>0</v>
      </c>
      <c r="J35" s="90">
        <f>'P&amp;L1'!J364</f>
        <v>0</v>
      </c>
      <c r="K35" s="90">
        <f>'P&amp;L1'!K364</f>
        <v>0</v>
      </c>
      <c r="L35" s="90">
        <f>'P&amp;L1'!L364</f>
        <v>0</v>
      </c>
      <c r="M35" s="90">
        <f>'P&amp;L1'!M364</f>
        <v>0</v>
      </c>
      <c r="N35" s="90">
        <f>'P&amp;L1'!N364</f>
        <v>0</v>
      </c>
      <c r="O35" s="90">
        <f>'P&amp;L1'!O364</f>
        <v>0</v>
      </c>
      <c r="P35" s="90">
        <f>'P&amp;L1'!P364</f>
        <v>0</v>
      </c>
      <c r="Q35" s="90">
        <f>'P&amp;L1'!Q364</f>
        <v>0</v>
      </c>
      <c r="R35" s="90">
        <f>'P&amp;L1'!R364</f>
        <v>0</v>
      </c>
      <c r="S35" s="90">
        <f>'P&amp;L1'!S364</f>
        <v>0</v>
      </c>
      <c r="T35" s="90">
        <f>'P&amp;L1'!T364</f>
        <v>0</v>
      </c>
      <c r="U35" s="90">
        <f>'P&amp;L1'!U364</f>
        <v>0</v>
      </c>
      <c r="V35" s="90">
        <f>'P&amp;L1'!V364</f>
        <v>0</v>
      </c>
      <c r="W35" s="90">
        <f>'P&amp;L1'!W364</f>
        <v>0</v>
      </c>
      <c r="X35" s="90">
        <f>'P&amp;L1'!X364</f>
        <v>0</v>
      </c>
      <c r="Y35" s="90">
        <f>'P&amp;L1'!Y364</f>
        <v>0</v>
      </c>
      <c r="Z35" s="90">
        <f>'P&amp;L1'!Z364</f>
        <v>0</v>
      </c>
      <c r="AA35" s="90">
        <f>'P&amp;L1'!AA364</f>
        <v>0</v>
      </c>
      <c r="AB35" s="91">
        <f>'P&amp;L1'!AB364</f>
        <v>0</v>
      </c>
    </row>
    <row r="36" spans="4:28" hidden="1" outlineLevel="1">
      <c r="D36" s="112" t="str">
        <f ca="1">'Line Items'!D657</f>
        <v>Interest paid on cash balance</v>
      </c>
      <c r="E36" s="93"/>
      <c r="F36" s="113" t="str">
        <f>'P&amp;L1'!F365</f>
        <v>£000</v>
      </c>
      <c r="G36" s="94">
        <f>'P&amp;L1'!G365</f>
        <v>0</v>
      </c>
      <c r="H36" s="94">
        <f>'P&amp;L1'!H365</f>
        <v>0</v>
      </c>
      <c r="I36" s="94">
        <f>'P&amp;L1'!I365</f>
        <v>0</v>
      </c>
      <c r="J36" s="94">
        <f>'P&amp;L1'!J365</f>
        <v>0</v>
      </c>
      <c r="K36" s="94">
        <f>'P&amp;L1'!K365</f>
        <v>0</v>
      </c>
      <c r="L36" s="94">
        <f>'P&amp;L1'!L365</f>
        <v>0</v>
      </c>
      <c r="M36" s="94">
        <f>'P&amp;L1'!M365</f>
        <v>0</v>
      </c>
      <c r="N36" s="94">
        <f>'P&amp;L1'!N365</f>
        <v>0</v>
      </c>
      <c r="O36" s="94">
        <f>'P&amp;L1'!O365</f>
        <v>0</v>
      </c>
      <c r="P36" s="94">
        <f>'P&amp;L1'!P365</f>
        <v>0</v>
      </c>
      <c r="Q36" s="94">
        <f>'P&amp;L1'!Q365</f>
        <v>0</v>
      </c>
      <c r="R36" s="94">
        <f>'P&amp;L1'!R365</f>
        <v>0</v>
      </c>
      <c r="S36" s="94">
        <f>'P&amp;L1'!S365</f>
        <v>0</v>
      </c>
      <c r="T36" s="94">
        <f>'P&amp;L1'!T365</f>
        <v>0</v>
      </c>
      <c r="U36" s="94">
        <f>'P&amp;L1'!U365</f>
        <v>0</v>
      </c>
      <c r="V36" s="94">
        <f>'P&amp;L1'!V365</f>
        <v>0</v>
      </c>
      <c r="W36" s="94">
        <f>'P&amp;L1'!W365</f>
        <v>0</v>
      </c>
      <c r="X36" s="94">
        <f>'P&amp;L1'!X365</f>
        <v>0</v>
      </c>
      <c r="Y36" s="94">
        <f>'P&amp;L1'!Y365</f>
        <v>0</v>
      </c>
      <c r="Z36" s="94">
        <f>'P&amp;L1'!Z365</f>
        <v>0</v>
      </c>
      <c r="AA36" s="94">
        <f>'P&amp;L1'!AA365</f>
        <v>0</v>
      </c>
      <c r="AB36" s="95">
        <f>'P&amp;L1'!AB365</f>
        <v>0</v>
      </c>
    </row>
    <row r="37" spans="4:28" hidden="1" outlineLevel="1">
      <c r="D37" s="112" t="str">
        <f ca="1">'Line Items'!D658</f>
        <v>Interest &amp; Fees paid on Commercial Debt AFC*</v>
      </c>
      <c r="E37" s="93"/>
      <c r="F37" s="113" t="str">
        <f>'P&amp;L1'!F366</f>
        <v>£000</v>
      </c>
      <c r="G37" s="94">
        <f>'P&amp;L1'!G366</f>
        <v>0</v>
      </c>
      <c r="H37" s="94">
        <f>'P&amp;L1'!H366</f>
        <v>0</v>
      </c>
      <c r="I37" s="94">
        <f>'P&amp;L1'!I366</f>
        <v>0</v>
      </c>
      <c r="J37" s="94">
        <f>'P&amp;L1'!J366</f>
        <v>0</v>
      </c>
      <c r="K37" s="94">
        <f>'P&amp;L1'!K366</f>
        <v>0</v>
      </c>
      <c r="L37" s="94">
        <f>'P&amp;L1'!L366</f>
        <v>0</v>
      </c>
      <c r="M37" s="94">
        <f>'P&amp;L1'!M366</f>
        <v>0</v>
      </c>
      <c r="N37" s="94">
        <f>'P&amp;L1'!N366</f>
        <v>0</v>
      </c>
      <c r="O37" s="94">
        <f>'P&amp;L1'!O366</f>
        <v>0</v>
      </c>
      <c r="P37" s="94">
        <f>'P&amp;L1'!P366</f>
        <v>0</v>
      </c>
      <c r="Q37" s="94">
        <f>'P&amp;L1'!Q366</f>
        <v>0</v>
      </c>
      <c r="R37" s="94">
        <f>'P&amp;L1'!R366</f>
        <v>0</v>
      </c>
      <c r="S37" s="94">
        <f>'P&amp;L1'!S366</f>
        <v>0</v>
      </c>
      <c r="T37" s="94">
        <f>'P&amp;L1'!T366</f>
        <v>0</v>
      </c>
      <c r="U37" s="94">
        <f>'P&amp;L1'!U366</f>
        <v>0</v>
      </c>
      <c r="V37" s="94">
        <f>'P&amp;L1'!V366</f>
        <v>0</v>
      </c>
      <c r="W37" s="94">
        <f>'P&amp;L1'!W366</f>
        <v>0</v>
      </c>
      <c r="X37" s="94">
        <f>'P&amp;L1'!X366</f>
        <v>0</v>
      </c>
      <c r="Y37" s="94">
        <f>'P&amp;L1'!Y366</f>
        <v>0</v>
      </c>
      <c r="Z37" s="94">
        <f>'P&amp;L1'!Z366</f>
        <v>0</v>
      </c>
      <c r="AA37" s="94">
        <f>'P&amp;L1'!AA366</f>
        <v>0</v>
      </c>
      <c r="AB37" s="95">
        <f>'P&amp;L1'!AB366</f>
        <v>0</v>
      </c>
    </row>
    <row r="38" spans="4:28" hidden="1" outlineLevel="1">
      <c r="D38" s="112" t="str">
        <f ca="1">'Line Items'!D659</f>
        <v>Interest &amp; Fees paid on Shareholder Loan AFC* (excl. PCS)</v>
      </c>
      <c r="E38" s="93"/>
      <c r="F38" s="113" t="str">
        <f>'P&amp;L1'!F367</f>
        <v>£000</v>
      </c>
      <c r="G38" s="94">
        <f>'P&amp;L1'!G367</f>
        <v>0</v>
      </c>
      <c r="H38" s="94">
        <f>'P&amp;L1'!H367</f>
        <v>0</v>
      </c>
      <c r="I38" s="94">
        <f>'P&amp;L1'!I367</f>
        <v>0</v>
      </c>
      <c r="J38" s="94">
        <f>'P&amp;L1'!J367</f>
        <v>0</v>
      </c>
      <c r="K38" s="94">
        <f>'P&amp;L1'!K367</f>
        <v>0</v>
      </c>
      <c r="L38" s="94">
        <f>'P&amp;L1'!L367</f>
        <v>0</v>
      </c>
      <c r="M38" s="94">
        <f>'P&amp;L1'!M367</f>
        <v>0</v>
      </c>
      <c r="N38" s="94">
        <f>'P&amp;L1'!N367</f>
        <v>0</v>
      </c>
      <c r="O38" s="94">
        <f>'P&amp;L1'!O367</f>
        <v>0</v>
      </c>
      <c r="P38" s="94">
        <f>'P&amp;L1'!P367</f>
        <v>0</v>
      </c>
      <c r="Q38" s="94">
        <f>'P&amp;L1'!Q367</f>
        <v>0</v>
      </c>
      <c r="R38" s="94">
        <f>'P&amp;L1'!R367</f>
        <v>0</v>
      </c>
      <c r="S38" s="94">
        <f>'P&amp;L1'!S367</f>
        <v>0</v>
      </c>
      <c r="T38" s="94">
        <f>'P&amp;L1'!T367</f>
        <v>0</v>
      </c>
      <c r="U38" s="94">
        <f>'P&amp;L1'!U367</f>
        <v>0</v>
      </c>
      <c r="V38" s="94">
        <f>'P&amp;L1'!V367</f>
        <v>0</v>
      </c>
      <c r="W38" s="94">
        <f>'P&amp;L1'!W367</f>
        <v>0</v>
      </c>
      <c r="X38" s="94">
        <f>'P&amp;L1'!X367</f>
        <v>0</v>
      </c>
      <c r="Y38" s="94">
        <f>'P&amp;L1'!Y367</f>
        <v>0</v>
      </c>
      <c r="Z38" s="94">
        <f>'P&amp;L1'!Z367</f>
        <v>0</v>
      </c>
      <c r="AA38" s="94">
        <f>'P&amp;L1'!AA367</f>
        <v>0</v>
      </c>
      <c r="AB38" s="95">
        <f>'P&amp;L1'!AB367</f>
        <v>0</v>
      </c>
    </row>
    <row r="39" spans="4:28" hidden="1" outlineLevel="1">
      <c r="D39" s="112" t="str">
        <f ca="1">'Line Items'!D660</f>
        <v>Interest &amp; Fees paid on Parent Company Support</v>
      </c>
      <c r="E39" s="93"/>
      <c r="F39" s="113" t="str">
        <f>'P&amp;L1'!F368</f>
        <v>£000</v>
      </c>
      <c r="G39" s="94">
        <f>'P&amp;L1'!G368</f>
        <v>0</v>
      </c>
      <c r="H39" s="94">
        <f>'P&amp;L1'!H368</f>
        <v>0</v>
      </c>
      <c r="I39" s="94">
        <f>'P&amp;L1'!I368</f>
        <v>0</v>
      </c>
      <c r="J39" s="94">
        <f>'P&amp;L1'!J368</f>
        <v>0</v>
      </c>
      <c r="K39" s="94">
        <f>'P&amp;L1'!K368</f>
        <v>0</v>
      </c>
      <c r="L39" s="94">
        <f>'P&amp;L1'!L368</f>
        <v>0</v>
      </c>
      <c r="M39" s="94">
        <f>'P&amp;L1'!M368</f>
        <v>0</v>
      </c>
      <c r="N39" s="94">
        <f>'P&amp;L1'!N368</f>
        <v>0</v>
      </c>
      <c r="O39" s="94">
        <f>'P&amp;L1'!O368</f>
        <v>0</v>
      </c>
      <c r="P39" s="94">
        <f>'P&amp;L1'!P368</f>
        <v>0</v>
      </c>
      <c r="Q39" s="94">
        <f>'P&amp;L1'!Q368</f>
        <v>0</v>
      </c>
      <c r="R39" s="94">
        <f>'P&amp;L1'!R368</f>
        <v>0</v>
      </c>
      <c r="S39" s="94">
        <f>'P&amp;L1'!S368</f>
        <v>0</v>
      </c>
      <c r="T39" s="94">
        <f>'P&amp;L1'!T368</f>
        <v>0</v>
      </c>
      <c r="U39" s="94">
        <f>'P&amp;L1'!U368</f>
        <v>0</v>
      </c>
      <c r="V39" s="94">
        <f>'P&amp;L1'!V368</f>
        <v>0</v>
      </c>
      <c r="W39" s="94">
        <f>'P&amp;L1'!W368</f>
        <v>0</v>
      </c>
      <c r="X39" s="94">
        <f>'P&amp;L1'!X368</f>
        <v>0</v>
      </c>
      <c r="Y39" s="94">
        <f>'P&amp;L1'!Y368</f>
        <v>0</v>
      </c>
      <c r="Z39" s="94">
        <f>'P&amp;L1'!Z368</f>
        <v>0</v>
      </c>
      <c r="AA39" s="94">
        <f>'P&amp;L1'!AA368</f>
        <v>0</v>
      </c>
      <c r="AB39" s="95">
        <f>'P&amp;L1'!AB368</f>
        <v>0</v>
      </c>
    </row>
    <row r="40" spans="4:28" hidden="1" outlineLevel="1">
      <c r="D40" s="112" t="str">
        <f ca="1">'Line Items'!D661</f>
        <v>Performance Bond Costs</v>
      </c>
      <c r="E40" s="93"/>
      <c r="F40" s="113" t="str">
        <f>'P&amp;L1'!F369</f>
        <v>£000</v>
      </c>
      <c r="G40" s="94">
        <f>'P&amp;L1'!G369</f>
        <v>0</v>
      </c>
      <c r="H40" s="94">
        <f>'P&amp;L1'!H369</f>
        <v>0</v>
      </c>
      <c r="I40" s="94">
        <f>'P&amp;L1'!I369</f>
        <v>0</v>
      </c>
      <c r="J40" s="94">
        <f>'P&amp;L1'!J369</f>
        <v>0</v>
      </c>
      <c r="K40" s="94">
        <f>'P&amp;L1'!K369</f>
        <v>0</v>
      </c>
      <c r="L40" s="94">
        <f>'P&amp;L1'!L369</f>
        <v>0</v>
      </c>
      <c r="M40" s="94">
        <f>'P&amp;L1'!M369</f>
        <v>0</v>
      </c>
      <c r="N40" s="94">
        <f>'P&amp;L1'!N369</f>
        <v>0</v>
      </c>
      <c r="O40" s="94">
        <f>'P&amp;L1'!O369</f>
        <v>0</v>
      </c>
      <c r="P40" s="94">
        <f>'P&amp;L1'!P369</f>
        <v>0</v>
      </c>
      <c r="Q40" s="94">
        <f>'P&amp;L1'!Q369</f>
        <v>0</v>
      </c>
      <c r="R40" s="94">
        <f>'P&amp;L1'!R369</f>
        <v>0</v>
      </c>
      <c r="S40" s="94">
        <f>'P&amp;L1'!S369</f>
        <v>0</v>
      </c>
      <c r="T40" s="94">
        <f>'P&amp;L1'!T369</f>
        <v>0</v>
      </c>
      <c r="U40" s="94">
        <f>'P&amp;L1'!U369</f>
        <v>0</v>
      </c>
      <c r="V40" s="94">
        <f>'P&amp;L1'!V369</f>
        <v>0</v>
      </c>
      <c r="W40" s="94">
        <f>'P&amp;L1'!W369</f>
        <v>0</v>
      </c>
      <c r="X40" s="94">
        <f>'P&amp;L1'!X369</f>
        <v>0</v>
      </c>
      <c r="Y40" s="94">
        <f>'P&amp;L1'!Y369</f>
        <v>0</v>
      </c>
      <c r="Z40" s="94">
        <f>'P&amp;L1'!Z369</f>
        <v>0</v>
      </c>
      <c r="AA40" s="94">
        <f>'P&amp;L1'!AA369</f>
        <v>0</v>
      </c>
      <c r="AB40" s="95">
        <f>'P&amp;L1'!AB369</f>
        <v>0</v>
      </c>
    </row>
    <row r="41" spans="4:28" hidden="1" outlineLevel="1">
      <c r="D41" s="112" t="str">
        <f ca="1">'Line Items'!D662</f>
        <v>PCS Bond Costs</v>
      </c>
      <c r="E41" s="93"/>
      <c r="F41" s="113" t="str">
        <f>'P&amp;L1'!F370</f>
        <v>£000</v>
      </c>
      <c r="G41" s="94">
        <f>'P&amp;L1'!G370</f>
        <v>0</v>
      </c>
      <c r="H41" s="94">
        <f>'P&amp;L1'!H370</f>
        <v>0</v>
      </c>
      <c r="I41" s="94">
        <f>'P&amp;L1'!I370</f>
        <v>0</v>
      </c>
      <c r="J41" s="94">
        <f>'P&amp;L1'!J370</f>
        <v>0</v>
      </c>
      <c r="K41" s="94">
        <f>'P&amp;L1'!K370</f>
        <v>0</v>
      </c>
      <c r="L41" s="94">
        <f>'P&amp;L1'!L370</f>
        <v>0</v>
      </c>
      <c r="M41" s="94">
        <f>'P&amp;L1'!M370</f>
        <v>0</v>
      </c>
      <c r="N41" s="94">
        <f>'P&amp;L1'!N370</f>
        <v>0</v>
      </c>
      <c r="O41" s="94">
        <f>'P&amp;L1'!O370</f>
        <v>0</v>
      </c>
      <c r="P41" s="94">
        <f>'P&amp;L1'!P370</f>
        <v>0</v>
      </c>
      <c r="Q41" s="94">
        <f>'P&amp;L1'!Q370</f>
        <v>0</v>
      </c>
      <c r="R41" s="94">
        <f>'P&amp;L1'!R370</f>
        <v>0</v>
      </c>
      <c r="S41" s="94">
        <f>'P&amp;L1'!S370</f>
        <v>0</v>
      </c>
      <c r="T41" s="94">
        <f>'P&amp;L1'!T370</f>
        <v>0</v>
      </c>
      <c r="U41" s="94">
        <f>'P&amp;L1'!U370</f>
        <v>0</v>
      </c>
      <c r="V41" s="94">
        <f>'P&amp;L1'!V370</f>
        <v>0</v>
      </c>
      <c r="W41" s="94">
        <f>'P&amp;L1'!W370</f>
        <v>0</v>
      </c>
      <c r="X41" s="94">
        <f>'P&amp;L1'!X370</f>
        <v>0</v>
      </c>
      <c r="Y41" s="94">
        <f>'P&amp;L1'!Y370</f>
        <v>0</v>
      </c>
      <c r="Z41" s="94">
        <f>'P&amp;L1'!Z370</f>
        <v>0</v>
      </c>
      <c r="AA41" s="94">
        <f>'P&amp;L1'!AA370</f>
        <v>0</v>
      </c>
      <c r="AB41" s="95">
        <f>'P&amp;L1'!AB370</f>
        <v>0</v>
      </c>
    </row>
    <row r="42" spans="4:28" hidden="1" outlineLevel="1">
      <c r="D42" s="112" t="str">
        <f ca="1">'Line Items'!D663</f>
        <v>Season Ticket Bond Costs</v>
      </c>
      <c r="E42" s="93"/>
      <c r="F42" s="113" t="str">
        <f>'P&amp;L1'!F371</f>
        <v>£000</v>
      </c>
      <c r="G42" s="94">
        <f>'P&amp;L1'!G371</f>
        <v>0</v>
      </c>
      <c r="H42" s="94">
        <f>'P&amp;L1'!H371</f>
        <v>0</v>
      </c>
      <c r="I42" s="94">
        <f>'P&amp;L1'!I371</f>
        <v>0</v>
      </c>
      <c r="J42" s="94">
        <f>'P&amp;L1'!J371</f>
        <v>0</v>
      </c>
      <c r="K42" s="94">
        <f>'P&amp;L1'!K371</f>
        <v>0</v>
      </c>
      <c r="L42" s="94">
        <f>'P&amp;L1'!L371</f>
        <v>0</v>
      </c>
      <c r="M42" s="94">
        <f>'P&amp;L1'!M371</f>
        <v>0</v>
      </c>
      <c r="N42" s="94">
        <f>'P&amp;L1'!N371</f>
        <v>0</v>
      </c>
      <c r="O42" s="94">
        <f>'P&amp;L1'!O371</f>
        <v>0</v>
      </c>
      <c r="P42" s="94">
        <f>'P&amp;L1'!P371</f>
        <v>0</v>
      </c>
      <c r="Q42" s="94">
        <f>'P&amp;L1'!Q371</f>
        <v>0</v>
      </c>
      <c r="R42" s="94">
        <f>'P&amp;L1'!R371</f>
        <v>0</v>
      </c>
      <c r="S42" s="94">
        <f>'P&amp;L1'!S371</f>
        <v>0</v>
      </c>
      <c r="T42" s="94">
        <f>'P&amp;L1'!T371</f>
        <v>0</v>
      </c>
      <c r="U42" s="94">
        <f>'P&amp;L1'!U371</f>
        <v>0</v>
      </c>
      <c r="V42" s="94">
        <f>'P&amp;L1'!V371</f>
        <v>0</v>
      </c>
      <c r="W42" s="94">
        <f>'P&amp;L1'!W371</f>
        <v>0</v>
      </c>
      <c r="X42" s="94">
        <f>'P&amp;L1'!X371</f>
        <v>0</v>
      </c>
      <c r="Y42" s="94">
        <f>'P&amp;L1'!Y371</f>
        <v>0</v>
      </c>
      <c r="Z42" s="94">
        <f>'P&amp;L1'!Z371</f>
        <v>0</v>
      </c>
      <c r="AA42" s="94">
        <f>'P&amp;L1'!AA371</f>
        <v>0</v>
      </c>
      <c r="AB42" s="95">
        <f>'P&amp;L1'!AB371</f>
        <v>0</v>
      </c>
    </row>
    <row r="43" spans="4:28" hidden="1" outlineLevel="1">
      <c r="D43" s="112" t="str">
        <f ca="1">'Line Items'!D664</f>
        <v>[Financing Costs Line 09]</v>
      </c>
      <c r="E43" s="93"/>
      <c r="F43" s="113" t="str">
        <f>'P&amp;L1'!F372</f>
        <v>£000</v>
      </c>
      <c r="G43" s="94">
        <f>'P&amp;L1'!G372</f>
        <v>0</v>
      </c>
      <c r="H43" s="94">
        <f>'P&amp;L1'!H372</f>
        <v>0</v>
      </c>
      <c r="I43" s="94">
        <f>'P&amp;L1'!I372</f>
        <v>0</v>
      </c>
      <c r="J43" s="94">
        <f>'P&amp;L1'!J372</f>
        <v>0</v>
      </c>
      <c r="K43" s="94">
        <f>'P&amp;L1'!K372</f>
        <v>0</v>
      </c>
      <c r="L43" s="94">
        <f>'P&amp;L1'!L372</f>
        <v>0</v>
      </c>
      <c r="M43" s="94">
        <f>'P&amp;L1'!M372</f>
        <v>0</v>
      </c>
      <c r="N43" s="94">
        <f>'P&amp;L1'!N372</f>
        <v>0</v>
      </c>
      <c r="O43" s="94">
        <f>'P&amp;L1'!O372</f>
        <v>0</v>
      </c>
      <c r="P43" s="94">
        <f>'P&amp;L1'!P372</f>
        <v>0</v>
      </c>
      <c r="Q43" s="94">
        <f>'P&amp;L1'!Q372</f>
        <v>0</v>
      </c>
      <c r="R43" s="94">
        <f>'P&amp;L1'!R372</f>
        <v>0</v>
      </c>
      <c r="S43" s="94">
        <f>'P&amp;L1'!S372</f>
        <v>0</v>
      </c>
      <c r="T43" s="94">
        <f>'P&amp;L1'!T372</f>
        <v>0</v>
      </c>
      <c r="U43" s="94">
        <f>'P&amp;L1'!U372</f>
        <v>0</v>
      </c>
      <c r="V43" s="94">
        <f>'P&amp;L1'!V372</f>
        <v>0</v>
      </c>
      <c r="W43" s="94">
        <f>'P&amp;L1'!W372</f>
        <v>0</v>
      </c>
      <c r="X43" s="94">
        <f>'P&amp;L1'!X372</f>
        <v>0</v>
      </c>
      <c r="Y43" s="94">
        <f>'P&amp;L1'!Y372</f>
        <v>0</v>
      </c>
      <c r="Z43" s="94">
        <f>'P&amp;L1'!Z372</f>
        <v>0</v>
      </c>
      <c r="AA43" s="94">
        <f>'P&amp;L1'!AA372</f>
        <v>0</v>
      </c>
      <c r="AB43" s="95">
        <f>'P&amp;L1'!AB372</f>
        <v>0</v>
      </c>
    </row>
    <row r="44" spans="4:28" hidden="1" outlineLevel="1">
      <c r="D44" s="112" t="str">
        <f ca="1">'Line Items'!D665</f>
        <v>[Financing Costs Line 10]</v>
      </c>
      <c r="E44" s="93"/>
      <c r="F44" s="113" t="str">
        <f>'P&amp;L1'!F373</f>
        <v>£000</v>
      </c>
      <c r="G44" s="94">
        <f>'P&amp;L1'!G373</f>
        <v>0</v>
      </c>
      <c r="H44" s="94">
        <f>'P&amp;L1'!H373</f>
        <v>0</v>
      </c>
      <c r="I44" s="94">
        <f>'P&amp;L1'!I373</f>
        <v>0</v>
      </c>
      <c r="J44" s="94">
        <f>'P&amp;L1'!J373</f>
        <v>0</v>
      </c>
      <c r="K44" s="94">
        <f>'P&amp;L1'!K373</f>
        <v>0</v>
      </c>
      <c r="L44" s="94">
        <f>'P&amp;L1'!L373</f>
        <v>0</v>
      </c>
      <c r="M44" s="94">
        <f>'P&amp;L1'!M373</f>
        <v>0</v>
      </c>
      <c r="N44" s="94">
        <f>'P&amp;L1'!N373</f>
        <v>0</v>
      </c>
      <c r="O44" s="94">
        <f>'P&amp;L1'!O373</f>
        <v>0</v>
      </c>
      <c r="P44" s="94">
        <f>'P&amp;L1'!P373</f>
        <v>0</v>
      </c>
      <c r="Q44" s="94">
        <f>'P&amp;L1'!Q373</f>
        <v>0</v>
      </c>
      <c r="R44" s="94">
        <f>'P&amp;L1'!R373</f>
        <v>0</v>
      </c>
      <c r="S44" s="94">
        <f>'P&amp;L1'!S373</f>
        <v>0</v>
      </c>
      <c r="T44" s="94">
        <f>'P&amp;L1'!T373</f>
        <v>0</v>
      </c>
      <c r="U44" s="94">
        <f>'P&amp;L1'!U373</f>
        <v>0</v>
      </c>
      <c r="V44" s="94">
        <f>'P&amp;L1'!V373</f>
        <v>0</v>
      </c>
      <c r="W44" s="94">
        <f>'P&amp;L1'!W373</f>
        <v>0</v>
      </c>
      <c r="X44" s="94">
        <f>'P&amp;L1'!X373</f>
        <v>0</v>
      </c>
      <c r="Y44" s="94">
        <f>'P&amp;L1'!Y373</f>
        <v>0</v>
      </c>
      <c r="Z44" s="94">
        <f>'P&amp;L1'!Z373</f>
        <v>0</v>
      </c>
      <c r="AA44" s="94">
        <f>'P&amp;L1'!AA373</f>
        <v>0</v>
      </c>
      <c r="AB44" s="95">
        <f>'P&amp;L1'!AB373</f>
        <v>0</v>
      </c>
    </row>
    <row r="45" spans="4:28" hidden="1" outlineLevel="1">
      <c r="D45" s="123" t="str">
        <f ca="1">'Line Items'!D666</f>
        <v>[Financing Costs Line 11]</v>
      </c>
      <c r="E45" s="183"/>
      <c r="F45" s="124" t="str">
        <f>'P&amp;L1'!F374</f>
        <v>£000</v>
      </c>
      <c r="G45" s="98">
        <f>'P&amp;L1'!G374</f>
        <v>0</v>
      </c>
      <c r="H45" s="98">
        <f>'P&amp;L1'!H374</f>
        <v>0</v>
      </c>
      <c r="I45" s="98">
        <f>'P&amp;L1'!I374</f>
        <v>0</v>
      </c>
      <c r="J45" s="98">
        <f>'P&amp;L1'!J374</f>
        <v>0</v>
      </c>
      <c r="K45" s="98">
        <f>'P&amp;L1'!K374</f>
        <v>0</v>
      </c>
      <c r="L45" s="98">
        <f>'P&amp;L1'!L374</f>
        <v>0</v>
      </c>
      <c r="M45" s="98">
        <f>'P&amp;L1'!M374</f>
        <v>0</v>
      </c>
      <c r="N45" s="98">
        <f>'P&amp;L1'!N374</f>
        <v>0</v>
      </c>
      <c r="O45" s="98">
        <f>'P&amp;L1'!O374</f>
        <v>0</v>
      </c>
      <c r="P45" s="98">
        <f>'P&amp;L1'!P374</f>
        <v>0</v>
      </c>
      <c r="Q45" s="98">
        <f>'P&amp;L1'!Q374</f>
        <v>0</v>
      </c>
      <c r="R45" s="98">
        <f>'P&amp;L1'!R374</f>
        <v>0</v>
      </c>
      <c r="S45" s="98">
        <f>'P&amp;L1'!S374</f>
        <v>0</v>
      </c>
      <c r="T45" s="98">
        <f>'P&amp;L1'!T374</f>
        <v>0</v>
      </c>
      <c r="U45" s="98">
        <f>'P&amp;L1'!U374</f>
        <v>0</v>
      </c>
      <c r="V45" s="98">
        <f>'P&amp;L1'!V374</f>
        <v>0</v>
      </c>
      <c r="W45" s="98">
        <f>'P&amp;L1'!W374</f>
        <v>0</v>
      </c>
      <c r="X45" s="98">
        <f>'P&amp;L1'!X374</f>
        <v>0</v>
      </c>
      <c r="Y45" s="98">
        <f>'P&amp;L1'!Y374</f>
        <v>0</v>
      </c>
      <c r="Z45" s="98">
        <f>'P&amp;L1'!Z374</f>
        <v>0</v>
      </c>
      <c r="AA45" s="98">
        <f>'P&amp;L1'!AA374</f>
        <v>0</v>
      </c>
      <c r="AB45" s="99">
        <f>'P&amp;L1'!AB374</f>
        <v>0</v>
      </c>
    </row>
    <row r="46" spans="4:28" hidden="1" outlineLevel="1"/>
    <row r="47" spans="4:28" ht="13.5" hidden="1" outlineLevel="1" thickBot="1">
      <c r="D47" s="277" t="str">
        <f ca="1">'Line Items'!D667</f>
        <v>Operating Profit / (Loss) After Financing Costs</v>
      </c>
      <c r="E47" s="278"/>
      <c r="F47" s="279" t="str">
        <f>F45</f>
        <v>£000</v>
      </c>
      <c r="G47" s="280">
        <f t="shared" ref="G47:AB47" ca="1" si="4">SUM(G33,G35:G45)</f>
        <v>0</v>
      </c>
      <c r="H47" s="280">
        <f t="shared" ca="1" si="4"/>
        <v>0</v>
      </c>
      <c r="I47" s="280">
        <f t="shared" ca="1" si="4"/>
        <v>0</v>
      </c>
      <c r="J47" s="280">
        <f t="shared" ca="1" si="4"/>
        <v>0</v>
      </c>
      <c r="K47" s="280">
        <f t="shared" ca="1" si="4"/>
        <v>0</v>
      </c>
      <c r="L47" s="280">
        <f t="shared" ca="1" si="4"/>
        <v>0</v>
      </c>
      <c r="M47" s="280">
        <f t="shared" ca="1" si="4"/>
        <v>0</v>
      </c>
      <c r="N47" s="280">
        <f t="shared" ca="1" si="4"/>
        <v>0</v>
      </c>
      <c r="O47" s="280">
        <f t="shared" ca="1" si="4"/>
        <v>0</v>
      </c>
      <c r="P47" s="280">
        <f t="shared" ca="1" si="4"/>
        <v>0</v>
      </c>
      <c r="Q47" s="280">
        <f t="shared" ca="1" si="4"/>
        <v>0</v>
      </c>
      <c r="R47" s="280">
        <f t="shared" ca="1" si="4"/>
        <v>0</v>
      </c>
      <c r="S47" s="280">
        <f t="shared" ca="1" si="4"/>
        <v>0</v>
      </c>
      <c r="T47" s="280">
        <f t="shared" ca="1" si="4"/>
        <v>0</v>
      </c>
      <c r="U47" s="280">
        <f t="shared" ca="1" si="4"/>
        <v>0</v>
      </c>
      <c r="V47" s="280">
        <f t="shared" ca="1" si="4"/>
        <v>0</v>
      </c>
      <c r="W47" s="280">
        <f t="shared" ca="1" si="4"/>
        <v>0</v>
      </c>
      <c r="X47" s="280">
        <f t="shared" ca="1" si="4"/>
        <v>0</v>
      </c>
      <c r="Y47" s="280">
        <f t="shared" ca="1" si="4"/>
        <v>0</v>
      </c>
      <c r="Z47" s="280">
        <f t="shared" ca="1" si="4"/>
        <v>0</v>
      </c>
      <c r="AA47" s="280">
        <f t="shared" ca="1" si="4"/>
        <v>0</v>
      </c>
      <c r="AB47" s="281">
        <f t="shared" ca="1" si="4"/>
        <v>0</v>
      </c>
    </row>
    <row r="48" spans="4:28" ht="13.5" hidden="1" outlineLevel="1" thickTop="1"/>
    <row r="49" spans="4:28" hidden="1" outlineLevel="1">
      <c r="D49" s="106" t="str">
        <f ca="1">'Line Items'!D668</f>
        <v>Financial Subsidy / (Premium)</v>
      </c>
      <c r="E49" s="89"/>
      <c r="F49" s="192" t="str">
        <f>'P&amp;L1'!F378</f>
        <v>£000</v>
      </c>
      <c r="G49" s="294">
        <f>'P&amp;L1'!G378</f>
        <v>0</v>
      </c>
      <c r="H49" s="294">
        <f>'P&amp;L1'!H378</f>
        <v>0</v>
      </c>
      <c r="I49" s="294">
        <f>'P&amp;L1'!I378</f>
        <v>0</v>
      </c>
      <c r="J49" s="294">
        <f>'P&amp;L1'!J378</f>
        <v>0</v>
      </c>
      <c r="K49" s="294">
        <f>'P&amp;L1'!K378</f>
        <v>0</v>
      </c>
      <c r="L49" s="294">
        <f>'P&amp;L1'!L378</f>
        <v>0</v>
      </c>
      <c r="M49" s="294">
        <f>'P&amp;L1'!M378</f>
        <v>0</v>
      </c>
      <c r="N49" s="294">
        <f>'P&amp;L1'!N378</f>
        <v>0</v>
      </c>
      <c r="O49" s="294">
        <f>'P&amp;L1'!O378</f>
        <v>0</v>
      </c>
      <c r="P49" s="294">
        <f>'P&amp;L1'!P378</f>
        <v>0</v>
      </c>
      <c r="Q49" s="294">
        <f>'P&amp;L1'!Q378</f>
        <v>0</v>
      </c>
      <c r="R49" s="294">
        <f>'P&amp;L1'!R378</f>
        <v>0</v>
      </c>
      <c r="S49" s="294">
        <f>'P&amp;L1'!S378</f>
        <v>0</v>
      </c>
      <c r="T49" s="294">
        <f>'P&amp;L1'!T378</f>
        <v>0</v>
      </c>
      <c r="U49" s="294">
        <f>'P&amp;L1'!U378</f>
        <v>0</v>
      </c>
      <c r="V49" s="294">
        <f>'P&amp;L1'!V378</f>
        <v>0</v>
      </c>
      <c r="W49" s="294">
        <f>'P&amp;L1'!W378</f>
        <v>0</v>
      </c>
      <c r="X49" s="294">
        <f>'P&amp;L1'!X378</f>
        <v>0</v>
      </c>
      <c r="Y49" s="294">
        <f>'P&amp;L1'!Y378</f>
        <v>0</v>
      </c>
      <c r="Z49" s="294">
        <f>'P&amp;L1'!Z378</f>
        <v>0</v>
      </c>
      <c r="AA49" s="294">
        <f>'P&amp;L1'!AA378</f>
        <v>0</v>
      </c>
      <c r="AB49" s="295">
        <f>'P&amp;L1'!AB378</f>
        <v>0</v>
      </c>
    </row>
    <row r="50" spans="4:28" hidden="1" outlineLevel="1">
      <c r="D50" s="123" t="str">
        <f ca="1">'Line Items'!D669</f>
        <v>DfT Profit Share</v>
      </c>
      <c r="E50" s="183"/>
      <c r="F50" s="124" t="str">
        <f>'P&amp;L1'!F379</f>
        <v>£000</v>
      </c>
      <c r="G50" s="297">
        <f>'P&amp;L1'!G379</f>
        <v>0</v>
      </c>
      <c r="H50" s="297">
        <f>'P&amp;L1'!H379</f>
        <v>0</v>
      </c>
      <c r="I50" s="297">
        <f>'P&amp;L1'!I379</f>
        <v>0</v>
      </c>
      <c r="J50" s="297">
        <f>'P&amp;L1'!J379</f>
        <v>0</v>
      </c>
      <c r="K50" s="297">
        <f>'P&amp;L1'!K379</f>
        <v>0</v>
      </c>
      <c r="L50" s="297">
        <f>'P&amp;L1'!L379</f>
        <v>0</v>
      </c>
      <c r="M50" s="297">
        <f>'P&amp;L1'!M379</f>
        <v>0</v>
      </c>
      <c r="N50" s="297">
        <f>'P&amp;L1'!N379</f>
        <v>0</v>
      </c>
      <c r="O50" s="297">
        <f>'P&amp;L1'!O379</f>
        <v>0</v>
      </c>
      <c r="P50" s="297">
        <f>'P&amp;L1'!P379</f>
        <v>0</v>
      </c>
      <c r="Q50" s="297">
        <f>'P&amp;L1'!Q379</f>
        <v>0</v>
      </c>
      <c r="R50" s="297">
        <f>'P&amp;L1'!R379</f>
        <v>0</v>
      </c>
      <c r="S50" s="297">
        <f>'P&amp;L1'!S379</f>
        <v>0</v>
      </c>
      <c r="T50" s="297">
        <f>'P&amp;L1'!T379</f>
        <v>0</v>
      </c>
      <c r="U50" s="297">
        <f>'P&amp;L1'!U379</f>
        <v>0</v>
      </c>
      <c r="V50" s="297">
        <f>'P&amp;L1'!V379</f>
        <v>0</v>
      </c>
      <c r="W50" s="297">
        <f>'P&amp;L1'!W379</f>
        <v>0</v>
      </c>
      <c r="X50" s="297">
        <f>'P&amp;L1'!X379</f>
        <v>0</v>
      </c>
      <c r="Y50" s="297">
        <f>'P&amp;L1'!Y379</f>
        <v>0</v>
      </c>
      <c r="Z50" s="297">
        <f>'P&amp;L1'!Z379</f>
        <v>0</v>
      </c>
      <c r="AA50" s="297">
        <f>'P&amp;L1'!AA379</f>
        <v>0</v>
      </c>
      <c r="AB50" s="298">
        <f>'P&amp;L1'!AB379</f>
        <v>0</v>
      </c>
    </row>
    <row r="51" spans="4:28" hidden="1" outlineLevel="1"/>
    <row r="52" spans="4:28" ht="13.5" hidden="1" outlineLevel="1" thickBot="1">
      <c r="D52" s="277" t="str">
        <f ca="1">'Line Items'!D670</f>
        <v>Profit / (Loss) Before Taxation</v>
      </c>
      <c r="E52" s="278"/>
      <c r="F52" s="279" t="str">
        <f>F50</f>
        <v>£000</v>
      </c>
      <c r="G52" s="280">
        <f t="shared" ref="G52:AB52" ca="1" si="5">SUM(G47,G49:G50)</f>
        <v>0</v>
      </c>
      <c r="H52" s="280">
        <f t="shared" ca="1" si="5"/>
        <v>0</v>
      </c>
      <c r="I52" s="280">
        <f t="shared" ca="1" si="5"/>
        <v>0</v>
      </c>
      <c r="J52" s="280">
        <f t="shared" ca="1" si="5"/>
        <v>0</v>
      </c>
      <c r="K52" s="280">
        <f t="shared" ca="1" si="5"/>
        <v>0</v>
      </c>
      <c r="L52" s="280">
        <f t="shared" ca="1" si="5"/>
        <v>0</v>
      </c>
      <c r="M52" s="280">
        <f t="shared" ca="1" si="5"/>
        <v>0</v>
      </c>
      <c r="N52" s="280">
        <f t="shared" ca="1" si="5"/>
        <v>0</v>
      </c>
      <c r="O52" s="280">
        <f t="shared" ca="1" si="5"/>
        <v>0</v>
      </c>
      <c r="P52" s="280">
        <f t="shared" ca="1" si="5"/>
        <v>0</v>
      </c>
      <c r="Q52" s="280">
        <f t="shared" ca="1" si="5"/>
        <v>0</v>
      </c>
      <c r="R52" s="280">
        <f t="shared" ca="1" si="5"/>
        <v>0</v>
      </c>
      <c r="S52" s="280">
        <f t="shared" ca="1" si="5"/>
        <v>0</v>
      </c>
      <c r="T52" s="280">
        <f t="shared" ca="1" si="5"/>
        <v>0</v>
      </c>
      <c r="U52" s="280">
        <f t="shared" ca="1" si="5"/>
        <v>0</v>
      </c>
      <c r="V52" s="280">
        <f t="shared" ca="1" si="5"/>
        <v>0</v>
      </c>
      <c r="W52" s="280">
        <f t="shared" ca="1" si="5"/>
        <v>0</v>
      </c>
      <c r="X52" s="280">
        <f t="shared" ca="1" si="5"/>
        <v>0</v>
      </c>
      <c r="Y52" s="280">
        <f t="shared" ca="1" si="5"/>
        <v>0</v>
      </c>
      <c r="Z52" s="280">
        <f t="shared" ca="1" si="5"/>
        <v>0</v>
      </c>
      <c r="AA52" s="280">
        <f t="shared" ca="1" si="5"/>
        <v>0</v>
      </c>
      <c r="AB52" s="281">
        <f t="shared" ca="1" si="5"/>
        <v>0</v>
      </c>
    </row>
    <row r="53" spans="4:28" ht="13.5" hidden="1" outlineLevel="1" thickTop="1"/>
    <row r="54" spans="4:28" hidden="1" outlineLevel="1">
      <c r="D54" s="300" t="str">
        <f ca="1">'Line Items'!D671</f>
        <v>Corporation Tax - Current Tax</v>
      </c>
      <c r="E54" s="301"/>
      <c r="F54" s="243" t="str">
        <f>'P&amp;L1'!F383</f>
        <v>£000</v>
      </c>
      <c r="G54" s="302">
        <f>'P&amp;L1'!G383</f>
        <v>0</v>
      </c>
      <c r="H54" s="302">
        <f>'P&amp;L1'!H383</f>
        <v>0</v>
      </c>
      <c r="I54" s="302">
        <f>'P&amp;L1'!I383</f>
        <v>0</v>
      </c>
      <c r="J54" s="302">
        <f>'P&amp;L1'!J383</f>
        <v>0</v>
      </c>
      <c r="K54" s="302">
        <f>'P&amp;L1'!K383</f>
        <v>0</v>
      </c>
      <c r="L54" s="302">
        <f>'P&amp;L1'!L383</f>
        <v>0</v>
      </c>
      <c r="M54" s="302">
        <f>'P&amp;L1'!M383</f>
        <v>0</v>
      </c>
      <c r="N54" s="302">
        <f>'P&amp;L1'!N383</f>
        <v>0</v>
      </c>
      <c r="O54" s="302">
        <f>'P&amp;L1'!O383</f>
        <v>0</v>
      </c>
      <c r="P54" s="302">
        <f>'P&amp;L1'!P383</f>
        <v>0</v>
      </c>
      <c r="Q54" s="302">
        <f>'P&amp;L1'!Q383</f>
        <v>0</v>
      </c>
      <c r="R54" s="302">
        <f>'P&amp;L1'!R383</f>
        <v>0</v>
      </c>
      <c r="S54" s="302">
        <f>'P&amp;L1'!S383</f>
        <v>0</v>
      </c>
      <c r="T54" s="302">
        <f>'P&amp;L1'!T383</f>
        <v>0</v>
      </c>
      <c r="U54" s="302">
        <f>'P&amp;L1'!U383</f>
        <v>0</v>
      </c>
      <c r="V54" s="302">
        <f>'P&amp;L1'!V383</f>
        <v>0</v>
      </c>
      <c r="W54" s="302">
        <f>'P&amp;L1'!W383</f>
        <v>0</v>
      </c>
      <c r="X54" s="302">
        <f>'P&amp;L1'!X383</f>
        <v>0</v>
      </c>
      <c r="Y54" s="302">
        <f>'P&amp;L1'!Y383</f>
        <v>0</v>
      </c>
      <c r="Z54" s="302">
        <f>'P&amp;L1'!Z383</f>
        <v>0</v>
      </c>
      <c r="AA54" s="302">
        <f>'P&amp;L1'!AA383</f>
        <v>0</v>
      </c>
      <c r="AB54" s="303">
        <f>'P&amp;L1'!AB383</f>
        <v>0</v>
      </c>
    </row>
    <row r="55" spans="4:28" hidden="1" outlineLevel="1"/>
    <row r="56" spans="4:28" hidden="1" outlineLevel="1">
      <c r="D56" s="300" t="str">
        <f ca="1">'Line Items'!D672</f>
        <v>Deferred Tax</v>
      </c>
      <c r="E56" s="301"/>
      <c r="F56" s="243" t="str">
        <f>'P&amp;L1'!F385</f>
        <v>£000</v>
      </c>
      <c r="G56" s="302">
        <f>'P&amp;L1'!G385</f>
        <v>0</v>
      </c>
      <c r="H56" s="302">
        <f>'P&amp;L1'!H385</f>
        <v>0</v>
      </c>
      <c r="I56" s="302">
        <f>'P&amp;L1'!I385</f>
        <v>0</v>
      </c>
      <c r="J56" s="302">
        <f>'P&amp;L1'!J385</f>
        <v>0</v>
      </c>
      <c r="K56" s="302">
        <f>'P&amp;L1'!K385</f>
        <v>0</v>
      </c>
      <c r="L56" s="302">
        <f>'P&amp;L1'!L385</f>
        <v>0</v>
      </c>
      <c r="M56" s="302">
        <f>'P&amp;L1'!M385</f>
        <v>0</v>
      </c>
      <c r="N56" s="302">
        <f>'P&amp;L1'!N385</f>
        <v>0</v>
      </c>
      <c r="O56" s="302">
        <f>'P&amp;L1'!O385</f>
        <v>0</v>
      </c>
      <c r="P56" s="302">
        <f>'P&amp;L1'!P385</f>
        <v>0</v>
      </c>
      <c r="Q56" s="302">
        <f>'P&amp;L1'!Q385</f>
        <v>0</v>
      </c>
      <c r="R56" s="302">
        <f>'P&amp;L1'!R385</f>
        <v>0</v>
      </c>
      <c r="S56" s="302">
        <f>'P&amp;L1'!S385</f>
        <v>0</v>
      </c>
      <c r="T56" s="302">
        <f>'P&amp;L1'!T385</f>
        <v>0</v>
      </c>
      <c r="U56" s="302">
        <f>'P&amp;L1'!U385</f>
        <v>0</v>
      </c>
      <c r="V56" s="302">
        <f>'P&amp;L1'!V385</f>
        <v>0</v>
      </c>
      <c r="W56" s="302">
        <f>'P&amp;L1'!W385</f>
        <v>0</v>
      </c>
      <c r="X56" s="302">
        <f>'P&amp;L1'!X385</f>
        <v>0</v>
      </c>
      <c r="Y56" s="302">
        <f>'P&amp;L1'!Y385</f>
        <v>0</v>
      </c>
      <c r="Z56" s="302">
        <f>'P&amp;L1'!Z385</f>
        <v>0</v>
      </c>
      <c r="AA56" s="302">
        <f>'P&amp;L1'!AA385</f>
        <v>0</v>
      </c>
      <c r="AB56" s="303">
        <f>'P&amp;L1'!AB385</f>
        <v>0</v>
      </c>
    </row>
    <row r="57" spans="4:28" hidden="1" outlineLevel="1"/>
    <row r="58" spans="4:28" ht="13.5" hidden="1" outlineLevel="1" thickBot="1">
      <c r="D58" s="277" t="str">
        <f ca="1">'Line Items'!D673</f>
        <v>Profit / (Loss) After Taxation</v>
      </c>
      <c r="E58" s="278"/>
      <c r="F58" s="279" t="str">
        <f>F56</f>
        <v>£000</v>
      </c>
      <c r="G58" s="280">
        <f t="shared" ref="G58:AB58" ca="1" si="6">SUM(G52,G54)</f>
        <v>0</v>
      </c>
      <c r="H58" s="280">
        <f t="shared" ca="1" si="6"/>
        <v>0</v>
      </c>
      <c r="I58" s="280">
        <f t="shared" ca="1" si="6"/>
        <v>0</v>
      </c>
      <c r="J58" s="280">
        <f t="shared" ca="1" si="6"/>
        <v>0</v>
      </c>
      <c r="K58" s="280">
        <f t="shared" ca="1" si="6"/>
        <v>0</v>
      </c>
      <c r="L58" s="280">
        <f t="shared" ca="1" si="6"/>
        <v>0</v>
      </c>
      <c r="M58" s="280">
        <f t="shared" ca="1" si="6"/>
        <v>0</v>
      </c>
      <c r="N58" s="280">
        <f t="shared" ca="1" si="6"/>
        <v>0</v>
      </c>
      <c r="O58" s="280">
        <f t="shared" ca="1" si="6"/>
        <v>0</v>
      </c>
      <c r="P58" s="280">
        <f t="shared" ca="1" si="6"/>
        <v>0</v>
      </c>
      <c r="Q58" s="280">
        <f t="shared" ca="1" si="6"/>
        <v>0</v>
      </c>
      <c r="R58" s="280">
        <f t="shared" ca="1" si="6"/>
        <v>0</v>
      </c>
      <c r="S58" s="280">
        <f t="shared" ca="1" si="6"/>
        <v>0</v>
      </c>
      <c r="T58" s="280">
        <f t="shared" ca="1" si="6"/>
        <v>0</v>
      </c>
      <c r="U58" s="280">
        <f t="shared" ca="1" si="6"/>
        <v>0</v>
      </c>
      <c r="V58" s="280">
        <f t="shared" ca="1" si="6"/>
        <v>0</v>
      </c>
      <c r="W58" s="280">
        <f t="shared" ca="1" si="6"/>
        <v>0</v>
      </c>
      <c r="X58" s="280">
        <f t="shared" ca="1" si="6"/>
        <v>0</v>
      </c>
      <c r="Y58" s="280">
        <f t="shared" ca="1" si="6"/>
        <v>0</v>
      </c>
      <c r="Z58" s="280">
        <f t="shared" ca="1" si="6"/>
        <v>0</v>
      </c>
      <c r="AA58" s="280">
        <f t="shared" ca="1" si="6"/>
        <v>0</v>
      </c>
      <c r="AB58" s="281">
        <f t="shared" ca="1" si="6"/>
        <v>0</v>
      </c>
    </row>
    <row r="59" spans="4:28" ht="13.5" hidden="1" outlineLevel="1" thickTop="1"/>
    <row r="60" spans="4:28" hidden="1" outlineLevel="1">
      <c r="D60" s="300" t="str">
        <f ca="1">'Line Items'!D674</f>
        <v>Dividends</v>
      </c>
      <c r="E60" s="301"/>
      <c r="F60" s="243" t="str">
        <f>'P&amp;L1'!F389</f>
        <v>£000</v>
      </c>
      <c r="G60" s="302">
        <f>'P&amp;L1'!G389</f>
        <v>0</v>
      </c>
      <c r="H60" s="302">
        <f>'P&amp;L1'!H389</f>
        <v>0</v>
      </c>
      <c r="I60" s="302">
        <f>'P&amp;L1'!I389</f>
        <v>0</v>
      </c>
      <c r="J60" s="302">
        <f>'P&amp;L1'!J389</f>
        <v>0</v>
      </c>
      <c r="K60" s="302">
        <f>'P&amp;L1'!K389</f>
        <v>0</v>
      </c>
      <c r="L60" s="302">
        <f>'P&amp;L1'!L389</f>
        <v>0</v>
      </c>
      <c r="M60" s="302">
        <f>'P&amp;L1'!M389</f>
        <v>0</v>
      </c>
      <c r="N60" s="302">
        <f>'P&amp;L1'!N389</f>
        <v>0</v>
      </c>
      <c r="O60" s="302">
        <f>'P&amp;L1'!O389</f>
        <v>0</v>
      </c>
      <c r="P60" s="302">
        <f>'P&amp;L1'!P389</f>
        <v>0</v>
      </c>
      <c r="Q60" s="302">
        <f>'P&amp;L1'!Q389</f>
        <v>0</v>
      </c>
      <c r="R60" s="302">
        <f>'P&amp;L1'!R389</f>
        <v>0</v>
      </c>
      <c r="S60" s="302">
        <f>'P&amp;L1'!S389</f>
        <v>0</v>
      </c>
      <c r="T60" s="302">
        <f>'P&amp;L1'!T389</f>
        <v>0</v>
      </c>
      <c r="U60" s="302">
        <f>'P&amp;L1'!U389</f>
        <v>0</v>
      </c>
      <c r="V60" s="302">
        <f>'P&amp;L1'!V389</f>
        <v>0</v>
      </c>
      <c r="W60" s="302">
        <f>'P&amp;L1'!W389</f>
        <v>0</v>
      </c>
      <c r="X60" s="302">
        <f>'P&amp;L1'!X389</f>
        <v>0</v>
      </c>
      <c r="Y60" s="302">
        <f>'P&amp;L1'!Y389</f>
        <v>0</v>
      </c>
      <c r="Z60" s="302">
        <f>'P&amp;L1'!Z389</f>
        <v>0</v>
      </c>
      <c r="AA60" s="302">
        <f>'P&amp;L1'!AA389</f>
        <v>0</v>
      </c>
      <c r="AB60" s="303">
        <f>'P&amp;L1'!AB389</f>
        <v>0</v>
      </c>
    </row>
    <row r="61" spans="4:28" hidden="1" outlineLevel="1"/>
    <row r="62" spans="4:28" ht="13.5" hidden="1" outlineLevel="1" thickBot="1">
      <c r="D62" s="277" t="str">
        <f ca="1">'Line Items'!D675</f>
        <v>Profit / (Loss)</v>
      </c>
      <c r="E62" s="278"/>
      <c r="F62" s="279" t="str">
        <f>F60</f>
        <v>£000</v>
      </c>
      <c r="G62" s="280">
        <f t="shared" ref="G62:AB62" ca="1" si="7">SUM(G58,G60)</f>
        <v>0</v>
      </c>
      <c r="H62" s="280">
        <f t="shared" ca="1" si="7"/>
        <v>0</v>
      </c>
      <c r="I62" s="280">
        <f t="shared" ca="1" si="7"/>
        <v>0</v>
      </c>
      <c r="J62" s="280">
        <f t="shared" ca="1" si="7"/>
        <v>0</v>
      </c>
      <c r="K62" s="280">
        <f t="shared" ca="1" si="7"/>
        <v>0</v>
      </c>
      <c r="L62" s="280">
        <f t="shared" ca="1" si="7"/>
        <v>0</v>
      </c>
      <c r="M62" s="280">
        <f t="shared" ca="1" si="7"/>
        <v>0</v>
      </c>
      <c r="N62" s="280">
        <f t="shared" ca="1" si="7"/>
        <v>0</v>
      </c>
      <c r="O62" s="280">
        <f t="shared" ca="1" si="7"/>
        <v>0</v>
      </c>
      <c r="P62" s="280">
        <f t="shared" ca="1" si="7"/>
        <v>0</v>
      </c>
      <c r="Q62" s="280">
        <f t="shared" ca="1" si="7"/>
        <v>0</v>
      </c>
      <c r="R62" s="280">
        <f t="shared" ca="1" si="7"/>
        <v>0</v>
      </c>
      <c r="S62" s="280">
        <f t="shared" ca="1" si="7"/>
        <v>0</v>
      </c>
      <c r="T62" s="280">
        <f t="shared" ca="1" si="7"/>
        <v>0</v>
      </c>
      <c r="U62" s="280">
        <f t="shared" ca="1" si="7"/>
        <v>0</v>
      </c>
      <c r="V62" s="280">
        <f t="shared" ca="1" si="7"/>
        <v>0</v>
      </c>
      <c r="W62" s="280">
        <f t="shared" ca="1" si="7"/>
        <v>0</v>
      </c>
      <c r="X62" s="280">
        <f t="shared" ca="1" si="7"/>
        <v>0</v>
      </c>
      <c r="Y62" s="280">
        <f t="shared" ca="1" si="7"/>
        <v>0</v>
      </c>
      <c r="Z62" s="280">
        <f t="shared" ca="1" si="7"/>
        <v>0</v>
      </c>
      <c r="AA62" s="280">
        <f t="shared" ca="1" si="7"/>
        <v>0</v>
      </c>
      <c r="AB62" s="281">
        <f t="shared" ca="1" si="7"/>
        <v>0</v>
      </c>
    </row>
    <row r="63" spans="4:28" ht="13.5" hidden="1" outlineLevel="1" thickTop="1"/>
    <row r="64" spans="4:28" ht="13.5" hidden="1" outlineLevel="1" thickBot="1">
      <c r="D64" s="277" t="str">
        <f ca="1">'Line Items'!D676</f>
        <v>Retained Profit / (Loss)</v>
      </c>
      <c r="E64" s="278"/>
      <c r="F64" s="279" t="str">
        <f>F62</f>
        <v>£000</v>
      </c>
      <c r="G64" s="280">
        <f>'P&amp;L1'!G393</f>
        <v>0</v>
      </c>
      <c r="H64" s="280">
        <f>'P&amp;L1'!H393</f>
        <v>0</v>
      </c>
      <c r="I64" s="280">
        <f>'P&amp;L1'!I393</f>
        <v>0</v>
      </c>
      <c r="J64" s="280">
        <f>'P&amp;L1'!J393</f>
        <v>0</v>
      </c>
      <c r="K64" s="280">
        <f>'P&amp;L1'!K393</f>
        <v>0</v>
      </c>
      <c r="L64" s="280">
        <f>'P&amp;L1'!L393</f>
        <v>0</v>
      </c>
      <c r="M64" s="280">
        <f>'P&amp;L1'!M393</f>
        <v>0</v>
      </c>
      <c r="N64" s="280">
        <f>'P&amp;L1'!N393</f>
        <v>0</v>
      </c>
      <c r="O64" s="280">
        <f>'P&amp;L1'!O393</f>
        <v>0</v>
      </c>
      <c r="P64" s="280">
        <f>'P&amp;L1'!P393</f>
        <v>0</v>
      </c>
      <c r="Q64" s="280">
        <f>'P&amp;L1'!Q393</f>
        <v>0</v>
      </c>
      <c r="R64" s="280">
        <f>'P&amp;L1'!R393</f>
        <v>0</v>
      </c>
      <c r="S64" s="280">
        <f>'P&amp;L1'!S393</f>
        <v>0</v>
      </c>
      <c r="T64" s="280">
        <f>'P&amp;L1'!T393</f>
        <v>0</v>
      </c>
      <c r="U64" s="280">
        <f>'P&amp;L1'!U393</f>
        <v>0</v>
      </c>
      <c r="V64" s="280">
        <f>'P&amp;L1'!V393</f>
        <v>0</v>
      </c>
      <c r="W64" s="280">
        <f>'P&amp;L1'!W393</f>
        <v>0</v>
      </c>
      <c r="X64" s="280">
        <f>'P&amp;L1'!X393</f>
        <v>0</v>
      </c>
      <c r="Y64" s="280">
        <f>'P&amp;L1'!Y393</f>
        <v>0</v>
      </c>
      <c r="Z64" s="280">
        <f>'P&amp;L1'!Z393</f>
        <v>0</v>
      </c>
      <c r="AA64" s="280">
        <f>'P&amp;L1'!AA393</f>
        <v>0</v>
      </c>
      <c r="AB64" s="281">
        <f>'P&amp;L1'!AB393</f>
        <v>0</v>
      </c>
    </row>
    <row r="65" spans="2:28" ht="13.5" hidden="1" outlineLevel="1" thickTop="1">
      <c r="D65" s="304" t="s">
        <v>661</v>
      </c>
      <c r="E65" s="304"/>
      <c r="F65" s="304"/>
      <c r="G65" s="305" t="b">
        <f ca="1">ABS(G62-'P&amp;L1'!G$391)&lt;0.001</f>
        <v>1</v>
      </c>
      <c r="H65" s="305" t="b">
        <f ca="1">ABS(H62-'P&amp;L1'!H$391)&lt;0.001</f>
        <v>1</v>
      </c>
      <c r="I65" s="305" t="b">
        <f ca="1">ABS(I62-'P&amp;L1'!I$391)&lt;0.001</f>
        <v>1</v>
      </c>
      <c r="J65" s="305" t="b">
        <f ca="1">ABS(J62-'P&amp;L1'!J$391)&lt;0.001</f>
        <v>1</v>
      </c>
      <c r="K65" s="305" t="b">
        <f ca="1">ABS(K62-'P&amp;L1'!K$391)&lt;0.001</f>
        <v>1</v>
      </c>
      <c r="L65" s="305" t="b">
        <f ca="1">ABS(L62-'P&amp;L1'!L$391)&lt;0.001</f>
        <v>1</v>
      </c>
      <c r="M65" s="305" t="b">
        <f ca="1">ABS(M62-'P&amp;L1'!M$391)&lt;0.001</f>
        <v>1</v>
      </c>
      <c r="N65" s="305" t="b">
        <f ca="1">ABS(N62-'P&amp;L1'!N$391)&lt;0.001</f>
        <v>1</v>
      </c>
      <c r="O65" s="305" t="b">
        <f ca="1">ABS(O62-'P&amp;L1'!O$391)&lt;0.001</f>
        <v>1</v>
      </c>
      <c r="P65" s="305" t="b">
        <f ca="1">ABS(P62-'P&amp;L1'!P$391)&lt;0.001</f>
        <v>1</v>
      </c>
      <c r="Q65" s="305" t="b">
        <f ca="1">ABS(Q62-'P&amp;L1'!Q$391)&lt;0.001</f>
        <v>1</v>
      </c>
      <c r="R65" s="305" t="b">
        <f ca="1">ABS(R62-'P&amp;L1'!R$391)&lt;0.001</f>
        <v>1</v>
      </c>
      <c r="S65" s="305" t="b">
        <f ca="1">ABS(S62-'P&amp;L1'!S$391)&lt;0.001</f>
        <v>1</v>
      </c>
      <c r="T65" s="305" t="b">
        <f ca="1">ABS(T62-'P&amp;L1'!T$391)&lt;0.001</f>
        <v>1</v>
      </c>
      <c r="U65" s="305" t="b">
        <f ca="1">ABS(U62-'P&amp;L1'!U$391)&lt;0.001</f>
        <v>1</v>
      </c>
      <c r="V65" s="305" t="b">
        <f ca="1">ABS(V62-'P&amp;L1'!V$391)&lt;0.001</f>
        <v>1</v>
      </c>
      <c r="W65" s="305" t="b">
        <f ca="1">ABS(W62-'P&amp;L1'!W$391)&lt;0.001</f>
        <v>1</v>
      </c>
      <c r="X65" s="305" t="b">
        <f ca="1">ABS(X62-'P&amp;L1'!X$391)&lt;0.001</f>
        <v>1</v>
      </c>
      <c r="Y65" s="305" t="b">
        <f ca="1">ABS(Y62-'P&amp;L1'!Y$391)&lt;0.001</f>
        <v>1</v>
      </c>
      <c r="Z65" s="305" t="b">
        <f ca="1">ABS(Z62-'P&amp;L1'!Z$391)&lt;0.001</f>
        <v>1</v>
      </c>
      <c r="AA65" s="305" t="b">
        <f ca="1">ABS(AA62-'P&amp;L1'!AA$391)&lt;0.001</f>
        <v>1</v>
      </c>
      <c r="AB65" s="305" t="b">
        <f ca="1">ABS(AB62-'P&amp;L1'!AB$391)&lt;0.001</f>
        <v>1</v>
      </c>
    </row>
    <row r="66" spans="2:28" collapsed="1"/>
    <row r="67" spans="2:28" ht="16.5">
      <c r="B67" s="5" t="s">
        <v>21</v>
      </c>
      <c r="C67" s="5"/>
      <c r="D67" s="5"/>
      <c r="E67" s="5"/>
      <c r="F67" s="5"/>
      <c r="G67" s="5"/>
      <c r="H67" s="5"/>
      <c r="I67" s="5"/>
      <c r="J67" s="5"/>
      <c r="K67" s="5"/>
      <c r="L67" s="5"/>
      <c r="M67" s="5"/>
      <c r="N67" s="5"/>
      <c r="O67" s="5"/>
      <c r="P67" s="5"/>
      <c r="Q67" s="5"/>
      <c r="R67" s="5"/>
      <c r="S67" s="5"/>
      <c r="T67" s="5"/>
      <c r="U67" s="5"/>
      <c r="V67" s="5"/>
      <c r="W67" s="5"/>
      <c r="X67" s="5"/>
      <c r="Y67" s="5"/>
      <c r="Z67" s="5"/>
      <c r="AA67" s="5"/>
      <c r="AB67"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60" fitToHeight="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2:AC74"/>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2.75" outlineLevelRow="1" outlineLevelCol="1"/>
  <cols>
    <col min="1" max="1" width="2.85546875" style="3" customWidth="1"/>
    <col min="2" max="3" width="3.140625" style="3" customWidth="1"/>
    <col min="4" max="4" width="3.42578125" style="3" customWidth="1"/>
    <col min="5" max="5" width="44.85546875" style="3" customWidth="1"/>
    <col min="6" max="21" width="11.42578125" style="3" customWidth="1"/>
    <col min="22" max="28" width="11.42578125" style="3" hidden="1" customWidth="1" outlineLevel="1"/>
    <col min="29" max="29" width="9" style="3" collapsed="1"/>
    <col min="30" max="16384" width="9" style="3"/>
  </cols>
  <sheetData>
    <row r="2" spans="2:28">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row>
    <row r="3" spans="2:28">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row>
    <row r="4" spans="2:28">
      <c r="B4" s="1" t="str">
        <f ca="1">'Template Cover'!B4</f>
        <v>Sheet:</v>
      </c>
      <c r="C4" s="2"/>
      <c r="D4" s="2"/>
      <c r="E4" s="2"/>
      <c r="F4" s="2"/>
      <c r="G4" s="2" t="str">
        <f ca="1">MID(CELL("filename",$A$1),FIND("]",CELL("filename",$A$1))+1,99)</f>
        <v>CF</v>
      </c>
      <c r="H4" s="2"/>
      <c r="I4" s="2"/>
      <c r="J4" s="2"/>
      <c r="K4" s="2"/>
      <c r="L4" s="2"/>
      <c r="M4" s="2"/>
      <c r="N4" s="2"/>
      <c r="O4" s="2"/>
      <c r="P4" s="2"/>
      <c r="Q4" s="2"/>
      <c r="R4" s="2"/>
      <c r="S4" s="2"/>
      <c r="T4" s="2"/>
      <c r="U4" s="2"/>
      <c r="V4" s="2"/>
      <c r="W4" s="2"/>
      <c r="X4" s="2"/>
      <c r="Y4" s="2"/>
      <c r="Z4" s="2"/>
      <c r="AA4" s="2"/>
      <c r="AB4" s="2"/>
    </row>
    <row r="5" spans="2:28">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row>
    <row r="6" spans="2:28">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row>
    <row r="7" spans="2:28">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row>
    <row r="9" spans="2:28" ht="15">
      <c r="D9" s="595" t="str">
        <f ca="1">RN_Switch</f>
        <v>Nominal</v>
      </c>
      <c r="E9" s="61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8" ht="25.5">
      <c r="D10" s="599" t="str">
        <f ca="1">Option_Switch</f>
        <v>Base Model</v>
      </c>
      <c r="E10" s="615"/>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8">
      <c r="D11" s="601"/>
      <c r="E11" s="61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8" ht="16.5">
      <c r="B13" s="5" t="s">
        <v>662</v>
      </c>
      <c r="C13" s="5"/>
      <c r="D13" s="5"/>
      <c r="E13" s="5"/>
      <c r="F13" s="5"/>
      <c r="G13" s="5" t="s">
        <v>399</v>
      </c>
      <c r="H13" s="5"/>
      <c r="I13" s="5"/>
      <c r="J13" s="5"/>
      <c r="K13" s="5"/>
      <c r="L13" s="5"/>
      <c r="M13" s="5"/>
      <c r="N13" s="5"/>
      <c r="O13" s="5"/>
      <c r="P13" s="5"/>
      <c r="Q13" s="5"/>
      <c r="R13" s="5"/>
      <c r="S13" s="5"/>
      <c r="T13" s="5"/>
      <c r="U13" s="5"/>
      <c r="V13" s="5"/>
      <c r="W13" s="5"/>
      <c r="X13" s="5"/>
      <c r="Y13" s="5"/>
      <c r="Z13" s="5"/>
      <c r="AA13" s="5"/>
      <c r="AB13" s="5"/>
    </row>
    <row r="14" spans="2:28" hidden="1" outlineLevel="1"/>
    <row r="15" spans="2:28" hidden="1" outlineLevel="1">
      <c r="D15" s="153" t="str">
        <f ca="1">'Line Items'!C681</f>
        <v>Operating Cashflow</v>
      </c>
    </row>
    <row r="16" spans="2:28" hidden="1" outlineLevel="1">
      <c r="D16" s="106" t="str">
        <f ca="1">'Line Items'!D682</f>
        <v>Operating Profit / (Loss) After Exceptionals &amp; Contingencies</v>
      </c>
      <c r="E16" s="89"/>
      <c r="F16" s="107" t="s">
        <v>105</v>
      </c>
      <c r="G16" s="90">
        <f>'P&amp;L1'!G$362</f>
        <v>0</v>
      </c>
      <c r="H16" s="90">
        <f>'P&amp;L1'!H$362</f>
        <v>0</v>
      </c>
      <c r="I16" s="90">
        <f>'P&amp;L1'!I$362</f>
        <v>0</v>
      </c>
      <c r="J16" s="90">
        <f>'P&amp;L1'!J$362</f>
        <v>0</v>
      </c>
      <c r="K16" s="90">
        <f>'P&amp;L1'!K$362</f>
        <v>0</v>
      </c>
      <c r="L16" s="90">
        <f>'P&amp;L1'!L$362</f>
        <v>0</v>
      </c>
      <c r="M16" s="90">
        <f>'P&amp;L1'!M$362</f>
        <v>0</v>
      </c>
      <c r="N16" s="90">
        <f>'P&amp;L1'!N$362</f>
        <v>0</v>
      </c>
      <c r="O16" s="90">
        <f>'P&amp;L1'!O$362</f>
        <v>0</v>
      </c>
      <c r="P16" s="90">
        <f>'P&amp;L1'!P$362</f>
        <v>0</v>
      </c>
      <c r="Q16" s="90">
        <f>'P&amp;L1'!Q$362</f>
        <v>0</v>
      </c>
      <c r="R16" s="90">
        <f>'P&amp;L1'!R$362</f>
        <v>0</v>
      </c>
      <c r="S16" s="90">
        <f>'P&amp;L1'!S$362</f>
        <v>0</v>
      </c>
      <c r="T16" s="90">
        <f>'P&amp;L1'!T$362</f>
        <v>0</v>
      </c>
      <c r="U16" s="90">
        <f>'P&amp;L1'!U$362</f>
        <v>0</v>
      </c>
      <c r="V16" s="90">
        <f>'P&amp;L1'!V$362</f>
        <v>0</v>
      </c>
      <c r="W16" s="90">
        <f>'P&amp;L1'!W$362</f>
        <v>0</v>
      </c>
      <c r="X16" s="90">
        <f>'P&amp;L1'!X$362</f>
        <v>0</v>
      </c>
      <c r="Y16" s="90">
        <f>'P&amp;L1'!Y$362</f>
        <v>0</v>
      </c>
      <c r="Z16" s="90">
        <f>'P&amp;L1'!Z$362</f>
        <v>0</v>
      </c>
      <c r="AA16" s="90">
        <f>'P&amp;L1'!AA$362</f>
        <v>0</v>
      </c>
      <c r="AB16" s="91">
        <f>'P&amp;L1'!AB$362</f>
        <v>0</v>
      </c>
    </row>
    <row r="17" spans="4:28" hidden="1" outlineLevel="1">
      <c r="D17" s="112" t="str">
        <f ca="1">'Line Items'!D683</f>
        <v>Adjusted for:</v>
      </c>
      <c r="E17" s="93"/>
      <c r="F17" s="113"/>
      <c r="G17" s="94"/>
      <c r="H17" s="94"/>
      <c r="I17" s="94"/>
      <c r="J17" s="94"/>
      <c r="K17" s="94"/>
      <c r="L17" s="94"/>
      <c r="M17" s="94"/>
      <c r="N17" s="94"/>
      <c r="O17" s="94"/>
      <c r="P17" s="94"/>
      <c r="Q17" s="94"/>
      <c r="R17" s="94"/>
      <c r="S17" s="94"/>
      <c r="T17" s="94"/>
      <c r="U17" s="94"/>
      <c r="V17" s="94"/>
      <c r="W17" s="94"/>
      <c r="X17" s="94"/>
      <c r="Y17" s="94"/>
      <c r="Z17" s="94"/>
      <c r="AA17" s="94"/>
      <c r="AB17" s="95"/>
    </row>
    <row r="18" spans="4:28" hidden="1" outlineLevel="1">
      <c r="D18" s="112"/>
      <c r="E18" s="93" t="str">
        <f ca="1">'Line Items'!E684</f>
        <v>Working Capital Movements</v>
      </c>
      <c r="F18" s="113" t="str">
        <f>F16</f>
        <v>£000</v>
      </c>
      <c r="G18" s="181"/>
      <c r="H18" s="181"/>
      <c r="I18" s="181"/>
      <c r="J18" s="181"/>
      <c r="K18" s="181"/>
      <c r="L18" s="181"/>
      <c r="M18" s="181"/>
      <c r="N18" s="181"/>
      <c r="O18" s="181"/>
      <c r="P18" s="181"/>
      <c r="Q18" s="181"/>
      <c r="R18" s="181"/>
      <c r="S18" s="181"/>
      <c r="T18" s="181"/>
      <c r="U18" s="181"/>
      <c r="V18" s="181"/>
      <c r="W18" s="181"/>
      <c r="X18" s="181"/>
      <c r="Y18" s="181"/>
      <c r="Z18" s="181"/>
      <c r="AA18" s="181"/>
      <c r="AB18" s="182"/>
    </row>
    <row r="19" spans="4:28" hidden="1" outlineLevel="1">
      <c r="D19" s="112"/>
      <c r="E19" s="93" t="str">
        <f ca="1">'Line Items'!E685</f>
        <v>Movement in long term liabilities (excl. bank debt)</v>
      </c>
      <c r="F19" s="113" t="str">
        <f>F18</f>
        <v>£000</v>
      </c>
      <c r="G19" s="181"/>
      <c r="H19" s="181"/>
      <c r="I19" s="181"/>
      <c r="J19" s="181"/>
      <c r="K19" s="181"/>
      <c r="L19" s="181"/>
      <c r="M19" s="181"/>
      <c r="N19" s="181"/>
      <c r="O19" s="181"/>
      <c r="P19" s="181"/>
      <c r="Q19" s="181"/>
      <c r="R19" s="181"/>
      <c r="S19" s="181"/>
      <c r="T19" s="181"/>
      <c r="U19" s="181"/>
      <c r="V19" s="181"/>
      <c r="W19" s="181"/>
      <c r="X19" s="181"/>
      <c r="Y19" s="181"/>
      <c r="Z19" s="181"/>
      <c r="AA19" s="181"/>
      <c r="AB19" s="182"/>
    </row>
    <row r="20" spans="4:28" hidden="1" outlineLevel="1">
      <c r="D20" s="123"/>
      <c r="E20" s="183" t="str">
        <f ca="1">'Line Items'!E686</f>
        <v>Add Back Depreciation and Amortisation</v>
      </c>
      <c r="F20" s="124" t="str">
        <f>F19</f>
        <v>£000</v>
      </c>
      <c r="G20" s="184"/>
      <c r="H20" s="184"/>
      <c r="I20" s="184"/>
      <c r="J20" s="184"/>
      <c r="K20" s="184"/>
      <c r="L20" s="184"/>
      <c r="M20" s="184"/>
      <c r="N20" s="184"/>
      <c r="O20" s="184"/>
      <c r="P20" s="184"/>
      <c r="Q20" s="184"/>
      <c r="R20" s="184"/>
      <c r="S20" s="184"/>
      <c r="T20" s="184"/>
      <c r="U20" s="184"/>
      <c r="V20" s="184"/>
      <c r="W20" s="184"/>
      <c r="X20" s="184"/>
      <c r="Y20" s="184"/>
      <c r="Z20" s="184"/>
      <c r="AA20" s="184"/>
      <c r="AB20" s="185"/>
    </row>
    <row r="21" spans="4:28" hidden="1" outlineLevel="1"/>
    <row r="22" spans="4:28" s="154" customFormat="1" hidden="1" outlineLevel="1">
      <c r="D22" s="241" t="str">
        <f ca="1">'Line Items'!D687</f>
        <v>Cashflow (pre-financial support)</v>
      </c>
      <c r="E22" s="242"/>
      <c r="F22" s="243" t="str">
        <f>F20</f>
        <v>£000</v>
      </c>
      <c r="G22" s="244">
        <f>SUM(G16:G20)</f>
        <v>0</v>
      </c>
      <c r="H22" s="244">
        <f t="shared" ref="H22:AB22" si="0">SUM(H16:H20)</f>
        <v>0</v>
      </c>
      <c r="I22" s="244">
        <f t="shared" si="0"/>
        <v>0</v>
      </c>
      <c r="J22" s="244">
        <f t="shared" si="0"/>
        <v>0</v>
      </c>
      <c r="K22" s="244">
        <f t="shared" si="0"/>
        <v>0</v>
      </c>
      <c r="L22" s="244">
        <f t="shared" si="0"/>
        <v>0</v>
      </c>
      <c r="M22" s="244">
        <f t="shared" si="0"/>
        <v>0</v>
      </c>
      <c r="N22" s="244">
        <f t="shared" si="0"/>
        <v>0</v>
      </c>
      <c r="O22" s="244">
        <f t="shared" si="0"/>
        <v>0</v>
      </c>
      <c r="P22" s="244">
        <f t="shared" si="0"/>
        <v>0</v>
      </c>
      <c r="Q22" s="244">
        <f t="shared" si="0"/>
        <v>0</v>
      </c>
      <c r="R22" s="244">
        <f t="shared" si="0"/>
        <v>0</v>
      </c>
      <c r="S22" s="244">
        <f t="shared" si="0"/>
        <v>0</v>
      </c>
      <c r="T22" s="244">
        <f t="shared" si="0"/>
        <v>0</v>
      </c>
      <c r="U22" s="244">
        <f t="shared" si="0"/>
        <v>0</v>
      </c>
      <c r="V22" s="244">
        <f t="shared" si="0"/>
        <v>0</v>
      </c>
      <c r="W22" s="244">
        <f t="shared" si="0"/>
        <v>0</v>
      </c>
      <c r="X22" s="244">
        <f t="shared" si="0"/>
        <v>0</v>
      </c>
      <c r="Y22" s="244">
        <f t="shared" si="0"/>
        <v>0</v>
      </c>
      <c r="Z22" s="244">
        <f t="shared" si="0"/>
        <v>0</v>
      </c>
      <c r="AA22" s="244">
        <f t="shared" si="0"/>
        <v>0</v>
      </c>
      <c r="AB22" s="245">
        <f t="shared" si="0"/>
        <v>0</v>
      </c>
    </row>
    <row r="23" spans="4:28" hidden="1" outlineLevel="1"/>
    <row r="24" spans="4:28" hidden="1" outlineLevel="1">
      <c r="D24" s="106" t="str">
        <f ca="1">'Line Items'!D689</f>
        <v>Financial Subsidy /(Premium)</v>
      </c>
      <c r="E24" s="89"/>
      <c r="F24" s="107" t="s">
        <v>105</v>
      </c>
      <c r="G24" s="179"/>
      <c r="H24" s="179"/>
      <c r="I24" s="179"/>
      <c r="J24" s="179"/>
      <c r="K24" s="179"/>
      <c r="L24" s="179"/>
      <c r="M24" s="179"/>
      <c r="N24" s="179"/>
      <c r="O24" s="179"/>
      <c r="P24" s="179"/>
      <c r="Q24" s="179"/>
      <c r="R24" s="179"/>
      <c r="S24" s="179"/>
      <c r="T24" s="179"/>
      <c r="U24" s="179"/>
      <c r="V24" s="179"/>
      <c r="W24" s="179"/>
      <c r="X24" s="179"/>
      <c r="Y24" s="179"/>
      <c r="Z24" s="179"/>
      <c r="AA24" s="179"/>
      <c r="AB24" s="197"/>
    </row>
    <row r="25" spans="4:28" hidden="1" outlineLevel="1">
      <c r="D25" s="112" t="str">
        <f ca="1">'Line Items'!D690</f>
        <v>Capital Expenditure (inc intangible assets)</v>
      </c>
      <c r="E25" s="93"/>
      <c r="F25" s="113" t="str">
        <f>F24</f>
        <v>£000</v>
      </c>
      <c r="G25" s="181"/>
      <c r="H25" s="181"/>
      <c r="I25" s="181"/>
      <c r="J25" s="181"/>
      <c r="K25" s="181"/>
      <c r="L25" s="181"/>
      <c r="M25" s="181"/>
      <c r="N25" s="181"/>
      <c r="O25" s="181"/>
      <c r="P25" s="181"/>
      <c r="Q25" s="181"/>
      <c r="R25" s="181"/>
      <c r="S25" s="181"/>
      <c r="T25" s="181"/>
      <c r="U25" s="181"/>
      <c r="V25" s="181"/>
      <c r="W25" s="181"/>
      <c r="X25" s="181"/>
      <c r="Y25" s="181"/>
      <c r="Z25" s="181"/>
      <c r="AA25" s="181"/>
      <c r="AB25" s="182"/>
    </row>
    <row r="26" spans="4:28" hidden="1" outlineLevel="1">
      <c r="D26" s="112" t="str">
        <f ca="1">'Line Items'!D691</f>
        <v>Investing Activities</v>
      </c>
      <c r="E26" s="93"/>
      <c r="F26" s="113" t="str">
        <f>F25</f>
        <v>£000</v>
      </c>
      <c r="G26" s="181"/>
      <c r="H26" s="181"/>
      <c r="I26" s="181"/>
      <c r="J26" s="181"/>
      <c r="K26" s="181"/>
      <c r="L26" s="181"/>
      <c r="M26" s="181"/>
      <c r="N26" s="181"/>
      <c r="O26" s="181"/>
      <c r="P26" s="181"/>
      <c r="Q26" s="181"/>
      <c r="R26" s="181"/>
      <c r="S26" s="181"/>
      <c r="T26" s="181"/>
      <c r="U26" s="181"/>
      <c r="V26" s="181"/>
      <c r="W26" s="181"/>
      <c r="X26" s="181"/>
      <c r="Y26" s="181"/>
      <c r="Z26" s="181"/>
      <c r="AA26" s="181"/>
      <c r="AB26" s="182"/>
    </row>
    <row r="27" spans="4:28" hidden="1" outlineLevel="1">
      <c r="D27" s="123" t="str">
        <f ca="1">'Line Items'!D692</f>
        <v>Tax paid</v>
      </c>
      <c r="E27" s="183"/>
      <c r="F27" s="124" t="str">
        <f>F26</f>
        <v>£000</v>
      </c>
      <c r="G27" s="184"/>
      <c r="H27" s="184"/>
      <c r="I27" s="184"/>
      <c r="J27" s="184"/>
      <c r="K27" s="184"/>
      <c r="L27" s="184"/>
      <c r="M27" s="184"/>
      <c r="N27" s="184"/>
      <c r="O27" s="184"/>
      <c r="P27" s="184"/>
      <c r="Q27" s="184"/>
      <c r="R27" s="184"/>
      <c r="S27" s="184"/>
      <c r="T27" s="184"/>
      <c r="U27" s="184"/>
      <c r="V27" s="184"/>
      <c r="W27" s="184"/>
      <c r="X27" s="184"/>
      <c r="Y27" s="184"/>
      <c r="Z27" s="184"/>
      <c r="AA27" s="184"/>
      <c r="AB27" s="185"/>
    </row>
    <row r="28" spans="4:28" hidden="1" outlineLevel="1"/>
    <row r="29" spans="4:28" s="154" customFormat="1" hidden="1" outlineLevel="1">
      <c r="D29" s="241" t="str">
        <f ca="1">'Line Items'!D694</f>
        <v>Cashflow (pre-financing)</v>
      </c>
      <c r="E29" s="242"/>
      <c r="F29" s="243" t="str">
        <f>F27</f>
        <v>£000</v>
      </c>
      <c r="G29" s="244">
        <f>SUM(G22,G24:G27)</f>
        <v>0</v>
      </c>
      <c r="H29" s="244">
        <f t="shared" ref="H29:AB29" si="1">SUM(H22,H24:H27)</f>
        <v>0</v>
      </c>
      <c r="I29" s="244">
        <f t="shared" si="1"/>
        <v>0</v>
      </c>
      <c r="J29" s="244">
        <f t="shared" si="1"/>
        <v>0</v>
      </c>
      <c r="K29" s="244">
        <f t="shared" si="1"/>
        <v>0</v>
      </c>
      <c r="L29" s="244">
        <f t="shared" si="1"/>
        <v>0</v>
      </c>
      <c r="M29" s="244">
        <f t="shared" si="1"/>
        <v>0</v>
      </c>
      <c r="N29" s="244">
        <f t="shared" si="1"/>
        <v>0</v>
      </c>
      <c r="O29" s="244">
        <f t="shared" si="1"/>
        <v>0</v>
      </c>
      <c r="P29" s="244">
        <f t="shared" si="1"/>
        <v>0</v>
      </c>
      <c r="Q29" s="244">
        <f t="shared" si="1"/>
        <v>0</v>
      </c>
      <c r="R29" s="244">
        <f t="shared" si="1"/>
        <v>0</v>
      </c>
      <c r="S29" s="244">
        <f t="shared" si="1"/>
        <v>0</v>
      </c>
      <c r="T29" s="244">
        <f t="shared" si="1"/>
        <v>0</v>
      </c>
      <c r="U29" s="244">
        <f t="shared" si="1"/>
        <v>0</v>
      </c>
      <c r="V29" s="244">
        <f t="shared" si="1"/>
        <v>0</v>
      </c>
      <c r="W29" s="244">
        <f t="shared" si="1"/>
        <v>0</v>
      </c>
      <c r="X29" s="244">
        <f t="shared" si="1"/>
        <v>0</v>
      </c>
      <c r="Y29" s="244">
        <f t="shared" si="1"/>
        <v>0</v>
      </c>
      <c r="Z29" s="244">
        <f t="shared" si="1"/>
        <v>0</v>
      </c>
      <c r="AA29" s="244">
        <f t="shared" si="1"/>
        <v>0</v>
      </c>
      <c r="AB29" s="245">
        <f t="shared" si="1"/>
        <v>0</v>
      </c>
    </row>
    <row r="30" spans="4:28" hidden="1" outlineLevel="1"/>
    <row r="31" spans="4:28" hidden="1" outlineLevel="1">
      <c r="D31" s="153" t="str">
        <f ca="1">'Line Items'!C696</f>
        <v>Financing</v>
      </c>
    </row>
    <row r="32" spans="4:28" hidden="1" outlineLevel="1">
      <c r="D32" s="106" t="str">
        <f ca="1">'Line Items'!D697</f>
        <v>Commercial &amp; Other Debt AFC drawdown</v>
      </c>
      <c r="E32" s="89"/>
      <c r="F32" s="107" t="s">
        <v>105</v>
      </c>
      <c r="G32" s="179"/>
      <c r="H32" s="179"/>
      <c r="I32" s="179"/>
      <c r="J32" s="179"/>
      <c r="K32" s="179"/>
      <c r="L32" s="179"/>
      <c r="M32" s="179"/>
      <c r="N32" s="179"/>
      <c r="O32" s="179"/>
      <c r="P32" s="179"/>
      <c r="Q32" s="179"/>
      <c r="R32" s="179"/>
      <c r="S32" s="179"/>
      <c r="T32" s="179"/>
      <c r="U32" s="179"/>
      <c r="V32" s="179"/>
      <c r="W32" s="179"/>
      <c r="X32" s="179"/>
      <c r="Y32" s="179"/>
      <c r="Z32" s="179"/>
      <c r="AA32" s="179"/>
      <c r="AB32" s="197"/>
    </row>
    <row r="33" spans="4:28" hidden="1" outlineLevel="1">
      <c r="D33" s="112" t="str">
        <f ca="1">'Line Items'!D698</f>
        <v>Commercial &amp; Other Debt AFC repayment</v>
      </c>
      <c r="E33" s="93"/>
      <c r="F33" s="113" t="str">
        <f t="shared" ref="F33:F41" si="2">F32</f>
        <v>£000</v>
      </c>
      <c r="G33" s="181"/>
      <c r="H33" s="181"/>
      <c r="I33" s="181"/>
      <c r="J33" s="181"/>
      <c r="K33" s="181"/>
      <c r="L33" s="181"/>
      <c r="M33" s="181"/>
      <c r="N33" s="181"/>
      <c r="O33" s="181"/>
      <c r="P33" s="181"/>
      <c r="Q33" s="181"/>
      <c r="R33" s="181"/>
      <c r="S33" s="181"/>
      <c r="T33" s="181"/>
      <c r="U33" s="181"/>
      <c r="V33" s="181"/>
      <c r="W33" s="181"/>
      <c r="X33" s="181"/>
      <c r="Y33" s="181"/>
      <c r="Z33" s="181"/>
      <c r="AA33" s="181"/>
      <c r="AB33" s="182"/>
    </row>
    <row r="34" spans="4:28" hidden="1" outlineLevel="1">
      <c r="D34" s="112" t="str">
        <f ca="1">'Line Items'!D699</f>
        <v>Shareholder Loan AFC (excl. PCS) drawdown</v>
      </c>
      <c r="E34" s="93"/>
      <c r="F34" s="113" t="str">
        <f t="shared" si="2"/>
        <v>£000</v>
      </c>
      <c r="G34" s="181"/>
      <c r="H34" s="181"/>
      <c r="I34" s="181"/>
      <c r="J34" s="181"/>
      <c r="K34" s="181"/>
      <c r="L34" s="181"/>
      <c r="M34" s="181"/>
      <c r="N34" s="181"/>
      <c r="O34" s="181"/>
      <c r="P34" s="181"/>
      <c r="Q34" s="181"/>
      <c r="R34" s="181"/>
      <c r="S34" s="181"/>
      <c r="T34" s="181"/>
      <c r="U34" s="181"/>
      <c r="V34" s="181"/>
      <c r="W34" s="181"/>
      <c r="X34" s="181"/>
      <c r="Y34" s="181"/>
      <c r="Z34" s="181"/>
      <c r="AA34" s="181"/>
      <c r="AB34" s="182"/>
    </row>
    <row r="35" spans="4:28" hidden="1" outlineLevel="1">
      <c r="D35" s="112" t="str">
        <f ca="1">'Line Items'!D700</f>
        <v>Shareholder Loan AFC (excl. PCS) repayment</v>
      </c>
      <c r="E35" s="93"/>
      <c r="F35" s="113" t="str">
        <f t="shared" si="2"/>
        <v>£000</v>
      </c>
      <c r="G35" s="181"/>
      <c r="H35" s="181"/>
      <c r="I35" s="181"/>
      <c r="J35" s="181"/>
      <c r="K35" s="181"/>
      <c r="L35" s="181"/>
      <c r="M35" s="181"/>
      <c r="N35" s="181"/>
      <c r="O35" s="181"/>
      <c r="P35" s="181"/>
      <c r="Q35" s="181"/>
      <c r="R35" s="181"/>
      <c r="S35" s="181"/>
      <c r="T35" s="181"/>
      <c r="U35" s="181"/>
      <c r="V35" s="181"/>
      <c r="W35" s="181"/>
      <c r="X35" s="181"/>
      <c r="Y35" s="181"/>
      <c r="Z35" s="181"/>
      <c r="AA35" s="181"/>
      <c r="AB35" s="182"/>
    </row>
    <row r="36" spans="4:28" hidden="1" outlineLevel="1">
      <c r="D36" s="112" t="str">
        <f ca="1">'Line Items'!D701</f>
        <v>PCS drawdown</v>
      </c>
      <c r="E36" s="93"/>
      <c r="F36" s="113" t="str">
        <f t="shared" si="2"/>
        <v>£000</v>
      </c>
      <c r="G36" s="181"/>
      <c r="H36" s="181"/>
      <c r="I36" s="181"/>
      <c r="J36" s="181"/>
      <c r="K36" s="181"/>
      <c r="L36" s="181"/>
      <c r="M36" s="181"/>
      <c r="N36" s="181"/>
      <c r="O36" s="181"/>
      <c r="P36" s="181"/>
      <c r="Q36" s="181"/>
      <c r="R36" s="181"/>
      <c r="S36" s="181"/>
      <c r="T36" s="181"/>
      <c r="U36" s="181"/>
      <c r="V36" s="181"/>
      <c r="W36" s="181"/>
      <c r="X36" s="181"/>
      <c r="Y36" s="181"/>
      <c r="Z36" s="181"/>
      <c r="AA36" s="181"/>
      <c r="AB36" s="182"/>
    </row>
    <row r="37" spans="4:28" hidden="1" outlineLevel="1">
      <c r="D37" s="112" t="str">
        <f ca="1">'Line Items'!D702</f>
        <v>PCS repayment</v>
      </c>
      <c r="E37" s="93"/>
      <c r="F37" s="113" t="str">
        <f t="shared" si="2"/>
        <v>£000</v>
      </c>
      <c r="G37" s="181"/>
      <c r="H37" s="181"/>
      <c r="I37" s="181"/>
      <c r="J37" s="181"/>
      <c r="K37" s="181"/>
      <c r="L37" s="181"/>
      <c r="M37" s="181"/>
      <c r="N37" s="181"/>
      <c r="O37" s="181"/>
      <c r="P37" s="181"/>
      <c r="Q37" s="181"/>
      <c r="R37" s="181"/>
      <c r="S37" s="181"/>
      <c r="T37" s="181"/>
      <c r="U37" s="181"/>
      <c r="V37" s="181"/>
      <c r="W37" s="181"/>
      <c r="X37" s="181"/>
      <c r="Y37" s="181"/>
      <c r="Z37" s="181"/>
      <c r="AA37" s="181"/>
      <c r="AB37" s="182"/>
    </row>
    <row r="38" spans="4:28" hidden="1" outlineLevel="1">
      <c r="D38" s="112" t="str">
        <f ca="1">'Line Items'!D703</f>
        <v>Equity issue / redemption</v>
      </c>
      <c r="E38" s="93"/>
      <c r="F38" s="113" t="str">
        <f t="shared" si="2"/>
        <v>£000</v>
      </c>
      <c r="G38" s="181"/>
      <c r="H38" s="181"/>
      <c r="I38" s="181"/>
      <c r="J38" s="181"/>
      <c r="K38" s="181"/>
      <c r="L38" s="181"/>
      <c r="M38" s="181"/>
      <c r="N38" s="181"/>
      <c r="O38" s="181"/>
      <c r="P38" s="181"/>
      <c r="Q38" s="181"/>
      <c r="R38" s="181"/>
      <c r="S38" s="181"/>
      <c r="T38" s="181"/>
      <c r="U38" s="181"/>
      <c r="V38" s="181"/>
      <c r="W38" s="181"/>
      <c r="X38" s="181"/>
      <c r="Y38" s="181"/>
      <c r="Z38" s="181"/>
      <c r="AA38" s="181"/>
      <c r="AB38" s="182"/>
    </row>
    <row r="39" spans="4:28" hidden="1" outlineLevel="1">
      <c r="D39" s="112" t="str">
        <f ca="1">'Line Items'!D704</f>
        <v>[Financing Costs Line 8]</v>
      </c>
      <c r="E39" s="93"/>
      <c r="F39" s="113" t="str">
        <f t="shared" si="2"/>
        <v>£000</v>
      </c>
      <c r="G39" s="181"/>
      <c r="H39" s="181"/>
      <c r="I39" s="181"/>
      <c r="J39" s="181"/>
      <c r="K39" s="181"/>
      <c r="L39" s="181"/>
      <c r="M39" s="181"/>
      <c r="N39" s="181"/>
      <c r="O39" s="181"/>
      <c r="P39" s="181"/>
      <c r="Q39" s="181"/>
      <c r="R39" s="181"/>
      <c r="S39" s="181"/>
      <c r="T39" s="181"/>
      <c r="U39" s="181"/>
      <c r="V39" s="181"/>
      <c r="W39" s="181"/>
      <c r="X39" s="181"/>
      <c r="Y39" s="181"/>
      <c r="Z39" s="181"/>
      <c r="AA39" s="181"/>
      <c r="AB39" s="182"/>
    </row>
    <row r="40" spans="4:28" hidden="1" outlineLevel="1">
      <c r="D40" s="112" t="str">
        <f ca="1">'Line Items'!D705</f>
        <v>[Financing Costs Line 9]</v>
      </c>
      <c r="E40" s="93"/>
      <c r="F40" s="113" t="str">
        <f t="shared" si="2"/>
        <v>£000</v>
      </c>
      <c r="G40" s="181"/>
      <c r="H40" s="181"/>
      <c r="I40" s="181"/>
      <c r="J40" s="181"/>
      <c r="K40" s="181"/>
      <c r="L40" s="181"/>
      <c r="M40" s="181"/>
      <c r="N40" s="181"/>
      <c r="O40" s="181"/>
      <c r="P40" s="181"/>
      <c r="Q40" s="181"/>
      <c r="R40" s="181"/>
      <c r="S40" s="181"/>
      <c r="T40" s="181"/>
      <c r="U40" s="181"/>
      <c r="V40" s="181"/>
      <c r="W40" s="181"/>
      <c r="X40" s="181"/>
      <c r="Y40" s="181"/>
      <c r="Z40" s="181"/>
      <c r="AA40" s="181"/>
      <c r="AB40" s="182"/>
    </row>
    <row r="41" spans="4:28" hidden="1" outlineLevel="1">
      <c r="D41" s="123" t="str">
        <f ca="1">'Line Items'!D706</f>
        <v>[Financing Costs Line 10]</v>
      </c>
      <c r="E41" s="183"/>
      <c r="F41" s="124" t="str">
        <f t="shared" si="2"/>
        <v>£000</v>
      </c>
      <c r="G41" s="184"/>
      <c r="H41" s="184"/>
      <c r="I41" s="184"/>
      <c r="J41" s="184"/>
      <c r="K41" s="184"/>
      <c r="L41" s="184"/>
      <c r="M41" s="184"/>
      <c r="N41" s="184"/>
      <c r="O41" s="184"/>
      <c r="P41" s="184"/>
      <c r="Q41" s="184"/>
      <c r="R41" s="184"/>
      <c r="S41" s="184"/>
      <c r="T41" s="184"/>
      <c r="U41" s="184"/>
      <c r="V41" s="184"/>
      <c r="W41" s="184"/>
      <c r="X41" s="184"/>
      <c r="Y41" s="184"/>
      <c r="Z41" s="184"/>
      <c r="AA41" s="184"/>
      <c r="AB41" s="185"/>
    </row>
    <row r="42" spans="4:28" hidden="1" outlineLevel="1"/>
    <row r="43" spans="4:28" s="154" customFormat="1" hidden="1" outlineLevel="1">
      <c r="D43" s="241" t="str">
        <f ca="1">'Line Items'!D708</f>
        <v>Total financing</v>
      </c>
      <c r="E43" s="242"/>
      <c r="F43" s="243" t="str">
        <f>F41</f>
        <v>£000</v>
      </c>
      <c r="G43" s="244">
        <f>SUM(G32:G41)</f>
        <v>0</v>
      </c>
      <c r="H43" s="244">
        <f t="shared" ref="H43:AB43" si="3">SUM(H32:H41)</f>
        <v>0</v>
      </c>
      <c r="I43" s="244">
        <f t="shared" si="3"/>
        <v>0</v>
      </c>
      <c r="J43" s="244">
        <f t="shared" si="3"/>
        <v>0</v>
      </c>
      <c r="K43" s="244">
        <f t="shared" si="3"/>
        <v>0</v>
      </c>
      <c r="L43" s="244">
        <f t="shared" si="3"/>
        <v>0</v>
      </c>
      <c r="M43" s="244">
        <f t="shared" si="3"/>
        <v>0</v>
      </c>
      <c r="N43" s="244">
        <f t="shared" si="3"/>
        <v>0</v>
      </c>
      <c r="O43" s="244">
        <f t="shared" si="3"/>
        <v>0</v>
      </c>
      <c r="P43" s="244">
        <f t="shared" si="3"/>
        <v>0</v>
      </c>
      <c r="Q43" s="244">
        <f t="shared" si="3"/>
        <v>0</v>
      </c>
      <c r="R43" s="244">
        <f t="shared" si="3"/>
        <v>0</v>
      </c>
      <c r="S43" s="244">
        <f t="shared" si="3"/>
        <v>0</v>
      </c>
      <c r="T43" s="244">
        <f t="shared" si="3"/>
        <v>0</v>
      </c>
      <c r="U43" s="244">
        <f t="shared" si="3"/>
        <v>0</v>
      </c>
      <c r="V43" s="244">
        <f t="shared" si="3"/>
        <v>0</v>
      </c>
      <c r="W43" s="244">
        <f t="shared" si="3"/>
        <v>0</v>
      </c>
      <c r="X43" s="244">
        <f t="shared" si="3"/>
        <v>0</v>
      </c>
      <c r="Y43" s="244">
        <f t="shared" si="3"/>
        <v>0</v>
      </c>
      <c r="Z43" s="244">
        <f t="shared" si="3"/>
        <v>0</v>
      </c>
      <c r="AA43" s="244">
        <f t="shared" si="3"/>
        <v>0</v>
      </c>
      <c r="AB43" s="245">
        <f t="shared" si="3"/>
        <v>0</v>
      </c>
    </row>
    <row r="44" spans="4:28" hidden="1" outlineLevel="1"/>
    <row r="45" spans="4:28" hidden="1" outlineLevel="1">
      <c r="D45" s="144" t="str">
        <f ca="1">'Line Items'!C710</f>
        <v>Servicing of finance</v>
      </c>
    </row>
    <row r="46" spans="4:28" hidden="1" outlineLevel="1">
      <c r="D46" s="106" t="str">
        <f ca="1">'Line Items'!D711</f>
        <v>Interest received on cash balance</v>
      </c>
      <c r="E46" s="89"/>
      <c r="F46" s="107" t="s">
        <v>105</v>
      </c>
      <c r="G46" s="179"/>
      <c r="H46" s="179"/>
      <c r="I46" s="179"/>
      <c r="J46" s="179"/>
      <c r="K46" s="179"/>
      <c r="L46" s="179"/>
      <c r="M46" s="179"/>
      <c r="N46" s="179"/>
      <c r="O46" s="179"/>
      <c r="P46" s="179"/>
      <c r="Q46" s="179"/>
      <c r="R46" s="179"/>
      <c r="S46" s="179"/>
      <c r="T46" s="179"/>
      <c r="U46" s="179"/>
      <c r="V46" s="179"/>
      <c r="W46" s="179"/>
      <c r="X46" s="179"/>
      <c r="Y46" s="179"/>
      <c r="Z46" s="179"/>
      <c r="AA46" s="179"/>
      <c r="AB46" s="197"/>
    </row>
    <row r="47" spans="4:28" hidden="1" outlineLevel="1">
      <c r="D47" s="112" t="str">
        <f ca="1">'Line Items'!D712</f>
        <v>Interest paid on cash balance</v>
      </c>
      <c r="E47" s="93"/>
      <c r="F47" s="113" t="str">
        <f t="shared" ref="F47:F56" si="4">F46</f>
        <v>£000</v>
      </c>
      <c r="G47" s="181"/>
      <c r="H47" s="181"/>
      <c r="I47" s="181"/>
      <c r="J47" s="181"/>
      <c r="K47" s="181"/>
      <c r="L47" s="181"/>
      <c r="M47" s="181"/>
      <c r="N47" s="181"/>
      <c r="O47" s="181"/>
      <c r="P47" s="181"/>
      <c r="Q47" s="181"/>
      <c r="R47" s="181"/>
      <c r="S47" s="181"/>
      <c r="T47" s="181"/>
      <c r="U47" s="181"/>
      <c r="V47" s="181"/>
      <c r="W47" s="181"/>
      <c r="X47" s="181"/>
      <c r="Y47" s="181"/>
      <c r="Z47" s="181"/>
      <c r="AA47" s="181"/>
      <c r="AB47" s="182"/>
    </row>
    <row r="48" spans="4:28" hidden="1" outlineLevel="1">
      <c r="D48" s="112" t="str">
        <f ca="1">'Line Items'!D713</f>
        <v>Interest &amp; Fees paid on Commercial Debt as part of AFC</v>
      </c>
      <c r="E48" s="93"/>
      <c r="F48" s="113" t="str">
        <f t="shared" si="4"/>
        <v>£000</v>
      </c>
      <c r="G48" s="181"/>
      <c r="H48" s="181"/>
      <c r="I48" s="181"/>
      <c r="J48" s="181"/>
      <c r="K48" s="181"/>
      <c r="L48" s="181"/>
      <c r="M48" s="181"/>
      <c r="N48" s="181"/>
      <c r="O48" s="181"/>
      <c r="P48" s="181"/>
      <c r="Q48" s="181"/>
      <c r="R48" s="181"/>
      <c r="S48" s="181"/>
      <c r="T48" s="181"/>
      <c r="U48" s="181"/>
      <c r="V48" s="181"/>
      <c r="W48" s="181"/>
      <c r="X48" s="181"/>
      <c r="Y48" s="181"/>
      <c r="Z48" s="181"/>
      <c r="AA48" s="181"/>
      <c r="AB48" s="182"/>
    </row>
    <row r="49" spans="4:28" hidden="1" outlineLevel="1">
      <c r="D49" s="112" t="str">
        <f ca="1">'Line Items'!D714</f>
        <v>Interest &amp; Fees paid on Shareholder Loan as part of AFC (excl. PCS)</v>
      </c>
      <c r="E49" s="93"/>
      <c r="F49" s="113" t="str">
        <f t="shared" si="4"/>
        <v>£000</v>
      </c>
      <c r="G49" s="181"/>
      <c r="H49" s="181"/>
      <c r="I49" s="181"/>
      <c r="J49" s="181"/>
      <c r="K49" s="181"/>
      <c r="L49" s="181"/>
      <c r="M49" s="181"/>
      <c r="N49" s="181"/>
      <c r="O49" s="181"/>
      <c r="P49" s="181"/>
      <c r="Q49" s="181"/>
      <c r="R49" s="181"/>
      <c r="S49" s="181"/>
      <c r="T49" s="181"/>
      <c r="U49" s="181"/>
      <c r="V49" s="181"/>
      <c r="W49" s="181"/>
      <c r="X49" s="181"/>
      <c r="Y49" s="181"/>
      <c r="Z49" s="181"/>
      <c r="AA49" s="181"/>
      <c r="AB49" s="182"/>
    </row>
    <row r="50" spans="4:28" hidden="1" outlineLevel="1">
      <c r="D50" s="112" t="str">
        <f ca="1">'Line Items'!D715</f>
        <v>Interest &amp; Fees paid on Parent Company Support</v>
      </c>
      <c r="E50" s="93"/>
      <c r="F50" s="113" t="str">
        <f t="shared" si="4"/>
        <v>£000</v>
      </c>
      <c r="G50" s="181"/>
      <c r="H50" s="181"/>
      <c r="I50" s="181"/>
      <c r="J50" s="181"/>
      <c r="K50" s="181"/>
      <c r="L50" s="181"/>
      <c r="M50" s="181"/>
      <c r="N50" s="181"/>
      <c r="O50" s="181"/>
      <c r="P50" s="181"/>
      <c r="Q50" s="181"/>
      <c r="R50" s="181"/>
      <c r="S50" s="181"/>
      <c r="T50" s="181"/>
      <c r="U50" s="181"/>
      <c r="V50" s="181"/>
      <c r="W50" s="181"/>
      <c r="X50" s="181"/>
      <c r="Y50" s="181"/>
      <c r="Z50" s="181"/>
      <c r="AA50" s="181"/>
      <c r="AB50" s="182"/>
    </row>
    <row r="51" spans="4:28" hidden="1" outlineLevel="1">
      <c r="D51" s="112" t="str">
        <f ca="1">'Line Items'!D716</f>
        <v>Performance Bond Costs</v>
      </c>
      <c r="E51" s="93"/>
      <c r="F51" s="113" t="str">
        <f t="shared" si="4"/>
        <v>£000</v>
      </c>
      <c r="G51" s="181"/>
      <c r="H51" s="181"/>
      <c r="I51" s="181"/>
      <c r="J51" s="181"/>
      <c r="K51" s="181"/>
      <c r="L51" s="181"/>
      <c r="M51" s="181"/>
      <c r="N51" s="181"/>
      <c r="O51" s="181"/>
      <c r="P51" s="181"/>
      <c r="Q51" s="181"/>
      <c r="R51" s="181"/>
      <c r="S51" s="181"/>
      <c r="T51" s="181"/>
      <c r="U51" s="181"/>
      <c r="V51" s="181"/>
      <c r="W51" s="181"/>
      <c r="X51" s="181"/>
      <c r="Y51" s="181"/>
      <c r="Z51" s="181"/>
      <c r="AA51" s="181"/>
      <c r="AB51" s="182"/>
    </row>
    <row r="52" spans="4:28" hidden="1" outlineLevel="1">
      <c r="D52" s="112" t="str">
        <f ca="1">'Line Items'!D717</f>
        <v>PCS Bond Costs</v>
      </c>
      <c r="E52" s="93"/>
      <c r="F52" s="113" t="str">
        <f t="shared" si="4"/>
        <v>£000</v>
      </c>
      <c r="G52" s="181"/>
      <c r="H52" s="181"/>
      <c r="I52" s="181"/>
      <c r="J52" s="181"/>
      <c r="K52" s="181"/>
      <c r="L52" s="181"/>
      <c r="M52" s="181"/>
      <c r="N52" s="181"/>
      <c r="O52" s="181"/>
      <c r="P52" s="181"/>
      <c r="Q52" s="181"/>
      <c r="R52" s="181"/>
      <c r="S52" s="181"/>
      <c r="T52" s="181"/>
      <c r="U52" s="181"/>
      <c r="V52" s="181"/>
      <c r="W52" s="181"/>
      <c r="X52" s="181"/>
      <c r="Y52" s="181"/>
      <c r="Z52" s="181"/>
      <c r="AA52" s="181"/>
      <c r="AB52" s="182"/>
    </row>
    <row r="53" spans="4:28" hidden="1" outlineLevel="1">
      <c r="D53" s="112" t="str">
        <f ca="1">'Line Items'!D718</f>
        <v>Season Ticket Bond Costs</v>
      </c>
      <c r="E53" s="93"/>
      <c r="F53" s="113" t="str">
        <f t="shared" si="4"/>
        <v>£000</v>
      </c>
      <c r="G53" s="181"/>
      <c r="H53" s="181"/>
      <c r="I53" s="181"/>
      <c r="J53" s="181"/>
      <c r="K53" s="181"/>
      <c r="L53" s="181"/>
      <c r="M53" s="181"/>
      <c r="N53" s="181"/>
      <c r="O53" s="181"/>
      <c r="P53" s="181"/>
      <c r="Q53" s="181"/>
      <c r="R53" s="181"/>
      <c r="S53" s="181"/>
      <c r="T53" s="181"/>
      <c r="U53" s="181"/>
      <c r="V53" s="181"/>
      <c r="W53" s="181"/>
      <c r="X53" s="181"/>
      <c r="Y53" s="181"/>
      <c r="Z53" s="181"/>
      <c r="AA53" s="181"/>
      <c r="AB53" s="182"/>
    </row>
    <row r="54" spans="4:28" hidden="1" outlineLevel="1">
      <c r="D54" s="112" t="str">
        <f ca="1">'Line Items'!D719</f>
        <v>[Finance Servicing Line 09]</v>
      </c>
      <c r="E54" s="93"/>
      <c r="F54" s="113" t="str">
        <f t="shared" si="4"/>
        <v>£000</v>
      </c>
      <c r="G54" s="181"/>
      <c r="H54" s="181"/>
      <c r="I54" s="181"/>
      <c r="J54" s="181"/>
      <c r="K54" s="181"/>
      <c r="L54" s="181"/>
      <c r="M54" s="181"/>
      <c r="N54" s="181"/>
      <c r="O54" s="181"/>
      <c r="P54" s="181"/>
      <c r="Q54" s="181"/>
      <c r="R54" s="181"/>
      <c r="S54" s="181"/>
      <c r="T54" s="181"/>
      <c r="U54" s="181"/>
      <c r="V54" s="181"/>
      <c r="W54" s="181"/>
      <c r="X54" s="181"/>
      <c r="Y54" s="181"/>
      <c r="Z54" s="181"/>
      <c r="AA54" s="181"/>
      <c r="AB54" s="182"/>
    </row>
    <row r="55" spans="4:28" hidden="1" outlineLevel="1">
      <c r="D55" s="112" t="str">
        <f ca="1">'Line Items'!D720</f>
        <v>[Finance Servicing Line 10]</v>
      </c>
      <c r="E55" s="93"/>
      <c r="F55" s="113" t="str">
        <f t="shared" si="4"/>
        <v>£000</v>
      </c>
      <c r="G55" s="181"/>
      <c r="H55" s="181"/>
      <c r="I55" s="181"/>
      <c r="J55" s="181"/>
      <c r="K55" s="181"/>
      <c r="L55" s="181"/>
      <c r="M55" s="181"/>
      <c r="N55" s="181"/>
      <c r="O55" s="181"/>
      <c r="P55" s="181"/>
      <c r="Q55" s="181"/>
      <c r="R55" s="181"/>
      <c r="S55" s="181"/>
      <c r="T55" s="181"/>
      <c r="U55" s="181"/>
      <c r="V55" s="181"/>
      <c r="W55" s="181"/>
      <c r="X55" s="181"/>
      <c r="Y55" s="181"/>
      <c r="Z55" s="181"/>
      <c r="AA55" s="181"/>
      <c r="AB55" s="182"/>
    </row>
    <row r="56" spans="4:28" hidden="1" outlineLevel="1">
      <c r="D56" s="123" t="str">
        <f ca="1">'Line Items'!D721</f>
        <v>[Finance Servicing Line 11]</v>
      </c>
      <c r="E56" s="183"/>
      <c r="F56" s="124" t="str">
        <f t="shared" si="4"/>
        <v>£000</v>
      </c>
      <c r="G56" s="184"/>
      <c r="H56" s="184"/>
      <c r="I56" s="184"/>
      <c r="J56" s="184"/>
      <c r="K56" s="184"/>
      <c r="L56" s="184"/>
      <c r="M56" s="184"/>
      <c r="N56" s="184"/>
      <c r="O56" s="184"/>
      <c r="P56" s="184"/>
      <c r="Q56" s="184"/>
      <c r="R56" s="184"/>
      <c r="S56" s="184"/>
      <c r="T56" s="184"/>
      <c r="U56" s="184"/>
      <c r="V56" s="184"/>
      <c r="W56" s="184"/>
      <c r="X56" s="184"/>
      <c r="Y56" s="184"/>
      <c r="Z56" s="184"/>
      <c r="AA56" s="184"/>
      <c r="AB56" s="185"/>
    </row>
    <row r="57" spans="4:28" hidden="1" outlineLevel="1"/>
    <row r="58" spans="4:28" s="154" customFormat="1" hidden="1" outlineLevel="1">
      <c r="D58" s="241" t="str">
        <f ca="1">'Line Items'!D722</f>
        <v>Total servicing of finance</v>
      </c>
      <c r="E58" s="242"/>
      <c r="F58" s="243" t="str">
        <f>F56</f>
        <v>£000</v>
      </c>
      <c r="G58" s="244">
        <f>SUM(G46:G56)</f>
        <v>0</v>
      </c>
      <c r="H58" s="244">
        <f t="shared" ref="H58:AB58" si="5">SUM(H46:H56)</f>
        <v>0</v>
      </c>
      <c r="I58" s="244">
        <f t="shared" si="5"/>
        <v>0</v>
      </c>
      <c r="J58" s="244">
        <f t="shared" si="5"/>
        <v>0</v>
      </c>
      <c r="K58" s="244">
        <f t="shared" si="5"/>
        <v>0</v>
      </c>
      <c r="L58" s="244">
        <f t="shared" si="5"/>
        <v>0</v>
      </c>
      <c r="M58" s="244">
        <f t="shared" si="5"/>
        <v>0</v>
      </c>
      <c r="N58" s="244">
        <f t="shared" si="5"/>
        <v>0</v>
      </c>
      <c r="O58" s="244">
        <f t="shared" si="5"/>
        <v>0</v>
      </c>
      <c r="P58" s="244">
        <f t="shared" si="5"/>
        <v>0</v>
      </c>
      <c r="Q58" s="244">
        <f t="shared" si="5"/>
        <v>0</v>
      </c>
      <c r="R58" s="244">
        <f t="shared" si="5"/>
        <v>0</v>
      </c>
      <c r="S58" s="244">
        <f t="shared" si="5"/>
        <v>0</v>
      </c>
      <c r="T58" s="244">
        <f t="shared" si="5"/>
        <v>0</v>
      </c>
      <c r="U58" s="244">
        <f t="shared" si="5"/>
        <v>0</v>
      </c>
      <c r="V58" s="244">
        <f t="shared" si="5"/>
        <v>0</v>
      </c>
      <c r="W58" s="244">
        <f t="shared" si="5"/>
        <v>0</v>
      </c>
      <c r="X58" s="244">
        <f t="shared" si="5"/>
        <v>0</v>
      </c>
      <c r="Y58" s="244">
        <f t="shared" si="5"/>
        <v>0</v>
      </c>
      <c r="Z58" s="244">
        <f t="shared" si="5"/>
        <v>0</v>
      </c>
      <c r="AA58" s="244">
        <f t="shared" si="5"/>
        <v>0</v>
      </c>
      <c r="AB58" s="245">
        <f t="shared" si="5"/>
        <v>0</v>
      </c>
    </row>
    <row r="59" spans="4:28" hidden="1" outlineLevel="1"/>
    <row r="60" spans="4:28" s="154" customFormat="1" hidden="1" outlineLevel="1">
      <c r="D60" s="241" t="str">
        <f ca="1">'Line Items'!D724</f>
        <v>Cashflow (post financing)</v>
      </c>
      <c r="E60" s="242"/>
      <c r="F60" s="243" t="str">
        <f>F58</f>
        <v>£000</v>
      </c>
      <c r="G60" s="244">
        <f>SUM(G29,G43,G58)</f>
        <v>0</v>
      </c>
      <c r="H60" s="244">
        <f t="shared" ref="H60:AB60" si="6">SUM(H29,H43,H58)</f>
        <v>0</v>
      </c>
      <c r="I60" s="244">
        <f t="shared" si="6"/>
        <v>0</v>
      </c>
      <c r="J60" s="244">
        <f t="shared" si="6"/>
        <v>0</v>
      </c>
      <c r="K60" s="244">
        <f t="shared" si="6"/>
        <v>0</v>
      </c>
      <c r="L60" s="244">
        <f t="shared" si="6"/>
        <v>0</v>
      </c>
      <c r="M60" s="244">
        <f t="shared" si="6"/>
        <v>0</v>
      </c>
      <c r="N60" s="244">
        <f t="shared" si="6"/>
        <v>0</v>
      </c>
      <c r="O60" s="244">
        <f t="shared" si="6"/>
        <v>0</v>
      </c>
      <c r="P60" s="244">
        <f t="shared" si="6"/>
        <v>0</v>
      </c>
      <c r="Q60" s="244">
        <f t="shared" si="6"/>
        <v>0</v>
      </c>
      <c r="R60" s="244">
        <f t="shared" si="6"/>
        <v>0</v>
      </c>
      <c r="S60" s="244">
        <f t="shared" si="6"/>
        <v>0</v>
      </c>
      <c r="T60" s="244">
        <f t="shared" si="6"/>
        <v>0</v>
      </c>
      <c r="U60" s="244">
        <f t="shared" si="6"/>
        <v>0</v>
      </c>
      <c r="V60" s="244">
        <f t="shared" si="6"/>
        <v>0</v>
      </c>
      <c r="W60" s="244">
        <f t="shared" si="6"/>
        <v>0</v>
      </c>
      <c r="X60" s="244">
        <f t="shared" si="6"/>
        <v>0</v>
      </c>
      <c r="Y60" s="244">
        <f t="shared" si="6"/>
        <v>0</v>
      </c>
      <c r="Z60" s="244">
        <f t="shared" si="6"/>
        <v>0</v>
      </c>
      <c r="AA60" s="244">
        <f t="shared" si="6"/>
        <v>0</v>
      </c>
      <c r="AB60" s="245">
        <f t="shared" si="6"/>
        <v>0</v>
      </c>
    </row>
    <row r="61" spans="4:28" hidden="1" outlineLevel="1"/>
    <row r="62" spans="4:28" hidden="1" outlineLevel="1">
      <c r="D62" s="300" t="str">
        <f ca="1">'Line Items'!D726</f>
        <v>DfT Profit Share</v>
      </c>
      <c r="E62" s="301"/>
      <c r="F62" s="243" t="str">
        <f>F60</f>
        <v>£000</v>
      </c>
      <c r="G62" s="307"/>
      <c r="H62" s="307"/>
      <c r="I62" s="307"/>
      <c r="J62" s="307"/>
      <c r="K62" s="307"/>
      <c r="L62" s="307"/>
      <c r="M62" s="307"/>
      <c r="N62" s="307"/>
      <c r="O62" s="307"/>
      <c r="P62" s="307"/>
      <c r="Q62" s="307"/>
      <c r="R62" s="307"/>
      <c r="S62" s="307"/>
      <c r="T62" s="307"/>
      <c r="U62" s="307"/>
      <c r="V62" s="307"/>
      <c r="W62" s="307"/>
      <c r="X62" s="307"/>
      <c r="Y62" s="307"/>
      <c r="Z62" s="307"/>
      <c r="AA62" s="307"/>
      <c r="AB62" s="308"/>
    </row>
    <row r="63" spans="4:28" hidden="1" outlineLevel="1"/>
    <row r="64" spans="4:28" hidden="1" outlineLevel="1">
      <c r="D64" s="300" t="str">
        <f ca="1">'Line Items'!D728</f>
        <v>Dividends</v>
      </c>
      <c r="E64" s="301"/>
      <c r="F64" s="243" t="str">
        <f>F62</f>
        <v>£000</v>
      </c>
      <c r="G64" s="307"/>
      <c r="H64" s="307"/>
      <c r="I64" s="307"/>
      <c r="J64" s="307"/>
      <c r="K64" s="307"/>
      <c r="L64" s="307"/>
      <c r="M64" s="307"/>
      <c r="N64" s="307"/>
      <c r="O64" s="307"/>
      <c r="P64" s="307"/>
      <c r="Q64" s="307"/>
      <c r="R64" s="307"/>
      <c r="S64" s="307"/>
      <c r="T64" s="307"/>
      <c r="U64" s="307"/>
      <c r="V64" s="307"/>
      <c r="W64" s="307"/>
      <c r="X64" s="307"/>
      <c r="Y64" s="307"/>
      <c r="Z64" s="307"/>
      <c r="AA64" s="307"/>
      <c r="AB64" s="308"/>
    </row>
    <row r="65" spans="2:28" hidden="1" outlineLevel="1"/>
    <row r="66" spans="2:28" s="154" customFormat="1" hidden="1" outlineLevel="1">
      <c r="D66" s="241" t="str">
        <f ca="1">'Line Items'!D730</f>
        <v>Cashflow for Period</v>
      </c>
      <c r="E66" s="242"/>
      <c r="F66" s="243" t="str">
        <f>F64</f>
        <v>£000</v>
      </c>
      <c r="G66" s="244">
        <f t="shared" ref="G66:AB66" si="7">SUM(G60,G62,G64)</f>
        <v>0</v>
      </c>
      <c r="H66" s="244">
        <f t="shared" si="7"/>
        <v>0</v>
      </c>
      <c r="I66" s="244">
        <f t="shared" si="7"/>
        <v>0</v>
      </c>
      <c r="J66" s="244">
        <f t="shared" si="7"/>
        <v>0</v>
      </c>
      <c r="K66" s="244">
        <f t="shared" si="7"/>
        <v>0</v>
      </c>
      <c r="L66" s="244">
        <f t="shared" si="7"/>
        <v>0</v>
      </c>
      <c r="M66" s="244">
        <f t="shared" si="7"/>
        <v>0</v>
      </c>
      <c r="N66" s="244">
        <f t="shared" si="7"/>
        <v>0</v>
      </c>
      <c r="O66" s="244">
        <f t="shared" si="7"/>
        <v>0</v>
      </c>
      <c r="P66" s="244">
        <f t="shared" si="7"/>
        <v>0</v>
      </c>
      <c r="Q66" s="244">
        <f t="shared" si="7"/>
        <v>0</v>
      </c>
      <c r="R66" s="244">
        <f t="shared" si="7"/>
        <v>0</v>
      </c>
      <c r="S66" s="244">
        <f t="shared" si="7"/>
        <v>0</v>
      </c>
      <c r="T66" s="244">
        <f t="shared" si="7"/>
        <v>0</v>
      </c>
      <c r="U66" s="244">
        <f t="shared" si="7"/>
        <v>0</v>
      </c>
      <c r="V66" s="244">
        <f t="shared" si="7"/>
        <v>0</v>
      </c>
      <c r="W66" s="244">
        <f t="shared" si="7"/>
        <v>0</v>
      </c>
      <c r="X66" s="244">
        <f t="shared" si="7"/>
        <v>0</v>
      </c>
      <c r="Y66" s="244">
        <f t="shared" si="7"/>
        <v>0</v>
      </c>
      <c r="Z66" s="244">
        <f t="shared" si="7"/>
        <v>0</v>
      </c>
      <c r="AA66" s="244">
        <f t="shared" si="7"/>
        <v>0</v>
      </c>
      <c r="AB66" s="245">
        <f t="shared" si="7"/>
        <v>0</v>
      </c>
    </row>
    <row r="67" spans="2:28" hidden="1" outlineLevel="1"/>
    <row r="68" spans="2:28" hidden="1" outlineLevel="1">
      <c r="D68" s="106" t="str">
        <f ca="1">'Line Items'!D732</f>
        <v>Balance B/F</v>
      </c>
      <c r="E68" s="89"/>
      <c r="F68" s="192" t="str">
        <f>F66</f>
        <v>£000</v>
      </c>
      <c r="G68" s="179"/>
      <c r="H68" s="179"/>
      <c r="I68" s="179"/>
      <c r="J68" s="179"/>
      <c r="K68" s="179"/>
      <c r="L68" s="179"/>
      <c r="M68" s="179"/>
      <c r="N68" s="179"/>
      <c r="O68" s="179"/>
      <c r="P68" s="179"/>
      <c r="Q68" s="179"/>
      <c r="R68" s="179"/>
      <c r="S68" s="179"/>
      <c r="T68" s="179"/>
      <c r="U68" s="179"/>
      <c r="V68" s="179"/>
      <c r="W68" s="179"/>
      <c r="X68" s="179"/>
      <c r="Y68" s="179"/>
      <c r="Z68" s="179"/>
      <c r="AA68" s="179"/>
      <c r="AB68" s="197"/>
    </row>
    <row r="69" spans="2:28" hidden="1" outlineLevel="1">
      <c r="D69" s="112" t="str">
        <f ca="1">'Line Items'!D733</f>
        <v>Balance generated in year</v>
      </c>
      <c r="E69" s="93"/>
      <c r="F69" s="113" t="str">
        <f>F68</f>
        <v>£000</v>
      </c>
      <c r="G69" s="181"/>
      <c r="H69" s="181"/>
      <c r="I69" s="181"/>
      <c r="J69" s="181"/>
      <c r="K69" s="181"/>
      <c r="L69" s="181"/>
      <c r="M69" s="181"/>
      <c r="N69" s="181"/>
      <c r="O69" s="181"/>
      <c r="P69" s="181"/>
      <c r="Q69" s="181"/>
      <c r="R69" s="181"/>
      <c r="S69" s="181"/>
      <c r="T69" s="181"/>
      <c r="U69" s="181"/>
      <c r="V69" s="181"/>
      <c r="W69" s="181"/>
      <c r="X69" s="181"/>
      <c r="Y69" s="181"/>
      <c r="Z69" s="181"/>
      <c r="AA69" s="181"/>
      <c r="AB69" s="182"/>
    </row>
    <row r="70" spans="2:28" hidden="1" outlineLevel="1">
      <c r="D70" s="123" t="str">
        <f ca="1">'Line Items'!D734</f>
        <v>Balance C/F</v>
      </c>
      <c r="E70" s="183"/>
      <c r="F70" s="124" t="str">
        <f>F69</f>
        <v>£000</v>
      </c>
      <c r="G70" s="184"/>
      <c r="H70" s="184"/>
      <c r="I70" s="184"/>
      <c r="J70" s="184"/>
      <c r="K70" s="184"/>
      <c r="L70" s="184"/>
      <c r="M70" s="184"/>
      <c r="N70" s="184"/>
      <c r="O70" s="184"/>
      <c r="P70" s="184"/>
      <c r="Q70" s="184"/>
      <c r="R70" s="184"/>
      <c r="S70" s="184"/>
      <c r="T70" s="184"/>
      <c r="U70" s="184"/>
      <c r="V70" s="184"/>
      <c r="W70" s="184"/>
      <c r="X70" s="184"/>
      <c r="Y70" s="184"/>
      <c r="Z70" s="184"/>
      <c r="AA70" s="184"/>
      <c r="AB70" s="185"/>
    </row>
    <row r="71" spans="2:28" hidden="1" outlineLevel="1">
      <c r="D71" s="304" t="s">
        <v>934</v>
      </c>
      <c r="E71" s="304"/>
      <c r="F71" s="304"/>
      <c r="G71" s="305" t="b">
        <f>ABS(G69-G66)&lt;0.001</f>
        <v>1</v>
      </c>
      <c r="H71" s="305" t="b">
        <f t="shared" ref="H71:AB71" si="8">ABS(H69-H66)&lt;0.001</f>
        <v>1</v>
      </c>
      <c r="I71" s="305" t="b">
        <f t="shared" si="8"/>
        <v>1</v>
      </c>
      <c r="J71" s="305" t="b">
        <f t="shared" si="8"/>
        <v>1</v>
      </c>
      <c r="K71" s="305" t="b">
        <f t="shared" si="8"/>
        <v>1</v>
      </c>
      <c r="L71" s="305" t="b">
        <f t="shared" si="8"/>
        <v>1</v>
      </c>
      <c r="M71" s="305" t="b">
        <f t="shared" si="8"/>
        <v>1</v>
      </c>
      <c r="N71" s="305" t="b">
        <f t="shared" si="8"/>
        <v>1</v>
      </c>
      <c r="O71" s="305" t="b">
        <f t="shared" si="8"/>
        <v>1</v>
      </c>
      <c r="P71" s="305" t="b">
        <f t="shared" si="8"/>
        <v>1</v>
      </c>
      <c r="Q71" s="305" t="b">
        <f t="shared" si="8"/>
        <v>1</v>
      </c>
      <c r="R71" s="305" t="b">
        <f t="shared" si="8"/>
        <v>1</v>
      </c>
      <c r="S71" s="305" t="b">
        <f t="shared" si="8"/>
        <v>1</v>
      </c>
      <c r="T71" s="305" t="b">
        <f t="shared" si="8"/>
        <v>1</v>
      </c>
      <c r="U71" s="305" t="b">
        <f t="shared" si="8"/>
        <v>1</v>
      </c>
      <c r="V71" s="305" t="b">
        <f t="shared" si="8"/>
        <v>1</v>
      </c>
      <c r="W71" s="305" t="b">
        <f t="shared" si="8"/>
        <v>1</v>
      </c>
      <c r="X71" s="305" t="b">
        <f t="shared" si="8"/>
        <v>1</v>
      </c>
      <c r="Y71" s="305" t="b">
        <f t="shared" si="8"/>
        <v>1</v>
      </c>
      <c r="Z71" s="305" t="b">
        <f t="shared" si="8"/>
        <v>1</v>
      </c>
      <c r="AA71" s="305" t="b">
        <f t="shared" si="8"/>
        <v>1</v>
      </c>
      <c r="AB71" s="305" t="b">
        <f t="shared" si="8"/>
        <v>1</v>
      </c>
    </row>
    <row r="72" spans="2:28" hidden="1" outlineLevel="1">
      <c r="D72" s="304" t="s">
        <v>935</v>
      </c>
      <c r="E72" s="304"/>
      <c r="F72" s="304"/>
      <c r="G72" s="305" t="b">
        <f>ABS(G70-BS!G25)&lt;0.001</f>
        <v>1</v>
      </c>
      <c r="H72" s="305" t="b">
        <f>ABS(H70-BS!H25)&lt;0.001</f>
        <v>1</v>
      </c>
      <c r="I72" s="305" t="b">
        <f>ABS(I70-BS!I25)&lt;0.001</f>
        <v>1</v>
      </c>
      <c r="J72" s="305" t="b">
        <f>ABS(J70-BS!J25)&lt;0.001</f>
        <v>1</v>
      </c>
      <c r="K72" s="305" t="b">
        <f>ABS(K70-BS!K25)&lt;0.001</f>
        <v>1</v>
      </c>
      <c r="L72" s="305" t="b">
        <f>ABS(L70-BS!L25)&lt;0.001</f>
        <v>1</v>
      </c>
      <c r="M72" s="305" t="b">
        <f>ABS(M70-BS!M25)&lt;0.001</f>
        <v>1</v>
      </c>
      <c r="N72" s="305" t="b">
        <f>ABS(N70-BS!N25)&lt;0.001</f>
        <v>1</v>
      </c>
      <c r="O72" s="305" t="b">
        <f>ABS(O70-BS!O25)&lt;0.001</f>
        <v>1</v>
      </c>
      <c r="P72" s="305" t="b">
        <f>ABS(P70-BS!P25)&lt;0.001</f>
        <v>1</v>
      </c>
      <c r="Q72" s="305" t="b">
        <f>ABS(Q70-BS!Q25)&lt;0.001</f>
        <v>1</v>
      </c>
      <c r="R72" s="305" t="b">
        <f>ABS(R70-BS!R25)&lt;0.001</f>
        <v>1</v>
      </c>
      <c r="S72" s="305" t="b">
        <f>ABS(S70-BS!S25)&lt;0.001</f>
        <v>1</v>
      </c>
      <c r="T72" s="305" t="b">
        <f>ABS(T70-BS!T25)&lt;0.001</f>
        <v>1</v>
      </c>
      <c r="U72" s="305" t="b">
        <f>ABS(U70-BS!U25)&lt;0.001</f>
        <v>1</v>
      </c>
      <c r="V72" s="305" t="b">
        <f>ABS(V70-BS!V25)&lt;0.001</f>
        <v>1</v>
      </c>
      <c r="W72" s="305" t="b">
        <f>ABS(W70-BS!W25)&lt;0.001</f>
        <v>1</v>
      </c>
      <c r="X72" s="305" t="b">
        <f>ABS(X70-BS!X25)&lt;0.001</f>
        <v>1</v>
      </c>
      <c r="Y72" s="305" t="b">
        <f>ABS(Y70-BS!Y25)&lt;0.001</f>
        <v>1</v>
      </c>
      <c r="Z72" s="305" t="b">
        <f>ABS(Z70-BS!Z25)&lt;0.001</f>
        <v>1</v>
      </c>
      <c r="AA72" s="305" t="b">
        <f>ABS(AA70-BS!AA25)&lt;0.001</f>
        <v>1</v>
      </c>
      <c r="AB72" s="305" t="b">
        <f>ABS(AB70-BS!AB25)&lt;0.001</f>
        <v>1</v>
      </c>
    </row>
    <row r="73" spans="2:28" collapsed="1"/>
    <row r="74" spans="2:28" ht="16.5">
      <c r="B74" s="5" t="s">
        <v>21</v>
      </c>
      <c r="C74" s="5"/>
      <c r="D74" s="5"/>
      <c r="E74" s="5"/>
      <c r="F74" s="5"/>
      <c r="G74" s="5"/>
      <c r="H74" s="5"/>
      <c r="I74" s="5"/>
      <c r="J74" s="5"/>
      <c r="K74" s="5"/>
      <c r="L74" s="5"/>
      <c r="M74" s="5"/>
      <c r="N74" s="5"/>
      <c r="O74" s="5"/>
      <c r="P74" s="5"/>
      <c r="Q74" s="5"/>
      <c r="R74" s="5"/>
      <c r="S74" s="5"/>
      <c r="T74" s="5"/>
      <c r="U74" s="5"/>
      <c r="V74" s="5"/>
      <c r="W74" s="5"/>
      <c r="X74" s="5"/>
      <c r="Y74" s="5"/>
      <c r="Z74" s="5"/>
      <c r="AA74" s="5"/>
      <c r="AB74"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63" fitToHeight="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B2:AD79"/>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activeCell="G78" sqref="G78"/>
    </sheetView>
  </sheetViews>
  <sheetFormatPr defaultColWidth="9" defaultRowHeight="12.75" outlineLevelRow="1" outlineLevelCol="1"/>
  <cols>
    <col min="1" max="1" width="2.85546875" style="3" customWidth="1"/>
    <col min="2" max="3" width="3.140625" style="3" customWidth="1"/>
    <col min="4" max="4" width="11" style="3" customWidth="1"/>
    <col min="5" max="5" width="46.140625" style="3" customWidth="1"/>
    <col min="6" max="6" width="11.42578125" style="3" customWidth="1"/>
    <col min="7" max="21" width="10.7109375" style="3" customWidth="1"/>
    <col min="22" max="28" width="10.7109375" style="3" hidden="1" customWidth="1" outlineLevel="1"/>
    <col min="29" max="29" width="4" style="3" customWidth="1" collapsed="1"/>
    <col min="30" max="30" width="11.42578125" style="3" customWidth="1"/>
    <col min="31" max="16384" width="9" style="3"/>
  </cols>
  <sheetData>
    <row r="2" spans="2:30">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2:30">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2:30">
      <c r="B4" s="1" t="str">
        <f ca="1">'Template Cover'!B4</f>
        <v>Sheet:</v>
      </c>
      <c r="C4" s="2"/>
      <c r="D4" s="2"/>
      <c r="E4" s="2"/>
      <c r="F4" s="2"/>
      <c r="G4" s="2" t="str">
        <f ca="1">MID(CELL("filename",$A$1),FIND("]",CELL("filename",$A$1))+1,99)</f>
        <v>BS</v>
      </c>
      <c r="H4" s="2"/>
      <c r="I4" s="2"/>
      <c r="J4" s="2"/>
      <c r="K4" s="2"/>
      <c r="L4" s="2"/>
      <c r="M4" s="2"/>
      <c r="N4" s="2"/>
      <c r="O4" s="2"/>
      <c r="P4" s="2"/>
      <c r="Q4" s="2"/>
      <c r="R4" s="2"/>
      <c r="S4" s="2"/>
      <c r="T4" s="2"/>
      <c r="U4" s="2"/>
      <c r="V4" s="2"/>
      <c r="W4" s="2"/>
      <c r="X4" s="2"/>
      <c r="Y4" s="2"/>
      <c r="Z4" s="2"/>
      <c r="AA4" s="2"/>
      <c r="AB4" s="2"/>
      <c r="AC4" s="2"/>
      <c r="AD4" s="2"/>
    </row>
    <row r="5" spans="2:30">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2:30">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2:30">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2:30" ht="25.5">
      <c r="D9" s="595" t="str">
        <f ca="1">RN_Switch</f>
        <v>Nominal</v>
      </c>
      <c r="E9" s="614"/>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309" t="s">
        <v>663</v>
      </c>
    </row>
    <row r="10" spans="2:30" ht="25.5">
      <c r="D10" s="599" t="str">
        <f ca="1">Option_Switch</f>
        <v>Base Model</v>
      </c>
      <c r="E10" s="615"/>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309" t="s">
        <v>80</v>
      </c>
    </row>
    <row r="11" spans="2:30">
      <c r="D11" s="601"/>
      <c r="E11" s="616"/>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103">
        <v>42461</v>
      </c>
    </row>
    <row r="13" spans="2:30" ht="16.5">
      <c r="B13" s="5" t="s">
        <v>449</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idden="1" outlineLevel="1"/>
    <row r="15" spans="2:30" hidden="1" outlineLevel="1">
      <c r="D15" s="153" t="str">
        <f ca="1">'Line Items'!C739</f>
        <v>Fixed assets (positive)</v>
      </c>
    </row>
    <row r="16" spans="2:30" hidden="1" outlineLevel="1">
      <c r="D16" s="106" t="str">
        <f ca="1">'Line Items'!D740</f>
        <v>Tangible assets</v>
      </c>
      <c r="E16" s="89"/>
      <c r="F16" s="107" t="s">
        <v>105</v>
      </c>
      <c r="G16" s="179"/>
      <c r="H16" s="179"/>
      <c r="I16" s="179"/>
      <c r="J16" s="180"/>
      <c r="K16" s="179"/>
      <c r="L16" s="179"/>
      <c r="M16" s="179"/>
      <c r="N16" s="179"/>
      <c r="O16" s="179"/>
      <c r="P16" s="179"/>
      <c r="Q16" s="179"/>
      <c r="R16" s="179"/>
      <c r="S16" s="179"/>
      <c r="T16" s="179"/>
      <c r="U16" s="179"/>
      <c r="V16" s="179"/>
      <c r="W16" s="179"/>
      <c r="X16" s="179"/>
      <c r="Y16" s="179"/>
      <c r="Z16" s="179"/>
      <c r="AA16" s="179"/>
      <c r="AB16" s="197"/>
      <c r="AD16" s="45"/>
    </row>
    <row r="17" spans="4:30" hidden="1" outlineLevel="1">
      <c r="D17" s="123" t="str">
        <f ca="1">'Line Items'!D741</f>
        <v>Intangible assets</v>
      </c>
      <c r="E17" s="183"/>
      <c r="F17" s="124" t="str">
        <f>F16</f>
        <v>£000</v>
      </c>
      <c r="G17" s="184"/>
      <c r="H17" s="184"/>
      <c r="I17" s="184"/>
      <c r="J17" s="184"/>
      <c r="K17" s="184"/>
      <c r="L17" s="184"/>
      <c r="M17" s="184"/>
      <c r="N17" s="184"/>
      <c r="O17" s="184"/>
      <c r="P17" s="184"/>
      <c r="Q17" s="184"/>
      <c r="R17" s="184"/>
      <c r="S17" s="184"/>
      <c r="T17" s="184"/>
      <c r="U17" s="184"/>
      <c r="V17" s="184"/>
      <c r="W17" s="184"/>
      <c r="X17" s="184"/>
      <c r="Y17" s="184"/>
      <c r="Z17" s="184"/>
      <c r="AA17" s="184"/>
      <c r="AB17" s="185"/>
      <c r="AD17" s="47"/>
    </row>
    <row r="18" spans="4:30" hidden="1" outlineLevel="1"/>
    <row r="19" spans="4:30" s="154" customFormat="1" hidden="1" outlineLevel="1">
      <c r="D19" s="241" t="str">
        <f ca="1">'Line Items'!D742</f>
        <v>Total fixed assets</v>
      </c>
      <c r="E19" s="242"/>
      <c r="F19" s="243" t="str">
        <f>F17</f>
        <v>£000</v>
      </c>
      <c r="G19" s="244">
        <f>SUM(G16:G17)</f>
        <v>0</v>
      </c>
      <c r="H19" s="244">
        <f t="shared" ref="H19:AB19" si="0">SUM(H16:H17)</f>
        <v>0</v>
      </c>
      <c r="I19" s="244">
        <f t="shared" si="0"/>
        <v>0</v>
      </c>
      <c r="J19" s="244">
        <f t="shared" si="0"/>
        <v>0</v>
      </c>
      <c r="K19" s="244">
        <f t="shared" si="0"/>
        <v>0</v>
      </c>
      <c r="L19" s="244">
        <f t="shared" si="0"/>
        <v>0</v>
      </c>
      <c r="M19" s="244">
        <f t="shared" si="0"/>
        <v>0</v>
      </c>
      <c r="N19" s="244">
        <f t="shared" si="0"/>
        <v>0</v>
      </c>
      <c r="O19" s="244">
        <f t="shared" si="0"/>
        <v>0</v>
      </c>
      <c r="P19" s="244">
        <f t="shared" si="0"/>
        <v>0</v>
      </c>
      <c r="Q19" s="244">
        <f t="shared" si="0"/>
        <v>0</v>
      </c>
      <c r="R19" s="244">
        <f t="shared" si="0"/>
        <v>0</v>
      </c>
      <c r="S19" s="244">
        <f t="shared" si="0"/>
        <v>0</v>
      </c>
      <c r="T19" s="244">
        <f t="shared" si="0"/>
        <v>0</v>
      </c>
      <c r="U19" s="244">
        <f t="shared" si="0"/>
        <v>0</v>
      </c>
      <c r="V19" s="244">
        <f t="shared" si="0"/>
        <v>0</v>
      </c>
      <c r="W19" s="244">
        <f t="shared" si="0"/>
        <v>0</v>
      </c>
      <c r="X19" s="244">
        <f t="shared" si="0"/>
        <v>0</v>
      </c>
      <c r="Y19" s="244">
        <f t="shared" si="0"/>
        <v>0</v>
      </c>
      <c r="Z19" s="244">
        <f t="shared" si="0"/>
        <v>0</v>
      </c>
      <c r="AA19" s="244">
        <f t="shared" si="0"/>
        <v>0</v>
      </c>
      <c r="AB19" s="245">
        <f t="shared" si="0"/>
        <v>0</v>
      </c>
      <c r="AD19" s="247">
        <f>SUM(AD16:AD17)</f>
        <v>0</v>
      </c>
    </row>
    <row r="20" spans="4:30" hidden="1" outlineLevel="1"/>
    <row r="21" spans="4:30" hidden="1" outlineLevel="1">
      <c r="D21" s="153" t="str">
        <f ca="1">'Line Items'!C744</f>
        <v>Current assets (positive)</v>
      </c>
    </row>
    <row r="22" spans="4:30" hidden="1" outlineLevel="1">
      <c r="D22" s="106" t="str">
        <f ca="1">'Line Items'!D745</f>
        <v>Stock</v>
      </c>
      <c r="E22" s="89"/>
      <c r="F22" s="107" t="s">
        <v>105</v>
      </c>
      <c r="G22" s="179"/>
      <c r="H22" s="179"/>
      <c r="I22" s="179"/>
      <c r="J22" s="179"/>
      <c r="K22" s="179"/>
      <c r="L22" s="179"/>
      <c r="M22" s="179"/>
      <c r="N22" s="179"/>
      <c r="O22" s="179"/>
      <c r="P22" s="179"/>
      <c r="Q22" s="179"/>
      <c r="R22" s="179"/>
      <c r="S22" s="179"/>
      <c r="T22" s="179"/>
      <c r="U22" s="179"/>
      <c r="V22" s="179"/>
      <c r="W22" s="179"/>
      <c r="X22" s="179"/>
      <c r="Y22" s="179"/>
      <c r="Z22" s="179"/>
      <c r="AA22" s="179"/>
      <c r="AB22" s="197"/>
      <c r="AD22" s="45"/>
    </row>
    <row r="23" spans="4:30" hidden="1" outlineLevel="1">
      <c r="D23" s="112" t="str">
        <f ca="1">'Line Items'!D746</f>
        <v>Debtors</v>
      </c>
      <c r="E23" s="93"/>
      <c r="F23" s="113" t="str">
        <f t="shared" ref="F23:F31" si="1">F22</f>
        <v>£000</v>
      </c>
      <c r="G23" s="181"/>
      <c r="H23" s="181"/>
      <c r="I23" s="181"/>
      <c r="J23" s="181"/>
      <c r="K23" s="181"/>
      <c r="L23" s="181"/>
      <c r="M23" s="181"/>
      <c r="N23" s="181"/>
      <c r="O23" s="181"/>
      <c r="P23" s="181"/>
      <c r="Q23" s="181"/>
      <c r="R23" s="181"/>
      <c r="S23" s="181"/>
      <c r="T23" s="181"/>
      <c r="U23" s="181"/>
      <c r="V23" s="181"/>
      <c r="W23" s="181"/>
      <c r="X23" s="181"/>
      <c r="Y23" s="181"/>
      <c r="Z23" s="181"/>
      <c r="AA23" s="181"/>
      <c r="AB23" s="182"/>
      <c r="AD23" s="46"/>
    </row>
    <row r="24" spans="4:30" hidden="1" outlineLevel="1">
      <c r="D24" s="112" t="str">
        <f ca="1">'Line Items'!D747</f>
        <v>Season Ticket Fund</v>
      </c>
      <c r="E24" s="93"/>
      <c r="F24" s="113" t="str">
        <f t="shared" si="1"/>
        <v>£000</v>
      </c>
      <c r="G24" s="181"/>
      <c r="H24" s="181"/>
      <c r="I24" s="181"/>
      <c r="J24" s="181"/>
      <c r="K24" s="181"/>
      <c r="L24" s="181"/>
      <c r="M24" s="181"/>
      <c r="N24" s="181"/>
      <c r="O24" s="181"/>
      <c r="P24" s="181"/>
      <c r="Q24" s="181"/>
      <c r="R24" s="181"/>
      <c r="S24" s="181"/>
      <c r="T24" s="181"/>
      <c r="U24" s="181"/>
      <c r="V24" s="181"/>
      <c r="W24" s="181"/>
      <c r="X24" s="181"/>
      <c r="Y24" s="181"/>
      <c r="Z24" s="181"/>
      <c r="AA24" s="181"/>
      <c r="AB24" s="182"/>
      <c r="AD24" s="46"/>
    </row>
    <row r="25" spans="4:30" hidden="1" outlineLevel="1">
      <c r="D25" s="112" t="str">
        <f ca="1">'Line Items'!D748</f>
        <v>Cash</v>
      </c>
      <c r="E25" s="93"/>
      <c r="F25" s="113" t="str">
        <f t="shared" si="1"/>
        <v>£000</v>
      </c>
      <c r="G25" s="181"/>
      <c r="H25" s="181"/>
      <c r="I25" s="181"/>
      <c r="J25" s="181"/>
      <c r="K25" s="181"/>
      <c r="L25" s="181"/>
      <c r="M25" s="181"/>
      <c r="N25" s="181"/>
      <c r="O25" s="181"/>
      <c r="P25" s="181"/>
      <c r="Q25" s="181"/>
      <c r="R25" s="181"/>
      <c r="S25" s="181"/>
      <c r="T25" s="181"/>
      <c r="U25" s="181"/>
      <c r="V25" s="181"/>
      <c r="W25" s="181"/>
      <c r="X25" s="181"/>
      <c r="Y25" s="181"/>
      <c r="Z25" s="181"/>
      <c r="AA25" s="181"/>
      <c r="AB25" s="182"/>
      <c r="AD25" s="46"/>
    </row>
    <row r="26" spans="4:30" hidden="1" outlineLevel="1">
      <c r="D26" s="112" t="str">
        <f ca="1">'Line Items'!D749</f>
        <v>Deferred Tax</v>
      </c>
      <c r="E26" s="93"/>
      <c r="F26" s="113" t="str">
        <f t="shared" si="1"/>
        <v>£000</v>
      </c>
      <c r="G26" s="181"/>
      <c r="H26" s="181"/>
      <c r="I26" s="181"/>
      <c r="J26" s="181"/>
      <c r="K26" s="181"/>
      <c r="L26" s="181"/>
      <c r="M26" s="181"/>
      <c r="N26" s="181"/>
      <c r="O26" s="181"/>
      <c r="P26" s="181"/>
      <c r="Q26" s="181"/>
      <c r="R26" s="181"/>
      <c r="S26" s="181"/>
      <c r="T26" s="181"/>
      <c r="U26" s="181"/>
      <c r="V26" s="181"/>
      <c r="W26" s="181"/>
      <c r="X26" s="181"/>
      <c r="Y26" s="181"/>
      <c r="Z26" s="181"/>
      <c r="AA26" s="181"/>
      <c r="AB26" s="182"/>
      <c r="AD26" s="46"/>
    </row>
    <row r="27" spans="4:30" hidden="1" outlineLevel="1">
      <c r="D27" s="112" t="str">
        <f ca="1">'Line Items'!D750</f>
        <v>Prepayments</v>
      </c>
      <c r="E27" s="93"/>
      <c r="F27" s="113" t="str">
        <f t="shared" si="1"/>
        <v>£000</v>
      </c>
      <c r="G27" s="181"/>
      <c r="H27" s="181"/>
      <c r="I27" s="181"/>
      <c r="J27" s="181"/>
      <c r="K27" s="181"/>
      <c r="L27" s="181"/>
      <c r="M27" s="181"/>
      <c r="N27" s="181"/>
      <c r="O27" s="181"/>
      <c r="P27" s="181"/>
      <c r="Q27" s="181"/>
      <c r="R27" s="181"/>
      <c r="S27" s="181"/>
      <c r="T27" s="181"/>
      <c r="U27" s="181"/>
      <c r="V27" s="181"/>
      <c r="W27" s="181"/>
      <c r="X27" s="181"/>
      <c r="Y27" s="181"/>
      <c r="Z27" s="181"/>
      <c r="AA27" s="181"/>
      <c r="AB27" s="182"/>
      <c r="AD27" s="46"/>
    </row>
    <row r="28" spans="4:30" hidden="1" outlineLevel="1">
      <c r="D28" s="112" t="str">
        <f ca="1">'Line Items'!D751</f>
        <v>VAT Net Debtor</v>
      </c>
      <c r="E28" s="93"/>
      <c r="F28" s="113" t="str">
        <f t="shared" si="1"/>
        <v>£000</v>
      </c>
      <c r="G28" s="181"/>
      <c r="H28" s="181"/>
      <c r="I28" s="181"/>
      <c r="J28" s="181"/>
      <c r="K28" s="181"/>
      <c r="L28" s="181"/>
      <c r="M28" s="181"/>
      <c r="N28" s="181"/>
      <c r="O28" s="181"/>
      <c r="P28" s="181"/>
      <c r="Q28" s="181"/>
      <c r="R28" s="181"/>
      <c r="S28" s="181"/>
      <c r="T28" s="181"/>
      <c r="U28" s="181"/>
      <c r="V28" s="181"/>
      <c r="W28" s="181"/>
      <c r="X28" s="181"/>
      <c r="Y28" s="181"/>
      <c r="Z28" s="181"/>
      <c r="AA28" s="181"/>
      <c r="AB28" s="182"/>
      <c r="AD28" s="46"/>
    </row>
    <row r="29" spans="4:30" hidden="1" outlineLevel="1">
      <c r="D29" s="112" t="str">
        <f ca="1">'Line Items'!D752</f>
        <v>[Current assets (positive) Line 8]</v>
      </c>
      <c r="E29" s="93"/>
      <c r="F29" s="113" t="str">
        <f t="shared" si="1"/>
        <v>£000</v>
      </c>
      <c r="G29" s="181"/>
      <c r="H29" s="181"/>
      <c r="I29" s="181"/>
      <c r="J29" s="181"/>
      <c r="K29" s="181"/>
      <c r="L29" s="181"/>
      <c r="M29" s="181"/>
      <c r="N29" s="181"/>
      <c r="O29" s="181"/>
      <c r="P29" s="181"/>
      <c r="Q29" s="181"/>
      <c r="R29" s="181"/>
      <c r="S29" s="181"/>
      <c r="T29" s="181"/>
      <c r="U29" s="181"/>
      <c r="V29" s="181"/>
      <c r="W29" s="181"/>
      <c r="X29" s="181"/>
      <c r="Y29" s="181"/>
      <c r="Z29" s="181"/>
      <c r="AA29" s="181"/>
      <c r="AB29" s="182"/>
      <c r="AD29" s="46"/>
    </row>
    <row r="30" spans="4:30" hidden="1" outlineLevel="1">
      <c r="D30" s="112" t="str">
        <f ca="1">'Line Items'!D753</f>
        <v>[Current assets (positive) Line 9]</v>
      </c>
      <c r="E30" s="93"/>
      <c r="F30" s="113" t="str">
        <f t="shared" si="1"/>
        <v>£000</v>
      </c>
      <c r="G30" s="181"/>
      <c r="H30" s="181"/>
      <c r="I30" s="181"/>
      <c r="J30" s="181"/>
      <c r="K30" s="181"/>
      <c r="L30" s="181"/>
      <c r="M30" s="181"/>
      <c r="N30" s="181"/>
      <c r="O30" s="181"/>
      <c r="P30" s="181"/>
      <c r="Q30" s="181"/>
      <c r="R30" s="181"/>
      <c r="S30" s="181"/>
      <c r="T30" s="181"/>
      <c r="U30" s="181"/>
      <c r="V30" s="181"/>
      <c r="W30" s="181"/>
      <c r="X30" s="181"/>
      <c r="Y30" s="181"/>
      <c r="Z30" s="181"/>
      <c r="AA30" s="181"/>
      <c r="AB30" s="182"/>
      <c r="AD30" s="46"/>
    </row>
    <row r="31" spans="4:30" hidden="1" outlineLevel="1">
      <c r="D31" s="123" t="str">
        <f ca="1">'Line Items'!D754</f>
        <v>[Current assets (positive) Line 10]</v>
      </c>
      <c r="E31" s="183"/>
      <c r="F31" s="124" t="str">
        <f t="shared" si="1"/>
        <v>£000</v>
      </c>
      <c r="G31" s="184"/>
      <c r="H31" s="184"/>
      <c r="I31" s="184"/>
      <c r="J31" s="184"/>
      <c r="K31" s="184"/>
      <c r="L31" s="184"/>
      <c r="M31" s="184"/>
      <c r="N31" s="184"/>
      <c r="O31" s="184"/>
      <c r="P31" s="184"/>
      <c r="Q31" s="184"/>
      <c r="R31" s="184"/>
      <c r="S31" s="184"/>
      <c r="T31" s="184"/>
      <c r="U31" s="184"/>
      <c r="V31" s="184"/>
      <c r="W31" s="184"/>
      <c r="X31" s="184"/>
      <c r="Y31" s="184"/>
      <c r="Z31" s="184"/>
      <c r="AA31" s="184"/>
      <c r="AB31" s="185"/>
      <c r="AD31" s="47"/>
    </row>
    <row r="32" spans="4:30" hidden="1" outlineLevel="1"/>
    <row r="33" spans="4:30" s="154" customFormat="1" hidden="1" outlineLevel="1">
      <c r="D33" s="310" t="str">
        <f ca="1">'Line Items'!D755</f>
        <v>Total current assets</v>
      </c>
      <c r="E33" s="311"/>
      <c r="F33" s="243" t="str">
        <f>F31</f>
        <v>£000</v>
      </c>
      <c r="G33" s="244">
        <f t="shared" ref="G33:AB33" si="2">SUM(G22:G31)</f>
        <v>0</v>
      </c>
      <c r="H33" s="244">
        <f t="shared" si="2"/>
        <v>0</v>
      </c>
      <c r="I33" s="244">
        <f t="shared" si="2"/>
        <v>0</v>
      </c>
      <c r="J33" s="244">
        <f t="shared" si="2"/>
        <v>0</v>
      </c>
      <c r="K33" s="244">
        <f t="shared" si="2"/>
        <v>0</v>
      </c>
      <c r="L33" s="244">
        <f t="shared" si="2"/>
        <v>0</v>
      </c>
      <c r="M33" s="244">
        <f t="shared" si="2"/>
        <v>0</v>
      </c>
      <c r="N33" s="244">
        <f t="shared" si="2"/>
        <v>0</v>
      </c>
      <c r="O33" s="244">
        <f t="shared" si="2"/>
        <v>0</v>
      </c>
      <c r="P33" s="244">
        <f t="shared" si="2"/>
        <v>0</v>
      </c>
      <c r="Q33" s="244">
        <f t="shared" si="2"/>
        <v>0</v>
      </c>
      <c r="R33" s="244">
        <f t="shared" si="2"/>
        <v>0</v>
      </c>
      <c r="S33" s="244">
        <f t="shared" si="2"/>
        <v>0</v>
      </c>
      <c r="T33" s="244">
        <f t="shared" si="2"/>
        <v>0</v>
      </c>
      <c r="U33" s="244">
        <f t="shared" si="2"/>
        <v>0</v>
      </c>
      <c r="V33" s="244">
        <f t="shared" si="2"/>
        <v>0</v>
      </c>
      <c r="W33" s="244">
        <f t="shared" si="2"/>
        <v>0</v>
      </c>
      <c r="X33" s="244">
        <f t="shared" si="2"/>
        <v>0</v>
      </c>
      <c r="Y33" s="244">
        <f t="shared" si="2"/>
        <v>0</v>
      </c>
      <c r="Z33" s="244">
        <f t="shared" si="2"/>
        <v>0</v>
      </c>
      <c r="AA33" s="244">
        <f t="shared" si="2"/>
        <v>0</v>
      </c>
      <c r="AB33" s="245">
        <f t="shared" si="2"/>
        <v>0</v>
      </c>
      <c r="AD33" s="247">
        <f>SUM(AD22:AD31)</f>
        <v>0</v>
      </c>
    </row>
    <row r="34" spans="4:30" hidden="1" outlineLevel="1"/>
    <row r="35" spans="4:30" hidden="1" outlineLevel="1">
      <c r="D35" s="153" t="str">
        <f ca="1">'Line Items'!C757</f>
        <v>Current liabilities (negative)</v>
      </c>
    </row>
    <row r="36" spans="4:30" hidden="1" outlineLevel="1">
      <c r="D36" s="106" t="str">
        <f ca="1">'Line Items'!D758</f>
        <v>Trade creditors</v>
      </c>
      <c r="E36" s="89"/>
      <c r="F36" s="107" t="s">
        <v>105</v>
      </c>
      <c r="G36" s="179"/>
      <c r="H36" s="179"/>
      <c r="I36" s="179"/>
      <c r="J36" s="179"/>
      <c r="K36" s="179"/>
      <c r="L36" s="179"/>
      <c r="M36" s="179"/>
      <c r="N36" s="179"/>
      <c r="O36" s="179"/>
      <c r="P36" s="179"/>
      <c r="Q36" s="179"/>
      <c r="R36" s="179"/>
      <c r="S36" s="179"/>
      <c r="T36" s="179"/>
      <c r="U36" s="179"/>
      <c r="V36" s="179"/>
      <c r="W36" s="179"/>
      <c r="X36" s="179"/>
      <c r="Y36" s="179"/>
      <c r="Z36" s="179"/>
      <c r="AA36" s="179"/>
      <c r="AB36" s="197"/>
      <c r="AD36" s="45"/>
    </row>
    <row r="37" spans="4:30" hidden="1" outlineLevel="1">
      <c r="D37" s="112" t="str">
        <f ca="1">'Line Items'!D759</f>
        <v>Infrastructure Provider(s)</v>
      </c>
      <c r="E37" s="93"/>
      <c r="F37" s="113" t="str">
        <f t="shared" ref="F37:F46" si="3">F36</f>
        <v>£000</v>
      </c>
      <c r="G37" s="181"/>
      <c r="H37" s="181"/>
      <c r="I37" s="181"/>
      <c r="J37" s="181"/>
      <c r="K37" s="181"/>
      <c r="L37" s="181"/>
      <c r="M37" s="181"/>
      <c r="N37" s="181"/>
      <c r="O37" s="181"/>
      <c r="P37" s="181"/>
      <c r="Q37" s="181"/>
      <c r="R37" s="181"/>
      <c r="S37" s="181"/>
      <c r="T37" s="181"/>
      <c r="U37" s="181"/>
      <c r="V37" s="181"/>
      <c r="W37" s="181"/>
      <c r="X37" s="181"/>
      <c r="Y37" s="181"/>
      <c r="Z37" s="181"/>
      <c r="AA37" s="181"/>
      <c r="AB37" s="182"/>
      <c r="AD37" s="46"/>
    </row>
    <row r="38" spans="4:30" hidden="1" outlineLevel="1">
      <c r="D38" s="112" t="str">
        <f ca="1">'Line Items'!D760</f>
        <v>Season Ticket Suspense</v>
      </c>
      <c r="E38" s="93"/>
      <c r="F38" s="113" t="str">
        <f t="shared" si="3"/>
        <v>£000</v>
      </c>
      <c r="G38" s="181"/>
      <c r="H38" s="181"/>
      <c r="I38" s="181"/>
      <c r="J38" s="181"/>
      <c r="K38" s="181"/>
      <c r="L38" s="181"/>
      <c r="M38" s="181"/>
      <c r="N38" s="181"/>
      <c r="O38" s="181"/>
      <c r="P38" s="181"/>
      <c r="Q38" s="181"/>
      <c r="R38" s="181"/>
      <c r="S38" s="181"/>
      <c r="T38" s="181"/>
      <c r="U38" s="181"/>
      <c r="V38" s="181"/>
      <c r="W38" s="181"/>
      <c r="X38" s="181"/>
      <c r="Y38" s="181"/>
      <c r="Z38" s="181"/>
      <c r="AA38" s="181"/>
      <c r="AB38" s="182"/>
      <c r="AD38" s="46"/>
    </row>
    <row r="39" spans="4:30" hidden="1" outlineLevel="1">
      <c r="D39" s="112" t="str">
        <f ca="1">'Line Items'!D761</f>
        <v>Deferred Tax</v>
      </c>
      <c r="E39" s="93"/>
      <c r="F39" s="113" t="str">
        <f t="shared" si="3"/>
        <v>£000</v>
      </c>
      <c r="G39" s="181"/>
      <c r="H39" s="181"/>
      <c r="I39" s="181"/>
      <c r="J39" s="181"/>
      <c r="K39" s="181"/>
      <c r="L39" s="181"/>
      <c r="M39" s="181"/>
      <c r="N39" s="181"/>
      <c r="O39" s="181"/>
      <c r="P39" s="181"/>
      <c r="Q39" s="181"/>
      <c r="R39" s="181"/>
      <c r="S39" s="181"/>
      <c r="T39" s="181"/>
      <c r="U39" s="181"/>
      <c r="V39" s="181"/>
      <c r="W39" s="181"/>
      <c r="X39" s="181"/>
      <c r="Y39" s="181"/>
      <c r="Z39" s="181"/>
      <c r="AA39" s="181"/>
      <c r="AB39" s="182"/>
      <c r="AD39" s="46"/>
    </row>
    <row r="40" spans="4:30" hidden="1" outlineLevel="1">
      <c r="D40" s="112" t="str">
        <f ca="1">'Line Items'!D762</f>
        <v>Dividends declared</v>
      </c>
      <c r="E40" s="93"/>
      <c r="F40" s="113" t="str">
        <f t="shared" si="3"/>
        <v>£000</v>
      </c>
      <c r="G40" s="181"/>
      <c r="H40" s="181"/>
      <c r="I40" s="181"/>
      <c r="J40" s="181"/>
      <c r="K40" s="181"/>
      <c r="L40" s="181"/>
      <c r="M40" s="181"/>
      <c r="N40" s="181"/>
      <c r="O40" s="181"/>
      <c r="P40" s="181"/>
      <c r="Q40" s="181"/>
      <c r="R40" s="181"/>
      <c r="S40" s="181"/>
      <c r="T40" s="181"/>
      <c r="U40" s="181"/>
      <c r="V40" s="181"/>
      <c r="W40" s="181"/>
      <c r="X40" s="181"/>
      <c r="Y40" s="181"/>
      <c r="Z40" s="181"/>
      <c r="AA40" s="181"/>
      <c r="AB40" s="182"/>
      <c r="AD40" s="46"/>
    </row>
    <row r="41" spans="4:30" hidden="1" outlineLevel="1">
      <c r="D41" s="112" t="str">
        <f ca="1">'Line Items'!D763</f>
        <v>Tax Creditor</v>
      </c>
      <c r="E41" s="93"/>
      <c r="F41" s="113" t="str">
        <f t="shared" si="3"/>
        <v>£000</v>
      </c>
      <c r="G41" s="181"/>
      <c r="H41" s="181"/>
      <c r="I41" s="181"/>
      <c r="J41" s="181"/>
      <c r="K41" s="181"/>
      <c r="L41" s="181"/>
      <c r="M41" s="181"/>
      <c r="N41" s="181"/>
      <c r="O41" s="181"/>
      <c r="P41" s="181"/>
      <c r="Q41" s="181"/>
      <c r="R41" s="181"/>
      <c r="S41" s="181"/>
      <c r="T41" s="181"/>
      <c r="U41" s="181"/>
      <c r="V41" s="181"/>
      <c r="W41" s="181"/>
      <c r="X41" s="181"/>
      <c r="Y41" s="181"/>
      <c r="Z41" s="181"/>
      <c r="AA41" s="181"/>
      <c r="AB41" s="182"/>
      <c r="AD41" s="46"/>
    </row>
    <row r="42" spans="4:30" hidden="1" outlineLevel="1">
      <c r="D42" s="112" t="str">
        <f ca="1">'Line Items'!D764</f>
        <v>Other Accruals</v>
      </c>
      <c r="E42" s="93"/>
      <c r="F42" s="113" t="str">
        <f t="shared" si="3"/>
        <v>£000</v>
      </c>
      <c r="G42" s="181"/>
      <c r="H42" s="181"/>
      <c r="I42" s="181"/>
      <c r="J42" s="181"/>
      <c r="K42" s="181"/>
      <c r="L42" s="181"/>
      <c r="M42" s="181"/>
      <c r="N42" s="181"/>
      <c r="O42" s="181"/>
      <c r="P42" s="181"/>
      <c r="Q42" s="181"/>
      <c r="R42" s="181"/>
      <c r="S42" s="181"/>
      <c r="T42" s="181"/>
      <c r="U42" s="181"/>
      <c r="V42" s="181"/>
      <c r="W42" s="181"/>
      <c r="X42" s="181"/>
      <c r="Y42" s="181"/>
      <c r="Z42" s="181"/>
      <c r="AA42" s="181"/>
      <c r="AB42" s="182"/>
      <c r="AD42" s="46"/>
    </row>
    <row r="43" spans="4:30" hidden="1" outlineLevel="1">
      <c r="D43" s="112" t="str">
        <f ca="1">'Line Items'!D765</f>
        <v>Overdraft</v>
      </c>
      <c r="E43" s="93"/>
      <c r="F43" s="113" t="str">
        <f t="shared" si="3"/>
        <v>£000</v>
      </c>
      <c r="G43" s="181"/>
      <c r="H43" s="181"/>
      <c r="I43" s="181"/>
      <c r="J43" s="181"/>
      <c r="K43" s="181"/>
      <c r="L43" s="181"/>
      <c r="M43" s="181"/>
      <c r="N43" s="181"/>
      <c r="O43" s="181"/>
      <c r="P43" s="181"/>
      <c r="Q43" s="181"/>
      <c r="R43" s="181"/>
      <c r="S43" s="181"/>
      <c r="T43" s="181"/>
      <c r="U43" s="181"/>
      <c r="V43" s="181"/>
      <c r="W43" s="181"/>
      <c r="X43" s="181"/>
      <c r="Y43" s="181"/>
      <c r="Z43" s="181"/>
      <c r="AA43" s="181"/>
      <c r="AB43" s="182"/>
      <c r="AD43" s="46"/>
    </row>
    <row r="44" spans="4:30" hidden="1" outlineLevel="1">
      <c r="D44" s="112" t="str">
        <f ca="1">'Line Items'!D766</f>
        <v>[Current liabilities (negative) Line 9]</v>
      </c>
      <c r="E44" s="93"/>
      <c r="F44" s="113" t="str">
        <f t="shared" si="3"/>
        <v>£000</v>
      </c>
      <c r="G44" s="181"/>
      <c r="H44" s="181"/>
      <c r="I44" s="181"/>
      <c r="J44" s="181"/>
      <c r="K44" s="181"/>
      <c r="L44" s="181"/>
      <c r="M44" s="181"/>
      <c r="N44" s="181"/>
      <c r="O44" s="181"/>
      <c r="P44" s="181"/>
      <c r="Q44" s="181"/>
      <c r="R44" s="181"/>
      <c r="S44" s="181"/>
      <c r="T44" s="181"/>
      <c r="U44" s="181"/>
      <c r="V44" s="181"/>
      <c r="W44" s="181"/>
      <c r="X44" s="181"/>
      <c r="Y44" s="181"/>
      <c r="Z44" s="181"/>
      <c r="AA44" s="181"/>
      <c r="AB44" s="182"/>
      <c r="AD44" s="46"/>
    </row>
    <row r="45" spans="4:30" hidden="1" outlineLevel="1">
      <c r="D45" s="112" t="str">
        <f ca="1">'Line Items'!D767</f>
        <v>[Current liabilities (negative) Line 10]</v>
      </c>
      <c r="E45" s="93"/>
      <c r="F45" s="113" t="str">
        <f t="shared" si="3"/>
        <v>£000</v>
      </c>
      <c r="G45" s="181"/>
      <c r="H45" s="181"/>
      <c r="I45" s="181"/>
      <c r="J45" s="181"/>
      <c r="K45" s="181"/>
      <c r="L45" s="181"/>
      <c r="M45" s="181"/>
      <c r="N45" s="181"/>
      <c r="O45" s="181"/>
      <c r="P45" s="181"/>
      <c r="Q45" s="181"/>
      <c r="R45" s="181"/>
      <c r="S45" s="181"/>
      <c r="T45" s="181"/>
      <c r="U45" s="181"/>
      <c r="V45" s="181"/>
      <c r="W45" s="181"/>
      <c r="X45" s="181"/>
      <c r="Y45" s="181"/>
      <c r="Z45" s="181"/>
      <c r="AA45" s="181"/>
      <c r="AB45" s="182"/>
      <c r="AD45" s="46"/>
    </row>
    <row r="46" spans="4:30" hidden="1" outlineLevel="1">
      <c r="D46" s="123" t="str">
        <f ca="1">'Line Items'!D768</f>
        <v>[Current liabilities (negative) Line 11]</v>
      </c>
      <c r="E46" s="183"/>
      <c r="F46" s="124" t="str">
        <f t="shared" si="3"/>
        <v>£000</v>
      </c>
      <c r="G46" s="184"/>
      <c r="H46" s="184"/>
      <c r="I46" s="184"/>
      <c r="J46" s="184"/>
      <c r="K46" s="184"/>
      <c r="L46" s="184"/>
      <c r="M46" s="184"/>
      <c r="N46" s="184"/>
      <c r="O46" s="184"/>
      <c r="P46" s="184"/>
      <c r="Q46" s="184"/>
      <c r="R46" s="184"/>
      <c r="S46" s="184"/>
      <c r="T46" s="184"/>
      <c r="U46" s="184"/>
      <c r="V46" s="184"/>
      <c r="W46" s="184"/>
      <c r="X46" s="184"/>
      <c r="Y46" s="184"/>
      <c r="Z46" s="184"/>
      <c r="AA46" s="184"/>
      <c r="AB46" s="185"/>
      <c r="AD46" s="47"/>
    </row>
    <row r="47" spans="4:30" hidden="1" outlineLevel="1"/>
    <row r="48" spans="4:30" s="154" customFormat="1" hidden="1" outlineLevel="1">
      <c r="D48" s="310" t="str">
        <f ca="1">'Line Items'!D769</f>
        <v>Total current liabilities</v>
      </c>
      <c r="E48" s="311"/>
      <c r="F48" s="243" t="str">
        <f>F46</f>
        <v>£000</v>
      </c>
      <c r="G48" s="244">
        <f t="shared" ref="G48:AB48" si="4">SUM(G36:G46)</f>
        <v>0</v>
      </c>
      <c r="H48" s="244">
        <f t="shared" si="4"/>
        <v>0</v>
      </c>
      <c r="I48" s="244">
        <f t="shared" si="4"/>
        <v>0</v>
      </c>
      <c r="J48" s="244">
        <f t="shared" si="4"/>
        <v>0</v>
      </c>
      <c r="K48" s="244">
        <f t="shared" si="4"/>
        <v>0</v>
      </c>
      <c r="L48" s="244">
        <f t="shared" si="4"/>
        <v>0</v>
      </c>
      <c r="M48" s="244">
        <f t="shared" si="4"/>
        <v>0</v>
      </c>
      <c r="N48" s="244">
        <f t="shared" si="4"/>
        <v>0</v>
      </c>
      <c r="O48" s="244">
        <f t="shared" si="4"/>
        <v>0</v>
      </c>
      <c r="P48" s="244">
        <f t="shared" si="4"/>
        <v>0</v>
      </c>
      <c r="Q48" s="244">
        <f t="shared" si="4"/>
        <v>0</v>
      </c>
      <c r="R48" s="244">
        <f t="shared" si="4"/>
        <v>0</v>
      </c>
      <c r="S48" s="244">
        <f t="shared" si="4"/>
        <v>0</v>
      </c>
      <c r="T48" s="244">
        <f t="shared" si="4"/>
        <v>0</v>
      </c>
      <c r="U48" s="244">
        <f t="shared" si="4"/>
        <v>0</v>
      </c>
      <c r="V48" s="244">
        <f t="shared" si="4"/>
        <v>0</v>
      </c>
      <c r="W48" s="244">
        <f t="shared" si="4"/>
        <v>0</v>
      </c>
      <c r="X48" s="244">
        <f t="shared" si="4"/>
        <v>0</v>
      </c>
      <c r="Y48" s="244">
        <f t="shared" si="4"/>
        <v>0</v>
      </c>
      <c r="Z48" s="244">
        <f t="shared" si="4"/>
        <v>0</v>
      </c>
      <c r="AA48" s="244">
        <f t="shared" si="4"/>
        <v>0</v>
      </c>
      <c r="AB48" s="245">
        <f t="shared" si="4"/>
        <v>0</v>
      </c>
      <c r="AD48" s="247">
        <f>SUM(AD36:AD46)</f>
        <v>0</v>
      </c>
    </row>
    <row r="49" spans="4:30" hidden="1" outlineLevel="1"/>
    <row r="50" spans="4:30" s="154" customFormat="1" hidden="1" outlineLevel="1">
      <c r="D50" s="241" t="str">
        <f ca="1">'Line Items'!D771</f>
        <v>Net current assets / (liabilities)</v>
      </c>
      <c r="E50" s="242"/>
      <c r="F50" s="243" t="str">
        <f>F48</f>
        <v>£000</v>
      </c>
      <c r="G50" s="244">
        <f t="shared" ref="G50:AB50" si="5">SUM(G33,G48)</f>
        <v>0</v>
      </c>
      <c r="H50" s="244">
        <f t="shared" si="5"/>
        <v>0</v>
      </c>
      <c r="I50" s="244">
        <f t="shared" si="5"/>
        <v>0</v>
      </c>
      <c r="J50" s="244">
        <f t="shared" si="5"/>
        <v>0</v>
      </c>
      <c r="K50" s="244">
        <f t="shared" si="5"/>
        <v>0</v>
      </c>
      <c r="L50" s="244">
        <f t="shared" si="5"/>
        <v>0</v>
      </c>
      <c r="M50" s="244">
        <f t="shared" si="5"/>
        <v>0</v>
      </c>
      <c r="N50" s="244">
        <f t="shared" si="5"/>
        <v>0</v>
      </c>
      <c r="O50" s="244">
        <f t="shared" si="5"/>
        <v>0</v>
      </c>
      <c r="P50" s="244">
        <f t="shared" si="5"/>
        <v>0</v>
      </c>
      <c r="Q50" s="244">
        <f t="shared" si="5"/>
        <v>0</v>
      </c>
      <c r="R50" s="244">
        <f t="shared" si="5"/>
        <v>0</v>
      </c>
      <c r="S50" s="244">
        <f t="shared" si="5"/>
        <v>0</v>
      </c>
      <c r="T50" s="244">
        <f t="shared" si="5"/>
        <v>0</v>
      </c>
      <c r="U50" s="244">
        <f t="shared" si="5"/>
        <v>0</v>
      </c>
      <c r="V50" s="244">
        <f t="shared" si="5"/>
        <v>0</v>
      </c>
      <c r="W50" s="244">
        <f t="shared" si="5"/>
        <v>0</v>
      </c>
      <c r="X50" s="244">
        <f t="shared" si="5"/>
        <v>0</v>
      </c>
      <c r="Y50" s="244">
        <f t="shared" si="5"/>
        <v>0</v>
      </c>
      <c r="Z50" s="244">
        <f t="shared" si="5"/>
        <v>0</v>
      </c>
      <c r="AA50" s="244">
        <f t="shared" si="5"/>
        <v>0</v>
      </c>
      <c r="AB50" s="245">
        <f t="shared" si="5"/>
        <v>0</v>
      </c>
      <c r="AD50" s="247">
        <f>SUM(AD33,AD48)</f>
        <v>0</v>
      </c>
    </row>
    <row r="51" spans="4:30" hidden="1" outlineLevel="1">
      <c r="O51" s="312"/>
    </row>
    <row r="52" spans="4:30" hidden="1" outlineLevel="1">
      <c r="D52" s="153" t="str">
        <f ca="1">'Line Items'!C773</f>
        <v>Creditors falling due after more than one year (negative)</v>
      </c>
    </row>
    <row r="53" spans="4:30" hidden="1" outlineLevel="1">
      <c r="D53" s="106" t="str">
        <f ca="1">'Line Items'!D774</f>
        <v>Creditors falling due after more than one year</v>
      </c>
      <c r="E53" s="89"/>
      <c r="F53" s="107" t="s">
        <v>105</v>
      </c>
      <c r="G53" s="179"/>
      <c r="H53" s="179"/>
      <c r="I53" s="179"/>
      <c r="J53" s="179"/>
      <c r="K53" s="179"/>
      <c r="L53" s="179"/>
      <c r="M53" s="179"/>
      <c r="N53" s="179"/>
      <c r="O53" s="179"/>
      <c r="P53" s="179"/>
      <c r="Q53" s="179"/>
      <c r="R53" s="179"/>
      <c r="S53" s="179"/>
      <c r="T53" s="179"/>
      <c r="U53" s="179"/>
      <c r="V53" s="179"/>
      <c r="W53" s="179"/>
      <c r="X53" s="179"/>
      <c r="Y53" s="179"/>
      <c r="Z53" s="179"/>
      <c r="AA53" s="179"/>
      <c r="AB53" s="197"/>
      <c r="AD53" s="45"/>
    </row>
    <row r="54" spans="4:30" hidden="1" outlineLevel="1">
      <c r="D54" s="112" t="str">
        <f ca="1">'Line Items'!D775</f>
        <v>Commercial Debt AFC</v>
      </c>
      <c r="E54" s="93"/>
      <c r="F54" s="113" t="str">
        <f>F53</f>
        <v>£000</v>
      </c>
      <c r="G54" s="181"/>
      <c r="H54" s="181"/>
      <c r="I54" s="181"/>
      <c r="J54" s="181"/>
      <c r="K54" s="181"/>
      <c r="L54" s="181"/>
      <c r="M54" s="181"/>
      <c r="N54" s="181"/>
      <c r="O54" s="181"/>
      <c r="P54" s="181"/>
      <c r="Q54" s="181"/>
      <c r="R54" s="181"/>
      <c r="S54" s="181"/>
      <c r="T54" s="181"/>
      <c r="U54" s="181"/>
      <c r="V54" s="181"/>
      <c r="W54" s="181"/>
      <c r="X54" s="181"/>
      <c r="Y54" s="181"/>
      <c r="Z54" s="181"/>
      <c r="AA54" s="181"/>
      <c r="AB54" s="182"/>
      <c r="AD54" s="46"/>
    </row>
    <row r="55" spans="4:30" hidden="1" outlineLevel="1">
      <c r="D55" s="112" t="str">
        <f ca="1">'Line Items'!D776</f>
        <v>Shareholder Loan AFC</v>
      </c>
      <c r="E55" s="93"/>
      <c r="F55" s="113" t="str">
        <f>F54</f>
        <v>£000</v>
      </c>
      <c r="G55" s="181"/>
      <c r="H55" s="181"/>
      <c r="I55" s="181"/>
      <c r="J55" s="181"/>
      <c r="K55" s="181"/>
      <c r="L55" s="181"/>
      <c r="M55" s="181"/>
      <c r="N55" s="181"/>
      <c r="O55" s="181"/>
      <c r="P55" s="181"/>
      <c r="Q55" s="181"/>
      <c r="R55" s="181"/>
      <c r="S55" s="181"/>
      <c r="T55" s="181"/>
      <c r="U55" s="181"/>
      <c r="V55" s="181"/>
      <c r="W55" s="181"/>
      <c r="X55" s="181"/>
      <c r="Y55" s="181"/>
      <c r="Z55" s="181"/>
      <c r="AA55" s="181"/>
      <c r="AB55" s="182"/>
      <c r="AD55" s="46"/>
    </row>
    <row r="56" spans="4:30" hidden="1" outlineLevel="1">
      <c r="D56" s="112" t="str">
        <f ca="1">'Line Items'!D777</f>
        <v>Parent Company Support (excluding AFC)</v>
      </c>
      <c r="E56" s="93"/>
      <c r="F56" s="113" t="str">
        <f>F55</f>
        <v>£000</v>
      </c>
      <c r="G56" s="181"/>
      <c r="H56" s="181"/>
      <c r="I56" s="181"/>
      <c r="J56" s="181"/>
      <c r="K56" s="181"/>
      <c r="L56" s="181"/>
      <c r="M56" s="181"/>
      <c r="N56" s="181"/>
      <c r="O56" s="181"/>
      <c r="P56" s="181"/>
      <c r="Q56" s="181"/>
      <c r="R56" s="181"/>
      <c r="S56" s="181"/>
      <c r="T56" s="181"/>
      <c r="U56" s="181"/>
      <c r="V56" s="181"/>
      <c r="W56" s="181"/>
      <c r="X56" s="181"/>
      <c r="Y56" s="181"/>
      <c r="Z56" s="181"/>
      <c r="AA56" s="181"/>
      <c r="AB56" s="182"/>
      <c r="AD56" s="46"/>
    </row>
    <row r="57" spans="4:30" hidden="1" outlineLevel="1">
      <c r="D57" s="112" t="str">
        <f ca="1">'Line Items'!D778</f>
        <v>Provisions for liabilities and charges</v>
      </c>
      <c r="E57" s="93"/>
      <c r="F57" s="113" t="str">
        <f>F56</f>
        <v>£000</v>
      </c>
      <c r="G57" s="181"/>
      <c r="H57" s="181"/>
      <c r="I57" s="181"/>
      <c r="J57" s="181"/>
      <c r="K57" s="181"/>
      <c r="L57" s="181"/>
      <c r="M57" s="181"/>
      <c r="N57" s="181"/>
      <c r="O57" s="181"/>
      <c r="P57" s="181"/>
      <c r="Q57" s="181"/>
      <c r="R57" s="181"/>
      <c r="S57" s="181"/>
      <c r="T57" s="181"/>
      <c r="U57" s="181"/>
      <c r="V57" s="181"/>
      <c r="W57" s="181"/>
      <c r="X57" s="181"/>
      <c r="Y57" s="181"/>
      <c r="Z57" s="181"/>
      <c r="AA57" s="181"/>
      <c r="AB57" s="182"/>
      <c r="AD57" s="46"/>
    </row>
    <row r="58" spans="4:30" hidden="1" outlineLevel="1">
      <c r="D58" s="112" t="str">
        <f ca="1">'Line Items'!D779</f>
        <v>Lease Liabilities</v>
      </c>
      <c r="E58" s="93"/>
      <c r="F58" s="113" t="str">
        <f>F57</f>
        <v>£000</v>
      </c>
      <c r="G58" s="181"/>
      <c r="H58" s="181"/>
      <c r="I58" s="181"/>
      <c r="J58" s="181"/>
      <c r="K58" s="181"/>
      <c r="L58" s="181"/>
      <c r="M58" s="181"/>
      <c r="N58" s="181"/>
      <c r="O58" s="181"/>
      <c r="P58" s="181"/>
      <c r="Q58" s="181"/>
      <c r="R58" s="181"/>
      <c r="S58" s="181"/>
      <c r="T58" s="181"/>
      <c r="U58" s="181"/>
      <c r="V58" s="181"/>
      <c r="W58" s="181"/>
      <c r="X58" s="181"/>
      <c r="Y58" s="181"/>
      <c r="Z58" s="181"/>
      <c r="AA58" s="181"/>
      <c r="AB58" s="182"/>
      <c r="AD58" s="46"/>
    </row>
    <row r="59" spans="4:30" hidden="1" outlineLevel="1">
      <c r="D59" s="112" t="str">
        <f ca="1">'Line Items'!D780</f>
        <v>[Creditors falling due after more than one year (negative) Line 7]</v>
      </c>
      <c r="E59" s="93"/>
      <c r="F59" s="113" t="str">
        <f t="shared" ref="F59:F62" si="6">F58</f>
        <v>£000</v>
      </c>
      <c r="G59" s="181"/>
      <c r="H59" s="181"/>
      <c r="I59" s="181"/>
      <c r="J59" s="181"/>
      <c r="K59" s="181"/>
      <c r="L59" s="181"/>
      <c r="M59" s="181"/>
      <c r="N59" s="181"/>
      <c r="O59" s="181"/>
      <c r="P59" s="181"/>
      <c r="Q59" s="181"/>
      <c r="R59" s="181"/>
      <c r="S59" s="181"/>
      <c r="T59" s="181"/>
      <c r="U59" s="181"/>
      <c r="V59" s="181"/>
      <c r="W59" s="181"/>
      <c r="X59" s="181"/>
      <c r="Y59" s="181"/>
      <c r="Z59" s="181"/>
      <c r="AA59" s="181"/>
      <c r="AB59" s="182"/>
      <c r="AD59" s="46"/>
    </row>
    <row r="60" spans="4:30" hidden="1" outlineLevel="1">
      <c r="D60" s="112" t="str">
        <f ca="1">'Line Items'!D781</f>
        <v>[Creditors falling due after more than one year (negative) Line 8]</v>
      </c>
      <c r="E60" s="93"/>
      <c r="F60" s="113" t="str">
        <f t="shared" si="6"/>
        <v>£000</v>
      </c>
      <c r="G60" s="181"/>
      <c r="H60" s="181"/>
      <c r="I60" s="181"/>
      <c r="J60" s="181"/>
      <c r="K60" s="181"/>
      <c r="L60" s="181"/>
      <c r="M60" s="181"/>
      <c r="N60" s="181"/>
      <c r="O60" s="181"/>
      <c r="P60" s="181"/>
      <c r="Q60" s="181"/>
      <c r="R60" s="181"/>
      <c r="S60" s="181"/>
      <c r="T60" s="181"/>
      <c r="U60" s="181"/>
      <c r="V60" s="181"/>
      <c r="W60" s="181"/>
      <c r="X60" s="181"/>
      <c r="Y60" s="181"/>
      <c r="Z60" s="181"/>
      <c r="AA60" s="181"/>
      <c r="AB60" s="182"/>
      <c r="AD60" s="46"/>
    </row>
    <row r="61" spans="4:30" hidden="1" outlineLevel="1">
      <c r="D61" s="112" t="str">
        <f ca="1">'Line Items'!D782</f>
        <v>[Creditors falling due after more than one year (negative) Line 9]</v>
      </c>
      <c r="E61" s="93"/>
      <c r="F61" s="113" t="str">
        <f t="shared" si="6"/>
        <v>£000</v>
      </c>
      <c r="G61" s="181"/>
      <c r="H61" s="181"/>
      <c r="I61" s="181"/>
      <c r="J61" s="181"/>
      <c r="K61" s="181"/>
      <c r="L61" s="181"/>
      <c r="M61" s="181"/>
      <c r="N61" s="181"/>
      <c r="O61" s="181"/>
      <c r="P61" s="181"/>
      <c r="Q61" s="181"/>
      <c r="R61" s="181"/>
      <c r="S61" s="181"/>
      <c r="T61" s="181"/>
      <c r="U61" s="181"/>
      <c r="V61" s="181"/>
      <c r="W61" s="181"/>
      <c r="X61" s="181"/>
      <c r="Y61" s="181"/>
      <c r="Z61" s="181"/>
      <c r="AA61" s="181"/>
      <c r="AB61" s="182"/>
      <c r="AD61" s="46"/>
    </row>
    <row r="62" spans="4:30" hidden="1" outlineLevel="1">
      <c r="D62" s="123" t="str">
        <f ca="1">'Line Items'!D783</f>
        <v>[Creditors falling due after more than one year (negative) Line 10]</v>
      </c>
      <c r="E62" s="183"/>
      <c r="F62" s="124" t="str">
        <f t="shared" si="6"/>
        <v>£000</v>
      </c>
      <c r="G62" s="184"/>
      <c r="H62" s="184"/>
      <c r="I62" s="184"/>
      <c r="J62" s="184"/>
      <c r="K62" s="184"/>
      <c r="L62" s="184"/>
      <c r="M62" s="184"/>
      <c r="N62" s="184"/>
      <c r="O62" s="184"/>
      <c r="P62" s="184"/>
      <c r="Q62" s="184"/>
      <c r="R62" s="184"/>
      <c r="S62" s="184"/>
      <c r="T62" s="184"/>
      <c r="U62" s="184"/>
      <c r="V62" s="184"/>
      <c r="W62" s="184"/>
      <c r="X62" s="184"/>
      <c r="Y62" s="184"/>
      <c r="Z62" s="184"/>
      <c r="AA62" s="184"/>
      <c r="AB62" s="185"/>
      <c r="AD62" s="47"/>
    </row>
    <row r="63" spans="4:30" hidden="1" outlineLevel="1"/>
    <row r="64" spans="4:30" s="154" customFormat="1" hidden="1" outlineLevel="1">
      <c r="D64" s="241" t="str">
        <f ca="1">'Line Items'!D785</f>
        <v>Net assets / (liabilities)</v>
      </c>
      <c r="E64" s="242"/>
      <c r="F64" s="243" t="str">
        <f>F62</f>
        <v>£000</v>
      </c>
      <c r="G64" s="244">
        <f t="shared" ref="G64:AB64" si="7">SUM(G19,G33,G48,G53:G62)</f>
        <v>0</v>
      </c>
      <c r="H64" s="244">
        <f t="shared" si="7"/>
        <v>0</v>
      </c>
      <c r="I64" s="244">
        <f t="shared" si="7"/>
        <v>0</v>
      </c>
      <c r="J64" s="244">
        <f t="shared" si="7"/>
        <v>0</v>
      </c>
      <c r="K64" s="244">
        <f t="shared" si="7"/>
        <v>0</v>
      </c>
      <c r="L64" s="244">
        <f t="shared" si="7"/>
        <v>0</v>
      </c>
      <c r="M64" s="244">
        <f t="shared" si="7"/>
        <v>0</v>
      </c>
      <c r="N64" s="244">
        <f t="shared" si="7"/>
        <v>0</v>
      </c>
      <c r="O64" s="244">
        <f t="shared" si="7"/>
        <v>0</v>
      </c>
      <c r="P64" s="244">
        <f t="shared" si="7"/>
        <v>0</v>
      </c>
      <c r="Q64" s="244">
        <f t="shared" si="7"/>
        <v>0</v>
      </c>
      <c r="R64" s="244">
        <f t="shared" si="7"/>
        <v>0</v>
      </c>
      <c r="S64" s="244">
        <f t="shared" si="7"/>
        <v>0</v>
      </c>
      <c r="T64" s="244">
        <f t="shared" si="7"/>
        <v>0</v>
      </c>
      <c r="U64" s="244">
        <f t="shared" si="7"/>
        <v>0</v>
      </c>
      <c r="V64" s="244">
        <f t="shared" si="7"/>
        <v>0</v>
      </c>
      <c r="W64" s="244">
        <f t="shared" si="7"/>
        <v>0</v>
      </c>
      <c r="X64" s="244">
        <f t="shared" si="7"/>
        <v>0</v>
      </c>
      <c r="Y64" s="244">
        <f t="shared" si="7"/>
        <v>0</v>
      </c>
      <c r="Z64" s="244">
        <f t="shared" si="7"/>
        <v>0</v>
      </c>
      <c r="AA64" s="244">
        <f t="shared" si="7"/>
        <v>0</v>
      </c>
      <c r="AB64" s="245">
        <f t="shared" si="7"/>
        <v>0</v>
      </c>
      <c r="AD64" s="247">
        <f>SUM(AD19,AD33,AD48,AD53:AD62)</f>
        <v>0</v>
      </c>
    </row>
    <row r="65" spans="2:30" hidden="1" outlineLevel="1"/>
    <row r="66" spans="2:30" hidden="1" outlineLevel="1">
      <c r="D66" s="144" t="str">
        <f ca="1">'Line Items'!C787</f>
        <v>Capital and Reserves (positive)</v>
      </c>
    </row>
    <row r="67" spans="2:30" hidden="1" outlineLevel="1">
      <c r="D67" s="106" t="str">
        <f ca="1">'Line Items'!D788</f>
        <v>Called up share capital</v>
      </c>
      <c r="E67" s="89"/>
      <c r="F67" s="107" t="s">
        <v>105</v>
      </c>
      <c r="G67" s="179"/>
      <c r="H67" s="179"/>
      <c r="I67" s="179"/>
      <c r="J67" s="179"/>
      <c r="K67" s="179"/>
      <c r="L67" s="179"/>
      <c r="M67" s="179"/>
      <c r="N67" s="179"/>
      <c r="O67" s="179"/>
      <c r="P67" s="179"/>
      <c r="Q67" s="179"/>
      <c r="R67" s="179"/>
      <c r="S67" s="179"/>
      <c r="T67" s="179"/>
      <c r="U67" s="179"/>
      <c r="V67" s="179"/>
      <c r="W67" s="179"/>
      <c r="X67" s="179"/>
      <c r="Y67" s="179"/>
      <c r="Z67" s="179"/>
      <c r="AA67" s="179"/>
      <c r="AB67" s="197"/>
      <c r="AD67" s="313"/>
    </row>
    <row r="68" spans="2:30" hidden="1" outlineLevel="1">
      <c r="D68" s="112" t="str">
        <f ca="1">'Line Items'!D789</f>
        <v>[Other forms of capital (specify)]</v>
      </c>
      <c r="E68" s="93"/>
      <c r="F68" s="113" t="str">
        <f>F67</f>
        <v>£000</v>
      </c>
      <c r="G68" s="181"/>
      <c r="H68" s="181"/>
      <c r="I68" s="181"/>
      <c r="J68" s="181"/>
      <c r="K68" s="181"/>
      <c r="L68" s="181"/>
      <c r="M68" s="181"/>
      <c r="N68" s="181"/>
      <c r="O68" s="181"/>
      <c r="P68" s="181"/>
      <c r="Q68" s="181"/>
      <c r="R68" s="181"/>
      <c r="S68" s="181"/>
      <c r="T68" s="181"/>
      <c r="U68" s="181"/>
      <c r="V68" s="181"/>
      <c r="W68" s="181"/>
      <c r="X68" s="181"/>
      <c r="Y68" s="181"/>
      <c r="Z68" s="181"/>
      <c r="AA68" s="181"/>
      <c r="AB68" s="182"/>
      <c r="AD68" s="46"/>
    </row>
    <row r="69" spans="2:30" hidden="1" outlineLevel="1">
      <c r="D69" s="112" t="str">
        <f ca="1">'Line Items'!D790</f>
        <v>Other reserves</v>
      </c>
      <c r="E69" s="93"/>
      <c r="F69" s="113" t="str">
        <f>F68</f>
        <v>£000</v>
      </c>
      <c r="G69" s="181"/>
      <c r="H69" s="181"/>
      <c r="I69" s="181"/>
      <c r="J69" s="181"/>
      <c r="K69" s="181"/>
      <c r="L69" s="181"/>
      <c r="M69" s="181"/>
      <c r="N69" s="181"/>
      <c r="O69" s="181"/>
      <c r="P69" s="181"/>
      <c r="Q69" s="181"/>
      <c r="R69" s="181"/>
      <c r="S69" s="181"/>
      <c r="T69" s="181"/>
      <c r="U69" s="181"/>
      <c r="V69" s="181"/>
      <c r="W69" s="181"/>
      <c r="X69" s="181"/>
      <c r="Y69" s="181"/>
      <c r="Z69" s="181"/>
      <c r="AA69" s="181"/>
      <c r="AB69" s="182"/>
      <c r="AD69" s="46"/>
    </row>
    <row r="70" spans="2:30" hidden="1" outlineLevel="1">
      <c r="D70" s="123" t="str">
        <f ca="1">'Line Items'!D791</f>
        <v>Profit and loss account</v>
      </c>
      <c r="E70" s="183"/>
      <c r="F70" s="124" t="str">
        <f>F69</f>
        <v>£000</v>
      </c>
      <c r="G70" s="184"/>
      <c r="H70" s="184"/>
      <c r="I70" s="184"/>
      <c r="J70" s="184"/>
      <c r="K70" s="184"/>
      <c r="L70" s="184"/>
      <c r="M70" s="184"/>
      <c r="N70" s="184"/>
      <c r="O70" s="184"/>
      <c r="P70" s="184"/>
      <c r="Q70" s="184"/>
      <c r="R70" s="184"/>
      <c r="S70" s="184"/>
      <c r="T70" s="184"/>
      <c r="U70" s="184"/>
      <c r="V70" s="184"/>
      <c r="W70" s="184"/>
      <c r="X70" s="184"/>
      <c r="Y70" s="184"/>
      <c r="Z70" s="184"/>
      <c r="AA70" s="184"/>
      <c r="AB70" s="185"/>
      <c r="AD70" s="47"/>
    </row>
    <row r="71" spans="2:30" hidden="1" outlineLevel="1"/>
    <row r="72" spans="2:30" s="154" customFormat="1" hidden="1" outlineLevel="1">
      <c r="D72" s="241" t="str">
        <f ca="1">'Line Items'!D792</f>
        <v xml:space="preserve">Total capital and reserves </v>
      </c>
      <c r="E72" s="242"/>
      <c r="F72" s="243" t="str">
        <f>F70</f>
        <v>£000</v>
      </c>
      <c r="G72" s="244">
        <f t="shared" ref="G72:AB72" si="8">SUM(G67:G70)</f>
        <v>0</v>
      </c>
      <c r="H72" s="244">
        <f t="shared" si="8"/>
        <v>0</v>
      </c>
      <c r="I72" s="244">
        <f t="shared" si="8"/>
        <v>0</v>
      </c>
      <c r="J72" s="244">
        <f t="shared" si="8"/>
        <v>0</v>
      </c>
      <c r="K72" s="244">
        <f t="shared" si="8"/>
        <v>0</v>
      </c>
      <c r="L72" s="244">
        <f t="shared" si="8"/>
        <v>0</v>
      </c>
      <c r="M72" s="244">
        <f t="shared" si="8"/>
        <v>0</v>
      </c>
      <c r="N72" s="244">
        <f t="shared" si="8"/>
        <v>0</v>
      </c>
      <c r="O72" s="244">
        <f t="shared" si="8"/>
        <v>0</v>
      </c>
      <c r="P72" s="244">
        <f t="shared" si="8"/>
        <v>0</v>
      </c>
      <c r="Q72" s="244">
        <f t="shared" si="8"/>
        <v>0</v>
      </c>
      <c r="R72" s="244">
        <f t="shared" si="8"/>
        <v>0</v>
      </c>
      <c r="S72" s="244">
        <f t="shared" si="8"/>
        <v>0</v>
      </c>
      <c r="T72" s="244">
        <f t="shared" si="8"/>
        <v>0</v>
      </c>
      <c r="U72" s="244">
        <f t="shared" si="8"/>
        <v>0</v>
      </c>
      <c r="V72" s="244">
        <f t="shared" si="8"/>
        <v>0</v>
      </c>
      <c r="W72" s="244">
        <f t="shared" si="8"/>
        <v>0</v>
      </c>
      <c r="X72" s="244">
        <f t="shared" si="8"/>
        <v>0</v>
      </c>
      <c r="Y72" s="244">
        <f t="shared" si="8"/>
        <v>0</v>
      </c>
      <c r="Z72" s="244">
        <f t="shared" si="8"/>
        <v>0</v>
      </c>
      <c r="AA72" s="244">
        <f t="shared" si="8"/>
        <v>0</v>
      </c>
      <c r="AB72" s="245">
        <f t="shared" si="8"/>
        <v>0</v>
      </c>
      <c r="AD72" s="247">
        <f>SUM(AD67:AD70)</f>
        <v>0</v>
      </c>
    </row>
    <row r="73" spans="2:30" hidden="1" outlineLevel="1"/>
    <row r="74" spans="2:30" s="154" customFormat="1" hidden="1" outlineLevel="1">
      <c r="D74" s="314" t="str">
        <f ca="1">'Line Items'!D794</f>
        <v>Total net assets / (liabilities)</v>
      </c>
      <c r="E74" s="315"/>
      <c r="F74" s="192" t="str">
        <f t="shared" ref="F74:AB74" si="9">F64</f>
        <v>£000</v>
      </c>
      <c r="G74" s="294">
        <f t="shared" si="9"/>
        <v>0</v>
      </c>
      <c r="H74" s="294">
        <f t="shared" si="9"/>
        <v>0</v>
      </c>
      <c r="I74" s="294">
        <f t="shared" ref="I74" si="10">I64</f>
        <v>0</v>
      </c>
      <c r="J74" s="294">
        <f t="shared" si="9"/>
        <v>0</v>
      </c>
      <c r="K74" s="294">
        <f t="shared" si="9"/>
        <v>0</v>
      </c>
      <c r="L74" s="294">
        <f t="shared" si="9"/>
        <v>0</v>
      </c>
      <c r="M74" s="294">
        <f t="shared" si="9"/>
        <v>0</v>
      </c>
      <c r="N74" s="294">
        <f t="shared" si="9"/>
        <v>0</v>
      </c>
      <c r="O74" s="294">
        <f t="shared" si="9"/>
        <v>0</v>
      </c>
      <c r="P74" s="294">
        <f t="shared" si="9"/>
        <v>0</v>
      </c>
      <c r="Q74" s="294">
        <f t="shared" si="9"/>
        <v>0</v>
      </c>
      <c r="R74" s="294">
        <f t="shared" si="9"/>
        <v>0</v>
      </c>
      <c r="S74" s="294">
        <f t="shared" si="9"/>
        <v>0</v>
      </c>
      <c r="T74" s="294">
        <f t="shared" si="9"/>
        <v>0</v>
      </c>
      <c r="U74" s="294">
        <f t="shared" si="9"/>
        <v>0</v>
      </c>
      <c r="V74" s="294">
        <f t="shared" si="9"/>
        <v>0</v>
      </c>
      <c r="W74" s="294">
        <f t="shared" si="9"/>
        <v>0</v>
      </c>
      <c r="X74" s="294">
        <f t="shared" si="9"/>
        <v>0</v>
      </c>
      <c r="Y74" s="294">
        <f t="shared" si="9"/>
        <v>0</v>
      </c>
      <c r="Z74" s="294">
        <f t="shared" si="9"/>
        <v>0</v>
      </c>
      <c r="AA74" s="294">
        <f t="shared" si="9"/>
        <v>0</v>
      </c>
      <c r="AB74" s="295">
        <f t="shared" si="9"/>
        <v>0</v>
      </c>
      <c r="AD74" s="296">
        <f>AD64</f>
        <v>0</v>
      </c>
    </row>
    <row r="75" spans="2:30" s="154" customFormat="1" hidden="1" outlineLevel="1">
      <c r="D75" s="316" t="str">
        <f ca="1">'Line Items'!D795</f>
        <v>Total capital and reserves</v>
      </c>
      <c r="E75" s="317"/>
      <c r="F75" s="124" t="str">
        <f t="shared" ref="F75:AB75" si="11">F72</f>
        <v>£000</v>
      </c>
      <c r="G75" s="297">
        <f t="shared" si="11"/>
        <v>0</v>
      </c>
      <c r="H75" s="297">
        <f t="shared" si="11"/>
        <v>0</v>
      </c>
      <c r="I75" s="297">
        <f t="shared" ref="I75" si="12">I72</f>
        <v>0</v>
      </c>
      <c r="J75" s="297">
        <f t="shared" si="11"/>
        <v>0</v>
      </c>
      <c r="K75" s="297">
        <f t="shared" si="11"/>
        <v>0</v>
      </c>
      <c r="L75" s="297">
        <f t="shared" si="11"/>
        <v>0</v>
      </c>
      <c r="M75" s="297">
        <f t="shared" si="11"/>
        <v>0</v>
      </c>
      <c r="N75" s="297">
        <f t="shared" si="11"/>
        <v>0</v>
      </c>
      <c r="O75" s="297">
        <f t="shared" si="11"/>
        <v>0</v>
      </c>
      <c r="P75" s="297">
        <f t="shared" si="11"/>
        <v>0</v>
      </c>
      <c r="Q75" s="297">
        <f t="shared" si="11"/>
        <v>0</v>
      </c>
      <c r="R75" s="297">
        <f t="shared" si="11"/>
        <v>0</v>
      </c>
      <c r="S75" s="297">
        <f t="shared" si="11"/>
        <v>0</v>
      </c>
      <c r="T75" s="297">
        <f t="shared" si="11"/>
        <v>0</v>
      </c>
      <c r="U75" s="297">
        <f t="shared" si="11"/>
        <v>0</v>
      </c>
      <c r="V75" s="297">
        <f t="shared" si="11"/>
        <v>0</v>
      </c>
      <c r="W75" s="297">
        <f t="shared" si="11"/>
        <v>0</v>
      </c>
      <c r="X75" s="297">
        <f t="shared" si="11"/>
        <v>0</v>
      </c>
      <c r="Y75" s="297">
        <f t="shared" si="11"/>
        <v>0</v>
      </c>
      <c r="Z75" s="297">
        <f t="shared" si="11"/>
        <v>0</v>
      </c>
      <c r="AA75" s="297">
        <f t="shared" si="11"/>
        <v>0</v>
      </c>
      <c r="AB75" s="298">
        <f t="shared" si="11"/>
        <v>0</v>
      </c>
      <c r="AD75" s="299">
        <f>AD72</f>
        <v>0</v>
      </c>
    </row>
    <row r="76" spans="2:30" hidden="1" outlineLevel="1"/>
    <row r="77" spans="2:30" hidden="1" outlineLevel="1">
      <c r="D77" s="300" t="str">
        <f ca="1">'Line Items'!D797</f>
        <v>Balance sheet check</v>
      </c>
      <c r="E77" s="301"/>
      <c r="F77" s="243" t="str">
        <f>F75</f>
        <v>£000</v>
      </c>
      <c r="G77" s="318">
        <f t="shared" ref="G77:H77" si="13">IF(ROUND(G74-G75,3)=0,0, "Error")</f>
        <v>0</v>
      </c>
      <c r="H77" s="318">
        <f t="shared" si="13"/>
        <v>0</v>
      </c>
      <c r="I77" s="318">
        <f>IF(ROUND(I74-I75,3)=0,0, "Error")</f>
        <v>0</v>
      </c>
      <c r="J77" s="318">
        <f t="shared" ref="J77:AD77" si="14">IF(ROUND(J74-J75,3)=0,0, "Error")</f>
        <v>0</v>
      </c>
      <c r="K77" s="318">
        <f t="shared" si="14"/>
        <v>0</v>
      </c>
      <c r="L77" s="318">
        <f t="shared" si="14"/>
        <v>0</v>
      </c>
      <c r="M77" s="318">
        <f t="shared" si="14"/>
        <v>0</v>
      </c>
      <c r="N77" s="318">
        <f t="shared" si="14"/>
        <v>0</v>
      </c>
      <c r="O77" s="318">
        <f t="shared" si="14"/>
        <v>0</v>
      </c>
      <c r="P77" s="318">
        <f t="shared" si="14"/>
        <v>0</v>
      </c>
      <c r="Q77" s="318">
        <f t="shared" si="14"/>
        <v>0</v>
      </c>
      <c r="R77" s="318">
        <f t="shared" si="14"/>
        <v>0</v>
      </c>
      <c r="S77" s="318">
        <f t="shared" si="14"/>
        <v>0</v>
      </c>
      <c r="T77" s="318">
        <f t="shared" si="14"/>
        <v>0</v>
      </c>
      <c r="U77" s="318">
        <f t="shared" si="14"/>
        <v>0</v>
      </c>
      <c r="V77" s="318">
        <f t="shared" si="14"/>
        <v>0</v>
      </c>
      <c r="W77" s="318">
        <f t="shared" si="14"/>
        <v>0</v>
      </c>
      <c r="X77" s="318">
        <f t="shared" si="14"/>
        <v>0</v>
      </c>
      <c r="Y77" s="318">
        <f t="shared" si="14"/>
        <v>0</v>
      </c>
      <c r="Z77" s="318">
        <f t="shared" si="14"/>
        <v>0</v>
      </c>
      <c r="AA77" s="318">
        <f t="shared" si="14"/>
        <v>0</v>
      </c>
      <c r="AB77" s="319">
        <f t="shared" si="14"/>
        <v>0</v>
      </c>
      <c r="AD77" s="320">
        <f t="shared" si="14"/>
        <v>0</v>
      </c>
    </row>
    <row r="78" spans="2:30" collapsed="1"/>
    <row r="79" spans="2:30" ht="16.5">
      <c r="B79" s="5" t="s">
        <v>21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61" fitToHeight="9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8080"/>
    <pageSetUpPr fitToPage="1"/>
  </sheetPr>
  <dimension ref="A1:P32"/>
  <sheetViews>
    <sheetView showGridLines="0" zoomScale="85" zoomScaleNormal="85" zoomScaleSheetLayoutView="85" workbookViewId="0"/>
  </sheetViews>
  <sheetFormatPr defaultColWidth="9" defaultRowHeight="12.75"/>
  <cols>
    <col min="1" max="1" width="2.85546875" style="3" customWidth="1"/>
    <col min="2" max="2" width="7.5703125" style="3" customWidth="1"/>
    <col min="3" max="3" width="7.7109375" style="3" customWidth="1"/>
    <col min="4" max="4" width="49.85546875" style="3" customWidth="1"/>
    <col min="5" max="16384" width="9" style="3"/>
  </cols>
  <sheetData>
    <row r="1" spans="1:16">
      <c r="A1" s="48"/>
    </row>
    <row r="2" spans="1:16">
      <c r="B2" s="2"/>
      <c r="C2" s="2"/>
      <c r="D2" s="2"/>
      <c r="E2" s="2"/>
      <c r="F2" s="2"/>
      <c r="G2" s="2"/>
      <c r="H2" s="2"/>
      <c r="I2" s="2"/>
      <c r="J2" s="2"/>
      <c r="K2" s="2"/>
      <c r="L2" s="2"/>
      <c r="M2" s="2"/>
      <c r="N2" s="2"/>
      <c r="O2" s="2"/>
      <c r="P2" s="2"/>
    </row>
    <row r="3" spans="1:16">
      <c r="B3" s="2"/>
      <c r="C3" s="2"/>
      <c r="D3" s="2"/>
      <c r="E3" s="2"/>
      <c r="F3" s="2"/>
      <c r="G3" s="2"/>
      <c r="H3" s="2"/>
      <c r="I3" s="2"/>
      <c r="J3" s="2"/>
      <c r="K3" s="2"/>
      <c r="L3" s="2"/>
      <c r="M3" s="2"/>
      <c r="N3" s="2"/>
      <c r="O3" s="2"/>
      <c r="P3" s="2"/>
    </row>
    <row r="4" spans="1:16">
      <c r="B4" s="2"/>
      <c r="C4" s="2"/>
      <c r="D4" s="2"/>
      <c r="E4" s="2"/>
      <c r="F4" s="2"/>
      <c r="G4" s="2"/>
      <c r="H4" s="2"/>
      <c r="I4" s="2"/>
      <c r="J4" s="2"/>
      <c r="K4" s="2"/>
      <c r="L4" s="2"/>
      <c r="M4" s="2"/>
      <c r="N4" s="2"/>
      <c r="O4" s="2"/>
      <c r="P4" s="2"/>
    </row>
    <row r="5" spans="1:16">
      <c r="B5" s="2"/>
      <c r="C5" s="2"/>
      <c r="D5" s="2"/>
      <c r="E5" s="2"/>
      <c r="F5" s="2"/>
      <c r="G5" s="2"/>
      <c r="H5" s="2"/>
      <c r="I5" s="2"/>
      <c r="J5" s="2"/>
      <c r="K5" s="2"/>
      <c r="L5" s="2"/>
      <c r="M5" s="2"/>
      <c r="N5" s="2"/>
      <c r="O5" s="2"/>
      <c r="P5" s="2"/>
    </row>
    <row r="6" spans="1:16">
      <c r="B6" s="2"/>
      <c r="C6" s="2"/>
      <c r="D6" s="2"/>
      <c r="E6" s="2"/>
      <c r="F6" s="2"/>
      <c r="G6" s="2"/>
      <c r="H6" s="2"/>
      <c r="I6" s="2"/>
      <c r="J6" s="2"/>
      <c r="K6" s="2"/>
      <c r="L6" s="2"/>
      <c r="M6" s="2"/>
      <c r="N6" s="2"/>
      <c r="O6" s="2"/>
      <c r="P6" s="2"/>
    </row>
    <row r="7" spans="1:16">
      <c r="B7" s="2"/>
      <c r="C7" s="2"/>
      <c r="D7" s="2"/>
      <c r="E7" s="2"/>
      <c r="F7" s="2"/>
      <c r="G7" s="2"/>
      <c r="H7" s="2"/>
      <c r="I7" s="2"/>
      <c r="J7" s="2"/>
      <c r="K7" s="2"/>
      <c r="L7" s="2"/>
      <c r="M7" s="2"/>
      <c r="N7" s="2"/>
      <c r="O7" s="2"/>
      <c r="P7" s="2"/>
    </row>
    <row r="8" spans="1:16">
      <c r="B8" s="2"/>
      <c r="C8" s="2"/>
      <c r="D8" s="2"/>
      <c r="E8" s="2"/>
      <c r="F8" s="2"/>
      <c r="G8" s="2"/>
      <c r="H8" s="2"/>
      <c r="I8" s="2"/>
      <c r="J8" s="2"/>
      <c r="K8" s="2"/>
      <c r="L8" s="2"/>
      <c r="M8" s="2"/>
      <c r="N8" s="2"/>
      <c r="O8" s="2"/>
      <c r="P8" s="2"/>
    </row>
    <row r="9" spans="1:16">
      <c r="B9" s="2"/>
      <c r="C9" s="2"/>
      <c r="D9" s="2"/>
      <c r="E9" s="2"/>
      <c r="F9" s="2"/>
      <c r="G9" s="2"/>
      <c r="H9" s="2"/>
      <c r="I9" s="2"/>
      <c r="J9" s="2"/>
      <c r="K9" s="2"/>
      <c r="L9" s="2"/>
      <c r="M9" s="2"/>
      <c r="N9" s="2"/>
      <c r="O9" s="2"/>
      <c r="P9" s="2"/>
    </row>
    <row r="10" spans="1:16">
      <c r="B10" s="2"/>
      <c r="C10" s="2"/>
      <c r="D10" s="2"/>
      <c r="E10" s="2"/>
      <c r="F10" s="2"/>
      <c r="G10" s="2"/>
      <c r="H10" s="2"/>
      <c r="I10" s="2"/>
      <c r="J10" s="2"/>
      <c r="K10" s="2"/>
      <c r="L10" s="2"/>
      <c r="M10" s="2"/>
      <c r="N10" s="2"/>
      <c r="O10" s="2"/>
      <c r="P10" s="2"/>
    </row>
    <row r="11" spans="1:16" ht="60">
      <c r="B11" s="49"/>
      <c r="C11" s="49" t="str">
        <f ca="1">MID(CELL("filename",A1),FIND("]",CELL("filename",A1))+1,99)</f>
        <v>Output Calculations</v>
      </c>
      <c r="D11" s="49"/>
      <c r="E11" s="49"/>
      <c r="F11" s="49"/>
      <c r="G11" s="49"/>
      <c r="H11" s="49"/>
      <c r="I11" s="49"/>
      <c r="J11" s="49"/>
      <c r="K11" s="49"/>
      <c r="L11" s="49"/>
      <c r="M11" s="49"/>
      <c r="N11" s="49"/>
      <c r="O11" s="49"/>
      <c r="P11" s="49"/>
    </row>
    <row r="12" spans="1:16">
      <c r="B12" s="2"/>
      <c r="C12" s="2"/>
      <c r="D12" s="2"/>
      <c r="E12" s="2"/>
      <c r="F12" s="2"/>
      <c r="G12" s="2"/>
      <c r="H12" s="2"/>
      <c r="I12" s="2"/>
      <c r="J12" s="2"/>
      <c r="K12" s="2"/>
      <c r="L12" s="2"/>
      <c r="M12" s="2"/>
      <c r="N12" s="2"/>
      <c r="O12" s="2"/>
      <c r="P12" s="2"/>
    </row>
    <row r="13" spans="1:16">
      <c r="B13" s="2"/>
      <c r="C13" s="2"/>
      <c r="D13" s="2"/>
      <c r="E13" s="2"/>
      <c r="F13" s="2"/>
      <c r="G13" s="2"/>
      <c r="H13" s="2"/>
      <c r="I13" s="2"/>
      <c r="J13" s="2"/>
      <c r="K13" s="2"/>
      <c r="L13" s="2"/>
      <c r="M13" s="2"/>
      <c r="N13" s="2"/>
      <c r="O13" s="2"/>
      <c r="P13" s="2"/>
    </row>
    <row r="14" spans="1:16">
      <c r="B14" s="2"/>
      <c r="C14" s="2"/>
      <c r="D14" s="2"/>
      <c r="E14" s="2"/>
      <c r="F14" s="2"/>
      <c r="G14" s="2"/>
      <c r="H14" s="2"/>
      <c r="I14" s="2"/>
      <c r="J14" s="2"/>
      <c r="K14" s="2"/>
      <c r="L14" s="2"/>
      <c r="M14" s="2"/>
      <c r="N14" s="2"/>
      <c r="O14" s="2"/>
      <c r="P14" s="2"/>
    </row>
    <row r="15" spans="1:16">
      <c r="B15" s="2"/>
      <c r="C15" s="2"/>
      <c r="D15" s="2"/>
      <c r="E15" s="2"/>
      <c r="F15" s="2"/>
      <c r="G15" s="2"/>
      <c r="H15" s="2"/>
      <c r="I15" s="2"/>
      <c r="J15" s="2"/>
      <c r="K15" s="2"/>
      <c r="L15" s="2"/>
      <c r="M15" s="2"/>
      <c r="N15" s="2"/>
      <c r="O15" s="2"/>
      <c r="P15" s="2"/>
    </row>
    <row r="16" spans="1:16">
      <c r="B16" s="2"/>
      <c r="C16" s="2"/>
      <c r="D16" s="2"/>
      <c r="E16" s="2"/>
      <c r="F16" s="2"/>
      <c r="G16" s="2"/>
      <c r="H16" s="2"/>
      <c r="I16" s="2"/>
      <c r="J16" s="2"/>
      <c r="K16" s="2"/>
      <c r="L16" s="2"/>
      <c r="M16" s="2"/>
      <c r="N16" s="2"/>
      <c r="O16" s="2"/>
      <c r="P16" s="2"/>
    </row>
    <row r="17" spans="2:16">
      <c r="B17" s="2"/>
      <c r="C17" s="2"/>
      <c r="D17" s="2"/>
      <c r="E17" s="2"/>
      <c r="F17" s="2"/>
      <c r="G17" s="2"/>
      <c r="H17" s="2"/>
      <c r="I17" s="2"/>
      <c r="J17" s="2"/>
      <c r="K17" s="2"/>
      <c r="L17" s="2"/>
      <c r="M17" s="2"/>
      <c r="N17" s="2"/>
      <c r="O17" s="2"/>
      <c r="P17" s="2"/>
    </row>
    <row r="18" spans="2:16">
      <c r="B18" s="2"/>
      <c r="C18" s="2"/>
      <c r="D18" s="2"/>
      <c r="E18" s="2"/>
      <c r="F18" s="2"/>
      <c r="G18" s="2"/>
      <c r="H18" s="2"/>
      <c r="I18" s="2"/>
      <c r="J18" s="2"/>
      <c r="K18" s="2"/>
      <c r="L18" s="2"/>
      <c r="M18" s="2"/>
      <c r="N18" s="2"/>
      <c r="O18" s="2"/>
      <c r="P18" s="2"/>
    </row>
    <row r="19" spans="2:16">
      <c r="B19" s="2"/>
      <c r="C19" s="2"/>
      <c r="D19" s="2"/>
      <c r="E19" s="2"/>
      <c r="F19" s="2"/>
      <c r="G19" s="2"/>
      <c r="H19" s="2"/>
      <c r="I19" s="2"/>
      <c r="J19" s="2"/>
      <c r="K19" s="2"/>
      <c r="L19" s="2"/>
      <c r="M19" s="2"/>
      <c r="N19" s="2"/>
      <c r="O19" s="2"/>
      <c r="P19" s="2"/>
    </row>
    <row r="20" spans="2:16">
      <c r="B20" s="2"/>
      <c r="C20" s="2"/>
      <c r="D20" s="2"/>
      <c r="E20" s="2"/>
      <c r="F20" s="2"/>
      <c r="G20" s="2"/>
      <c r="H20" s="2"/>
      <c r="I20" s="2"/>
      <c r="J20" s="2"/>
      <c r="K20" s="2"/>
      <c r="L20" s="2"/>
      <c r="M20" s="2"/>
      <c r="N20" s="2"/>
      <c r="O20" s="2"/>
      <c r="P20" s="2"/>
    </row>
    <row r="21" spans="2:16">
      <c r="B21" s="2"/>
      <c r="C21" s="2"/>
      <c r="D21" s="2"/>
      <c r="E21" s="2"/>
      <c r="F21" s="2"/>
      <c r="G21" s="2"/>
      <c r="H21" s="2"/>
      <c r="I21" s="2"/>
      <c r="J21" s="2"/>
      <c r="K21" s="2"/>
      <c r="L21" s="2"/>
      <c r="M21" s="2"/>
      <c r="N21" s="2"/>
      <c r="O21" s="2"/>
      <c r="P21" s="2"/>
    </row>
    <row r="22" spans="2:16">
      <c r="B22" s="2"/>
      <c r="C22" s="2"/>
      <c r="D22" s="2"/>
      <c r="E22" s="2"/>
      <c r="F22" s="2"/>
      <c r="G22" s="2"/>
      <c r="H22" s="2"/>
      <c r="I22" s="2"/>
      <c r="J22" s="2"/>
      <c r="K22" s="2"/>
      <c r="L22" s="2"/>
      <c r="M22" s="2"/>
      <c r="N22" s="2"/>
      <c r="O22" s="2"/>
      <c r="P22" s="2"/>
    </row>
    <row r="23" spans="2:16">
      <c r="B23" s="2"/>
      <c r="C23" s="2"/>
      <c r="D23" s="2"/>
      <c r="E23" s="2"/>
      <c r="F23" s="2"/>
      <c r="G23" s="2"/>
      <c r="H23" s="2"/>
      <c r="I23" s="2"/>
      <c r="J23" s="2"/>
      <c r="K23" s="2"/>
      <c r="L23" s="2"/>
      <c r="M23" s="2"/>
      <c r="N23" s="2"/>
      <c r="O23" s="2"/>
      <c r="P23" s="2"/>
    </row>
    <row r="24" spans="2:16">
      <c r="B24" s="2"/>
      <c r="C24" s="2"/>
      <c r="D24" s="2"/>
      <c r="E24" s="2"/>
      <c r="F24" s="2"/>
      <c r="G24" s="2"/>
      <c r="H24" s="2"/>
      <c r="I24" s="2"/>
      <c r="J24" s="2"/>
      <c r="K24" s="2"/>
      <c r="L24" s="2"/>
      <c r="M24" s="2"/>
      <c r="N24" s="2"/>
      <c r="O24" s="2"/>
      <c r="P24" s="2"/>
    </row>
    <row r="25" spans="2:16">
      <c r="B25" s="2"/>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c r="B27" s="2"/>
      <c r="C27" s="2"/>
      <c r="D27" s="2"/>
      <c r="E27" s="2"/>
      <c r="F27" s="2"/>
      <c r="G27" s="2"/>
      <c r="H27" s="2"/>
      <c r="I27" s="2"/>
      <c r="J27" s="2"/>
      <c r="K27" s="2"/>
      <c r="L27" s="2"/>
      <c r="M27" s="2"/>
      <c r="N27" s="2"/>
      <c r="O27" s="2"/>
      <c r="P27" s="2"/>
    </row>
    <row r="28" spans="2:16">
      <c r="B28" s="2"/>
      <c r="C28" s="2"/>
      <c r="D28" s="2"/>
      <c r="E28" s="2"/>
      <c r="F28" s="2"/>
      <c r="G28" s="2"/>
      <c r="H28" s="2"/>
      <c r="I28" s="2"/>
      <c r="J28" s="2"/>
      <c r="K28" s="2"/>
      <c r="L28" s="2"/>
      <c r="M28" s="2"/>
      <c r="N28" s="2"/>
      <c r="O28" s="2"/>
      <c r="P28" s="2"/>
    </row>
    <row r="29" spans="2:16">
      <c r="B29" s="2"/>
      <c r="C29" s="2"/>
      <c r="D29" s="2"/>
      <c r="E29" s="2"/>
      <c r="F29" s="2"/>
      <c r="G29" s="2"/>
      <c r="H29" s="2"/>
      <c r="I29" s="2"/>
      <c r="J29" s="2"/>
      <c r="K29" s="2"/>
      <c r="L29" s="2"/>
      <c r="M29" s="2"/>
      <c r="N29" s="2"/>
      <c r="O29" s="2"/>
      <c r="P29" s="2"/>
    </row>
    <row r="30" spans="2:16">
      <c r="B30" s="2"/>
      <c r="C30" s="2"/>
      <c r="D30" s="2"/>
      <c r="E30" s="2"/>
      <c r="F30" s="2"/>
      <c r="G30" s="2"/>
      <c r="H30" s="2"/>
      <c r="I30" s="2"/>
      <c r="J30" s="2"/>
      <c r="K30" s="2"/>
      <c r="L30" s="2"/>
      <c r="M30" s="2"/>
      <c r="N30" s="2"/>
      <c r="O30" s="2"/>
      <c r="P30" s="2"/>
    </row>
    <row r="31" spans="2:16">
      <c r="B31" s="2"/>
      <c r="C31" s="2"/>
      <c r="D31" s="2"/>
      <c r="E31" s="2"/>
      <c r="F31" s="2"/>
      <c r="G31" s="2"/>
      <c r="H31" s="2"/>
      <c r="I31" s="2"/>
      <c r="J31" s="2"/>
      <c r="K31" s="2"/>
      <c r="L31" s="2"/>
      <c r="M31" s="2"/>
      <c r="N31" s="2"/>
      <c r="O31" s="2"/>
      <c r="P31" s="2"/>
    </row>
    <row r="32" spans="2:16">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AC111"/>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2.75" outlineLevelRow="1" outlineLevelCol="1"/>
  <cols>
    <col min="1" max="1" width="2.85546875" style="3" customWidth="1"/>
    <col min="2" max="3" width="3.42578125" style="3" customWidth="1"/>
    <col min="4" max="4" width="22.28515625" style="3" customWidth="1"/>
    <col min="5" max="5" width="16.7109375" style="3" customWidth="1"/>
    <col min="6" max="6" width="18.7109375" style="3" customWidth="1"/>
    <col min="7" max="7" width="12.7109375" style="3" customWidth="1"/>
    <col min="8" max="9" width="11.85546875" style="3" customWidth="1"/>
    <col min="10" max="21" width="10.5703125" style="3" customWidth="1"/>
    <col min="22" max="28" width="10.5703125" style="3" hidden="1" customWidth="1" outlineLevel="1"/>
    <col min="29" max="29" width="3.85546875" style="3" customWidth="1" collapsed="1"/>
    <col min="30" max="16384" width="9" style="3"/>
  </cols>
  <sheetData>
    <row r="2" spans="2:29">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c r="F4" s="2"/>
      <c r="G4" s="2" t="str">
        <f ca="1">MID(CELL("filename",$A$1),FIND("]",CELL("filename",$A$1))+1,99)</f>
        <v>FAA</v>
      </c>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row>
    <row r="9" spans="2:29" ht="18">
      <c r="C9" s="595" t="str">
        <f ca="1">RN_Switch</f>
        <v>Nominal</v>
      </c>
      <c r="D9" s="617"/>
      <c r="E9" s="61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9" ht="25.5">
      <c r="C10" s="619" t="str">
        <f ca="1">Option_Switch</f>
        <v>Base Model</v>
      </c>
      <c r="D10" s="620"/>
      <c r="E10" s="621"/>
      <c r="F10" s="597"/>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9" ht="13.7" customHeight="1">
      <c r="C11" s="622"/>
      <c r="D11" s="623"/>
      <c r="E11" s="624"/>
      <c r="F11" s="598"/>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9" ht="16.5">
      <c r="B13" s="5" t="s">
        <v>664</v>
      </c>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2:29">
      <c r="B14" s="104"/>
    </row>
    <row r="15" spans="2:29" ht="15">
      <c r="B15" s="15"/>
      <c r="C15" s="15" t="s">
        <v>665</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2:29" hidden="1" outlineLevel="1"/>
    <row r="17" spans="2:29" hidden="1" outlineLevel="1">
      <c r="D17" s="153" t="s">
        <v>666</v>
      </c>
      <c r="E17" s="321"/>
      <c r="F17" s="322">
        <v>1</v>
      </c>
    </row>
    <row r="18" spans="2:29" hidden="1" outlineLevel="1">
      <c r="D18" s="106" t="str">
        <f ca="1">'Line Items'!D805</f>
        <v>FXD</v>
      </c>
      <c r="E18" s="89"/>
      <c r="F18" s="323" t="s">
        <v>105</v>
      </c>
      <c r="G18" s="179"/>
      <c r="H18" s="179"/>
      <c r="I18" s="179"/>
      <c r="J18" s="179"/>
      <c r="K18" s="179"/>
      <c r="L18" s="179"/>
      <c r="M18" s="179"/>
      <c r="N18" s="179"/>
      <c r="O18" s="179"/>
      <c r="P18" s="179"/>
      <c r="Q18" s="179"/>
      <c r="R18" s="179"/>
      <c r="S18" s="179"/>
      <c r="T18" s="179"/>
      <c r="U18" s="179"/>
      <c r="V18" s="179"/>
      <c r="W18" s="179"/>
      <c r="X18" s="179"/>
      <c r="Y18" s="179"/>
      <c r="Z18" s="179"/>
      <c r="AA18" s="179"/>
      <c r="AB18" s="197"/>
    </row>
    <row r="19" spans="2:29" hidden="1" outlineLevel="1">
      <c r="D19" s="112" t="str">
        <f ca="1">'Line Items'!D806</f>
        <v>VCRPI</v>
      </c>
      <c r="E19" s="93"/>
      <c r="F19" s="324" t="str">
        <f>F18</f>
        <v>£000</v>
      </c>
      <c r="G19" s="181"/>
      <c r="H19" s="181"/>
      <c r="I19" s="181"/>
      <c r="J19" s="181"/>
      <c r="K19" s="181"/>
      <c r="L19" s="181"/>
      <c r="M19" s="181"/>
      <c r="N19" s="181"/>
      <c r="O19" s="181"/>
      <c r="P19" s="181"/>
      <c r="Q19" s="181"/>
      <c r="R19" s="181"/>
      <c r="S19" s="181"/>
      <c r="T19" s="181"/>
      <c r="U19" s="181"/>
      <c r="V19" s="181"/>
      <c r="W19" s="181"/>
      <c r="X19" s="181"/>
      <c r="Y19" s="181"/>
      <c r="Z19" s="181"/>
      <c r="AA19" s="181"/>
      <c r="AB19" s="182"/>
    </row>
    <row r="20" spans="2:29" hidden="1" outlineLevel="1">
      <c r="D20" s="112" t="str">
        <f ca="1">'Line Items'!D807</f>
        <v>VCAWE</v>
      </c>
      <c r="E20" s="93"/>
      <c r="F20" s="324" t="str">
        <f>F19</f>
        <v>£000</v>
      </c>
      <c r="G20" s="181"/>
      <c r="H20" s="181"/>
      <c r="I20" s="181"/>
      <c r="J20" s="181"/>
      <c r="K20" s="181"/>
      <c r="L20" s="181"/>
      <c r="M20" s="181"/>
      <c r="N20" s="181"/>
      <c r="O20" s="181"/>
      <c r="P20" s="181"/>
      <c r="Q20" s="181"/>
      <c r="R20" s="181"/>
      <c r="S20" s="181"/>
      <c r="T20" s="181"/>
      <c r="U20" s="181"/>
      <c r="V20" s="181"/>
      <c r="W20" s="181"/>
      <c r="X20" s="181"/>
      <c r="Y20" s="181"/>
      <c r="Z20" s="181"/>
      <c r="AA20" s="181"/>
      <c r="AB20" s="182"/>
    </row>
    <row r="21" spans="2:29" hidden="1" outlineLevel="1">
      <c r="D21" s="112" t="str">
        <f ca="1">'Line Items'!D808</f>
        <v>PRPI</v>
      </c>
      <c r="E21" s="93"/>
      <c r="F21" s="324" t="str">
        <f>F20</f>
        <v>£000</v>
      </c>
      <c r="G21" s="181"/>
      <c r="H21" s="181"/>
      <c r="I21" s="181"/>
      <c r="J21" s="181"/>
      <c r="K21" s="181"/>
      <c r="L21" s="181"/>
      <c r="M21" s="181"/>
      <c r="N21" s="181"/>
      <c r="O21" s="181"/>
      <c r="P21" s="181"/>
      <c r="Q21" s="181"/>
      <c r="R21" s="181"/>
      <c r="S21" s="181"/>
      <c r="T21" s="181"/>
      <c r="U21" s="181"/>
      <c r="V21" s="181"/>
      <c r="W21" s="181"/>
      <c r="X21" s="181"/>
      <c r="Y21" s="181"/>
      <c r="Z21" s="181"/>
      <c r="AA21" s="181"/>
      <c r="AB21" s="182"/>
    </row>
    <row r="22" spans="2:29" hidden="1" outlineLevel="1">
      <c r="D22" s="123" t="str">
        <f ca="1">'Line Items'!D809</f>
        <v>RRPI</v>
      </c>
      <c r="E22" s="183"/>
      <c r="F22" s="325" t="str">
        <f>F21</f>
        <v>£000</v>
      </c>
      <c r="G22" s="184"/>
      <c r="H22" s="184"/>
      <c r="I22" s="184"/>
      <c r="J22" s="184"/>
      <c r="K22" s="184"/>
      <c r="L22" s="184"/>
      <c r="M22" s="184"/>
      <c r="N22" s="184"/>
      <c r="O22" s="184"/>
      <c r="P22" s="184"/>
      <c r="Q22" s="184"/>
      <c r="R22" s="184"/>
      <c r="S22" s="184"/>
      <c r="T22" s="184"/>
      <c r="U22" s="184"/>
      <c r="V22" s="184"/>
      <c r="W22" s="184"/>
      <c r="X22" s="184"/>
      <c r="Y22" s="184"/>
      <c r="Z22" s="184"/>
      <c r="AA22" s="184"/>
      <c r="AB22" s="185"/>
    </row>
    <row r="23" spans="2:29" hidden="1" outlineLevel="1"/>
    <row r="24" spans="2:29" hidden="1" outlineLevel="1">
      <c r="D24" s="241" t="s">
        <v>667</v>
      </c>
      <c r="E24" s="242"/>
      <c r="F24" s="326" t="str">
        <f>F22</f>
        <v>£000</v>
      </c>
      <c r="G24" s="327">
        <f t="shared" ref="G24:AB24" si="0">SUM(G18:G22)</f>
        <v>0</v>
      </c>
      <c r="H24" s="244">
        <f t="shared" si="0"/>
        <v>0</v>
      </c>
      <c r="I24" s="244">
        <f t="shared" si="0"/>
        <v>0</v>
      </c>
      <c r="J24" s="244">
        <f t="shared" si="0"/>
        <v>0</v>
      </c>
      <c r="K24" s="244">
        <f t="shared" si="0"/>
        <v>0</v>
      </c>
      <c r="L24" s="244">
        <f t="shared" si="0"/>
        <v>0</v>
      </c>
      <c r="M24" s="244">
        <f t="shared" si="0"/>
        <v>0</v>
      </c>
      <c r="N24" s="244">
        <f t="shared" si="0"/>
        <v>0</v>
      </c>
      <c r="O24" s="244">
        <f t="shared" si="0"/>
        <v>0</v>
      </c>
      <c r="P24" s="244">
        <f t="shared" si="0"/>
        <v>0</v>
      </c>
      <c r="Q24" s="244">
        <f t="shared" si="0"/>
        <v>0</v>
      </c>
      <c r="R24" s="244">
        <f t="shared" si="0"/>
        <v>0</v>
      </c>
      <c r="S24" s="244">
        <f t="shared" si="0"/>
        <v>0</v>
      </c>
      <c r="T24" s="244">
        <f t="shared" si="0"/>
        <v>0</v>
      </c>
      <c r="U24" s="244">
        <f t="shared" si="0"/>
        <v>0</v>
      </c>
      <c r="V24" s="244">
        <f t="shared" si="0"/>
        <v>0</v>
      </c>
      <c r="W24" s="244">
        <f t="shared" si="0"/>
        <v>0</v>
      </c>
      <c r="X24" s="244">
        <f t="shared" si="0"/>
        <v>0</v>
      </c>
      <c r="Y24" s="244">
        <f t="shared" si="0"/>
        <v>0</v>
      </c>
      <c r="Z24" s="244">
        <f t="shared" si="0"/>
        <v>0</v>
      </c>
      <c r="AA24" s="244">
        <f t="shared" si="0"/>
        <v>0</v>
      </c>
      <c r="AB24" s="245">
        <f t="shared" si="0"/>
        <v>0</v>
      </c>
    </row>
    <row r="25" spans="2:29" hidden="1" outlineLevel="1">
      <c r="D25" s="133"/>
      <c r="E25" s="133"/>
      <c r="F25" s="324"/>
      <c r="G25" s="246"/>
      <c r="H25" s="246"/>
      <c r="I25" s="246"/>
      <c r="J25" s="246"/>
      <c r="K25" s="246"/>
      <c r="L25" s="246"/>
      <c r="M25" s="246"/>
      <c r="N25" s="246"/>
      <c r="O25" s="246"/>
      <c r="P25" s="246"/>
      <c r="Q25" s="246"/>
      <c r="R25" s="246"/>
      <c r="S25" s="246"/>
      <c r="T25" s="246"/>
      <c r="U25" s="246"/>
      <c r="V25" s="246"/>
      <c r="W25" s="246"/>
      <c r="X25" s="246"/>
      <c r="Y25" s="246"/>
      <c r="Z25" s="246"/>
      <c r="AA25" s="246"/>
      <c r="AB25" s="246"/>
    </row>
    <row r="26" spans="2:29" hidden="1" outlineLevel="1">
      <c r="D26" s="93" t="s">
        <v>945</v>
      </c>
      <c r="E26" s="133"/>
      <c r="F26" s="324"/>
      <c r="G26" s="246"/>
      <c r="H26" s="246"/>
      <c r="I26" s="246"/>
      <c r="J26" s="246"/>
      <c r="K26" s="246"/>
      <c r="L26" s="246"/>
      <c r="M26" s="246"/>
      <c r="N26" s="246"/>
      <c r="O26" s="246"/>
      <c r="P26" s="246"/>
      <c r="Q26" s="246"/>
      <c r="R26" s="246"/>
      <c r="S26" s="246"/>
      <c r="T26" s="246"/>
      <c r="U26" s="246"/>
      <c r="V26" s="246"/>
      <c r="W26" s="246"/>
      <c r="X26" s="246"/>
      <c r="Y26" s="246"/>
      <c r="Z26" s="246"/>
      <c r="AA26" s="246"/>
      <c r="AB26" s="246"/>
    </row>
    <row r="27" spans="2:29" collapsed="1"/>
    <row r="28" spans="2:29" ht="15">
      <c r="B28" s="15"/>
      <c r="C28" s="15" t="s">
        <v>668</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idden="1" outlineLevel="1">
      <c r="L29" s="94"/>
      <c r="M29" s="94"/>
    </row>
    <row r="30" spans="2:29" ht="38.25" hidden="1" outlineLevel="1">
      <c r="F30" s="328" t="s">
        <v>669</v>
      </c>
      <c r="G30" s="329" t="str">
        <f ca="1">D18</f>
        <v>FXD</v>
      </c>
      <c r="H30" s="329" t="str">
        <f ca="1">D19</f>
        <v>VCRPI</v>
      </c>
      <c r="I30" s="329" t="str">
        <f ca="1">D20</f>
        <v>VCAWE</v>
      </c>
      <c r="J30" s="329" t="str">
        <f ca="1">D21</f>
        <v>PRPI</v>
      </c>
      <c r="K30" s="329" t="str">
        <f ca="1">D22</f>
        <v>RRPI</v>
      </c>
    </row>
    <row r="31" spans="2:29" hidden="1" outlineLevel="1">
      <c r="F31" s="330" t="str">
        <f ca="1">'Line Items'!D812</f>
        <v>Year 1</v>
      </c>
      <c r="G31" s="331">
        <f ca="1">INDEX($G$18:$AB$22,MATCH(G$30,$D$18:$D$22,0),MATCH($F31,$G$9:$AB$9,0))</f>
        <v>0</v>
      </c>
      <c r="H31" s="331">
        <f t="shared" ref="H31:K40" ca="1" si="1">INDEX($G$18:$AB$22,MATCH(H$30,$D$18:$D$22,0),MATCH($F31,$G$9:$AB$9,0))</f>
        <v>0</v>
      </c>
      <c r="I31" s="331">
        <f t="shared" ca="1" si="1"/>
        <v>0</v>
      </c>
      <c r="J31" s="331">
        <f t="shared" ca="1" si="1"/>
        <v>0</v>
      </c>
      <c r="K31" s="331">
        <f t="shared" ca="1" si="1"/>
        <v>0</v>
      </c>
      <c r="N31" s="94"/>
      <c r="O31" s="332"/>
    </row>
    <row r="32" spans="2:29" hidden="1" outlineLevel="1">
      <c r="F32" s="333" t="str">
        <f ca="1">'Line Items'!D813</f>
        <v>Year 2</v>
      </c>
      <c r="G32" s="334">
        <f t="shared" ref="G32:G40" ca="1" si="2">INDEX($G$18:$AB$22,MATCH(G$30,$D$18:$D$22,0),MATCH($F32,$G$9:$AB$9,0))</f>
        <v>0</v>
      </c>
      <c r="H32" s="334">
        <f t="shared" ca="1" si="1"/>
        <v>0</v>
      </c>
      <c r="I32" s="334">
        <f t="shared" ca="1" si="1"/>
        <v>0</v>
      </c>
      <c r="J32" s="334">
        <f t="shared" ca="1" si="1"/>
        <v>0</v>
      </c>
      <c r="K32" s="334">
        <f t="shared" ca="1" si="1"/>
        <v>0</v>
      </c>
      <c r="N32" s="94"/>
      <c r="O32" s="332"/>
    </row>
    <row r="33" spans="2:29" hidden="1" outlineLevel="1">
      <c r="F33" s="333" t="str">
        <f ca="1">'Line Items'!D814</f>
        <v>Year 3</v>
      </c>
      <c r="G33" s="334">
        <f t="shared" ca="1" si="2"/>
        <v>0</v>
      </c>
      <c r="H33" s="334">
        <f t="shared" ca="1" si="1"/>
        <v>0</v>
      </c>
      <c r="I33" s="334">
        <f t="shared" ca="1" si="1"/>
        <v>0</v>
      </c>
      <c r="J33" s="334">
        <f t="shared" ca="1" si="1"/>
        <v>0</v>
      </c>
      <c r="K33" s="334">
        <f t="shared" ca="1" si="1"/>
        <v>0</v>
      </c>
      <c r="N33" s="94"/>
      <c r="O33" s="332"/>
    </row>
    <row r="34" spans="2:29" hidden="1" outlineLevel="1">
      <c r="F34" s="333" t="str">
        <f ca="1">'Line Items'!D815</f>
        <v>Year 4</v>
      </c>
      <c r="G34" s="334">
        <f t="shared" ca="1" si="2"/>
        <v>0</v>
      </c>
      <c r="H34" s="334">
        <f t="shared" ca="1" si="1"/>
        <v>0</v>
      </c>
      <c r="I34" s="334">
        <f t="shared" ca="1" si="1"/>
        <v>0</v>
      </c>
      <c r="J34" s="334">
        <f t="shared" ca="1" si="1"/>
        <v>0</v>
      </c>
      <c r="K34" s="334">
        <f t="shared" ca="1" si="1"/>
        <v>0</v>
      </c>
      <c r="N34" s="94"/>
      <c r="O34" s="332"/>
    </row>
    <row r="35" spans="2:29" hidden="1" outlineLevel="1">
      <c r="F35" s="333" t="str">
        <f ca="1">'Line Items'!D816</f>
        <v>Year 5</v>
      </c>
      <c r="G35" s="334">
        <f t="shared" ca="1" si="2"/>
        <v>0</v>
      </c>
      <c r="H35" s="334">
        <f t="shared" ca="1" si="1"/>
        <v>0</v>
      </c>
      <c r="I35" s="334">
        <f t="shared" ca="1" si="1"/>
        <v>0</v>
      </c>
      <c r="J35" s="334">
        <f t="shared" ca="1" si="1"/>
        <v>0</v>
      </c>
      <c r="K35" s="334">
        <f t="shared" ca="1" si="1"/>
        <v>0</v>
      </c>
      <c r="N35" s="94"/>
      <c r="O35" s="332"/>
    </row>
    <row r="36" spans="2:29" hidden="1" outlineLevel="1">
      <c r="F36" s="333" t="str">
        <f ca="1">'Line Items'!D817</f>
        <v>Year 6</v>
      </c>
      <c r="G36" s="334">
        <f t="shared" ca="1" si="2"/>
        <v>0</v>
      </c>
      <c r="H36" s="334">
        <f t="shared" ca="1" si="1"/>
        <v>0</v>
      </c>
      <c r="I36" s="334">
        <f t="shared" ca="1" si="1"/>
        <v>0</v>
      </c>
      <c r="J36" s="334">
        <f t="shared" ca="1" si="1"/>
        <v>0</v>
      </c>
      <c r="K36" s="334">
        <f t="shared" ca="1" si="1"/>
        <v>0</v>
      </c>
      <c r="N36" s="94"/>
      <c r="O36" s="332"/>
    </row>
    <row r="37" spans="2:29" hidden="1" outlineLevel="1">
      <c r="F37" s="333" t="str">
        <f ca="1">'Line Items'!D818</f>
        <v>Year 7</v>
      </c>
      <c r="G37" s="334">
        <f t="shared" ca="1" si="2"/>
        <v>0</v>
      </c>
      <c r="H37" s="334">
        <f t="shared" ca="1" si="1"/>
        <v>0</v>
      </c>
      <c r="I37" s="334">
        <f t="shared" ca="1" si="1"/>
        <v>0</v>
      </c>
      <c r="J37" s="334">
        <f t="shared" ca="1" si="1"/>
        <v>0</v>
      </c>
      <c r="K37" s="334">
        <f t="shared" ca="1" si="1"/>
        <v>0</v>
      </c>
      <c r="N37" s="94"/>
      <c r="O37" s="332"/>
    </row>
    <row r="38" spans="2:29" hidden="1" outlineLevel="1">
      <c r="F38" s="333" t="str">
        <f ca="1">'Line Items'!D819</f>
        <v>Year 8</v>
      </c>
      <c r="G38" s="334">
        <f t="shared" ca="1" si="2"/>
        <v>0</v>
      </c>
      <c r="H38" s="334">
        <f t="shared" ca="1" si="1"/>
        <v>0</v>
      </c>
      <c r="I38" s="334">
        <f t="shared" ca="1" si="1"/>
        <v>0</v>
      </c>
      <c r="J38" s="334">
        <f t="shared" ca="1" si="1"/>
        <v>0</v>
      </c>
      <c r="K38" s="334">
        <f t="shared" ca="1" si="1"/>
        <v>0</v>
      </c>
      <c r="N38" s="94"/>
      <c r="O38" s="332"/>
    </row>
    <row r="39" spans="2:29" hidden="1" outlineLevel="1">
      <c r="F39" s="333" t="str">
        <f ca="1">'Line Items'!D820</f>
        <v>Year 9</v>
      </c>
      <c r="G39" s="334">
        <f t="shared" ca="1" si="2"/>
        <v>0</v>
      </c>
      <c r="H39" s="334">
        <f t="shared" ca="1" si="1"/>
        <v>0</v>
      </c>
      <c r="I39" s="334">
        <f t="shared" ca="1" si="1"/>
        <v>0</v>
      </c>
      <c r="J39" s="334">
        <f t="shared" ca="1" si="1"/>
        <v>0</v>
      </c>
      <c r="K39" s="334">
        <f t="shared" ca="1" si="1"/>
        <v>0</v>
      </c>
      <c r="N39" s="94"/>
      <c r="O39" s="332"/>
    </row>
    <row r="40" spans="2:29" hidden="1" outlineLevel="1">
      <c r="F40" s="335" t="str">
        <f ca="1">'Line Items'!D821</f>
        <v>Year 10</v>
      </c>
      <c r="G40" s="336">
        <f t="shared" ca="1" si="2"/>
        <v>0</v>
      </c>
      <c r="H40" s="336">
        <f t="shared" ca="1" si="1"/>
        <v>0</v>
      </c>
      <c r="I40" s="336">
        <f t="shared" ca="1" si="1"/>
        <v>0</v>
      </c>
      <c r="J40" s="336">
        <f t="shared" ca="1" si="1"/>
        <v>0</v>
      </c>
      <c r="K40" s="336">
        <f t="shared" ca="1" si="1"/>
        <v>0</v>
      </c>
      <c r="N40" s="94"/>
      <c r="O40" s="332"/>
    </row>
    <row r="41" spans="2:29" collapsed="1"/>
    <row r="43" spans="2:29" ht="16.5">
      <c r="B43" s="5" t="s">
        <v>487</v>
      </c>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5" spans="2:29" ht="15">
      <c r="B45" s="15"/>
      <c r="C45" s="15" t="s">
        <v>748</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hidden="1" outlineLevel="1"/>
    <row r="47" spans="2:29" hidden="1" outlineLevel="1">
      <c r="F47" s="337" t="s">
        <v>670</v>
      </c>
      <c r="G47" s="338" t="s">
        <v>671</v>
      </c>
      <c r="H47" s="338" t="s">
        <v>672</v>
      </c>
      <c r="I47" s="338" t="s">
        <v>673</v>
      </c>
      <c r="J47" s="338" t="s">
        <v>674</v>
      </c>
      <c r="K47" s="575" t="s">
        <v>675</v>
      </c>
    </row>
    <row r="48" spans="2:29" hidden="1" outlineLevel="1">
      <c r="F48" s="339" t="s">
        <v>966</v>
      </c>
      <c r="G48" s="340" t="str">
        <f ca="1">G30</f>
        <v>FXD</v>
      </c>
      <c r="H48" s="340" t="str">
        <f ca="1">H30</f>
        <v>VCRPI</v>
      </c>
      <c r="I48" s="340" t="str">
        <f ca="1">I30</f>
        <v>VCAWE</v>
      </c>
      <c r="J48" s="340" t="str">
        <f ca="1">J30</f>
        <v>PRPI</v>
      </c>
      <c r="K48" s="576" t="str">
        <f ca="1">K30</f>
        <v>RRPI</v>
      </c>
    </row>
    <row r="49" spans="2:29" hidden="1" outlineLevel="1">
      <c r="F49" s="341" t="str">
        <f t="shared" ref="F49:F58" ca="1" si="3">F31</f>
        <v>Year 1</v>
      </c>
      <c r="G49" s="342">
        <f t="shared" ref="G49:K58" ca="1" si="4">1000*SUMIF($F$31:$F$40,$F49,G$31:G$40)</f>
        <v>0</v>
      </c>
      <c r="H49" s="342">
        <f t="shared" ca="1" si="4"/>
        <v>0</v>
      </c>
      <c r="I49" s="342">
        <f t="shared" ca="1" si="4"/>
        <v>0</v>
      </c>
      <c r="J49" s="342">
        <f t="shared" ca="1" si="4"/>
        <v>0</v>
      </c>
      <c r="K49" s="520">
        <f t="shared" ca="1" si="4"/>
        <v>0</v>
      </c>
    </row>
    <row r="50" spans="2:29" hidden="1" outlineLevel="1">
      <c r="F50" s="343" t="str">
        <f t="shared" ca="1" si="3"/>
        <v>Year 2</v>
      </c>
      <c r="G50" s="344">
        <f t="shared" ca="1" si="4"/>
        <v>0</v>
      </c>
      <c r="H50" s="344">
        <f t="shared" ca="1" si="4"/>
        <v>0</v>
      </c>
      <c r="I50" s="344">
        <f t="shared" ca="1" si="4"/>
        <v>0</v>
      </c>
      <c r="J50" s="344">
        <f t="shared" ca="1" si="4"/>
        <v>0</v>
      </c>
      <c r="K50" s="521">
        <f t="shared" ca="1" si="4"/>
        <v>0</v>
      </c>
    </row>
    <row r="51" spans="2:29" hidden="1" outlineLevel="1">
      <c r="F51" s="343" t="str">
        <f t="shared" ca="1" si="3"/>
        <v>Year 3</v>
      </c>
      <c r="G51" s="344">
        <f t="shared" ca="1" si="4"/>
        <v>0</v>
      </c>
      <c r="H51" s="344">
        <f t="shared" ca="1" si="4"/>
        <v>0</v>
      </c>
      <c r="I51" s="344">
        <f t="shared" ca="1" si="4"/>
        <v>0</v>
      </c>
      <c r="J51" s="344">
        <f t="shared" ca="1" si="4"/>
        <v>0</v>
      </c>
      <c r="K51" s="521">
        <f t="shared" ca="1" si="4"/>
        <v>0</v>
      </c>
    </row>
    <row r="52" spans="2:29" hidden="1" outlineLevel="1">
      <c r="F52" s="343" t="str">
        <f t="shared" ca="1" si="3"/>
        <v>Year 4</v>
      </c>
      <c r="G52" s="344">
        <f t="shared" ca="1" si="4"/>
        <v>0</v>
      </c>
      <c r="H52" s="344">
        <f t="shared" ca="1" si="4"/>
        <v>0</v>
      </c>
      <c r="I52" s="344">
        <f t="shared" ca="1" si="4"/>
        <v>0</v>
      </c>
      <c r="J52" s="344">
        <f t="shared" ca="1" si="4"/>
        <v>0</v>
      </c>
      <c r="K52" s="521">
        <f t="shared" ca="1" si="4"/>
        <v>0</v>
      </c>
    </row>
    <row r="53" spans="2:29" hidden="1" outlineLevel="1">
      <c r="F53" s="343" t="str">
        <f t="shared" ca="1" si="3"/>
        <v>Year 5</v>
      </c>
      <c r="G53" s="344">
        <f t="shared" ca="1" si="4"/>
        <v>0</v>
      </c>
      <c r="H53" s="344">
        <f t="shared" ca="1" si="4"/>
        <v>0</v>
      </c>
      <c r="I53" s="344">
        <f t="shared" ca="1" si="4"/>
        <v>0</v>
      </c>
      <c r="J53" s="344">
        <f t="shared" ca="1" si="4"/>
        <v>0</v>
      </c>
      <c r="K53" s="521">
        <f t="shared" ca="1" si="4"/>
        <v>0</v>
      </c>
    </row>
    <row r="54" spans="2:29" hidden="1" outlineLevel="1">
      <c r="F54" s="343" t="str">
        <f t="shared" ca="1" si="3"/>
        <v>Year 6</v>
      </c>
      <c r="G54" s="344">
        <f t="shared" ca="1" si="4"/>
        <v>0</v>
      </c>
      <c r="H54" s="344">
        <f t="shared" ca="1" si="4"/>
        <v>0</v>
      </c>
      <c r="I54" s="344">
        <f t="shared" ca="1" si="4"/>
        <v>0</v>
      </c>
      <c r="J54" s="344">
        <f t="shared" ca="1" si="4"/>
        <v>0</v>
      </c>
      <c r="K54" s="521">
        <f t="shared" ca="1" si="4"/>
        <v>0</v>
      </c>
    </row>
    <row r="55" spans="2:29" hidden="1" outlineLevel="1">
      <c r="F55" s="343" t="str">
        <f t="shared" ca="1" si="3"/>
        <v>Year 7</v>
      </c>
      <c r="G55" s="344">
        <f t="shared" ca="1" si="4"/>
        <v>0</v>
      </c>
      <c r="H55" s="344">
        <f t="shared" ca="1" si="4"/>
        <v>0</v>
      </c>
      <c r="I55" s="344">
        <f t="shared" ca="1" si="4"/>
        <v>0</v>
      </c>
      <c r="J55" s="344">
        <f t="shared" ca="1" si="4"/>
        <v>0</v>
      </c>
      <c r="K55" s="521">
        <f t="shared" ca="1" si="4"/>
        <v>0</v>
      </c>
    </row>
    <row r="56" spans="2:29" hidden="1" outlineLevel="1">
      <c r="F56" s="343" t="str">
        <f t="shared" ca="1" si="3"/>
        <v>Year 8</v>
      </c>
      <c r="G56" s="344">
        <f t="shared" ca="1" si="4"/>
        <v>0</v>
      </c>
      <c r="H56" s="344">
        <f t="shared" ca="1" si="4"/>
        <v>0</v>
      </c>
      <c r="I56" s="344">
        <f t="shared" ca="1" si="4"/>
        <v>0</v>
      </c>
      <c r="J56" s="344">
        <f t="shared" ca="1" si="4"/>
        <v>0</v>
      </c>
      <c r="K56" s="521">
        <f t="shared" ca="1" si="4"/>
        <v>0</v>
      </c>
    </row>
    <row r="57" spans="2:29" hidden="1" outlineLevel="1">
      <c r="F57" s="343" t="str">
        <f t="shared" ca="1" si="3"/>
        <v>Year 9</v>
      </c>
      <c r="G57" s="344">
        <f t="shared" ca="1" si="4"/>
        <v>0</v>
      </c>
      <c r="H57" s="344">
        <f t="shared" ca="1" si="4"/>
        <v>0</v>
      </c>
      <c r="I57" s="344">
        <f t="shared" ca="1" si="4"/>
        <v>0</v>
      </c>
      <c r="J57" s="344">
        <f t="shared" ca="1" si="4"/>
        <v>0</v>
      </c>
      <c r="K57" s="521">
        <f t="shared" ca="1" si="4"/>
        <v>0</v>
      </c>
    </row>
    <row r="58" spans="2:29" hidden="1" outlineLevel="1">
      <c r="F58" s="345" t="str">
        <f t="shared" ca="1" si="3"/>
        <v>Year 10</v>
      </c>
      <c r="G58" s="346">
        <f t="shared" ca="1" si="4"/>
        <v>0</v>
      </c>
      <c r="H58" s="346">
        <f t="shared" ca="1" si="4"/>
        <v>0</v>
      </c>
      <c r="I58" s="346">
        <f t="shared" ca="1" si="4"/>
        <v>0</v>
      </c>
      <c r="J58" s="346">
        <f t="shared" ca="1" si="4"/>
        <v>0</v>
      </c>
      <c r="K58" s="519">
        <f t="shared" ca="1" si="4"/>
        <v>0</v>
      </c>
    </row>
    <row r="59" spans="2:29" collapsed="1"/>
    <row r="60" spans="2:29" ht="15">
      <c r="B60" s="15"/>
      <c r="C60" s="15" t="s">
        <v>747</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row>
    <row r="61" spans="2:29" hidden="1" outlineLevel="1">
      <c r="C61" s="104"/>
    </row>
    <row r="62" spans="2:29" hidden="1" outlineLevel="1">
      <c r="F62" s="322">
        <v>1</v>
      </c>
    </row>
    <row r="63" spans="2:29" ht="65.25" hidden="1" customHeight="1" outlineLevel="1">
      <c r="F63" s="347" t="s">
        <v>966</v>
      </c>
      <c r="G63" s="348" t="s">
        <v>967</v>
      </c>
      <c r="H63" s="348" t="s">
        <v>968</v>
      </c>
      <c r="I63" s="349" t="s">
        <v>969</v>
      </c>
    </row>
    <row r="64" spans="2:29" hidden="1" outlineLevel="1">
      <c r="F64" s="341" t="str">
        <f t="shared" ref="F64:F73" ca="1" si="5">F49</f>
        <v>Year 1</v>
      </c>
      <c r="G64" s="344">
        <f ca="1">'Indices &amp; Rates'!$F$80*$K49*-1</f>
        <v>0</v>
      </c>
      <c r="H64" s="342">
        <f ca="1">'Indices &amp; Rates'!$F$81*$K49*-1</f>
        <v>0</v>
      </c>
      <c r="I64" s="520">
        <f ca="1">'Indices &amp; Rates'!$F$82*$K49*-1</f>
        <v>0</v>
      </c>
      <c r="J64" s="350"/>
    </row>
    <row r="65" spans="2:29" hidden="1" outlineLevel="1">
      <c r="F65" s="343" t="str">
        <f t="shared" ca="1" si="5"/>
        <v>Year 2</v>
      </c>
      <c r="G65" s="344">
        <f ca="1">'Indices &amp; Rates'!$F$80*$K50*-1</f>
        <v>0</v>
      </c>
      <c r="H65" s="344">
        <f ca="1">'Indices &amp; Rates'!$F$81*$K50*-1</f>
        <v>0</v>
      </c>
      <c r="I65" s="521">
        <f ca="1">'Indices &amp; Rates'!$F$82*$K50*-1</f>
        <v>0</v>
      </c>
    </row>
    <row r="66" spans="2:29" hidden="1" outlineLevel="1">
      <c r="F66" s="343" t="str">
        <f t="shared" ca="1" si="5"/>
        <v>Year 3</v>
      </c>
      <c r="G66" s="344">
        <f ca="1">'Indices &amp; Rates'!$F$80*$K51*-1</f>
        <v>0</v>
      </c>
      <c r="H66" s="344">
        <f ca="1">'Indices &amp; Rates'!$F$81*$K51*-1</f>
        <v>0</v>
      </c>
      <c r="I66" s="521">
        <f ca="1">'Indices &amp; Rates'!$F$82*$K51*-1</f>
        <v>0</v>
      </c>
    </row>
    <row r="67" spans="2:29" hidden="1" outlineLevel="1">
      <c r="F67" s="343" t="str">
        <f t="shared" ca="1" si="5"/>
        <v>Year 4</v>
      </c>
      <c r="G67" s="344">
        <f ca="1">'Indices &amp; Rates'!$F$80*$K52*-1</f>
        <v>0</v>
      </c>
      <c r="H67" s="344">
        <f ca="1">'Indices &amp; Rates'!$F$81*$K52*-1</f>
        <v>0</v>
      </c>
      <c r="I67" s="521">
        <f ca="1">'Indices &amp; Rates'!$F$82*$K52*-1</f>
        <v>0</v>
      </c>
    </row>
    <row r="68" spans="2:29" hidden="1" outlineLevel="1">
      <c r="F68" s="343" t="str">
        <f t="shared" ca="1" si="5"/>
        <v>Year 5</v>
      </c>
      <c r="G68" s="344">
        <f ca="1">'Indices &amp; Rates'!$F$80*$K53*-1</f>
        <v>0</v>
      </c>
      <c r="H68" s="344">
        <f ca="1">'Indices &amp; Rates'!$F$81*$K53*-1</f>
        <v>0</v>
      </c>
      <c r="I68" s="521">
        <f ca="1">'Indices &amp; Rates'!$F$82*$K53*-1</f>
        <v>0</v>
      </c>
    </row>
    <row r="69" spans="2:29" hidden="1" outlineLevel="1">
      <c r="F69" s="343" t="str">
        <f t="shared" ca="1" si="5"/>
        <v>Year 6</v>
      </c>
      <c r="G69" s="344">
        <f ca="1">'Indices &amp; Rates'!$F$80*$K54*-1</f>
        <v>0</v>
      </c>
      <c r="H69" s="344">
        <f ca="1">'Indices &amp; Rates'!$F$81*$K54*-1</f>
        <v>0</v>
      </c>
      <c r="I69" s="521">
        <f ca="1">'Indices &amp; Rates'!$F$82*$K54*-1</f>
        <v>0</v>
      </c>
    </row>
    <row r="70" spans="2:29" hidden="1" outlineLevel="1">
      <c r="F70" s="343" t="str">
        <f t="shared" ca="1" si="5"/>
        <v>Year 7</v>
      </c>
      <c r="G70" s="344">
        <f ca="1">'Indices &amp; Rates'!$F$80*$K55*-1</f>
        <v>0</v>
      </c>
      <c r="H70" s="344">
        <f ca="1">'Indices &amp; Rates'!$F$81*$K55*-1</f>
        <v>0</v>
      </c>
      <c r="I70" s="521">
        <f ca="1">'Indices &amp; Rates'!$F$82*$K55*-1</f>
        <v>0</v>
      </c>
    </row>
    <row r="71" spans="2:29" hidden="1" outlineLevel="1">
      <c r="F71" s="343" t="str">
        <f t="shared" ca="1" si="5"/>
        <v>Year 8</v>
      </c>
      <c r="G71" s="344">
        <f ca="1">'Indices &amp; Rates'!$F$80*$K56*-1</f>
        <v>0</v>
      </c>
      <c r="H71" s="344">
        <f ca="1">'Indices &amp; Rates'!$F$81*$K56*-1</f>
        <v>0</v>
      </c>
      <c r="I71" s="521">
        <f ca="1">'Indices &amp; Rates'!$F$82*$K56*-1</f>
        <v>0</v>
      </c>
    </row>
    <row r="72" spans="2:29" hidden="1" outlineLevel="1">
      <c r="F72" s="343" t="str">
        <f t="shared" ca="1" si="5"/>
        <v>Year 9</v>
      </c>
      <c r="G72" s="344">
        <f ca="1">'Indices &amp; Rates'!$F$80*$K57*-1</f>
        <v>0</v>
      </c>
      <c r="H72" s="344">
        <f ca="1">'Indices &amp; Rates'!$F$81*$K57*-1</f>
        <v>0</v>
      </c>
      <c r="I72" s="521">
        <f ca="1">'Indices &amp; Rates'!$F$82*$K57*-1</f>
        <v>0</v>
      </c>
    </row>
    <row r="73" spans="2:29" hidden="1" outlineLevel="1">
      <c r="F73" s="351" t="str">
        <f t="shared" ca="1" si="5"/>
        <v>Year 10</v>
      </c>
      <c r="G73" s="346">
        <f ca="1">'Indices &amp; Rates'!$F$80*$K58*-1</f>
        <v>0</v>
      </c>
      <c r="H73" s="346">
        <f ca="1">'Indices &amp; Rates'!$F$81*$K58*-1</f>
        <v>0</v>
      </c>
      <c r="I73" s="519">
        <f ca="1">'Indices &amp; Rates'!$F$82*$K58*-1</f>
        <v>0</v>
      </c>
    </row>
    <row r="74" spans="2:29" collapsed="1">
      <c r="C74" s="104"/>
    </row>
    <row r="75" spans="2:29">
      <c r="C75" s="104"/>
    </row>
    <row r="76" spans="2:29" ht="16.5">
      <c r="B76" s="5" t="s">
        <v>676</v>
      </c>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29">
      <c r="C77" s="104"/>
    </row>
    <row r="78" spans="2:29" ht="15">
      <c r="B78" s="15"/>
      <c r="C78" s="15" t="s">
        <v>677</v>
      </c>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row>
    <row r="79" spans="2:29" hidden="1" outlineLevel="1"/>
    <row r="80" spans="2:29" hidden="1" outlineLevel="1">
      <c r="F80" s="322">
        <v>1</v>
      </c>
    </row>
    <row r="81" spans="2:29" ht="51.75" hidden="1" customHeight="1" outlineLevel="1">
      <c r="F81" s="347" t="s">
        <v>966</v>
      </c>
      <c r="G81" s="349" t="s">
        <v>895</v>
      </c>
    </row>
    <row r="82" spans="2:29" hidden="1" outlineLevel="1">
      <c r="F82" s="341" t="str">
        <f t="shared" ref="F82:F91" ca="1" si="6">F64</f>
        <v>Year 1</v>
      </c>
      <c r="G82" s="352"/>
      <c r="H82" s="350"/>
    </row>
    <row r="83" spans="2:29" hidden="1" outlineLevel="1">
      <c r="F83" s="343" t="str">
        <f t="shared" ca="1" si="6"/>
        <v>Year 2</v>
      </c>
      <c r="G83" s="353"/>
    </row>
    <row r="84" spans="2:29" hidden="1" outlineLevel="1">
      <c r="F84" s="343" t="str">
        <f t="shared" ca="1" si="6"/>
        <v>Year 3</v>
      </c>
      <c r="G84" s="353"/>
    </row>
    <row r="85" spans="2:29" hidden="1" outlineLevel="1">
      <c r="F85" s="343" t="str">
        <f t="shared" ca="1" si="6"/>
        <v>Year 4</v>
      </c>
      <c r="G85" s="353"/>
    </row>
    <row r="86" spans="2:29" hidden="1" outlineLevel="1">
      <c r="F86" s="343" t="str">
        <f t="shared" ca="1" si="6"/>
        <v>Year 5</v>
      </c>
      <c r="G86" s="353"/>
    </row>
    <row r="87" spans="2:29" hidden="1" outlineLevel="1">
      <c r="F87" s="343" t="str">
        <f t="shared" ca="1" si="6"/>
        <v>Year 6</v>
      </c>
      <c r="G87" s="353"/>
    </row>
    <row r="88" spans="2:29" hidden="1" outlineLevel="1">
      <c r="F88" s="343" t="str">
        <f t="shared" ca="1" si="6"/>
        <v>Year 7</v>
      </c>
      <c r="G88" s="353"/>
    </row>
    <row r="89" spans="2:29" hidden="1" outlineLevel="1">
      <c r="F89" s="343" t="str">
        <f t="shared" ca="1" si="6"/>
        <v>Year 8</v>
      </c>
      <c r="G89" s="353"/>
    </row>
    <row r="90" spans="2:29" hidden="1" outlineLevel="1">
      <c r="F90" s="343" t="str">
        <f t="shared" ca="1" si="6"/>
        <v>Year 9</v>
      </c>
      <c r="G90" s="353"/>
    </row>
    <row r="91" spans="2:29" hidden="1" outlineLevel="1">
      <c r="F91" s="345" t="str">
        <f t="shared" ca="1" si="6"/>
        <v>Year 10</v>
      </c>
      <c r="G91" s="354"/>
    </row>
    <row r="92" spans="2:29" hidden="1" outlineLevel="1"/>
    <row r="93" spans="2:29" collapsed="1"/>
    <row r="94" spans="2:29" ht="15">
      <c r="B94" s="15"/>
      <c r="C94" s="15" t="s">
        <v>746</v>
      </c>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row>
    <row r="95" spans="2:29" hidden="1" outlineLevel="1"/>
    <row r="96" spans="2:29" hidden="1" outlineLevel="1">
      <c r="F96" s="322">
        <v>1</v>
      </c>
    </row>
    <row r="97" spans="2:29" ht="53.25" hidden="1" customHeight="1" outlineLevel="1">
      <c r="F97" s="347" t="s">
        <v>966</v>
      </c>
      <c r="G97" s="349" t="s">
        <v>896</v>
      </c>
    </row>
    <row r="98" spans="2:29" hidden="1" outlineLevel="1">
      <c r="F98" s="341" t="str">
        <f t="shared" ref="F98:F107" ca="1" si="7">F82</f>
        <v>Year 1</v>
      </c>
      <c r="G98" s="352"/>
      <c r="H98" s="350"/>
    </row>
    <row r="99" spans="2:29" hidden="1" outlineLevel="1">
      <c r="F99" s="343" t="str">
        <f t="shared" ca="1" si="7"/>
        <v>Year 2</v>
      </c>
      <c r="G99" s="353"/>
    </row>
    <row r="100" spans="2:29" hidden="1" outlineLevel="1">
      <c r="F100" s="343" t="str">
        <f t="shared" ca="1" si="7"/>
        <v>Year 3</v>
      </c>
      <c r="G100" s="353"/>
    </row>
    <row r="101" spans="2:29" hidden="1" outlineLevel="1">
      <c r="F101" s="343" t="str">
        <f t="shared" ca="1" si="7"/>
        <v>Year 4</v>
      </c>
      <c r="G101" s="353"/>
    </row>
    <row r="102" spans="2:29" hidden="1" outlineLevel="1">
      <c r="F102" s="343" t="str">
        <f t="shared" ca="1" si="7"/>
        <v>Year 5</v>
      </c>
      <c r="G102" s="353"/>
    </row>
    <row r="103" spans="2:29" hidden="1" outlineLevel="1">
      <c r="F103" s="343" t="str">
        <f t="shared" ca="1" si="7"/>
        <v>Year 6</v>
      </c>
      <c r="G103" s="353"/>
    </row>
    <row r="104" spans="2:29" hidden="1" outlineLevel="1">
      <c r="F104" s="343" t="str">
        <f t="shared" ca="1" si="7"/>
        <v>Year 7</v>
      </c>
      <c r="G104" s="353"/>
    </row>
    <row r="105" spans="2:29" hidden="1" outlineLevel="1">
      <c r="F105" s="343" t="str">
        <f t="shared" ca="1" si="7"/>
        <v>Year 8</v>
      </c>
      <c r="G105" s="353"/>
    </row>
    <row r="106" spans="2:29" hidden="1" outlineLevel="1">
      <c r="F106" s="343" t="str">
        <f t="shared" ca="1" si="7"/>
        <v>Year 9</v>
      </c>
      <c r="G106" s="353"/>
    </row>
    <row r="107" spans="2:29" hidden="1" outlineLevel="1">
      <c r="F107" s="345" t="str">
        <f t="shared" ca="1" si="7"/>
        <v>Year 10</v>
      </c>
      <c r="G107" s="354"/>
    </row>
    <row r="108" spans="2:29" hidden="1" outlineLevel="1"/>
    <row r="109" spans="2:29" collapsed="1"/>
    <row r="111" spans="2:29" ht="16.5">
      <c r="B111" s="5" t="s">
        <v>21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sheetData>
  <mergeCells count="3">
    <mergeCell ref="C9:E9"/>
    <mergeCell ref="F9:F11"/>
    <mergeCell ref="C10:E11"/>
  </mergeCells>
  <pageMargins left="0.39370078740157483" right="0.39370078740157483" top="0.39370078740157483" bottom="0.39370078740157483" header="0.31496062992125984" footer="0.31496062992125984"/>
  <pageSetup paperSize="8" scale="66" fitToHeight="99" orientation="landscape" r:id="rId1"/>
  <rowBreaks count="1" manualBreakCount="1">
    <brk id="7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2:AC79"/>
  <sheetViews>
    <sheetView showGridLines="0" zoomScale="85" zoomScaleNormal="85" zoomScaleSheetLayoutView="85" workbookViewId="0">
      <pane xSplit="6" ySplit="14" topLeftCell="G62" activePane="bottomRight" state="frozen"/>
      <selection activeCell="G27" sqref="G27"/>
      <selection pane="topRight" activeCell="G27" sqref="G27"/>
      <selection pane="bottomLeft" activeCell="G27" sqref="G27"/>
      <selection pane="bottomRight" activeCell="G62" sqref="G62"/>
    </sheetView>
  </sheetViews>
  <sheetFormatPr defaultColWidth="9" defaultRowHeight="12.75" outlineLevelRow="1" outlineLevelCol="1"/>
  <cols>
    <col min="1" max="1" width="2.85546875" style="3" customWidth="1"/>
    <col min="2" max="2" width="3.140625" style="3" customWidth="1"/>
    <col min="3" max="3" width="16" style="3" customWidth="1"/>
    <col min="4" max="4" width="39.28515625" style="3" customWidth="1"/>
    <col min="5" max="5" width="21.5703125" style="3" customWidth="1"/>
    <col min="6" max="6" width="19.5703125" style="3" customWidth="1"/>
    <col min="7" max="21" width="11.42578125" style="3" customWidth="1"/>
    <col min="22" max="28" width="11.42578125" style="3" hidden="1" customWidth="1" outlineLevel="1"/>
    <col min="29" max="29" width="4.5703125" style="3" customWidth="1" collapsed="1"/>
    <col min="30" max="16384" width="9" style="3"/>
  </cols>
  <sheetData>
    <row r="2" spans="2:29">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c r="F4" s="2"/>
      <c r="G4" s="2" t="str">
        <f ca="1">MID(CELL("filename",$A$1),FIND("]",CELL("filename",$A$1))+1,99)</f>
        <v>NPV</v>
      </c>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row>
    <row r="9" spans="2:29" ht="18">
      <c r="C9" s="595" t="str">
        <f ca="1">RN_Switch</f>
        <v>Nominal</v>
      </c>
      <c r="D9" s="611"/>
      <c r="E9" s="592" t="s">
        <v>89</v>
      </c>
      <c r="F9" s="592"/>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9" ht="25.5">
      <c r="C10" s="599" t="str">
        <f ca="1">Option_Switch</f>
        <v>Base Model</v>
      </c>
      <c r="D10" s="612"/>
      <c r="E10" s="597"/>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9" ht="12.75" customHeight="1">
      <c r="C11" s="605"/>
      <c r="D11" s="613"/>
      <c r="E11" s="598"/>
      <c r="F11" s="594"/>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9" ht="16.5">
      <c r="B13" s="5" t="s">
        <v>678</v>
      </c>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2:29" hidden="1" outlineLevel="1"/>
    <row r="15" spans="2:29" hidden="1" outlineLevel="1">
      <c r="C15" s="133" t="s">
        <v>679</v>
      </c>
      <c r="D15" s="133"/>
    </row>
    <row r="16" spans="2:29" hidden="1" outlineLevel="1">
      <c r="C16" s="135" t="s">
        <v>680</v>
      </c>
      <c r="D16" s="355"/>
      <c r="E16" s="107" t="s">
        <v>38</v>
      </c>
      <c r="F16" s="356">
        <f>Output_Price_Base</f>
        <v>42460</v>
      </c>
    </row>
    <row r="17" spans="3:28" hidden="1" outlineLevel="1">
      <c r="C17" s="137" t="s">
        <v>49</v>
      </c>
      <c r="D17" s="357"/>
      <c r="E17" s="113" t="str">
        <f>E16</f>
        <v>Date</v>
      </c>
      <c r="F17" s="358">
        <f>Disc_Base</f>
        <v>42461</v>
      </c>
    </row>
    <row r="18" spans="3:28" hidden="1" outlineLevel="1">
      <c r="C18" s="137" t="s">
        <v>85</v>
      </c>
      <c r="D18" s="357"/>
      <c r="E18" s="138" t="s">
        <v>681</v>
      </c>
      <c r="F18" s="359">
        <v>365.25</v>
      </c>
    </row>
    <row r="19" spans="3:28" hidden="1" outlineLevel="1">
      <c r="C19" s="137" t="s">
        <v>682</v>
      </c>
      <c r="D19" s="357"/>
      <c r="E19" s="113" t="str">
        <f>E16</f>
        <v>Date</v>
      </c>
      <c r="F19" s="358">
        <f>Franchise_Start</f>
        <v>42461</v>
      </c>
    </row>
    <row r="20" spans="3:28" hidden="1" outlineLevel="1">
      <c r="C20" s="137" t="s">
        <v>683</v>
      </c>
      <c r="D20" s="357"/>
      <c r="E20" s="113" t="str">
        <f>E19</f>
        <v>Date</v>
      </c>
      <c r="F20" s="358">
        <f>Franchise_End_1</f>
        <v>45747</v>
      </c>
    </row>
    <row r="21" spans="3:28" hidden="1" outlineLevel="1">
      <c r="C21" s="140" t="s">
        <v>684</v>
      </c>
      <c r="D21" s="360"/>
      <c r="E21" s="124" t="str">
        <f>E20</f>
        <v>Date</v>
      </c>
      <c r="F21" s="361">
        <f>Franchise_End_2</f>
        <v>46112</v>
      </c>
    </row>
    <row r="22" spans="3:28" hidden="1" outlineLevel="1"/>
    <row r="23" spans="3:28" hidden="1" outlineLevel="1">
      <c r="C23" s="144" t="s">
        <v>41</v>
      </c>
    </row>
    <row r="24" spans="3:28" hidden="1" outlineLevel="1">
      <c r="C24" s="106" t="str">
        <f>Timeline!B32</f>
        <v>First Day</v>
      </c>
      <c r="D24" s="362"/>
      <c r="E24" s="107" t="s">
        <v>38</v>
      </c>
      <c r="F24" s="362"/>
      <c r="G24" s="363"/>
      <c r="H24" s="364"/>
      <c r="I24" s="364">
        <f>Timeline!I32</f>
        <v>41365</v>
      </c>
      <c r="J24" s="364">
        <f>Timeline!J32</f>
        <v>41730</v>
      </c>
      <c r="K24" s="364">
        <f>Timeline!K32</f>
        <v>42095</v>
      </c>
      <c r="L24" s="364">
        <f>Timeline!L32</f>
        <v>42461</v>
      </c>
      <c r="M24" s="364">
        <f>Timeline!M32</f>
        <v>42826</v>
      </c>
      <c r="N24" s="364">
        <f>Timeline!N32</f>
        <v>43191</v>
      </c>
      <c r="O24" s="364">
        <f>Timeline!O32</f>
        <v>43556</v>
      </c>
      <c r="P24" s="364">
        <f>Timeline!P32</f>
        <v>43922</v>
      </c>
      <c r="Q24" s="364">
        <f>Timeline!Q32</f>
        <v>44287</v>
      </c>
      <c r="R24" s="364">
        <f>Timeline!R32</f>
        <v>44652</v>
      </c>
      <c r="S24" s="364">
        <f>Timeline!S32</f>
        <v>45017</v>
      </c>
      <c r="T24" s="364">
        <f>Timeline!T32</f>
        <v>45383</v>
      </c>
      <c r="U24" s="364">
        <f>Timeline!U32</f>
        <v>45748</v>
      </c>
      <c r="V24" s="364">
        <f>Timeline!V32</f>
        <v>46113</v>
      </c>
      <c r="W24" s="364">
        <f>Timeline!W32</f>
        <v>46478</v>
      </c>
      <c r="X24" s="364">
        <f>Timeline!X32</f>
        <v>46844</v>
      </c>
      <c r="Y24" s="364">
        <f>Timeline!Y32</f>
        <v>47209</v>
      </c>
      <c r="Z24" s="364">
        <f>Timeline!Z32</f>
        <v>47574</v>
      </c>
      <c r="AA24" s="364">
        <f>Timeline!AA32</f>
        <v>47939</v>
      </c>
      <c r="AB24" s="365">
        <f>Timeline!AB32</f>
        <v>48305</v>
      </c>
    </row>
    <row r="25" spans="3:28" hidden="1" outlineLevel="1">
      <c r="C25" s="366" t="str">
        <f>Timeline!B34</f>
        <v>Mid Point</v>
      </c>
      <c r="D25" s="367"/>
      <c r="E25" s="368" t="str">
        <f>E24</f>
        <v>Date</v>
      </c>
      <c r="F25" s="367"/>
      <c r="G25" s="369"/>
      <c r="H25" s="370"/>
      <c r="I25" s="370">
        <f>Timeline!I34</f>
        <v>41547</v>
      </c>
      <c r="J25" s="370">
        <f>Timeline!J34</f>
        <v>41912</v>
      </c>
      <c r="K25" s="370">
        <f>Timeline!K34</f>
        <v>42277.5</v>
      </c>
      <c r="L25" s="370">
        <f>Timeline!L34</f>
        <v>42643</v>
      </c>
      <c r="M25" s="370">
        <f>Timeline!M34</f>
        <v>43008</v>
      </c>
      <c r="N25" s="370">
        <f>Timeline!N34</f>
        <v>43373</v>
      </c>
      <c r="O25" s="370">
        <f>Timeline!O34</f>
        <v>43738.5</v>
      </c>
      <c r="P25" s="370">
        <f>Timeline!P34</f>
        <v>44104</v>
      </c>
      <c r="Q25" s="370">
        <f>Timeline!Q34</f>
        <v>44469</v>
      </c>
      <c r="R25" s="370">
        <f>Timeline!R34</f>
        <v>44834</v>
      </c>
      <c r="S25" s="370">
        <f>Timeline!S34</f>
        <v>45199.5</v>
      </c>
      <c r="T25" s="370">
        <f>Timeline!T34</f>
        <v>45565</v>
      </c>
      <c r="U25" s="370">
        <f>Timeline!U34</f>
        <v>45930</v>
      </c>
      <c r="V25" s="370">
        <f>Timeline!V34</f>
        <v>46295</v>
      </c>
      <c r="W25" s="370">
        <f>Timeline!W34</f>
        <v>46660.5</v>
      </c>
      <c r="X25" s="370">
        <f>Timeline!X34</f>
        <v>47026</v>
      </c>
      <c r="Y25" s="370">
        <f>Timeline!Y34</f>
        <v>47391</v>
      </c>
      <c r="Z25" s="370">
        <f>Timeline!Z34</f>
        <v>47756</v>
      </c>
      <c r="AA25" s="370">
        <f>Timeline!AA34</f>
        <v>48121.5</v>
      </c>
      <c r="AB25" s="371">
        <f>Timeline!AB34</f>
        <v>48487</v>
      </c>
    </row>
    <row r="26" spans="3:28" hidden="1" outlineLevel="1">
      <c r="C26" s="366" t="str">
        <f>Timeline!B31</f>
        <v>Last Day</v>
      </c>
      <c r="D26" s="367"/>
      <c r="E26" s="368" t="str">
        <f>E25</f>
        <v>Date</v>
      </c>
      <c r="F26" s="367"/>
      <c r="G26" s="369"/>
      <c r="H26" s="370"/>
      <c r="I26" s="370">
        <f t="shared" ref="I26:AB26" si="0">I11</f>
        <v>41729</v>
      </c>
      <c r="J26" s="370">
        <f t="shared" si="0"/>
        <v>42094</v>
      </c>
      <c r="K26" s="370">
        <f t="shared" si="0"/>
        <v>42460</v>
      </c>
      <c r="L26" s="370">
        <f t="shared" si="0"/>
        <v>42825</v>
      </c>
      <c r="M26" s="370">
        <f t="shared" si="0"/>
        <v>43190</v>
      </c>
      <c r="N26" s="370">
        <f t="shared" si="0"/>
        <v>43555</v>
      </c>
      <c r="O26" s="370">
        <f t="shared" si="0"/>
        <v>43921</v>
      </c>
      <c r="P26" s="370">
        <f t="shared" si="0"/>
        <v>44286</v>
      </c>
      <c r="Q26" s="370">
        <f t="shared" si="0"/>
        <v>44651</v>
      </c>
      <c r="R26" s="370">
        <f t="shared" si="0"/>
        <v>45016</v>
      </c>
      <c r="S26" s="370">
        <f t="shared" si="0"/>
        <v>45382</v>
      </c>
      <c r="T26" s="370">
        <f t="shared" si="0"/>
        <v>45747</v>
      </c>
      <c r="U26" s="370">
        <f t="shared" si="0"/>
        <v>46112</v>
      </c>
      <c r="V26" s="370">
        <f t="shared" si="0"/>
        <v>46477</v>
      </c>
      <c r="W26" s="370">
        <f t="shared" si="0"/>
        <v>46843</v>
      </c>
      <c r="X26" s="370">
        <f t="shared" si="0"/>
        <v>47208</v>
      </c>
      <c r="Y26" s="370">
        <f t="shared" si="0"/>
        <v>47573</v>
      </c>
      <c r="Z26" s="370">
        <f t="shared" si="0"/>
        <v>47938</v>
      </c>
      <c r="AA26" s="370">
        <f t="shared" si="0"/>
        <v>48304</v>
      </c>
      <c r="AB26" s="371">
        <f t="shared" si="0"/>
        <v>48669</v>
      </c>
    </row>
    <row r="27" spans="3:28" hidden="1" outlineLevel="1">
      <c r="C27" s="112" t="str">
        <f>Timeline!B35</f>
        <v>Days in Year</v>
      </c>
      <c r="E27" s="138" t="s">
        <v>681</v>
      </c>
      <c r="G27" s="372"/>
      <c r="H27" s="87"/>
      <c r="I27" s="87">
        <f>Timeline!I35</f>
        <v>365</v>
      </c>
      <c r="J27" s="87">
        <f>Timeline!J35</f>
        <v>365</v>
      </c>
      <c r="K27" s="87">
        <f>Timeline!K35</f>
        <v>366</v>
      </c>
      <c r="L27" s="87">
        <f>Timeline!L35</f>
        <v>365</v>
      </c>
      <c r="M27" s="87">
        <f>Timeline!M35</f>
        <v>365</v>
      </c>
      <c r="N27" s="87">
        <f>Timeline!N35</f>
        <v>365</v>
      </c>
      <c r="O27" s="87">
        <f>Timeline!O35</f>
        <v>366</v>
      </c>
      <c r="P27" s="87">
        <f>Timeline!P35</f>
        <v>365</v>
      </c>
      <c r="Q27" s="87">
        <f>Timeline!Q35</f>
        <v>365</v>
      </c>
      <c r="R27" s="87">
        <f>Timeline!R35</f>
        <v>365</v>
      </c>
      <c r="S27" s="87">
        <f>Timeline!S35</f>
        <v>366</v>
      </c>
      <c r="T27" s="87">
        <f>Timeline!T35</f>
        <v>365</v>
      </c>
      <c r="U27" s="87">
        <f>Timeline!U35</f>
        <v>365</v>
      </c>
      <c r="V27" s="87">
        <f>Timeline!V35</f>
        <v>365</v>
      </c>
      <c r="W27" s="87">
        <f>Timeline!W35</f>
        <v>366</v>
      </c>
      <c r="X27" s="87">
        <f>Timeline!X35</f>
        <v>365</v>
      </c>
      <c r="Y27" s="87">
        <f>Timeline!Y35</f>
        <v>365</v>
      </c>
      <c r="Z27" s="87">
        <f>Timeline!Z35</f>
        <v>365</v>
      </c>
      <c r="AA27" s="87">
        <f>Timeline!AA35</f>
        <v>366</v>
      </c>
      <c r="AB27" s="373">
        <f>Timeline!AB35</f>
        <v>365</v>
      </c>
    </row>
    <row r="28" spans="3:28" hidden="1" outlineLevel="1">
      <c r="C28" s="123" t="str">
        <f>Timeline!B36</f>
        <v>Days in Full Financial Year</v>
      </c>
      <c r="D28" s="175"/>
      <c r="E28" s="124" t="str">
        <f>E27</f>
        <v>Days</v>
      </c>
      <c r="F28" s="175"/>
      <c r="G28" s="374"/>
      <c r="H28" s="375"/>
      <c r="I28" s="375">
        <f>Timeline!I36</f>
        <v>365</v>
      </c>
      <c r="J28" s="375">
        <f>Timeline!J36</f>
        <v>365</v>
      </c>
      <c r="K28" s="375">
        <f>Timeline!K36</f>
        <v>366</v>
      </c>
      <c r="L28" s="375">
        <f>Timeline!L36</f>
        <v>365</v>
      </c>
      <c r="M28" s="375">
        <f>Timeline!M36</f>
        <v>365</v>
      </c>
      <c r="N28" s="375">
        <f>Timeline!N36</f>
        <v>365</v>
      </c>
      <c r="O28" s="375">
        <f>Timeline!O36</f>
        <v>366</v>
      </c>
      <c r="P28" s="375">
        <f>Timeline!P36</f>
        <v>365</v>
      </c>
      <c r="Q28" s="375">
        <f>Timeline!Q36</f>
        <v>365</v>
      </c>
      <c r="R28" s="375">
        <f>Timeline!R36</f>
        <v>365</v>
      </c>
      <c r="S28" s="375">
        <f>Timeline!S36</f>
        <v>366</v>
      </c>
      <c r="T28" s="375">
        <f>Timeline!T36</f>
        <v>365</v>
      </c>
      <c r="U28" s="375">
        <f>Timeline!U36</f>
        <v>365</v>
      </c>
      <c r="V28" s="375">
        <f>Timeline!V36</f>
        <v>365</v>
      </c>
      <c r="W28" s="375">
        <f>Timeline!W36</f>
        <v>366</v>
      </c>
      <c r="X28" s="375">
        <f>Timeline!X36</f>
        <v>365</v>
      </c>
      <c r="Y28" s="375">
        <f>Timeline!Y36</f>
        <v>365</v>
      </c>
      <c r="Z28" s="375">
        <f>Timeline!Z36</f>
        <v>365</v>
      </c>
      <c r="AA28" s="375">
        <f>Timeline!AA36</f>
        <v>366</v>
      </c>
      <c r="AB28" s="376">
        <f>Timeline!AB36</f>
        <v>365</v>
      </c>
    </row>
    <row r="29" spans="3:28" hidden="1" outlineLevel="1">
      <c r="I29" s="574"/>
      <c r="J29" s="574"/>
    </row>
    <row r="30" spans="3:28" ht="15" hidden="1" outlineLevel="1">
      <c r="C30" s="144" t="s">
        <v>685</v>
      </c>
      <c r="D30" s="145"/>
    </row>
    <row r="31" spans="3:28" hidden="1" outlineLevel="1">
      <c r="C31" s="377" t="s">
        <v>686</v>
      </c>
      <c r="D31" s="378"/>
      <c r="E31" s="379" t="s">
        <v>640</v>
      </c>
      <c r="F31" s="380"/>
      <c r="G31" s="381"/>
      <c r="H31" s="381"/>
      <c r="I31" s="381">
        <f ca="1">IF(I$11=Output_Price_Base,1,IF(I$11&lt;Output_Price_Base,J31*(1+'Indices &amp; Rates'!J17),H31/((1+'Indices &amp; Rates'!I17)^(I27/I28))))</f>
        <v>1</v>
      </c>
      <c r="J31" s="381">
        <f ca="1">IF(J$11=Output_Price_Base,1,IF(J$11&lt;Output_Price_Base,K31*(1+'Indices &amp; Rates'!K17),I31/((1+'Indices &amp; Rates'!J17)^(J27/J28))))</f>
        <v>1</v>
      </c>
      <c r="K31" s="381">
        <f ca="1">IF(K$11=Output_Price_Base,1,IF(K$11&lt;Output_Price_Base,L31*(1+'Indices &amp; Rates'!L17),J31/((1+'Indices &amp; Rates'!K17)^(K27/K28))))</f>
        <v>1</v>
      </c>
      <c r="L31" s="381">
        <f ca="1">IF(L$11=Output_Price_Base,1,IF(L$11&lt;Output_Price_Base,M31*(1+'Indices &amp; Rates'!M17),K31/((1+'Indices &amp; Rates'!L17)^(L27/L28))))</f>
        <v>0.970873786407767</v>
      </c>
      <c r="M31" s="381">
        <f ca="1">IF(M$11=Output_Price_Base,1,IF(M$11&lt;Output_Price_Base,N31*(1+'Indices &amp; Rates'!N17),L31/((1+'Indices &amp; Rates'!M17)^(M27/M28))))</f>
        <v>0.93804230570798752</v>
      </c>
      <c r="N31" s="381">
        <f ca="1">IF(N$11=Output_Price_Base,1,IF(N$11&lt;Output_Price_Base,O31*(1+'Indices &amp; Rates'!O17),M31/((1+'Indices &amp; Rates'!N17)^(N27/N28))))</f>
        <v>0.90544624103087601</v>
      </c>
      <c r="O31" s="381">
        <f ca="1">IF(O$11=Output_Price_Base,1,IF(O$11&lt;Output_Price_Base,P31*(1+'Indices &amp; Rates'!P17),N31/((1+'Indices &amp; Rates'!O17)^(O27/O28))))</f>
        <v>0.87398285813791121</v>
      </c>
      <c r="P31" s="381">
        <f ca="1">IF(P$11=Output_Price_Base,1,IF(P$11&lt;Output_Price_Base,Q31*(1+'Indices &amp; Rates'!Q17),O31/((1+'Indices &amp; Rates'!P17)^(P27/P28))))</f>
        <v>0.84418319147871279</v>
      </c>
      <c r="Q31" s="381">
        <f ca="1">IF(Q$11=Output_Price_Base,1,IF(Q$11&lt;Output_Price_Base,R31*(1+'Indices &amp; Rates'!R17),P31/((1+'Indices &amp; Rates'!Q17)^(Q27/Q28))))</f>
        <v>0.8160301512602347</v>
      </c>
      <c r="R31" s="381">
        <f ca="1">IF(R$11=Output_Price_Base,1,IF(R$11&lt;Output_Price_Base,S31*(1+'Indices &amp; Rates'!S17),Q31/((1+'Indices &amp; Rates'!R17)^(R27/R28))))</f>
        <v>0.78935011729564197</v>
      </c>
      <c r="S31" s="381">
        <f ca="1">IF(S$11=Output_Price_Base,1,IF(S$11&lt;Output_Price_Base,T31*(1+'Indices &amp; Rates'!T17),R31/((1+'Indices &amp; Rates'!S17)^(S27/S28))))</f>
        <v>0.76413370502966316</v>
      </c>
      <c r="T31" s="381">
        <f ca="1">IF(T$11=Output_Price_Base,1,IF(T$11&lt;Output_Price_Base,U31*(1+'Indices &amp; Rates'!U17),S31/((1+'Indices &amp; Rates'!T17)^(T27/T28))))</f>
        <v>0.73972285094836709</v>
      </c>
      <c r="U31" s="381">
        <f ca="1">IF(U$11=Output_Price_Base,1,IF(U$11&lt;Output_Price_Base,V31*(1+'Indices &amp; Rates'!V17),T31/((1+'Indices &amp; Rates'!U17)^(U27/U28))))</f>
        <v>0.71609182085998757</v>
      </c>
      <c r="V31" s="381">
        <f ca="1">IF(V$11=Output_Price_Base,1,IF(V$11&lt;Output_Price_Base,W31*(1+'Indices &amp; Rates'!W17),U31/((1+'Indices &amp; Rates'!V17)^(V27/V28))))</f>
        <v>0.69321570267181765</v>
      </c>
      <c r="W31" s="381">
        <f ca="1">IF(W$11=Output_Price_Base,1,IF(W$11&lt;Output_Price_Base,X31*(1+'Indices &amp; Rates'!X17),V31/((1+'Indices &amp; Rates'!W17)^(W27/W28))))</f>
        <v>0.67107038012760667</v>
      </c>
      <c r="X31" s="381">
        <f ca="1">IF(X$11=Output_Price_Base,1,IF(X$11&lt;Output_Price_Base,Y31*(1+'Indices &amp; Rates'!Y17),W31/((1+'Indices &amp; Rates'!X17)^(X27/X28))))</f>
        <v>0.64963250738393685</v>
      </c>
      <c r="Y31" s="381">
        <f ca="1">IF(Y$11=Output_Price_Base,1,IF(Y$11&lt;Output_Price_Base,Z31*(1+'Indices &amp; Rates'!Z17),X31/((1+'Indices &amp; Rates'!Y17)^(Y27/Y28))))</f>
        <v>0.62887948439877728</v>
      </c>
      <c r="Z31" s="381">
        <f ca="1">IF(Z$11=Output_Price_Base,1,IF(Z$11&lt;Output_Price_Base,AA31*(1+'Indices &amp; Rates'!AA17),Y31/((1+'Indices &amp; Rates'!Z17)^(Z27/Z28))))</f>
        <v>0.60878943310627043</v>
      </c>
      <c r="AA31" s="381">
        <f ca="1">IF(AA$11=Output_Price_Base,1,IF(AA$11&lt;Output_Price_Base,AB31*(1+'Indices &amp; Rates'!AB17),Z31/((1+'Indices &amp; Rates'!AA17)^(AA27/AA28))))</f>
        <v>0.58934117435263356</v>
      </c>
      <c r="AB31" s="382">
        <f ca="1">IF(AB$11=Output_Price_Base,1,IF(AB$11&lt;Output_Price_Base,AC31*(1+'Indices &amp; Rates'!AC17),AA31/((1+'Indices &amp; Rates'!AB17)^(AB27/AB28))))</f>
        <v>0.57051420556886123</v>
      </c>
    </row>
    <row r="32" spans="3:28" hidden="1" outlineLevel="1">
      <c r="C32" s="140" t="s">
        <v>687</v>
      </c>
      <c r="D32" s="82"/>
      <c r="E32" s="124" t="str">
        <f>E31</f>
        <v>#</v>
      </c>
      <c r="F32" s="175"/>
      <c r="G32" s="383"/>
      <c r="H32" s="383"/>
      <c r="I32" s="384">
        <f ca="1">1/(1+'Indices &amp; Rates'!$F$19)^((I$25-$F$17+1)/$F$18)</f>
        <v>1.089797384897063</v>
      </c>
      <c r="J32" s="384">
        <f ca="1">1/(1+'Indices &amp; Rates'!$F$19)^((J$25-$F$17+1)/$F$18)</f>
        <v>1.0529691266724677</v>
      </c>
      <c r="K32" s="384">
        <f ca="1">1/(1+'Indices &amp; Rates'!$F$19)^((K$25-$F$17+1)/$F$18)</f>
        <v>1.0173375200327319</v>
      </c>
      <c r="L32" s="384">
        <f ca="1">1/(1+'Indices &amp; Rates'!$F$19)^((L$25-$F$17+1)/$F$18)</f>
        <v>0.9829116575687451</v>
      </c>
      <c r="M32" s="384">
        <f ca="1">1/(1+'Indices &amp; Rates'!$F$19)^((M$25-$F$17+1)/$F$18)</f>
        <v>0.94969546083477518</v>
      </c>
      <c r="N32" s="384">
        <f ca="1">1/(1+'Indices &amp; Rates'!$F$19)^((N$25-$F$17+1)/$F$18)</f>
        <v>0.91760176144527561</v>
      </c>
      <c r="O32" s="384">
        <f ca="1">1/(1+'Indices &amp; Rates'!$F$19)^((O$25-$F$17+1)/$F$18)</f>
        <v>0.88655087477866501</v>
      </c>
      <c r="P32" s="384">
        <f ca="1">1/(1+'Indices &amp; Rates'!$F$19)^((P$25-$F$17+1)/$F$18)</f>
        <v>0.85655072450260361</v>
      </c>
      <c r="Q32" s="384">
        <f ca="1">1/(1+'Indices &amp; Rates'!$F$19)^((Q$25-$F$17+1)/$F$18)</f>
        <v>0.8276047280250789</v>
      </c>
      <c r="R32" s="384">
        <f ca="1">1/(1+'Indices &amp; Rates'!$F$19)^((R$25-$F$17+1)/$F$18)</f>
        <v>0.79963692313400503</v>
      </c>
      <c r="S32" s="384">
        <f ca="1">1/(1+'Indices &amp; Rates'!$F$19)^((S$25-$F$17+1)/$F$18)</f>
        <v>0.77257786928523786</v>
      </c>
      <c r="T32" s="384">
        <f ca="1">1/(1+'Indices &amp; Rates'!$F$19)^((T$25-$F$17+1)/$F$18)</f>
        <v>0.74643447149737507</v>
      </c>
      <c r="U32" s="384">
        <f ca="1">1/(1+'Indices &amp; Rates'!$F$19)^((U$25-$F$17+1)/$F$18)</f>
        <v>0.72120970784404592</v>
      </c>
      <c r="V32" s="384">
        <f ca="1">1/(1+'Indices &amp; Rates'!$F$19)^((V$25-$F$17+1)/$F$18)</f>
        <v>0.69683738164592934</v>
      </c>
      <c r="W32" s="384">
        <f ca="1">1/(1+'Indices &amp; Rates'!$F$19)^((W$25-$F$17+1)/$F$18)</f>
        <v>0.67325697948054419</v>
      </c>
      <c r="X32" s="384">
        <f ca="1">1/(1+'Indices &amp; Rates'!$F$19)^((X$25-$F$17+1)/$F$18)</f>
        <v>0.65047451867267914</v>
      </c>
      <c r="Y32" s="384">
        <f ca="1">1/(1+'Indices &amp; Rates'!$F$19)^((Y$25-$F$17+1)/$F$18)</f>
        <v>0.62849259444145189</v>
      </c>
      <c r="Z32" s="384">
        <f ca="1">1/(1+'Indices &amp; Rates'!$F$19)^((Z$25-$F$17+1)/$F$18)</f>
        <v>0.60725352020516898</v>
      </c>
      <c r="AA32" s="384">
        <f ca="1">1/(1+'Indices &amp; Rates'!$F$19)^((AA$25-$F$17+1)/$F$18)</f>
        <v>0.5867045620121375</v>
      </c>
      <c r="AB32" s="385">
        <f ca="1">1/(1+'Indices &amp; Rates'!$F$19)^((AB$25-$F$17+1)/$F$18)</f>
        <v>0.56685096361327614</v>
      </c>
    </row>
    <row r="33" spans="3:29" hidden="1" outlineLevel="1"/>
    <row r="34" spans="3:29" hidden="1" outlineLevel="1">
      <c r="C34" s="144" t="s">
        <v>688</v>
      </c>
    </row>
    <row r="35" spans="3:29" ht="15" hidden="1" outlineLevel="1">
      <c r="C35" s="135" t="s">
        <v>689</v>
      </c>
      <c r="D35" s="386"/>
      <c r="E35" s="386"/>
      <c r="F35" s="386"/>
      <c r="G35" s="387"/>
      <c r="H35" s="387"/>
      <c r="I35" s="388">
        <f t="shared" ref="I35:AB35" si="1">VALUE(MID(I$9,6,2))</f>
        <v>-2</v>
      </c>
      <c r="J35" s="388">
        <f t="shared" si="1"/>
        <v>-1</v>
      </c>
      <c r="K35" s="388">
        <f t="shared" si="1"/>
        <v>0</v>
      </c>
      <c r="L35" s="388">
        <f t="shared" si="1"/>
        <v>1</v>
      </c>
      <c r="M35" s="388">
        <f t="shared" si="1"/>
        <v>2</v>
      </c>
      <c r="N35" s="388">
        <f t="shared" si="1"/>
        <v>3</v>
      </c>
      <c r="O35" s="388">
        <f t="shared" si="1"/>
        <v>4</v>
      </c>
      <c r="P35" s="388">
        <f t="shared" si="1"/>
        <v>5</v>
      </c>
      <c r="Q35" s="388">
        <f t="shared" si="1"/>
        <v>6</v>
      </c>
      <c r="R35" s="388">
        <f t="shared" si="1"/>
        <v>7</v>
      </c>
      <c r="S35" s="388">
        <f t="shared" si="1"/>
        <v>8</v>
      </c>
      <c r="T35" s="388">
        <f t="shared" si="1"/>
        <v>9</v>
      </c>
      <c r="U35" s="388">
        <f t="shared" si="1"/>
        <v>10</v>
      </c>
      <c r="V35" s="388">
        <f t="shared" si="1"/>
        <v>11</v>
      </c>
      <c r="W35" s="388">
        <f t="shared" si="1"/>
        <v>12</v>
      </c>
      <c r="X35" s="388">
        <f t="shared" si="1"/>
        <v>13</v>
      </c>
      <c r="Y35" s="388">
        <f t="shared" si="1"/>
        <v>14</v>
      </c>
      <c r="Z35" s="388">
        <f t="shared" si="1"/>
        <v>15</v>
      </c>
      <c r="AA35" s="388">
        <f t="shared" si="1"/>
        <v>16</v>
      </c>
      <c r="AB35" s="534">
        <f t="shared" si="1"/>
        <v>17</v>
      </c>
    </row>
    <row r="36" spans="3:29" ht="15" hidden="1" outlineLevel="1">
      <c r="C36" s="137" t="s">
        <v>922</v>
      </c>
      <c r="D36" s="564"/>
      <c r="E36" s="564"/>
      <c r="F36" s="564"/>
      <c r="G36" s="565"/>
      <c r="H36" s="565"/>
      <c r="I36" s="566"/>
      <c r="J36" s="567">
        <f ca="1">(1/(J32/I32))-1</f>
        <v>3.497562966634904E-2</v>
      </c>
      <c r="K36" s="567">
        <f t="shared" ref="K36:AB36" ca="1" si="2">(1/(K32/J32))-1</f>
        <v>3.502437090749333E-2</v>
      </c>
      <c r="L36" s="567">
        <f t="shared" ca="1" si="2"/>
        <v>3.502437090749333E-2</v>
      </c>
      <c r="M36" s="567">
        <f t="shared" ca="1" si="2"/>
        <v>3.497562966634904E-2</v>
      </c>
      <c r="N36" s="567">
        <f t="shared" ca="1" si="2"/>
        <v>3.497562966634904E-2</v>
      </c>
      <c r="O36" s="567">
        <f t="shared" ca="1" si="2"/>
        <v>3.502437090749333E-2</v>
      </c>
      <c r="P36" s="567">
        <f t="shared" ca="1" si="2"/>
        <v>3.5024370907493552E-2</v>
      </c>
      <c r="Q36" s="567">
        <f t="shared" ca="1" si="2"/>
        <v>3.497562966634904E-2</v>
      </c>
      <c r="R36" s="567">
        <f t="shared" ca="1" si="2"/>
        <v>3.497562966634904E-2</v>
      </c>
      <c r="S36" s="567">
        <f t="shared" ca="1" si="2"/>
        <v>3.5024370907493552E-2</v>
      </c>
      <c r="T36" s="567">
        <f t="shared" ca="1" si="2"/>
        <v>3.502437090749333E-2</v>
      </c>
      <c r="U36" s="567">
        <f t="shared" ca="1" si="2"/>
        <v>3.497562966634904E-2</v>
      </c>
      <c r="V36" s="567">
        <f t="shared" ca="1" si="2"/>
        <v>3.4975629666349262E-2</v>
      </c>
      <c r="W36" s="567">
        <f t="shared" ca="1" si="2"/>
        <v>3.502437090749333E-2</v>
      </c>
      <c r="X36" s="567">
        <f t="shared" ca="1" si="2"/>
        <v>3.502437090749333E-2</v>
      </c>
      <c r="Y36" s="567">
        <f t="shared" ca="1" si="2"/>
        <v>3.4975629666349262E-2</v>
      </c>
      <c r="Z36" s="567">
        <f t="shared" ca="1" si="2"/>
        <v>3.4975629666349262E-2</v>
      </c>
      <c r="AA36" s="567">
        <f t="shared" ca="1" si="2"/>
        <v>3.502437090749333E-2</v>
      </c>
      <c r="AB36" s="568">
        <f t="shared" ca="1" si="2"/>
        <v>3.502437090749333E-2</v>
      </c>
    </row>
    <row r="37" spans="3:29" ht="15" hidden="1" outlineLevel="1">
      <c r="C37" s="140" t="s">
        <v>690</v>
      </c>
      <c r="D37" s="390"/>
      <c r="E37" s="390"/>
      <c r="F37" s="390"/>
      <c r="G37" s="391">
        <v>1</v>
      </c>
      <c r="H37" s="391">
        <v>2</v>
      </c>
      <c r="I37" s="391">
        <v>3</v>
      </c>
      <c r="J37" s="391">
        <v>4</v>
      </c>
      <c r="K37" s="391">
        <v>5</v>
      </c>
      <c r="L37" s="391">
        <v>6</v>
      </c>
      <c r="M37" s="391">
        <v>7</v>
      </c>
      <c r="N37" s="391">
        <v>8</v>
      </c>
      <c r="O37" s="391">
        <v>9</v>
      </c>
      <c r="P37" s="391">
        <v>10</v>
      </c>
      <c r="Q37" s="391">
        <v>11</v>
      </c>
      <c r="R37" s="391">
        <v>12</v>
      </c>
      <c r="S37" s="391">
        <v>13</v>
      </c>
      <c r="T37" s="391">
        <v>14</v>
      </c>
      <c r="U37" s="391">
        <v>15</v>
      </c>
      <c r="V37" s="391">
        <v>16</v>
      </c>
      <c r="W37" s="391">
        <v>17</v>
      </c>
      <c r="X37" s="391">
        <v>18</v>
      </c>
      <c r="Y37" s="391">
        <v>19</v>
      </c>
      <c r="Z37" s="391">
        <v>20</v>
      </c>
      <c r="AA37" s="391">
        <v>21</v>
      </c>
      <c r="AB37" s="392">
        <v>22</v>
      </c>
    </row>
    <row r="38" spans="3:29" hidden="1" outlineLevel="1"/>
    <row r="39" spans="3:29" ht="15" hidden="1" outlineLevel="1">
      <c r="C39" s="144" t="s">
        <v>691</v>
      </c>
      <c r="D39" s="145"/>
    </row>
    <row r="40" spans="3:29" hidden="1" outlineLevel="1">
      <c r="C40" s="135" t="str">
        <f ca="1">'P&amp;L3'!D49&amp;": Feed From P&amp;L"</f>
        <v>Financial Subsidy / (Premium): Feed From P&amp;L</v>
      </c>
      <c r="D40" s="355"/>
      <c r="E40" s="107" t="s">
        <v>105</v>
      </c>
      <c r="F40" s="393" t="str">
        <f ca="1">RN_Switch</f>
        <v>Nominal</v>
      </c>
      <c r="G40" s="294">
        <f>'P&amp;L3'!G49</f>
        <v>0</v>
      </c>
      <c r="H40" s="294">
        <f>'P&amp;L3'!H49</f>
        <v>0</v>
      </c>
      <c r="I40" s="294">
        <f>'P&amp;L3'!I49</f>
        <v>0</v>
      </c>
      <c r="J40" s="294">
        <f>'P&amp;L3'!J49</f>
        <v>0</v>
      </c>
      <c r="K40" s="294">
        <f>'P&amp;L3'!K49</f>
        <v>0</v>
      </c>
      <c r="L40" s="294">
        <f>'P&amp;L3'!L49</f>
        <v>0</v>
      </c>
      <c r="M40" s="294">
        <f>'P&amp;L3'!M49</f>
        <v>0</v>
      </c>
      <c r="N40" s="294">
        <f>'P&amp;L3'!N49</f>
        <v>0</v>
      </c>
      <c r="O40" s="294">
        <f>'P&amp;L3'!O49</f>
        <v>0</v>
      </c>
      <c r="P40" s="294">
        <f>'P&amp;L3'!P49</f>
        <v>0</v>
      </c>
      <c r="Q40" s="294">
        <f>'P&amp;L3'!Q49</f>
        <v>0</v>
      </c>
      <c r="R40" s="294">
        <f>'P&amp;L3'!R49</f>
        <v>0</v>
      </c>
      <c r="S40" s="294">
        <f>'P&amp;L3'!S49</f>
        <v>0</v>
      </c>
      <c r="T40" s="294">
        <f>'P&amp;L3'!T49</f>
        <v>0</v>
      </c>
      <c r="U40" s="294">
        <f>'P&amp;L3'!U49</f>
        <v>0</v>
      </c>
      <c r="V40" s="294">
        <f>'P&amp;L3'!V49</f>
        <v>0</v>
      </c>
      <c r="W40" s="294">
        <f>'P&amp;L3'!W49</f>
        <v>0</v>
      </c>
      <c r="X40" s="294">
        <f>'P&amp;L3'!X49</f>
        <v>0</v>
      </c>
      <c r="Y40" s="294">
        <f>'P&amp;L3'!Y49</f>
        <v>0</v>
      </c>
      <c r="Z40" s="294">
        <f>'P&amp;L3'!Z49</f>
        <v>0</v>
      </c>
      <c r="AA40" s="294">
        <f>'P&amp;L3'!AA49</f>
        <v>0</v>
      </c>
      <c r="AB40" s="295">
        <f>'P&amp;L3'!AB49</f>
        <v>0</v>
      </c>
    </row>
    <row r="41" spans="3:29" hidden="1" outlineLevel="1">
      <c r="C41" s="272" t="str">
        <f>C31</f>
        <v>Deflation Factor</v>
      </c>
      <c r="D41" s="273"/>
      <c r="E41" s="394" t="s">
        <v>640</v>
      </c>
      <c r="F41" s="395"/>
      <c r="G41" s="396">
        <f t="shared" ref="G41:AB41" ca="1" si="3">IF($F$40="Nominal",G$31,1)</f>
        <v>0</v>
      </c>
      <c r="H41" s="396">
        <f t="shared" ca="1" si="3"/>
        <v>0</v>
      </c>
      <c r="I41" s="396">
        <f t="shared" ca="1" si="3"/>
        <v>1</v>
      </c>
      <c r="J41" s="396">
        <f t="shared" ca="1" si="3"/>
        <v>1</v>
      </c>
      <c r="K41" s="396">
        <f t="shared" ca="1" si="3"/>
        <v>1</v>
      </c>
      <c r="L41" s="396">
        <f t="shared" ca="1" si="3"/>
        <v>0.970873786407767</v>
      </c>
      <c r="M41" s="396">
        <f t="shared" ca="1" si="3"/>
        <v>0.93804230570798752</v>
      </c>
      <c r="N41" s="396">
        <f t="shared" ca="1" si="3"/>
        <v>0.90544624103087601</v>
      </c>
      <c r="O41" s="396">
        <f t="shared" ca="1" si="3"/>
        <v>0.87398285813791121</v>
      </c>
      <c r="P41" s="396">
        <f t="shared" ca="1" si="3"/>
        <v>0.84418319147871279</v>
      </c>
      <c r="Q41" s="396">
        <f t="shared" ca="1" si="3"/>
        <v>0.8160301512602347</v>
      </c>
      <c r="R41" s="396">
        <f t="shared" ca="1" si="3"/>
        <v>0.78935011729564197</v>
      </c>
      <c r="S41" s="396">
        <f t="shared" ca="1" si="3"/>
        <v>0.76413370502966316</v>
      </c>
      <c r="T41" s="396">
        <f t="shared" ca="1" si="3"/>
        <v>0.73972285094836709</v>
      </c>
      <c r="U41" s="396">
        <f t="shared" ca="1" si="3"/>
        <v>0.71609182085998757</v>
      </c>
      <c r="V41" s="396">
        <f t="shared" ca="1" si="3"/>
        <v>0.69321570267181765</v>
      </c>
      <c r="W41" s="396">
        <f t="shared" ca="1" si="3"/>
        <v>0.67107038012760667</v>
      </c>
      <c r="X41" s="396">
        <f t="shared" ca="1" si="3"/>
        <v>0.64963250738393685</v>
      </c>
      <c r="Y41" s="396">
        <f t="shared" ca="1" si="3"/>
        <v>0.62887948439877728</v>
      </c>
      <c r="Z41" s="396">
        <f t="shared" ca="1" si="3"/>
        <v>0.60878943310627043</v>
      </c>
      <c r="AA41" s="396">
        <f t="shared" ca="1" si="3"/>
        <v>0.58934117435263356</v>
      </c>
      <c r="AB41" s="535">
        <f t="shared" ca="1" si="3"/>
        <v>0.57051420556886123</v>
      </c>
    </row>
    <row r="42" spans="3:29" hidden="1" outlineLevel="1">
      <c r="C42" s="366" t="str">
        <f>C32</f>
        <v>Discount Factor</v>
      </c>
      <c r="D42" s="367"/>
      <c r="E42" s="368" t="str">
        <f>E41</f>
        <v>#</v>
      </c>
      <c r="F42" s="97"/>
      <c r="G42" s="396">
        <f t="shared" ref="G42:AB42" ca="1" si="4">G32</f>
        <v>0</v>
      </c>
      <c r="H42" s="396">
        <f t="shared" ca="1" si="4"/>
        <v>0</v>
      </c>
      <c r="I42" s="396">
        <f t="shared" ca="1" si="4"/>
        <v>1.089797384897063</v>
      </c>
      <c r="J42" s="396">
        <f t="shared" ca="1" si="4"/>
        <v>1.0529691266724677</v>
      </c>
      <c r="K42" s="396">
        <f t="shared" ca="1" si="4"/>
        <v>1.0173375200327319</v>
      </c>
      <c r="L42" s="396">
        <f t="shared" ca="1" si="4"/>
        <v>0.9829116575687451</v>
      </c>
      <c r="M42" s="396">
        <f t="shared" ca="1" si="4"/>
        <v>0.94969546083477518</v>
      </c>
      <c r="N42" s="396">
        <f t="shared" ca="1" si="4"/>
        <v>0.91760176144527561</v>
      </c>
      <c r="O42" s="396">
        <f t="shared" ca="1" si="4"/>
        <v>0.88655087477866501</v>
      </c>
      <c r="P42" s="396">
        <f t="shared" ca="1" si="4"/>
        <v>0.85655072450260361</v>
      </c>
      <c r="Q42" s="396">
        <f t="shared" ca="1" si="4"/>
        <v>0.8276047280250789</v>
      </c>
      <c r="R42" s="396">
        <f t="shared" ca="1" si="4"/>
        <v>0.79963692313400503</v>
      </c>
      <c r="S42" s="396">
        <f t="shared" ca="1" si="4"/>
        <v>0.77257786928523786</v>
      </c>
      <c r="T42" s="396">
        <f t="shared" ca="1" si="4"/>
        <v>0.74643447149737507</v>
      </c>
      <c r="U42" s="396">
        <f t="shared" ca="1" si="4"/>
        <v>0.72120970784404592</v>
      </c>
      <c r="V42" s="396">
        <f t="shared" ca="1" si="4"/>
        <v>0.69683738164592934</v>
      </c>
      <c r="W42" s="396">
        <f t="shared" ca="1" si="4"/>
        <v>0.67325697948054419</v>
      </c>
      <c r="X42" s="396">
        <f t="shared" ca="1" si="4"/>
        <v>0.65047451867267914</v>
      </c>
      <c r="Y42" s="396">
        <f t="shared" ca="1" si="4"/>
        <v>0.62849259444145189</v>
      </c>
      <c r="Z42" s="396">
        <f t="shared" ca="1" si="4"/>
        <v>0.60725352020516898</v>
      </c>
      <c r="AA42" s="396">
        <f t="shared" ca="1" si="4"/>
        <v>0.5867045620121375</v>
      </c>
      <c r="AB42" s="397">
        <f t="shared" ca="1" si="4"/>
        <v>0.56685096361327614</v>
      </c>
    </row>
    <row r="43" spans="3:29" hidden="1" outlineLevel="1">
      <c r="C43" s="140" t="s">
        <v>692</v>
      </c>
      <c r="D43" s="360"/>
      <c r="E43" s="141" t="s">
        <v>105</v>
      </c>
      <c r="F43" s="398"/>
      <c r="G43" s="297">
        <f t="shared" ref="G43:AB43" ca="1" si="5">G40*G41*G42</f>
        <v>0</v>
      </c>
      <c r="H43" s="297">
        <f t="shared" ca="1" si="5"/>
        <v>0</v>
      </c>
      <c r="I43" s="297">
        <f t="shared" ca="1" si="5"/>
        <v>0</v>
      </c>
      <c r="J43" s="297">
        <f t="shared" ca="1" si="5"/>
        <v>0</v>
      </c>
      <c r="K43" s="297">
        <f t="shared" ca="1" si="5"/>
        <v>0</v>
      </c>
      <c r="L43" s="297">
        <f t="shared" ca="1" si="5"/>
        <v>0</v>
      </c>
      <c r="M43" s="297">
        <f t="shared" ca="1" si="5"/>
        <v>0</v>
      </c>
      <c r="N43" s="297">
        <f t="shared" ca="1" si="5"/>
        <v>0</v>
      </c>
      <c r="O43" s="297">
        <f t="shared" ca="1" si="5"/>
        <v>0</v>
      </c>
      <c r="P43" s="297">
        <f t="shared" ca="1" si="5"/>
        <v>0</v>
      </c>
      <c r="Q43" s="297">
        <f t="shared" ca="1" si="5"/>
        <v>0</v>
      </c>
      <c r="R43" s="297">
        <f t="shared" ca="1" si="5"/>
        <v>0</v>
      </c>
      <c r="S43" s="297">
        <f t="shared" ca="1" si="5"/>
        <v>0</v>
      </c>
      <c r="T43" s="297">
        <f t="shared" ca="1" si="5"/>
        <v>0</v>
      </c>
      <c r="U43" s="297">
        <f t="shared" ca="1" si="5"/>
        <v>0</v>
      </c>
      <c r="V43" s="297">
        <f t="shared" ca="1" si="5"/>
        <v>0</v>
      </c>
      <c r="W43" s="297">
        <f t="shared" ca="1" si="5"/>
        <v>0</v>
      </c>
      <c r="X43" s="297">
        <f t="shared" ca="1" si="5"/>
        <v>0</v>
      </c>
      <c r="Y43" s="297">
        <f t="shared" ca="1" si="5"/>
        <v>0</v>
      </c>
      <c r="Z43" s="297">
        <f t="shared" ca="1" si="5"/>
        <v>0</v>
      </c>
      <c r="AA43" s="297">
        <f t="shared" ca="1" si="5"/>
        <v>0</v>
      </c>
      <c r="AB43" s="298">
        <f t="shared" ca="1" si="5"/>
        <v>0</v>
      </c>
    </row>
    <row r="44" spans="3:29" hidden="1" outlineLevel="1">
      <c r="Q44" s="94"/>
      <c r="R44" s="94"/>
      <c r="S44" s="94"/>
      <c r="T44" s="94"/>
      <c r="U44" s="94"/>
    </row>
    <row r="45" spans="3:29" hidden="1" outlineLevel="1">
      <c r="C45" s="133" t="s">
        <v>693</v>
      </c>
      <c r="D45" s="133"/>
    </row>
    <row r="46" spans="3:29" hidden="1" outlineLevel="1">
      <c r="C46" s="135" t="s">
        <v>694</v>
      </c>
      <c r="D46" s="355"/>
      <c r="E46" s="107" t="s">
        <v>640</v>
      </c>
      <c r="F46" s="362"/>
      <c r="G46" s="90"/>
      <c r="H46" s="90"/>
      <c r="I46" s="399">
        <f t="shared" ref="I46:AB46" si="6">(I$24=$F$19)*1</f>
        <v>0</v>
      </c>
      <c r="J46" s="399">
        <f t="shared" si="6"/>
        <v>0</v>
      </c>
      <c r="K46" s="399">
        <f t="shared" si="6"/>
        <v>0</v>
      </c>
      <c r="L46" s="399">
        <f t="shared" si="6"/>
        <v>1</v>
      </c>
      <c r="M46" s="399">
        <f t="shared" si="6"/>
        <v>0</v>
      </c>
      <c r="N46" s="399">
        <f t="shared" si="6"/>
        <v>0</v>
      </c>
      <c r="O46" s="399">
        <f t="shared" si="6"/>
        <v>0</v>
      </c>
      <c r="P46" s="399">
        <f t="shared" si="6"/>
        <v>0</v>
      </c>
      <c r="Q46" s="399">
        <f t="shared" si="6"/>
        <v>0</v>
      </c>
      <c r="R46" s="399">
        <f t="shared" si="6"/>
        <v>0</v>
      </c>
      <c r="S46" s="399">
        <f t="shared" si="6"/>
        <v>0</v>
      </c>
      <c r="T46" s="399">
        <f t="shared" si="6"/>
        <v>0</v>
      </c>
      <c r="U46" s="399">
        <f t="shared" si="6"/>
        <v>0</v>
      </c>
      <c r="V46" s="399">
        <f t="shared" si="6"/>
        <v>0</v>
      </c>
      <c r="W46" s="399">
        <f t="shared" si="6"/>
        <v>0</v>
      </c>
      <c r="X46" s="399">
        <f t="shared" si="6"/>
        <v>0</v>
      </c>
      <c r="Y46" s="399">
        <f t="shared" si="6"/>
        <v>0</v>
      </c>
      <c r="Z46" s="399">
        <f t="shared" si="6"/>
        <v>0</v>
      </c>
      <c r="AA46" s="399">
        <f t="shared" si="6"/>
        <v>0</v>
      </c>
      <c r="AB46" s="400">
        <f t="shared" si="6"/>
        <v>0</v>
      </c>
      <c r="AC46" s="401"/>
    </row>
    <row r="47" spans="3:29" hidden="1" outlineLevel="1">
      <c r="C47" s="137" t="s">
        <v>695</v>
      </c>
      <c r="D47" s="357"/>
      <c r="E47" s="113" t="str">
        <f>E46</f>
        <v>#</v>
      </c>
      <c r="G47" s="94"/>
      <c r="H47" s="94"/>
      <c r="I47" s="401">
        <f t="shared" ref="I47:AB47" si="7">AND(I$10="Core",I$26=$F$20)*1</f>
        <v>0</v>
      </c>
      <c r="J47" s="401">
        <f t="shared" si="7"/>
        <v>0</v>
      </c>
      <c r="K47" s="401">
        <f t="shared" si="7"/>
        <v>0</v>
      </c>
      <c r="L47" s="401">
        <f t="shared" si="7"/>
        <v>0</v>
      </c>
      <c r="M47" s="401">
        <f t="shared" si="7"/>
        <v>0</v>
      </c>
      <c r="N47" s="401">
        <f t="shared" si="7"/>
        <v>0</v>
      </c>
      <c r="O47" s="401">
        <f t="shared" si="7"/>
        <v>0</v>
      </c>
      <c r="P47" s="401">
        <f t="shared" si="7"/>
        <v>0</v>
      </c>
      <c r="Q47" s="401">
        <f t="shared" si="7"/>
        <v>0</v>
      </c>
      <c r="R47" s="401">
        <f t="shared" si="7"/>
        <v>0</v>
      </c>
      <c r="S47" s="401">
        <f t="shared" si="7"/>
        <v>0</v>
      </c>
      <c r="T47" s="401">
        <f t="shared" si="7"/>
        <v>1</v>
      </c>
      <c r="U47" s="401">
        <f t="shared" si="7"/>
        <v>0</v>
      </c>
      <c r="V47" s="401">
        <f t="shared" si="7"/>
        <v>0</v>
      </c>
      <c r="W47" s="401">
        <f t="shared" si="7"/>
        <v>0</v>
      </c>
      <c r="X47" s="401">
        <f t="shared" si="7"/>
        <v>0</v>
      </c>
      <c r="Y47" s="401">
        <f t="shared" si="7"/>
        <v>0</v>
      </c>
      <c r="Z47" s="401">
        <f t="shared" si="7"/>
        <v>0</v>
      </c>
      <c r="AA47" s="401">
        <f t="shared" si="7"/>
        <v>0</v>
      </c>
      <c r="AB47" s="402">
        <f t="shared" si="7"/>
        <v>0</v>
      </c>
      <c r="AC47" s="401"/>
    </row>
    <row r="48" spans="3:29" hidden="1" outlineLevel="1">
      <c r="C48" s="137" t="s">
        <v>696</v>
      </c>
      <c r="D48" s="357"/>
      <c r="E48" s="113" t="str">
        <f>E47</f>
        <v>#</v>
      </c>
      <c r="G48" s="94"/>
      <c r="H48" s="94"/>
      <c r="I48" s="401">
        <f t="shared" ref="I48:AB48" si="8">AND(NOT(H$26=""),I$24&gt;$F$19,I$26&lt;$F$20)*1</f>
        <v>0</v>
      </c>
      <c r="J48" s="401">
        <f t="shared" si="8"/>
        <v>0</v>
      </c>
      <c r="K48" s="401">
        <f t="shared" si="8"/>
        <v>0</v>
      </c>
      <c r="L48" s="401">
        <f t="shared" si="8"/>
        <v>0</v>
      </c>
      <c r="M48" s="401">
        <f t="shared" si="8"/>
        <v>1</v>
      </c>
      <c r="N48" s="401">
        <f t="shared" si="8"/>
        <v>1</v>
      </c>
      <c r="O48" s="401">
        <f t="shared" si="8"/>
        <v>1</v>
      </c>
      <c r="P48" s="401">
        <f t="shared" si="8"/>
        <v>1</v>
      </c>
      <c r="Q48" s="401">
        <f t="shared" si="8"/>
        <v>1</v>
      </c>
      <c r="R48" s="401">
        <f t="shared" si="8"/>
        <v>1</v>
      </c>
      <c r="S48" s="401">
        <f t="shared" si="8"/>
        <v>1</v>
      </c>
      <c r="T48" s="401">
        <f t="shared" si="8"/>
        <v>0</v>
      </c>
      <c r="U48" s="401">
        <f t="shared" si="8"/>
        <v>0</v>
      </c>
      <c r="V48" s="401">
        <f t="shared" si="8"/>
        <v>0</v>
      </c>
      <c r="W48" s="401">
        <f t="shared" si="8"/>
        <v>0</v>
      </c>
      <c r="X48" s="401">
        <f t="shared" si="8"/>
        <v>0</v>
      </c>
      <c r="Y48" s="401">
        <f t="shared" si="8"/>
        <v>0</v>
      </c>
      <c r="Z48" s="401">
        <f t="shared" si="8"/>
        <v>0</v>
      </c>
      <c r="AA48" s="401">
        <f t="shared" si="8"/>
        <v>0</v>
      </c>
      <c r="AB48" s="402">
        <f t="shared" si="8"/>
        <v>0</v>
      </c>
      <c r="AC48" s="401"/>
    </row>
    <row r="49" spans="2:29" hidden="1" outlineLevel="1">
      <c r="C49" s="12" t="s">
        <v>697</v>
      </c>
      <c r="D49" s="403"/>
      <c r="E49" s="124" t="str">
        <f>E48</f>
        <v>#</v>
      </c>
      <c r="F49" s="317"/>
      <c r="G49" s="297"/>
      <c r="H49" s="297"/>
      <c r="I49" s="404">
        <f t="shared" ref="I49:AB49" si="9">SUM(I46:I48)</f>
        <v>0</v>
      </c>
      <c r="J49" s="404">
        <f t="shared" si="9"/>
        <v>0</v>
      </c>
      <c r="K49" s="404">
        <f t="shared" si="9"/>
        <v>0</v>
      </c>
      <c r="L49" s="404">
        <f t="shared" si="9"/>
        <v>1</v>
      </c>
      <c r="M49" s="404">
        <f t="shared" si="9"/>
        <v>1</v>
      </c>
      <c r="N49" s="404">
        <f t="shared" si="9"/>
        <v>1</v>
      </c>
      <c r="O49" s="404">
        <f t="shared" si="9"/>
        <v>1</v>
      </c>
      <c r="P49" s="404">
        <f t="shared" si="9"/>
        <v>1</v>
      </c>
      <c r="Q49" s="404">
        <f t="shared" si="9"/>
        <v>1</v>
      </c>
      <c r="R49" s="404">
        <f t="shared" si="9"/>
        <v>1</v>
      </c>
      <c r="S49" s="404">
        <f t="shared" si="9"/>
        <v>1</v>
      </c>
      <c r="T49" s="404">
        <f t="shared" si="9"/>
        <v>1</v>
      </c>
      <c r="U49" s="404">
        <f t="shared" si="9"/>
        <v>0</v>
      </c>
      <c r="V49" s="404">
        <f t="shared" si="9"/>
        <v>0</v>
      </c>
      <c r="W49" s="404">
        <f t="shared" si="9"/>
        <v>0</v>
      </c>
      <c r="X49" s="404">
        <f t="shared" si="9"/>
        <v>0</v>
      </c>
      <c r="Y49" s="404">
        <f t="shared" si="9"/>
        <v>0</v>
      </c>
      <c r="Z49" s="404">
        <f t="shared" si="9"/>
        <v>0</v>
      </c>
      <c r="AA49" s="404">
        <f t="shared" si="9"/>
        <v>0</v>
      </c>
      <c r="AB49" s="405">
        <f t="shared" si="9"/>
        <v>0</v>
      </c>
      <c r="AC49" s="401"/>
    </row>
    <row r="50" spans="2:29" hidden="1" outlineLevel="1"/>
    <row r="51" spans="2:29" ht="18.75" hidden="1" outlineLevel="1" thickBot="1">
      <c r="C51" s="406" t="s">
        <v>698</v>
      </c>
      <c r="D51" s="407"/>
      <c r="E51" s="408"/>
      <c r="F51" s="580">
        <f ca="1">ROUND(0.001*SUMPRODUCT($G$43:$AB$43,$G49:$AB49),2)</f>
        <v>0</v>
      </c>
    </row>
    <row r="52" spans="2:29" ht="18.75" hidden="1" outlineLevel="1" thickTop="1">
      <c r="C52" s="409"/>
      <c r="D52" s="409"/>
      <c r="E52" s="410"/>
      <c r="F52" s="411"/>
    </row>
    <row r="53" spans="2:29" hidden="1" outlineLevel="1">
      <c r="C53" s="133" t="s">
        <v>699</v>
      </c>
      <c r="D53" s="133"/>
    </row>
    <row r="54" spans="2:29" hidden="1" outlineLevel="1">
      <c r="C54" s="135" t="s">
        <v>694</v>
      </c>
      <c r="D54" s="355"/>
      <c r="E54" s="107" t="s">
        <v>640</v>
      </c>
      <c r="F54" s="362"/>
      <c r="G54" s="90"/>
      <c r="H54" s="90"/>
      <c r="I54" s="399">
        <f t="shared" ref="I54:AB54" si="10">(I$24=$F$19)*1</f>
        <v>0</v>
      </c>
      <c r="J54" s="399">
        <f t="shared" si="10"/>
        <v>0</v>
      </c>
      <c r="K54" s="399">
        <f t="shared" si="10"/>
        <v>0</v>
      </c>
      <c r="L54" s="399">
        <f t="shared" si="10"/>
        <v>1</v>
      </c>
      <c r="M54" s="399">
        <f t="shared" si="10"/>
        <v>0</v>
      </c>
      <c r="N54" s="399">
        <f t="shared" si="10"/>
        <v>0</v>
      </c>
      <c r="O54" s="399">
        <f t="shared" si="10"/>
        <v>0</v>
      </c>
      <c r="P54" s="399">
        <f t="shared" si="10"/>
        <v>0</v>
      </c>
      <c r="Q54" s="399">
        <f t="shared" si="10"/>
        <v>0</v>
      </c>
      <c r="R54" s="399">
        <f t="shared" si="10"/>
        <v>0</v>
      </c>
      <c r="S54" s="399">
        <f t="shared" si="10"/>
        <v>0</v>
      </c>
      <c r="T54" s="399">
        <f t="shared" si="10"/>
        <v>0</v>
      </c>
      <c r="U54" s="399">
        <f t="shared" si="10"/>
        <v>0</v>
      </c>
      <c r="V54" s="399">
        <f t="shared" si="10"/>
        <v>0</v>
      </c>
      <c r="W54" s="399">
        <f t="shared" si="10"/>
        <v>0</v>
      </c>
      <c r="X54" s="399">
        <f t="shared" si="10"/>
        <v>0</v>
      </c>
      <c r="Y54" s="399">
        <f t="shared" si="10"/>
        <v>0</v>
      </c>
      <c r="Z54" s="399">
        <f t="shared" si="10"/>
        <v>0</v>
      </c>
      <c r="AA54" s="399">
        <f t="shared" si="10"/>
        <v>0</v>
      </c>
      <c r="AB54" s="400">
        <f t="shared" si="10"/>
        <v>0</v>
      </c>
      <c r="AC54" s="401"/>
    </row>
    <row r="55" spans="2:29" hidden="1" outlineLevel="1">
      <c r="C55" s="137" t="s">
        <v>695</v>
      </c>
      <c r="D55" s="357"/>
      <c r="E55" s="113" t="str">
        <f>E54</f>
        <v>#</v>
      </c>
      <c r="F55" s="412">
        <v>0.5</v>
      </c>
      <c r="G55" s="94"/>
      <c r="H55" s="94"/>
      <c r="I55" s="401">
        <f t="shared" ref="I55:AB55" si="11">IF(AND($F$21=I26,I$10="Option"),$F$55*1,0)</f>
        <v>0</v>
      </c>
      <c r="J55" s="401">
        <f t="shared" si="11"/>
        <v>0</v>
      </c>
      <c r="K55" s="401">
        <f t="shared" si="11"/>
        <v>0</v>
      </c>
      <c r="L55" s="401">
        <f t="shared" si="11"/>
        <v>0</v>
      </c>
      <c r="M55" s="401">
        <f t="shared" si="11"/>
        <v>0</v>
      </c>
      <c r="N55" s="401">
        <f t="shared" si="11"/>
        <v>0</v>
      </c>
      <c r="O55" s="401">
        <f t="shared" si="11"/>
        <v>0</v>
      </c>
      <c r="P55" s="401">
        <f t="shared" si="11"/>
        <v>0</v>
      </c>
      <c r="Q55" s="401">
        <f t="shared" si="11"/>
        <v>0</v>
      </c>
      <c r="R55" s="401">
        <f t="shared" si="11"/>
        <v>0</v>
      </c>
      <c r="S55" s="401">
        <f t="shared" si="11"/>
        <v>0</v>
      </c>
      <c r="T55" s="401">
        <f t="shared" si="11"/>
        <v>0</v>
      </c>
      <c r="U55" s="401">
        <f t="shared" si="11"/>
        <v>0.5</v>
      </c>
      <c r="V55" s="401">
        <f t="shared" si="11"/>
        <v>0</v>
      </c>
      <c r="W55" s="401">
        <f t="shared" si="11"/>
        <v>0</v>
      </c>
      <c r="X55" s="401">
        <f t="shared" si="11"/>
        <v>0</v>
      </c>
      <c r="Y55" s="401">
        <f t="shared" si="11"/>
        <v>0</v>
      </c>
      <c r="Z55" s="401">
        <f t="shared" si="11"/>
        <v>0</v>
      </c>
      <c r="AA55" s="401">
        <f t="shared" si="11"/>
        <v>0</v>
      </c>
      <c r="AB55" s="402">
        <f t="shared" si="11"/>
        <v>0</v>
      </c>
      <c r="AC55" s="401"/>
    </row>
    <row r="56" spans="2:29" hidden="1" outlineLevel="1">
      <c r="C56" s="137" t="s">
        <v>696</v>
      </c>
      <c r="D56" s="357"/>
      <c r="E56" s="113" t="str">
        <f>E55</f>
        <v>#</v>
      </c>
      <c r="G56" s="94"/>
      <c r="H56" s="94"/>
      <c r="I56" s="401">
        <f t="shared" ref="I56:AB56" si="12">AND(NOT(H$26=""),I$24&gt;$F$19,I$26&lt;$F$21)*1</f>
        <v>0</v>
      </c>
      <c r="J56" s="401">
        <f t="shared" si="12"/>
        <v>0</v>
      </c>
      <c r="K56" s="401">
        <f t="shared" si="12"/>
        <v>0</v>
      </c>
      <c r="L56" s="401">
        <f t="shared" si="12"/>
        <v>0</v>
      </c>
      <c r="M56" s="401">
        <f t="shared" si="12"/>
        <v>1</v>
      </c>
      <c r="N56" s="401">
        <f t="shared" si="12"/>
        <v>1</v>
      </c>
      <c r="O56" s="401">
        <f t="shared" si="12"/>
        <v>1</v>
      </c>
      <c r="P56" s="401">
        <f t="shared" si="12"/>
        <v>1</v>
      </c>
      <c r="Q56" s="401">
        <f t="shared" si="12"/>
        <v>1</v>
      </c>
      <c r="R56" s="401">
        <f t="shared" si="12"/>
        <v>1</v>
      </c>
      <c r="S56" s="401">
        <f t="shared" si="12"/>
        <v>1</v>
      </c>
      <c r="T56" s="401">
        <f t="shared" si="12"/>
        <v>1</v>
      </c>
      <c r="U56" s="401">
        <f t="shared" si="12"/>
        <v>0</v>
      </c>
      <c r="V56" s="401">
        <f t="shared" si="12"/>
        <v>0</v>
      </c>
      <c r="W56" s="401">
        <f t="shared" si="12"/>
        <v>0</v>
      </c>
      <c r="X56" s="401">
        <f t="shared" si="12"/>
        <v>0</v>
      </c>
      <c r="Y56" s="401">
        <f t="shared" si="12"/>
        <v>0</v>
      </c>
      <c r="Z56" s="401">
        <f t="shared" si="12"/>
        <v>0</v>
      </c>
      <c r="AA56" s="401">
        <f t="shared" si="12"/>
        <v>0</v>
      </c>
      <c r="AB56" s="402">
        <f t="shared" si="12"/>
        <v>0</v>
      </c>
      <c r="AC56" s="401"/>
    </row>
    <row r="57" spans="2:29" hidden="1" outlineLevel="1">
      <c r="C57" s="12" t="s">
        <v>700</v>
      </c>
      <c r="D57" s="403"/>
      <c r="E57" s="124" t="str">
        <f>E56</f>
        <v>#</v>
      </c>
      <c r="F57" s="317"/>
      <c r="G57" s="297"/>
      <c r="H57" s="413"/>
      <c r="I57" s="404">
        <f t="shared" ref="I57:AB57" si="13">SUM(I54:I56)</f>
        <v>0</v>
      </c>
      <c r="J57" s="404">
        <f t="shared" si="13"/>
        <v>0</v>
      </c>
      <c r="K57" s="404">
        <f t="shared" si="13"/>
        <v>0</v>
      </c>
      <c r="L57" s="404">
        <f t="shared" si="13"/>
        <v>1</v>
      </c>
      <c r="M57" s="404">
        <f t="shared" si="13"/>
        <v>1</v>
      </c>
      <c r="N57" s="404">
        <f t="shared" si="13"/>
        <v>1</v>
      </c>
      <c r="O57" s="404">
        <f t="shared" si="13"/>
        <v>1</v>
      </c>
      <c r="P57" s="404">
        <f t="shared" si="13"/>
        <v>1</v>
      </c>
      <c r="Q57" s="404">
        <f t="shared" si="13"/>
        <v>1</v>
      </c>
      <c r="R57" s="404">
        <f t="shared" si="13"/>
        <v>1</v>
      </c>
      <c r="S57" s="404">
        <f t="shared" si="13"/>
        <v>1</v>
      </c>
      <c r="T57" s="404">
        <f t="shared" si="13"/>
        <v>1</v>
      </c>
      <c r="U57" s="404">
        <f t="shared" si="13"/>
        <v>0.5</v>
      </c>
      <c r="V57" s="404">
        <f t="shared" si="13"/>
        <v>0</v>
      </c>
      <c r="W57" s="404">
        <f t="shared" si="13"/>
        <v>0</v>
      </c>
      <c r="X57" s="404">
        <f t="shared" si="13"/>
        <v>0</v>
      </c>
      <c r="Y57" s="404">
        <f t="shared" si="13"/>
        <v>0</v>
      </c>
      <c r="Z57" s="404">
        <f t="shared" si="13"/>
        <v>0</v>
      </c>
      <c r="AA57" s="404">
        <f t="shared" si="13"/>
        <v>0</v>
      </c>
      <c r="AB57" s="405">
        <f t="shared" si="13"/>
        <v>0</v>
      </c>
      <c r="AC57" s="401"/>
    </row>
    <row r="58" spans="2:29" hidden="1" outlineLevel="1"/>
    <row r="59" spans="2:29" ht="18.75" hidden="1" outlineLevel="1" thickBot="1">
      <c r="C59" s="406" t="s">
        <v>701</v>
      </c>
      <c r="D59" s="407"/>
      <c r="E59" s="408"/>
      <c r="F59" s="580">
        <f ca="1">ROUND(0.001*SUMPRODUCT($G$43:$AB$43,$G$57:$AB$57),2)</f>
        <v>0</v>
      </c>
    </row>
    <row r="60" spans="2:29" ht="18.75" hidden="1" outlineLevel="1" thickTop="1">
      <c r="C60" s="409"/>
      <c r="D60" s="409"/>
      <c r="E60" s="410"/>
      <c r="F60" s="411"/>
    </row>
    <row r="61" spans="2:29" hidden="1" outlineLevel="1">
      <c r="C61" s="414"/>
    </row>
    <row r="62" spans="2:29" collapsed="1">
      <c r="C62" s="202"/>
    </row>
    <row r="63" spans="2:29" ht="15">
      <c r="B63" s="15"/>
      <c r="C63" s="15" t="s">
        <v>702</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2:29" hidden="1" outlineLevel="1">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row>
    <row r="65" spans="2:29" hidden="1" outlineLevel="1">
      <c r="C65" s="415" t="s">
        <v>703</v>
      </c>
      <c r="D65" s="416"/>
      <c r="E65" s="417"/>
      <c r="F65" s="418" t="s">
        <v>105</v>
      </c>
      <c r="G65" s="419"/>
      <c r="H65" s="419"/>
      <c r="I65" s="420"/>
      <c r="J65" s="419"/>
      <c r="K65" s="420"/>
      <c r="L65" s="420"/>
      <c r="M65" s="420"/>
      <c r="N65" s="420"/>
      <c r="O65" s="420"/>
      <c r="P65" s="420"/>
      <c r="Q65" s="421"/>
      <c r="R65" s="421"/>
      <c r="S65" s="421"/>
      <c r="T65" s="421"/>
      <c r="U65" s="421"/>
      <c r="V65" s="421">
        <v>0</v>
      </c>
      <c r="W65" s="421">
        <v>0</v>
      </c>
      <c r="X65" s="421">
        <v>0</v>
      </c>
      <c r="Y65" s="421">
        <v>0</v>
      </c>
      <c r="Z65" s="421">
        <v>0</v>
      </c>
      <c r="AA65" s="421">
        <v>0</v>
      </c>
      <c r="AB65" s="422">
        <v>0</v>
      </c>
      <c r="AC65" s="94"/>
    </row>
    <row r="66" spans="2:29" hidden="1" outlineLevel="1">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row>
    <row r="67" spans="2:29" hidden="1" outlineLevel="1">
      <c r="C67" s="3" t="str">
        <f>'FO&amp;C'!D105</f>
        <v>Bidder Franchise Payments Period</v>
      </c>
      <c r="D67" s="202"/>
      <c r="E67" s="202"/>
      <c r="F67" s="202"/>
      <c r="G67" s="268">
        <f>'FO&amp;C'!G105*Timeline!G$44</f>
        <v>0</v>
      </c>
      <c r="H67" s="268">
        <f>'FO&amp;C'!H105*Timeline!H$44</f>
        <v>0</v>
      </c>
      <c r="I67" s="268">
        <f>'FO&amp;C'!I105*Timeline!I$44</f>
        <v>0</v>
      </c>
      <c r="J67" s="268">
        <f>'FO&amp;C'!J105*Timeline!J$44</f>
        <v>0</v>
      </c>
      <c r="K67" s="268">
        <f>'FO&amp;C'!K105*Timeline!K$44</f>
        <v>0</v>
      </c>
      <c r="L67" s="268">
        <f ca="1">'FO&amp;C'!L105*Timeline!L$44</f>
        <v>1</v>
      </c>
      <c r="M67" s="268">
        <f ca="1">'FO&amp;C'!M105*Timeline!M$44</f>
        <v>1</v>
      </c>
      <c r="N67" s="268">
        <f ca="1">'FO&amp;C'!N105*Timeline!N$44</f>
        <v>1</v>
      </c>
      <c r="O67" s="268">
        <f ca="1">'FO&amp;C'!O105*Timeline!O$44</f>
        <v>1</v>
      </c>
      <c r="P67" s="268">
        <f ca="1">'FO&amp;C'!P105*Timeline!P$44</f>
        <v>1</v>
      </c>
      <c r="Q67" s="268">
        <f ca="1">'FO&amp;C'!Q105*Timeline!Q$44</f>
        <v>1</v>
      </c>
      <c r="R67" s="268">
        <f ca="1">'FO&amp;C'!R105*Timeline!R$44</f>
        <v>1</v>
      </c>
      <c r="S67" s="268">
        <f ca="1">'FO&amp;C'!S105*Timeline!S$44</f>
        <v>1</v>
      </c>
      <c r="T67" s="268">
        <f ca="1">'FO&amp;C'!T105*Timeline!T$44</f>
        <v>1</v>
      </c>
      <c r="U67" s="268">
        <f ca="1">'FO&amp;C'!U105*Timeline!U$44</f>
        <v>1</v>
      </c>
      <c r="V67" s="268">
        <f ca="1">'FO&amp;C'!V105*Timeline!V$44</f>
        <v>0</v>
      </c>
      <c r="W67" s="268">
        <f ca="1">'FO&amp;C'!W105*Timeline!W$44</f>
        <v>0</v>
      </c>
      <c r="X67" s="268">
        <f ca="1">'FO&amp;C'!X105*Timeline!X$44</f>
        <v>0</v>
      </c>
      <c r="Y67" s="268">
        <f ca="1">'FO&amp;C'!Y105*Timeline!Y$44</f>
        <v>0</v>
      </c>
      <c r="Z67" s="268">
        <f ca="1">'FO&amp;C'!Z105*Timeline!Z$44</f>
        <v>0</v>
      </c>
      <c r="AA67" s="268">
        <f ca="1">'FO&amp;C'!AA105*Timeline!AA$44</f>
        <v>0</v>
      </c>
      <c r="AB67" s="268">
        <f ca="1">'FO&amp;C'!AB105*Timeline!AB$44</f>
        <v>0</v>
      </c>
    </row>
    <row r="68" spans="2:29" hidden="1" outlineLevel="1">
      <c r="C68" s="3" t="str">
        <f>'FO&amp;C'!D106</f>
        <v>Baseline Franchise Payments Period</v>
      </c>
      <c r="D68" s="202"/>
      <c r="E68" s="202"/>
      <c r="F68" s="202"/>
      <c r="G68" s="268">
        <f>'FO&amp;C'!G106*Timeline!G$44</f>
        <v>0</v>
      </c>
      <c r="H68" s="268">
        <f>'FO&amp;C'!H106*Timeline!H$44</f>
        <v>0</v>
      </c>
      <c r="I68" s="268">
        <f>'FO&amp;C'!I106*Timeline!I$44</f>
        <v>0</v>
      </c>
      <c r="J68" s="268">
        <f>'FO&amp;C'!J106*Timeline!J$44</f>
        <v>0</v>
      </c>
      <c r="K68" s="268">
        <f>'FO&amp;C'!K106*Timeline!K$44</f>
        <v>0</v>
      </c>
      <c r="L68" s="268">
        <f ca="1">'FO&amp;C'!L106*Timeline!L$44</f>
        <v>0</v>
      </c>
      <c r="M68" s="268">
        <f ca="1">'FO&amp;C'!M106*Timeline!M$44</f>
        <v>0</v>
      </c>
      <c r="N68" s="268">
        <f ca="1">'FO&amp;C'!N106*Timeline!N$44</f>
        <v>0</v>
      </c>
      <c r="O68" s="268">
        <f ca="1">'FO&amp;C'!O106*Timeline!O$44</f>
        <v>0</v>
      </c>
      <c r="P68" s="268">
        <f ca="1">'FO&amp;C'!P106*Timeline!P$44</f>
        <v>0</v>
      </c>
      <c r="Q68" s="268">
        <f ca="1">'FO&amp;C'!Q106*Timeline!Q$44</f>
        <v>0</v>
      </c>
      <c r="R68" s="268">
        <f ca="1">'FO&amp;C'!R106*Timeline!R$44</f>
        <v>0</v>
      </c>
      <c r="S68" s="268">
        <f ca="1">'FO&amp;C'!S106*Timeline!S$44</f>
        <v>0</v>
      </c>
      <c r="T68" s="268">
        <f ca="1">'FO&amp;C'!T106*Timeline!T$44</f>
        <v>0</v>
      </c>
      <c r="U68" s="268">
        <f ca="1">'FO&amp;C'!U106*Timeline!U$44</f>
        <v>0</v>
      </c>
      <c r="V68" s="268">
        <f ca="1">'FO&amp;C'!V106*Timeline!V$44</f>
        <v>0</v>
      </c>
      <c r="W68" s="268">
        <f ca="1">'FO&amp;C'!W106*Timeline!W$44</f>
        <v>0</v>
      </c>
      <c r="X68" s="268">
        <f ca="1">'FO&amp;C'!X106*Timeline!X$44</f>
        <v>0</v>
      </c>
      <c r="Y68" s="268">
        <f ca="1">'FO&amp;C'!Y106*Timeline!Y$44</f>
        <v>0</v>
      </c>
      <c r="Z68" s="268">
        <f ca="1">'FO&amp;C'!Z106*Timeline!Z$44</f>
        <v>0</v>
      </c>
      <c r="AA68" s="268">
        <f ca="1">'FO&amp;C'!AA106*Timeline!AA$44</f>
        <v>0</v>
      </c>
      <c r="AB68" s="268">
        <f ca="1">'FO&amp;C'!AB106*Timeline!AB$44</f>
        <v>0</v>
      </c>
    </row>
    <row r="69" spans="2:29" hidden="1" outlineLevel="1">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row>
    <row r="70" spans="2:29" hidden="1" outlineLevel="1">
      <c r="C70" s="259" t="s">
        <v>704</v>
      </c>
      <c r="D70" s="202"/>
      <c r="E70" s="202"/>
      <c r="F70" s="202"/>
      <c r="G70" s="250">
        <f ca="1">IF('FO&amp;C'!$F$103=TRUE,"N/a",(G67*G43)+G68*MAX(G65,G43))</f>
        <v>0</v>
      </c>
      <c r="H70" s="250">
        <f ca="1">IF('FO&amp;C'!$F$103=TRUE,"N/a",(H67*H43)+H68*MAX(H65,H43))</f>
        <v>0</v>
      </c>
      <c r="I70" s="250">
        <f ca="1">IF('FO&amp;C'!$F$103=TRUE,"N/a",(I67*I43)+I68*MAX(I65,I43))</f>
        <v>0</v>
      </c>
      <c r="J70" s="250">
        <f ca="1">IF('FO&amp;C'!$F$103=TRUE,"N/a",(J67*J43)+J68*MAX(J65,J43))</f>
        <v>0</v>
      </c>
      <c r="K70" s="250">
        <f ca="1">IF('FO&amp;C'!$F$103=TRUE,"N/a",(K67*K43)+K68*MAX(K65,K43))</f>
        <v>0</v>
      </c>
      <c r="L70" s="250">
        <f ca="1">IF('FO&amp;C'!$F$103=TRUE,"N/a",(L67*L43)+L68*MAX(L65,L43))</f>
        <v>0</v>
      </c>
      <c r="M70" s="250">
        <f ca="1">IF('FO&amp;C'!$F$103=TRUE,"N/a",(M67*M43)+M68*MAX(M65,M43))</f>
        <v>0</v>
      </c>
      <c r="N70" s="250">
        <f ca="1">IF('FO&amp;C'!$F$103=TRUE,"N/a",(N67*N43)+N68*MAX(N65,N43))</f>
        <v>0</v>
      </c>
      <c r="O70" s="250">
        <f ca="1">IF('FO&amp;C'!$F$103=TRUE,"N/a",(O67*O43)+O68*MAX(O65,O43))</f>
        <v>0</v>
      </c>
      <c r="P70" s="250">
        <f ca="1">IF('FO&amp;C'!$F$103=TRUE,"N/a",(P67*P43)+P68*MAX(P65,P43))</f>
        <v>0</v>
      </c>
      <c r="Q70" s="250">
        <f ca="1">IF('FO&amp;C'!$F$103=TRUE,"N/a",(Q67*Q43)+Q68*MAX(Q65,Q43))</f>
        <v>0</v>
      </c>
      <c r="R70" s="250">
        <f ca="1">IF('FO&amp;C'!$F$103=TRUE,"N/a",(R67*R43)+R68*MAX(R65,R43))</f>
        <v>0</v>
      </c>
      <c r="S70" s="250">
        <f ca="1">IF('FO&amp;C'!$F$103=TRUE,"N/a",(S67*S43)+S68*MAX(S65,S43))</f>
        <v>0</v>
      </c>
      <c r="T70" s="250">
        <f ca="1">IF('FO&amp;C'!$F$103=TRUE,"N/a",(T67*T43)+T68*MAX(T65,T43))</f>
        <v>0</v>
      </c>
      <c r="U70" s="250">
        <f ca="1">IF('FO&amp;C'!$F$103=TRUE,"N/a",(U67*U43)+U68*MAX(U65,U43))</f>
        <v>0</v>
      </c>
      <c r="V70" s="250">
        <f ca="1">IF('FO&amp;C'!$F$103=TRUE,"N/a",(V67*V43)+V68*MAX(V65,V43))</f>
        <v>0</v>
      </c>
      <c r="W70" s="250">
        <f ca="1">IF('FO&amp;C'!$F$103=TRUE,"N/a",(W67*W43)+W68*MAX(W65,W43))</f>
        <v>0</v>
      </c>
      <c r="X70" s="250">
        <f ca="1">IF('FO&amp;C'!$F$103=TRUE,"N/a",(X67*X43)+X68*MAX(X65,X43))</f>
        <v>0</v>
      </c>
      <c r="Y70" s="250">
        <f ca="1">IF('FO&amp;C'!$F$103=TRUE,"N/a",(Y67*Y43)+Y68*MAX(Y65,Y43))</f>
        <v>0</v>
      </c>
      <c r="Z70" s="250">
        <f ca="1">IF('FO&amp;C'!$F$103=TRUE,"N/a",(Z67*Z43)+Z68*MAX(Z65,Z43))</f>
        <v>0</v>
      </c>
      <c r="AA70" s="250">
        <f ca="1">IF('FO&amp;C'!$F$103=TRUE,"N/a",(AA67*AA43)+AA68*MAX(AA65,AA43))</f>
        <v>0</v>
      </c>
      <c r="AB70" s="250">
        <f ca="1">IF('FO&amp;C'!$F$103=TRUE,"N/a",(AB67*AB43)+AB68*MAX(AB65,AB43))</f>
        <v>0</v>
      </c>
    </row>
    <row r="71" spans="2:29" hidden="1" outlineLevel="1">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row>
    <row r="72" spans="2:29" ht="13.5" hidden="1" outlineLevel="1" thickBot="1">
      <c r="C72" s="423" t="s">
        <v>705</v>
      </c>
      <c r="D72" s="424"/>
      <c r="E72" s="425"/>
      <c r="F72" s="581">
        <f ca="1">IF('FO&amp;C'!$F$103=TRUE,"N/a",ROUND(0.001*SUMPRODUCT($G$70:$AB$70,$G49:$AB49),2))</f>
        <v>0</v>
      </c>
      <c r="G72" s="202"/>
      <c r="H72" s="202"/>
      <c r="I72" s="202"/>
      <c r="J72" s="202"/>
      <c r="K72" s="202"/>
      <c r="L72" s="202"/>
      <c r="M72" s="202"/>
      <c r="N72" s="202"/>
      <c r="O72" s="202"/>
      <c r="P72" s="202"/>
      <c r="Q72" s="202"/>
      <c r="R72" s="202"/>
      <c r="S72" s="202"/>
      <c r="T72" s="202"/>
      <c r="U72" s="202"/>
      <c r="V72" s="202"/>
      <c r="W72" s="202"/>
      <c r="X72" s="202"/>
      <c r="Y72" s="202"/>
      <c r="Z72" s="202"/>
      <c r="AA72" s="202"/>
      <c r="AB72" s="202"/>
    </row>
    <row r="73" spans="2:29" ht="13.5" hidden="1" outlineLevel="1" thickTop="1">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row>
    <row r="74" spans="2:29" ht="13.5" hidden="1" outlineLevel="1" thickBot="1">
      <c r="C74" s="423" t="s">
        <v>706</v>
      </c>
      <c r="D74" s="424"/>
      <c r="E74" s="425"/>
      <c r="F74" s="581">
        <f ca="1">IF('FO&amp;C'!$F$103=TRUE,"N/a",ROUND(0.001*SUMPRODUCT($G$70:$AB$70,$G57:$AB57),2))</f>
        <v>0</v>
      </c>
      <c r="G74" s="202"/>
      <c r="H74" s="202"/>
      <c r="I74" s="202"/>
      <c r="J74" s="202"/>
      <c r="K74" s="202"/>
      <c r="L74" s="202"/>
      <c r="M74" s="202"/>
      <c r="N74" s="202"/>
      <c r="O74" s="202"/>
      <c r="P74" s="202"/>
      <c r="Q74" s="202"/>
      <c r="R74" s="202"/>
      <c r="S74" s="202"/>
      <c r="T74" s="202"/>
      <c r="U74" s="202"/>
      <c r="V74" s="202"/>
      <c r="W74" s="202"/>
      <c r="X74" s="202"/>
      <c r="Y74" s="202"/>
      <c r="Z74" s="202"/>
      <c r="AA74" s="202"/>
      <c r="AB74" s="202"/>
    </row>
    <row r="75" spans="2:29" ht="13.5" hidden="1" outlineLevel="1" thickTop="1">
      <c r="C75" s="152"/>
      <c r="D75" s="152"/>
      <c r="E75" s="583"/>
      <c r="F75" s="584"/>
      <c r="G75" s="202"/>
      <c r="H75" s="202"/>
      <c r="I75" s="202"/>
      <c r="J75" s="202"/>
      <c r="K75" s="202"/>
      <c r="L75" s="202"/>
      <c r="M75" s="202"/>
      <c r="N75" s="202"/>
      <c r="O75" s="202"/>
      <c r="P75" s="202"/>
      <c r="Q75" s="202"/>
      <c r="R75" s="202"/>
      <c r="S75" s="202"/>
      <c r="T75" s="202"/>
      <c r="U75" s="202"/>
      <c r="V75" s="202"/>
      <c r="W75" s="202"/>
      <c r="X75" s="202"/>
      <c r="Y75" s="202"/>
      <c r="Z75" s="202"/>
      <c r="AA75" s="202"/>
      <c r="AB75" s="202"/>
    </row>
    <row r="76" spans="2:29" hidden="1" outlineLevel="1">
      <c r="C76" s="3" t="s">
        <v>974</v>
      </c>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row>
    <row r="77" spans="2:29" collapsed="1"/>
    <row r="79" spans="2:29" ht="16.5">
      <c r="B79" s="5" t="s">
        <v>21</v>
      </c>
      <c r="C79" s="5"/>
      <c r="D79" s="5"/>
      <c r="E79" s="5"/>
      <c r="F79" s="5"/>
      <c r="G79" s="5"/>
      <c r="H79" s="5"/>
      <c r="I79" s="5"/>
      <c r="J79" s="5"/>
      <c r="K79" s="5"/>
      <c r="L79" s="5"/>
      <c r="M79" s="5"/>
      <c r="N79" s="5"/>
      <c r="O79" s="5"/>
      <c r="P79" s="5"/>
      <c r="Q79" s="5"/>
      <c r="R79" s="5"/>
      <c r="S79" s="5"/>
      <c r="T79" s="5"/>
      <c r="U79" s="5"/>
      <c r="V79" s="5"/>
      <c r="W79" s="5"/>
      <c r="X79" s="5"/>
      <c r="Y79" s="5"/>
      <c r="Z79" s="5"/>
      <c r="AA79" s="5"/>
      <c r="AB79" s="5"/>
      <c r="AC79" s="5"/>
    </row>
  </sheetData>
  <mergeCells count="4">
    <mergeCell ref="C9:D9"/>
    <mergeCell ref="E9:E11"/>
    <mergeCell ref="F9:F11"/>
    <mergeCell ref="C10:D11"/>
  </mergeCells>
  <pageMargins left="0.39370078740157483" right="0.39370078740157483" top="0.39370078740157483" bottom="0.39370078740157483" header="0.31496062992125984" footer="0.31496062992125984"/>
  <pageSetup paperSize="8" scale="57" fitToHeight="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AC120"/>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2.75" outlineLevelRow="1" outlineLevelCol="1"/>
  <cols>
    <col min="1" max="1" width="2.85546875" style="3" customWidth="1"/>
    <col min="2" max="3" width="4.42578125" style="3" customWidth="1"/>
    <col min="4" max="4" width="72.28515625" style="3" customWidth="1"/>
    <col min="5" max="5" width="11.42578125" style="3" customWidth="1"/>
    <col min="6" max="6" width="11" style="3" customWidth="1"/>
    <col min="7" max="21" width="11.42578125" style="3" customWidth="1"/>
    <col min="22" max="28" width="11.42578125" style="3" hidden="1" customWidth="1" outlineLevel="1"/>
    <col min="29" max="29" width="5.42578125" style="3" customWidth="1" collapsed="1"/>
    <col min="30" max="30" width="10.7109375" style="3" bestFit="1" customWidth="1"/>
    <col min="31" max="16384" width="9" style="3"/>
  </cols>
  <sheetData>
    <row r="2" spans="2:29">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c r="F4" s="2"/>
      <c r="G4" s="2" t="str">
        <f ca="1">MID(CELL("filename",$A$1),FIND("]",CELL("filename",$A$1))+1,99)</f>
        <v>FO&amp;C</v>
      </c>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row>
    <row r="9" spans="2:29" ht="18">
      <c r="D9" s="569" t="str">
        <f ca="1">RN_Switch</f>
        <v>Nominal</v>
      </c>
      <c r="E9" s="592" t="s">
        <v>89</v>
      </c>
      <c r="F9" s="592"/>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9" ht="25.5">
      <c r="D10" s="599" t="str">
        <f ca="1">Option_Switch</f>
        <v>Base Model</v>
      </c>
      <c r="E10" s="597"/>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9" ht="12.75" customHeight="1">
      <c r="D11" s="601"/>
      <c r="E11" s="598"/>
      <c r="F11" s="594"/>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9" ht="16.5">
      <c r="B13" s="5" t="s">
        <v>707</v>
      </c>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2:29" hidden="1" outlineLevel="1"/>
    <row r="15" spans="2:29" hidden="1" outlineLevel="1">
      <c r="D15" s="106" t="str">
        <f>Timeline!B43</f>
        <v>Year 1</v>
      </c>
      <c r="E15" s="107" t="s">
        <v>640</v>
      </c>
      <c r="F15" s="107"/>
      <c r="G15" s="90">
        <f>Timeline!G43</f>
        <v>0</v>
      </c>
      <c r="H15" s="90">
        <f>Timeline!H43</f>
        <v>0</v>
      </c>
      <c r="I15" s="90">
        <f>Timeline!I43</f>
        <v>0</v>
      </c>
      <c r="J15" s="90">
        <f>Timeline!J43</f>
        <v>0</v>
      </c>
      <c r="K15" s="90">
        <f>Timeline!K43</f>
        <v>0</v>
      </c>
      <c r="L15" s="90">
        <f>Timeline!L43</f>
        <v>1</v>
      </c>
      <c r="M15" s="90">
        <f>Timeline!M43</f>
        <v>0</v>
      </c>
      <c r="N15" s="90">
        <f>Timeline!N43</f>
        <v>0</v>
      </c>
      <c r="O15" s="90">
        <f>Timeline!O43</f>
        <v>0</v>
      </c>
      <c r="P15" s="90">
        <f>Timeline!P43</f>
        <v>0</v>
      </c>
      <c r="Q15" s="90">
        <f>Timeline!Q43</f>
        <v>0</v>
      </c>
      <c r="R15" s="90">
        <f>Timeline!R43</f>
        <v>0</v>
      </c>
      <c r="S15" s="90">
        <f>Timeline!S43</f>
        <v>0</v>
      </c>
      <c r="T15" s="90">
        <f>Timeline!T43</f>
        <v>0</v>
      </c>
      <c r="U15" s="90">
        <f>Timeline!U43</f>
        <v>0</v>
      </c>
      <c r="V15" s="90">
        <f>Timeline!V43</f>
        <v>0</v>
      </c>
      <c r="W15" s="90">
        <f>Timeline!W43</f>
        <v>0</v>
      </c>
      <c r="X15" s="90">
        <f>Timeline!X43</f>
        <v>0</v>
      </c>
      <c r="Y15" s="90">
        <f>Timeline!Y43</f>
        <v>0</v>
      </c>
      <c r="Z15" s="90">
        <f>Timeline!Z43</f>
        <v>0</v>
      </c>
      <c r="AA15" s="90">
        <f>Timeline!AA43</f>
        <v>0</v>
      </c>
      <c r="AB15" s="91">
        <f>Timeline!AB43</f>
        <v>0</v>
      </c>
    </row>
    <row r="16" spans="2:29" hidden="1" outlineLevel="1">
      <c r="D16" s="123" t="str">
        <f>Timeline!B44</f>
        <v>Years in Scope</v>
      </c>
      <c r="E16" s="124" t="str">
        <f>E15</f>
        <v>#</v>
      </c>
      <c r="F16" s="124"/>
      <c r="G16" s="98">
        <f>Timeline!G44</f>
        <v>0</v>
      </c>
      <c r="H16" s="98">
        <f>Timeline!H44</f>
        <v>0</v>
      </c>
      <c r="I16" s="98">
        <f>Timeline!I44</f>
        <v>0</v>
      </c>
      <c r="J16" s="98">
        <f>Timeline!J44</f>
        <v>0</v>
      </c>
      <c r="K16" s="98">
        <f>Timeline!K44</f>
        <v>0</v>
      </c>
      <c r="L16" s="98">
        <f>Timeline!L44</f>
        <v>1</v>
      </c>
      <c r="M16" s="98">
        <f>Timeline!M44</f>
        <v>1</v>
      </c>
      <c r="N16" s="98">
        <f>Timeline!N44</f>
        <v>1</v>
      </c>
      <c r="O16" s="98">
        <f>Timeline!O44</f>
        <v>1</v>
      </c>
      <c r="P16" s="98">
        <f>Timeline!P44</f>
        <v>1</v>
      </c>
      <c r="Q16" s="98">
        <f>Timeline!Q44</f>
        <v>1</v>
      </c>
      <c r="R16" s="98">
        <f>Timeline!R44</f>
        <v>1</v>
      </c>
      <c r="S16" s="98">
        <f>Timeline!S44</f>
        <v>1</v>
      </c>
      <c r="T16" s="98">
        <f>Timeline!T44</f>
        <v>1</v>
      </c>
      <c r="U16" s="98">
        <f>Timeline!U44</f>
        <v>1</v>
      </c>
      <c r="V16" s="98">
        <f>Timeline!V44</f>
        <v>0</v>
      </c>
      <c r="W16" s="98">
        <f>Timeline!W44</f>
        <v>0</v>
      </c>
      <c r="X16" s="98">
        <f>Timeline!X44</f>
        <v>0</v>
      </c>
      <c r="Y16" s="98">
        <f>Timeline!Y44</f>
        <v>0</v>
      </c>
      <c r="Z16" s="98">
        <f>Timeline!Z44</f>
        <v>0</v>
      </c>
      <c r="AA16" s="98">
        <f>Timeline!AA44</f>
        <v>0</v>
      </c>
      <c r="AB16" s="99">
        <f>Timeline!AB44</f>
        <v>0</v>
      </c>
    </row>
    <row r="17" spans="2:29" hidden="1" outlineLevel="1"/>
    <row r="18" spans="2:29" collapsed="1">
      <c r="D18" s="202"/>
    </row>
    <row r="19" spans="2:29">
      <c r="D19" s="202"/>
    </row>
    <row r="20" spans="2:29" ht="16.5">
      <c r="B20" s="5" t="s">
        <v>708</v>
      </c>
      <c r="C20" s="5"/>
      <c r="D20" s="5"/>
      <c r="E20" s="5"/>
      <c r="F20" s="5"/>
      <c r="G20" s="5" t="s">
        <v>399</v>
      </c>
      <c r="H20" s="5"/>
      <c r="I20" s="5"/>
      <c r="J20" s="5"/>
      <c r="K20" s="5"/>
      <c r="L20" s="5"/>
      <c r="M20" s="5"/>
      <c r="N20" s="5"/>
      <c r="O20" s="5"/>
      <c r="P20" s="5"/>
      <c r="Q20" s="5"/>
      <c r="R20" s="5"/>
      <c r="S20" s="5"/>
      <c r="T20" s="5"/>
      <c r="U20" s="5"/>
      <c r="V20" s="5"/>
      <c r="W20" s="5"/>
      <c r="X20" s="5"/>
      <c r="Y20" s="5"/>
      <c r="Z20" s="5"/>
      <c r="AA20" s="5"/>
      <c r="AB20" s="5"/>
      <c r="AC20" s="5"/>
    </row>
    <row r="21" spans="2:29">
      <c r="B21" s="104"/>
    </row>
    <row r="22" spans="2:29" ht="15">
      <c r="B22" s="15"/>
      <c r="C22" s="15" t="s">
        <v>495</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row>
    <row r="23" spans="2:29" hidden="1" outlineLevel="1">
      <c r="Z23" s="94"/>
      <c r="AA23" s="94"/>
    </row>
    <row r="24" spans="2:29" hidden="1" outlineLevel="1">
      <c r="D24" s="144" t="s">
        <v>709</v>
      </c>
      <c r="M24" s="426"/>
      <c r="N24" s="426"/>
      <c r="O24" s="426"/>
    </row>
    <row r="25" spans="2:29" hidden="1" outlineLevel="1">
      <c r="B25" s="271" t="s">
        <v>710</v>
      </c>
      <c r="C25" s="271"/>
      <c r="D25" s="106" t="str">
        <f ca="1">'Line Items'!D828</f>
        <v>Passenger Fares Revenue</v>
      </c>
      <c r="E25" s="536" t="s">
        <v>105</v>
      </c>
      <c r="F25" s="192"/>
      <c r="G25" s="427">
        <f ca="1">'P&amp;L3'!G15*G$16</f>
        <v>0</v>
      </c>
      <c r="H25" s="427">
        <f ca="1">'P&amp;L3'!H15*H$16</f>
        <v>0</v>
      </c>
      <c r="I25" s="427">
        <f ca="1">'P&amp;L3'!I15*I$16</f>
        <v>0</v>
      </c>
      <c r="J25" s="427">
        <f ca="1">'P&amp;L3'!J15*J$16</f>
        <v>0</v>
      </c>
      <c r="K25" s="427">
        <f ca="1">'P&amp;L3'!K15*K$16</f>
        <v>0</v>
      </c>
      <c r="L25" s="427">
        <f ca="1">'P&amp;L3'!L15*L$16</f>
        <v>0</v>
      </c>
      <c r="M25" s="427">
        <f ca="1">'P&amp;L3'!M15*M$16</f>
        <v>0</v>
      </c>
      <c r="N25" s="427">
        <f ca="1">'P&amp;L3'!N15*N$16</f>
        <v>0</v>
      </c>
      <c r="O25" s="427">
        <f ca="1">'P&amp;L3'!O15*O$16</f>
        <v>0</v>
      </c>
      <c r="P25" s="427">
        <f ca="1">'P&amp;L3'!P15*P$16</f>
        <v>0</v>
      </c>
      <c r="Q25" s="427">
        <f ca="1">'P&amp;L3'!Q15*Q$16</f>
        <v>0</v>
      </c>
      <c r="R25" s="427">
        <f ca="1">'P&amp;L3'!R15*R$16</f>
        <v>0</v>
      </c>
      <c r="S25" s="427">
        <f ca="1">'P&amp;L3'!S15*S$16</f>
        <v>0</v>
      </c>
      <c r="T25" s="427">
        <f ca="1">'P&amp;L3'!T15*T$16</f>
        <v>0</v>
      </c>
      <c r="U25" s="427">
        <f ca="1">'P&amp;L3'!U15*U$16</f>
        <v>0</v>
      </c>
      <c r="V25" s="427">
        <f ca="1">'P&amp;L3'!V15*V$16</f>
        <v>0</v>
      </c>
      <c r="W25" s="427">
        <f ca="1">'P&amp;L3'!W15*W$16</f>
        <v>0</v>
      </c>
      <c r="X25" s="427">
        <f ca="1">'P&amp;L3'!X15*X$16</f>
        <v>0</v>
      </c>
      <c r="Y25" s="427">
        <f ca="1">'P&amp;L3'!Y15*Y$16</f>
        <v>0</v>
      </c>
      <c r="Z25" s="427">
        <f ca="1">'P&amp;L3'!Z15*Z$16</f>
        <v>0</v>
      </c>
      <c r="AA25" s="427">
        <f ca="1">'P&amp;L3'!AA15*AA$16</f>
        <v>0</v>
      </c>
      <c r="AB25" s="428">
        <f ca="1">'P&amp;L3'!AB15*AB$16</f>
        <v>0</v>
      </c>
    </row>
    <row r="26" spans="2:29" hidden="1" outlineLevel="1">
      <c r="B26" s="271" t="s">
        <v>710</v>
      </c>
      <c r="C26" s="271"/>
      <c r="D26" s="435" t="str">
        <f ca="1">'Line Items'!D829</f>
        <v>Other Revenue</v>
      </c>
      <c r="E26" s="113" t="str">
        <f>E25</f>
        <v>£000</v>
      </c>
      <c r="F26" s="113"/>
      <c r="G26" s="260">
        <f ca="1">'P&amp;L3'!G16*G$16</f>
        <v>0</v>
      </c>
      <c r="H26" s="260">
        <f ca="1">'P&amp;L3'!H16*H$16</f>
        <v>0</v>
      </c>
      <c r="I26" s="260">
        <f ca="1">'P&amp;L3'!I16*I$16</f>
        <v>0</v>
      </c>
      <c r="J26" s="260">
        <f ca="1">'P&amp;L3'!J16*J$16</f>
        <v>0</v>
      </c>
      <c r="K26" s="260">
        <f ca="1">'P&amp;L3'!K16*K$16</f>
        <v>0</v>
      </c>
      <c r="L26" s="260">
        <f ca="1">'P&amp;L3'!L16*L$16</f>
        <v>0</v>
      </c>
      <c r="M26" s="260">
        <f ca="1">'P&amp;L3'!M16*M$16</f>
        <v>0</v>
      </c>
      <c r="N26" s="260">
        <f ca="1">'P&amp;L3'!N16*N$16</f>
        <v>0</v>
      </c>
      <c r="O26" s="260">
        <f ca="1">'P&amp;L3'!O16*O$16</f>
        <v>0</v>
      </c>
      <c r="P26" s="260">
        <f ca="1">'P&amp;L3'!P16*P$16</f>
        <v>0</v>
      </c>
      <c r="Q26" s="260">
        <f ca="1">'P&amp;L3'!Q16*Q$16</f>
        <v>0</v>
      </c>
      <c r="R26" s="260">
        <f ca="1">'P&amp;L3'!R16*R$16</f>
        <v>0</v>
      </c>
      <c r="S26" s="260">
        <f ca="1">'P&amp;L3'!S16*S$16</f>
        <v>0</v>
      </c>
      <c r="T26" s="260">
        <f ca="1">'P&amp;L3'!T16*T$16</f>
        <v>0</v>
      </c>
      <c r="U26" s="260">
        <f ca="1">'P&amp;L3'!U16*U$16</f>
        <v>0</v>
      </c>
      <c r="V26" s="260">
        <f ca="1">'P&amp;L3'!V16*V$16</f>
        <v>0</v>
      </c>
      <c r="W26" s="260">
        <f ca="1">'P&amp;L3'!W16*W$16</f>
        <v>0</v>
      </c>
      <c r="X26" s="260">
        <f ca="1">'P&amp;L3'!X16*X$16</f>
        <v>0</v>
      </c>
      <c r="Y26" s="260">
        <f ca="1">'P&amp;L3'!Y16*Y$16</f>
        <v>0</v>
      </c>
      <c r="Z26" s="260">
        <f ca="1">'P&amp;L3'!Z16*Z$16</f>
        <v>0</v>
      </c>
      <c r="AA26" s="260">
        <f ca="1">'P&amp;L3'!AA16*AA$16</f>
        <v>0</v>
      </c>
      <c r="AB26" s="537">
        <f ca="1">'P&amp;L3'!AB16*AB$16</f>
        <v>0</v>
      </c>
    </row>
    <row r="27" spans="2:29" hidden="1" outlineLevel="1">
      <c r="B27" s="271" t="s">
        <v>710</v>
      </c>
      <c r="C27" s="271"/>
      <c r="D27" s="435" t="str">
        <f ca="1">'Line Items'!D830</f>
        <v>Exceptional &amp; Contingency Revenues</v>
      </c>
      <c r="E27" s="113" t="str">
        <f t="shared" ref="E27:E38" si="0">E26</f>
        <v>£000</v>
      </c>
      <c r="F27" s="113"/>
      <c r="G27" s="94">
        <f>SUM(MAX('P&amp;L1'!G$351,0),
MAX('P&amp;L1'!G$352,0),
MAX('P&amp;L1'!G$353,0),
MAX('P&amp;L1'!G$354,0),
MAX('P&amp;L1'!G$355,0),
MAX('P&amp;L1'!G$356,0),
MAX('P&amp;L1'!G$357,0),
MAX('P&amp;L1'!G$358,0),
MAX('P&amp;L1'!G$359,0),
MAX('P&amp;L1'!G$360,0))
*G$16</f>
        <v>0</v>
      </c>
      <c r="H27" s="94">
        <f>SUM(MAX('P&amp;L1'!H$351,0),
MAX('P&amp;L1'!H$352,0),
MAX('P&amp;L1'!H$353,0),
MAX('P&amp;L1'!H$354,0),
MAX('P&amp;L1'!H$355,0),
MAX('P&amp;L1'!H$356,0),
MAX('P&amp;L1'!H$357,0),
MAX('P&amp;L1'!H$358,0),
MAX('P&amp;L1'!H$359,0),
MAX('P&amp;L1'!H$360,0))
*H$16</f>
        <v>0</v>
      </c>
      <c r="I27" s="94">
        <f>SUM(MAX('P&amp;L1'!I$351,0),
MAX('P&amp;L1'!I$352,0),
MAX('P&amp;L1'!I$353,0),
MAX('P&amp;L1'!I$354,0),
MAX('P&amp;L1'!I$355,0),
MAX('P&amp;L1'!I$356,0),
MAX('P&amp;L1'!I$357,0),
MAX('P&amp;L1'!I$358,0),
MAX('P&amp;L1'!I$359,0),
MAX('P&amp;L1'!I$360,0))
*I$16</f>
        <v>0</v>
      </c>
      <c r="J27" s="94">
        <f>SUM(MAX('P&amp;L1'!J$351,0),
MAX('P&amp;L1'!J$352,0),
MAX('P&amp;L1'!J$353,0),
MAX('P&amp;L1'!J$354,0),
MAX('P&amp;L1'!J$355,0),
MAX('P&amp;L1'!J$356,0),
MAX('P&amp;L1'!J$357,0),
MAX('P&amp;L1'!J$358,0),
MAX('P&amp;L1'!J$359,0),
MAX('P&amp;L1'!J$360,0))
*J$16</f>
        <v>0</v>
      </c>
      <c r="K27" s="94">
        <f>SUM(MAX('P&amp;L1'!K$351,0),
MAX('P&amp;L1'!K$352,0),
MAX('P&amp;L1'!K$353,0),
MAX('P&amp;L1'!K$354,0),
MAX('P&amp;L1'!K$355,0),
MAX('P&amp;L1'!K$356,0),
MAX('P&amp;L1'!K$357,0),
MAX('P&amp;L1'!K$358,0),
MAX('P&amp;L1'!K$359,0),
MAX('P&amp;L1'!K$360,0))
*K$16</f>
        <v>0</v>
      </c>
      <c r="L27" s="94">
        <f>SUM(MAX('P&amp;L1'!L$351,0),
MAX('P&amp;L1'!L$352,0),
MAX('P&amp;L1'!L$353,0),
MAX('P&amp;L1'!L$354,0),
MAX('P&amp;L1'!L$355,0),
MAX('P&amp;L1'!L$356,0),
MAX('P&amp;L1'!L$357,0),
MAX('P&amp;L1'!L$358,0),
MAX('P&amp;L1'!L$359,0),
MAX('P&amp;L1'!L$360,0))
*L$16</f>
        <v>0</v>
      </c>
      <c r="M27" s="94">
        <f>SUM(MAX('P&amp;L1'!M$351,0),
MAX('P&amp;L1'!M$352,0),
MAX('P&amp;L1'!M$353,0),
MAX('P&amp;L1'!M$354,0),
MAX('P&amp;L1'!M$355,0),
MAX('P&amp;L1'!M$356,0),
MAX('P&amp;L1'!M$357,0),
MAX('P&amp;L1'!M$358,0),
MAX('P&amp;L1'!M$359,0),
MAX('P&amp;L1'!M$360,0))
*M$16</f>
        <v>0</v>
      </c>
      <c r="N27" s="94">
        <f>SUM(MAX('P&amp;L1'!N$351,0),
MAX('P&amp;L1'!N$352,0),
MAX('P&amp;L1'!N$353,0),
MAX('P&amp;L1'!N$354,0),
MAX('P&amp;L1'!N$355,0),
MAX('P&amp;L1'!N$356,0),
MAX('P&amp;L1'!N$357,0),
MAX('P&amp;L1'!N$358,0),
MAX('P&amp;L1'!N$359,0),
MAX('P&amp;L1'!N$360,0))
*N$16</f>
        <v>0</v>
      </c>
      <c r="O27" s="94">
        <f>SUM(MAX('P&amp;L1'!O$351,0),
MAX('P&amp;L1'!O$352,0),
MAX('P&amp;L1'!O$353,0),
MAX('P&amp;L1'!O$354,0),
MAX('P&amp;L1'!O$355,0),
MAX('P&amp;L1'!O$356,0),
MAX('P&amp;L1'!O$357,0),
MAX('P&amp;L1'!O$358,0),
MAX('P&amp;L1'!O$359,0),
MAX('P&amp;L1'!O$360,0))
*O$16</f>
        <v>0</v>
      </c>
      <c r="P27" s="94">
        <f>SUM(MAX('P&amp;L1'!P$351,0),
MAX('P&amp;L1'!P$352,0),
MAX('P&amp;L1'!P$353,0),
MAX('P&amp;L1'!P$354,0),
MAX('P&amp;L1'!P$355,0),
MAX('P&amp;L1'!P$356,0),
MAX('P&amp;L1'!P$357,0),
MAX('P&amp;L1'!P$358,0),
MAX('P&amp;L1'!P$359,0),
MAX('P&amp;L1'!P$360,0))
*P$16</f>
        <v>0</v>
      </c>
      <c r="Q27" s="94">
        <f>SUM(MAX('P&amp;L1'!Q$351,0),
MAX('P&amp;L1'!Q$352,0),
MAX('P&amp;L1'!Q$353,0),
MAX('P&amp;L1'!Q$354,0),
MAX('P&amp;L1'!Q$355,0),
MAX('P&amp;L1'!Q$356,0),
MAX('P&amp;L1'!Q$357,0),
MAX('P&amp;L1'!Q$358,0),
MAX('P&amp;L1'!Q$359,0),
MAX('P&amp;L1'!Q$360,0))
*Q$16</f>
        <v>0</v>
      </c>
      <c r="R27" s="94">
        <f>SUM(MAX('P&amp;L1'!R$351,0),
MAX('P&amp;L1'!R$352,0),
MAX('P&amp;L1'!R$353,0),
MAX('P&amp;L1'!R$354,0),
MAX('P&amp;L1'!R$355,0),
MAX('P&amp;L1'!R$356,0),
MAX('P&amp;L1'!R$357,0),
MAX('P&amp;L1'!R$358,0),
MAX('P&amp;L1'!R$359,0),
MAX('P&amp;L1'!R$360,0))
*R$16</f>
        <v>0</v>
      </c>
      <c r="S27" s="94">
        <f>SUM(MAX('P&amp;L1'!S$351,0),
MAX('P&amp;L1'!S$352,0),
MAX('P&amp;L1'!S$353,0),
MAX('P&amp;L1'!S$354,0),
MAX('P&amp;L1'!S$355,0),
MAX('P&amp;L1'!S$356,0),
MAX('P&amp;L1'!S$357,0),
MAX('P&amp;L1'!S$358,0),
MAX('P&amp;L1'!S$359,0),
MAX('P&amp;L1'!S$360,0))
*S$16</f>
        <v>0</v>
      </c>
      <c r="T27" s="94">
        <f>SUM(MAX('P&amp;L1'!T$351,0),
MAX('P&amp;L1'!T$352,0),
MAX('P&amp;L1'!T$353,0),
MAX('P&amp;L1'!T$354,0),
MAX('P&amp;L1'!T$355,0),
MAX('P&amp;L1'!T$356,0),
MAX('P&amp;L1'!T$357,0),
MAX('P&amp;L1'!T$358,0),
MAX('P&amp;L1'!T$359,0),
MAX('P&amp;L1'!T$360,0))
*T$16</f>
        <v>0</v>
      </c>
      <c r="U27" s="94">
        <f>SUM(MAX('P&amp;L1'!U$351,0),
MAX('P&amp;L1'!U$352,0),
MAX('P&amp;L1'!U$353,0),
MAX('P&amp;L1'!U$354,0),
MAX('P&amp;L1'!U$355,0),
MAX('P&amp;L1'!U$356,0),
MAX('P&amp;L1'!U$357,0),
MAX('P&amp;L1'!U$358,0),
MAX('P&amp;L1'!U$359,0),
MAX('P&amp;L1'!U$360,0))
*U$16</f>
        <v>0</v>
      </c>
      <c r="V27" s="94">
        <f>SUM(MAX('P&amp;L1'!V$351,0),
MAX('P&amp;L1'!V$352,0),
MAX('P&amp;L1'!V$353,0),
MAX('P&amp;L1'!V$354,0),
MAX('P&amp;L1'!V$355,0),
MAX('P&amp;L1'!V$356,0),
MAX('P&amp;L1'!V$357,0),
MAX('P&amp;L1'!V$358,0),
MAX('P&amp;L1'!V$359,0),
MAX('P&amp;L1'!V$360,0))
*V$16</f>
        <v>0</v>
      </c>
      <c r="W27" s="94">
        <f>SUM(MAX('P&amp;L1'!W$351,0),
MAX('P&amp;L1'!W$352,0),
MAX('P&amp;L1'!W$353,0),
MAX('P&amp;L1'!W$354,0),
MAX('P&amp;L1'!W$355,0),
MAX('P&amp;L1'!W$356,0),
MAX('P&amp;L1'!W$357,0),
MAX('P&amp;L1'!W$358,0),
MAX('P&amp;L1'!W$359,0),
MAX('P&amp;L1'!W$360,0))
*W$16</f>
        <v>0</v>
      </c>
      <c r="X27" s="94">
        <f>SUM(MAX('P&amp;L1'!X$351,0),
MAX('P&amp;L1'!X$352,0),
MAX('P&amp;L1'!X$353,0),
MAX('P&amp;L1'!X$354,0),
MAX('P&amp;L1'!X$355,0),
MAX('P&amp;L1'!X$356,0),
MAX('P&amp;L1'!X$357,0),
MAX('P&amp;L1'!X$358,0),
MAX('P&amp;L1'!X$359,0),
MAX('P&amp;L1'!X$360,0))
*X$16</f>
        <v>0</v>
      </c>
      <c r="Y27" s="94">
        <f>SUM(MAX('P&amp;L1'!Y$351,0),
MAX('P&amp;L1'!Y$352,0),
MAX('P&amp;L1'!Y$353,0),
MAX('P&amp;L1'!Y$354,0),
MAX('P&amp;L1'!Y$355,0),
MAX('P&amp;L1'!Y$356,0),
MAX('P&amp;L1'!Y$357,0),
MAX('P&amp;L1'!Y$358,0),
MAX('P&amp;L1'!Y$359,0),
MAX('P&amp;L1'!Y$360,0))
*Y$16</f>
        <v>0</v>
      </c>
      <c r="Z27" s="94">
        <f>SUM(MAX('P&amp;L1'!Z$351,0),
MAX('P&amp;L1'!Z$352,0),
MAX('P&amp;L1'!Z$353,0),
MAX('P&amp;L1'!Z$354,0),
MAX('P&amp;L1'!Z$355,0),
MAX('P&amp;L1'!Z$356,0),
MAX('P&amp;L1'!Z$357,0),
MAX('P&amp;L1'!Z$358,0),
MAX('P&amp;L1'!Z$359,0),
MAX('P&amp;L1'!Z$360,0))
*Z$16</f>
        <v>0</v>
      </c>
      <c r="AA27" s="94">
        <f>SUM(MAX('P&amp;L1'!AA$351,0),
MAX('P&amp;L1'!AA$352,0),
MAX('P&amp;L1'!AA$353,0),
MAX('P&amp;L1'!AA$354,0),
MAX('P&amp;L1'!AA$355,0),
MAX('P&amp;L1'!AA$356,0),
MAX('P&amp;L1'!AA$357,0),
MAX('P&amp;L1'!AA$358,0),
MAX('P&amp;L1'!AA$359,0),
MAX('P&amp;L1'!AA$360,0))
*AA$16</f>
        <v>0</v>
      </c>
      <c r="AB27" s="95">
        <f>SUM(MAX('P&amp;L1'!AB$351,0),
MAX('P&amp;L1'!AB$352,0),
MAX('P&amp;L1'!AB$353,0),
MAX('P&amp;L1'!AB$354,0),
MAX('P&amp;L1'!AB$355,0),
MAX('P&amp;L1'!AB$356,0),
MAX('P&amp;L1'!AB$357,0),
MAX('P&amp;L1'!AB$358,0),
MAX('P&amp;L1'!AB$359,0),
MAX('P&amp;L1'!AB$360,0))
*AB$16</f>
        <v>0</v>
      </c>
    </row>
    <row r="28" spans="2:29" hidden="1" outlineLevel="1">
      <c r="B28" s="271" t="s">
        <v>710</v>
      </c>
      <c r="C28" s="271"/>
      <c r="D28" s="435" t="str">
        <f ca="1">'Line Items'!D831</f>
        <v>Income from the Secretary of State</v>
      </c>
      <c r="E28" s="113" t="str">
        <f t="shared" si="0"/>
        <v>£000</v>
      </c>
      <c r="F28" s="113"/>
      <c r="G28" s="94">
        <f>SUM(MAX('P&amp;L3'!G$49,0),MAX('P&amp;L3'!G$50,0),MAX(SUM(Performance!G$150:G$152),0))*G$16</f>
        <v>0</v>
      </c>
      <c r="H28" s="94">
        <f>SUM(MAX('P&amp;L3'!H$49,0),MAX('P&amp;L3'!H$50,0),MAX(SUM(Performance!H$150:H$152),0))*H$16</f>
        <v>0</v>
      </c>
      <c r="I28" s="94">
        <f>SUM(MAX('P&amp;L3'!I$49,0),MAX('P&amp;L3'!I$50,0),MAX(SUM(Performance!I$150:I$152),0))*I$16</f>
        <v>0</v>
      </c>
      <c r="J28" s="94">
        <f>SUM(MAX('P&amp;L3'!J$49,0),MAX('P&amp;L3'!J$50,0),MAX(SUM(Performance!J$150:J$152),0))*J$16</f>
        <v>0</v>
      </c>
      <c r="K28" s="94">
        <f>SUM(MAX('P&amp;L3'!K$49,0),MAX('P&amp;L3'!K$50,0),MAX(SUM(Performance!K$150:K$152),0))*K$16</f>
        <v>0</v>
      </c>
      <c r="L28" s="94">
        <f>SUM(MAX('P&amp;L3'!L$49,0),MAX('P&amp;L3'!L$50,0),MAX(SUM(Performance!L$150:L$152),0))*L$16</f>
        <v>0</v>
      </c>
      <c r="M28" s="94">
        <f>SUM(MAX('P&amp;L3'!M$49,0),MAX('P&amp;L3'!M$50,0),MAX(SUM(Performance!M$150:M$152),0))*M$16</f>
        <v>0</v>
      </c>
      <c r="N28" s="94">
        <f>SUM(MAX('P&amp;L3'!N$49,0),MAX('P&amp;L3'!N$50,0),MAX(SUM(Performance!N$150:N$152),0))*N$16</f>
        <v>0</v>
      </c>
      <c r="O28" s="94">
        <f>SUM(MAX('P&amp;L3'!O$49,0),MAX('P&amp;L3'!O$50,0),MAX(SUM(Performance!O$150:O$152),0))*O$16</f>
        <v>0</v>
      </c>
      <c r="P28" s="94">
        <f>SUM(MAX('P&amp;L3'!P$49,0),MAX('P&amp;L3'!P$50,0),MAX(SUM(Performance!P$150:P$152),0))*P$16</f>
        <v>0</v>
      </c>
      <c r="Q28" s="94">
        <f>SUM(MAX('P&amp;L3'!Q$49,0),MAX('P&amp;L3'!Q$50,0),MAX(SUM(Performance!Q$150:Q$152),0))*Q$16</f>
        <v>0</v>
      </c>
      <c r="R28" s="94">
        <f>SUM(MAX('P&amp;L3'!R$49,0),MAX('P&amp;L3'!R$50,0),MAX(SUM(Performance!R$150:R$152),0))*R$16</f>
        <v>0</v>
      </c>
      <c r="S28" s="94">
        <f>SUM(MAX('P&amp;L3'!S$49,0),MAX('P&amp;L3'!S$50,0),MAX(SUM(Performance!S$150:S$152),0))*S$16</f>
        <v>0</v>
      </c>
      <c r="T28" s="94">
        <f>SUM(MAX('P&amp;L3'!T$49,0),MAX('P&amp;L3'!T$50,0),MAX(SUM(Performance!T$150:T$152),0))*T$16</f>
        <v>0</v>
      </c>
      <c r="U28" s="94">
        <f>SUM(MAX('P&amp;L3'!U$49,0),MAX('P&amp;L3'!U$50,0),MAX(SUM(Performance!U$150:U$152),0))*U$16</f>
        <v>0</v>
      </c>
      <c r="V28" s="94">
        <f>SUM(MAX('P&amp;L3'!V$49,0),MAX('P&amp;L3'!V$50,0),MAX(SUM(Performance!V$150:V$152),0))*V$16</f>
        <v>0</v>
      </c>
      <c r="W28" s="94">
        <f>SUM(MAX('P&amp;L3'!W$49,0),MAX('P&amp;L3'!W$50,0),MAX(SUM(Performance!W$150:W$152),0))*W$16</f>
        <v>0</v>
      </c>
      <c r="X28" s="94">
        <f>SUM(MAX('P&amp;L3'!X$49,0),MAX('P&amp;L3'!X$50,0),MAX(SUM(Performance!X$150:X$152),0))*X$16</f>
        <v>0</v>
      </c>
      <c r="Y28" s="94">
        <f>SUM(MAX('P&amp;L3'!Y$49,0),MAX('P&amp;L3'!Y$50,0),MAX(SUM(Performance!Y$150:Y$152),0))*Y$16</f>
        <v>0</v>
      </c>
      <c r="Z28" s="94">
        <f>SUM(MAX('P&amp;L3'!Z$49,0),MAX('P&amp;L3'!Z$50,0),MAX(SUM(Performance!Z$150:Z$152),0))*Z$16</f>
        <v>0</v>
      </c>
      <c r="AA28" s="94">
        <f>SUM(MAX('P&amp;L3'!AA$49,0),MAX('P&amp;L3'!AA$50,0),MAX(SUM(Performance!AA$150:AA$152),0))*AA$16</f>
        <v>0</v>
      </c>
      <c r="AB28" s="95">
        <f>SUM(MAX('P&amp;L3'!AB$49,0),MAX('P&amp;L3'!AB$50,0),MAX(SUM(Performance!AB$150:AB$152),0))*AB$16</f>
        <v>0</v>
      </c>
    </row>
    <row r="29" spans="2:29" hidden="1" outlineLevel="1">
      <c r="B29" s="271" t="s">
        <v>710</v>
      </c>
      <c r="C29" s="271"/>
      <c r="D29" s="435" t="str">
        <f ca="1">'Line Items'!D832</f>
        <v>Income from Network Rail</v>
      </c>
      <c r="E29" s="113" t="str">
        <f t="shared" si="0"/>
        <v>£000</v>
      </c>
      <c r="F29" s="113"/>
      <c r="G29" s="94">
        <f>SUM('P&amp;L1'!G$331:G$334,MAX(SUM('P&amp;L1'!G$341:G$344),0))*G$16</f>
        <v>0</v>
      </c>
      <c r="H29" s="94">
        <f>SUM('P&amp;L1'!H$331:H$334,MAX(SUM('P&amp;L1'!H$341:H$344),0))*H$16</f>
        <v>0</v>
      </c>
      <c r="I29" s="94">
        <f>SUM('P&amp;L1'!I$331:I$334,MAX(SUM('P&amp;L1'!I$341:I$344),0))*I$16</f>
        <v>0</v>
      </c>
      <c r="J29" s="94">
        <f>SUM('P&amp;L1'!J$331:J$334,MAX(SUM('P&amp;L1'!J$341:J$344),0))*J$16</f>
        <v>0</v>
      </c>
      <c r="K29" s="94">
        <f>SUM('P&amp;L1'!K$331:K$334,MAX(SUM('P&amp;L1'!K$341:K$344),0))*K$16</f>
        <v>0</v>
      </c>
      <c r="L29" s="94">
        <f>SUM('P&amp;L1'!L$331:L$334,MAX(SUM('P&amp;L1'!L$341:L$344),0))*L$16</f>
        <v>0</v>
      </c>
      <c r="M29" s="94">
        <f>SUM('P&amp;L1'!M$331:M$334,MAX(SUM('P&amp;L1'!M$341:M$344),0))*M$16</f>
        <v>0</v>
      </c>
      <c r="N29" s="94">
        <f>SUM('P&amp;L1'!N$331:N$334,MAX(SUM('P&amp;L1'!N$341:N$344),0))*N$16</f>
        <v>0</v>
      </c>
      <c r="O29" s="94">
        <f>SUM('P&amp;L1'!O$331:O$334,MAX(SUM('P&amp;L1'!O$341:O$344),0))*O$16</f>
        <v>0</v>
      </c>
      <c r="P29" s="94">
        <f>SUM('P&amp;L1'!P$331:P$334,MAX(SUM('P&amp;L1'!P$341:P$344),0))*P$16</f>
        <v>0</v>
      </c>
      <c r="Q29" s="94">
        <f>SUM('P&amp;L1'!Q$331:Q$334,MAX(SUM('P&amp;L1'!Q$341:Q$344),0))*Q$16</f>
        <v>0</v>
      </c>
      <c r="R29" s="94">
        <f>SUM('P&amp;L1'!R$331:R$334,MAX(SUM('P&amp;L1'!R$341:R$344),0))*R$16</f>
        <v>0</v>
      </c>
      <c r="S29" s="94">
        <f>SUM('P&amp;L1'!S$331:S$334,MAX(SUM('P&amp;L1'!S$341:S$344),0))*S$16</f>
        <v>0</v>
      </c>
      <c r="T29" s="94">
        <f>SUM('P&amp;L1'!T$331:T$334,MAX(SUM('P&amp;L1'!T$341:T$344),0))*T$16</f>
        <v>0</v>
      </c>
      <c r="U29" s="94">
        <f>SUM('P&amp;L1'!U$331:U$334,MAX(SUM('P&amp;L1'!U$341:U$344),0))*U$16</f>
        <v>0</v>
      </c>
      <c r="V29" s="94">
        <f>SUM('P&amp;L1'!V$331:V$334,MAX(SUM('P&amp;L1'!V$341:V$344),0))*V$16</f>
        <v>0</v>
      </c>
      <c r="W29" s="94">
        <f>SUM('P&amp;L1'!W$331:W$334,MAX(SUM('P&amp;L1'!W$341:W$344),0))*W$16</f>
        <v>0</v>
      </c>
      <c r="X29" s="94">
        <f>SUM('P&amp;L1'!X$331:X$334,MAX(SUM('P&amp;L1'!X$341:X$344),0))*X$16</f>
        <v>0</v>
      </c>
      <c r="Y29" s="94">
        <f>SUM('P&amp;L1'!Y$331:Y$334,MAX(SUM('P&amp;L1'!Y$341:Y$344),0))*Y$16</f>
        <v>0</v>
      </c>
      <c r="Z29" s="94">
        <f>SUM('P&amp;L1'!Z$331:Z$334,MAX(SUM('P&amp;L1'!Z$341:Z$344),0))*Z$16</f>
        <v>0</v>
      </c>
      <c r="AA29" s="94">
        <f>SUM('P&amp;L1'!AA$331:AA$334,MAX(SUM('P&amp;L1'!AA$341:AA$344),0))*AA$16</f>
        <v>0</v>
      </c>
      <c r="AB29" s="95">
        <f>SUM('P&amp;L1'!AB$331:AB$334,MAX(SUM('P&amp;L1'!AB$341:AB$344),0))*AB$16</f>
        <v>0</v>
      </c>
    </row>
    <row r="30" spans="2:29" hidden="1" outlineLevel="1">
      <c r="B30" s="271" t="s">
        <v>710</v>
      </c>
      <c r="C30" s="271"/>
      <c r="D30" s="112" t="str">
        <f ca="1">'Line Items'!D833</f>
        <v>Sustained Planned Disruption Compensation Income</v>
      </c>
      <c r="E30" s="113" t="str">
        <f t="shared" si="0"/>
        <v>£000</v>
      </c>
      <c r="F30" s="113"/>
      <c r="G30" s="181"/>
      <c r="H30" s="181"/>
      <c r="I30" s="181"/>
      <c r="J30" s="181"/>
      <c r="K30" s="181"/>
      <c r="L30" s="181"/>
      <c r="M30" s="181"/>
      <c r="N30" s="181"/>
      <c r="O30" s="181"/>
      <c r="P30" s="181"/>
      <c r="Q30" s="181"/>
      <c r="R30" s="181"/>
      <c r="S30" s="181"/>
      <c r="T30" s="181"/>
      <c r="U30" s="181"/>
      <c r="V30" s="181"/>
      <c r="W30" s="181"/>
      <c r="X30" s="181"/>
      <c r="Y30" s="181"/>
      <c r="Z30" s="181"/>
      <c r="AA30" s="181"/>
      <c r="AB30" s="182"/>
    </row>
    <row r="31" spans="2:29" hidden="1" outlineLevel="1">
      <c r="B31" s="271" t="s">
        <v>710</v>
      </c>
      <c r="C31" s="271"/>
      <c r="D31" s="435" t="str">
        <f ca="1">'Line Items'!D834</f>
        <v>Interest Receivable</v>
      </c>
      <c r="E31" s="113" t="str">
        <f t="shared" si="0"/>
        <v>£000</v>
      </c>
      <c r="F31" s="113"/>
      <c r="G31" s="94">
        <f>SUM(MAX('P&amp;L1'!G$364,0),
MAX('P&amp;L1'!G$372,0),
MAX('P&amp;L1'!G$373,0),
MAX('P&amp;L1'!G$374,0))*G$16</f>
        <v>0</v>
      </c>
      <c r="H31" s="94">
        <f>SUM(MAX('P&amp;L1'!H$364,0),
MAX('P&amp;L1'!H$372,0),
MAX('P&amp;L1'!H$373,0),
MAX('P&amp;L1'!H$374,0))*H$16</f>
        <v>0</v>
      </c>
      <c r="I31" s="94">
        <f>SUM(MAX('P&amp;L1'!I$364,0),
MAX('P&amp;L1'!I$372,0),
MAX('P&amp;L1'!I$373,0),
MAX('P&amp;L1'!I$374,0))*I$16</f>
        <v>0</v>
      </c>
      <c r="J31" s="94">
        <f>SUM(MAX('P&amp;L1'!J$364,0),
MAX('P&amp;L1'!J$372,0),
MAX('P&amp;L1'!J$373,0),
MAX('P&amp;L1'!J$374,0))*J$16</f>
        <v>0</v>
      </c>
      <c r="K31" s="94">
        <f>SUM(MAX('P&amp;L1'!K$364,0),
MAX('P&amp;L1'!K$372,0),
MAX('P&amp;L1'!K$373,0),
MAX('P&amp;L1'!K$374,0))*K$16</f>
        <v>0</v>
      </c>
      <c r="L31" s="94">
        <f>SUM(MAX('P&amp;L1'!L$364,0),
MAX('P&amp;L1'!L$372,0),
MAX('P&amp;L1'!L$373,0),
MAX('P&amp;L1'!L$374,0))*L$16</f>
        <v>0</v>
      </c>
      <c r="M31" s="94">
        <f>SUM(MAX('P&amp;L1'!M$364,0),
MAX('P&amp;L1'!M$372,0),
MAX('P&amp;L1'!M$373,0),
MAX('P&amp;L1'!M$374,0))*M$16</f>
        <v>0</v>
      </c>
      <c r="N31" s="94">
        <f>SUM(MAX('P&amp;L1'!N$364,0),
MAX('P&amp;L1'!N$372,0),
MAX('P&amp;L1'!N$373,0),
MAX('P&amp;L1'!N$374,0))*N$16</f>
        <v>0</v>
      </c>
      <c r="O31" s="94">
        <f>SUM(MAX('P&amp;L1'!O$364,0),
MAX('P&amp;L1'!O$372,0),
MAX('P&amp;L1'!O$373,0),
MAX('P&amp;L1'!O$374,0))*O$16</f>
        <v>0</v>
      </c>
      <c r="P31" s="94">
        <f>SUM(MAX('P&amp;L1'!P$364,0),
MAX('P&amp;L1'!P$372,0),
MAX('P&amp;L1'!P$373,0),
MAX('P&amp;L1'!P$374,0))*P$16</f>
        <v>0</v>
      </c>
      <c r="Q31" s="94">
        <f>SUM(MAX('P&amp;L1'!Q$364,0),
MAX('P&amp;L1'!Q$372,0),
MAX('P&amp;L1'!Q$373,0),
MAX('P&amp;L1'!Q$374,0))*Q$16</f>
        <v>0</v>
      </c>
      <c r="R31" s="94">
        <f>SUM(MAX('P&amp;L1'!R$364,0),
MAX('P&amp;L1'!R$372,0),
MAX('P&amp;L1'!R$373,0),
MAX('P&amp;L1'!R$374,0))*R$16</f>
        <v>0</v>
      </c>
      <c r="S31" s="94">
        <f>SUM(MAX('P&amp;L1'!S$364,0),
MAX('P&amp;L1'!S$372,0),
MAX('P&amp;L1'!S$373,0),
MAX('P&amp;L1'!S$374,0))*S$16</f>
        <v>0</v>
      </c>
      <c r="T31" s="94">
        <f>SUM(MAX('P&amp;L1'!T$364,0),
MAX('P&amp;L1'!T$372,0),
MAX('P&amp;L1'!T$373,0),
MAX('P&amp;L1'!T$374,0))*T$16</f>
        <v>0</v>
      </c>
      <c r="U31" s="94">
        <f>SUM(MAX('P&amp;L1'!U$364,0),
MAX('P&amp;L1'!U$372,0),
MAX('P&amp;L1'!U$373,0),
MAX('P&amp;L1'!U$374,0))*U$16</f>
        <v>0</v>
      </c>
      <c r="V31" s="94">
        <f>SUM(MAX('P&amp;L1'!V$364,0),
MAX('P&amp;L1'!V$372,0),
MAX('P&amp;L1'!V$373,0),
MAX('P&amp;L1'!V$374,0))*V$16</f>
        <v>0</v>
      </c>
      <c r="W31" s="94">
        <f>SUM(MAX('P&amp;L1'!W$364,0),
MAX('P&amp;L1'!W$372,0),
MAX('P&amp;L1'!W$373,0),
MAX('P&amp;L1'!W$374,0))*W$16</f>
        <v>0</v>
      </c>
      <c r="X31" s="94">
        <f>SUM(MAX('P&amp;L1'!X$364,0),
MAX('P&amp;L1'!X$372,0),
MAX('P&amp;L1'!X$373,0),
MAX('P&amp;L1'!X$374,0))*X$16</f>
        <v>0</v>
      </c>
      <c r="Y31" s="94">
        <f>SUM(MAX('P&amp;L1'!Y$364,0),
MAX('P&amp;L1'!Y$372,0),
MAX('P&amp;L1'!Y$373,0),
MAX('P&amp;L1'!Y$374,0))*Y$16</f>
        <v>0</v>
      </c>
      <c r="Z31" s="94">
        <f>SUM(MAX('P&amp;L1'!Z$364,0),
MAX('P&amp;L1'!Z$372,0),
MAX('P&amp;L1'!Z$373,0),
MAX('P&amp;L1'!Z$374,0))*Z$16</f>
        <v>0</v>
      </c>
      <c r="AA31" s="94">
        <f>SUM(MAX('P&amp;L1'!AA$364,0),
MAX('P&amp;L1'!AA$372,0),
MAX('P&amp;L1'!AA$373,0),
MAX('P&amp;L1'!AA$374,0))*AA$16</f>
        <v>0</v>
      </c>
      <c r="AB31" s="95">
        <f>SUM(MAX('P&amp;L1'!AB$364,0),
MAX('P&amp;L1'!AB$372,0),
MAX('P&amp;L1'!AB$373,0),
MAX('P&amp;L1'!AB$374,0))*AB$16</f>
        <v>0</v>
      </c>
    </row>
    <row r="32" spans="2:29" hidden="1" outlineLevel="1">
      <c r="B32" s="271" t="s">
        <v>710</v>
      </c>
      <c r="C32" s="271"/>
      <c r="D32" s="272" t="str">
        <f ca="1">'Line Items'!D835</f>
        <v>Exclude: Proportion of income recognised in P&amp;L in relation to grants received in respect of capital expenditure</v>
      </c>
      <c r="E32" s="274" t="str">
        <f t="shared" si="0"/>
        <v>£000</v>
      </c>
      <c r="F32" s="274"/>
      <c r="G32" s="439"/>
      <c r="H32" s="439"/>
      <c r="I32" s="439"/>
      <c r="J32" s="439"/>
      <c r="K32" s="439"/>
      <c r="L32" s="439"/>
      <c r="M32" s="439"/>
      <c r="N32" s="439"/>
      <c r="O32" s="439"/>
      <c r="P32" s="439"/>
      <c r="Q32" s="439"/>
      <c r="R32" s="439"/>
      <c r="S32" s="439"/>
      <c r="T32" s="439"/>
      <c r="U32" s="439"/>
      <c r="V32" s="439"/>
      <c r="W32" s="439"/>
      <c r="X32" s="439"/>
      <c r="Y32" s="439"/>
      <c r="Z32" s="439"/>
      <c r="AA32" s="439"/>
      <c r="AB32" s="440"/>
    </row>
    <row r="33" spans="2:29" hidden="1" outlineLevel="1">
      <c r="B33" s="271" t="s">
        <v>501</v>
      </c>
      <c r="C33" s="271"/>
      <c r="D33" s="431" t="str">
        <f ca="1">'Line Items'!D836</f>
        <v>Opening Season Ticket Fund</v>
      </c>
      <c r="E33" s="432" t="str">
        <f t="shared" si="0"/>
        <v>£000</v>
      </c>
      <c r="F33" s="432"/>
      <c r="G33" s="94">
        <f>IF(G$15=1,BS!$AD24,BS!F24)*G$16</f>
        <v>0</v>
      </c>
      <c r="H33" s="94">
        <f>IF(H$15=1,BS!$AD24,BS!G24)*H$16</f>
        <v>0</v>
      </c>
      <c r="I33" s="94">
        <f>IF(I$15=1,BS!$AD24,BS!H24)*I$16</f>
        <v>0</v>
      </c>
      <c r="J33" s="94">
        <f>IF(J$15=1,BS!$AD24,BS!I24)*J$16</f>
        <v>0</v>
      </c>
      <c r="K33" s="94">
        <f>IF(K$15=1,BS!$AD24,BS!J24)*K$16</f>
        <v>0</v>
      </c>
      <c r="L33" s="94">
        <f>IF(L$15=1,BS!$AD24,BS!K24)*L$16</f>
        <v>0</v>
      </c>
      <c r="M33" s="94">
        <f>IF(M$15=1,BS!$AD24,BS!L24)*M$16</f>
        <v>0</v>
      </c>
      <c r="N33" s="94">
        <f>IF(N$15=1,BS!$AD24,BS!M24)*N$16</f>
        <v>0</v>
      </c>
      <c r="O33" s="94">
        <f>IF(O$15=1,BS!$AD24,BS!N24)*O$16</f>
        <v>0</v>
      </c>
      <c r="P33" s="94">
        <f>IF(P$15=1,BS!$AD24,BS!O24)*P$16</f>
        <v>0</v>
      </c>
      <c r="Q33" s="94">
        <f>IF(Q$15=1,BS!$AD24,BS!P24)*Q$16</f>
        <v>0</v>
      </c>
      <c r="R33" s="94">
        <f>IF(R$15=1,BS!$AD24,BS!Q24)*R$16</f>
        <v>0</v>
      </c>
      <c r="S33" s="94">
        <f>IF(S$15=1,BS!$AD24,BS!R24)*S$16</f>
        <v>0</v>
      </c>
      <c r="T33" s="94">
        <f>IF(T$15=1,BS!$AD24,BS!S24)*T$16</f>
        <v>0</v>
      </c>
      <c r="U33" s="94">
        <f>IF(U$15=1,BS!$AD24,BS!T24)*U$16</f>
        <v>0</v>
      </c>
      <c r="V33" s="94">
        <f>IF(V$15=1,BS!$AD24,BS!U24)*V$16</f>
        <v>0</v>
      </c>
      <c r="W33" s="94">
        <f>IF(W$15=1,BS!$AD24,BS!V24)*W$16</f>
        <v>0</v>
      </c>
      <c r="X33" s="94">
        <f>IF(X$15=1,BS!$AD24,BS!W24)*X$16</f>
        <v>0</v>
      </c>
      <c r="Y33" s="94">
        <f>IF(Y$15=1,BS!$AD24,BS!X24)*Y$16</f>
        <v>0</v>
      </c>
      <c r="Z33" s="94">
        <f>IF(Z$15=1,BS!$AD24,BS!Y24)*Z$16</f>
        <v>0</v>
      </c>
      <c r="AA33" s="94">
        <f>IF(AA$15=1,BS!$AD24,BS!Z24)*AA$16</f>
        <v>0</v>
      </c>
      <c r="AB33" s="95">
        <f>IF(AB$15=1,BS!$AD24,BS!AA24)*AB$16</f>
        <v>0</v>
      </c>
    </row>
    <row r="34" spans="2:29" hidden="1" outlineLevel="1">
      <c r="B34" s="271" t="s">
        <v>501</v>
      </c>
      <c r="C34" s="271"/>
      <c r="D34" s="435" t="str">
        <f ca="1">'Line Items'!D837</f>
        <v>Opening Cash</v>
      </c>
      <c r="E34" s="113" t="str">
        <f t="shared" si="0"/>
        <v>£000</v>
      </c>
      <c r="F34" s="113"/>
      <c r="G34" s="94">
        <f>IF(G$15=1,BS!$AD25,BS!F25)*G$16</f>
        <v>0</v>
      </c>
      <c r="H34" s="260">
        <f>IF(H$15=1,BS!$AD25,BS!G25)*H$16</f>
        <v>0</v>
      </c>
      <c r="I34" s="260">
        <f>IF(I$15=1,BS!$AD25,BS!H25)*I$16</f>
        <v>0</v>
      </c>
      <c r="J34" s="260">
        <f>IF(J$15=1,BS!$AD25,BS!I25)*J$16</f>
        <v>0</v>
      </c>
      <c r="K34" s="260">
        <f>IF(K$15=1,BS!$AD25,BS!J25)*K$16</f>
        <v>0</v>
      </c>
      <c r="L34" s="260">
        <f>IF(L$15=1,BS!$AD25,BS!K25)*L$16</f>
        <v>0</v>
      </c>
      <c r="M34" s="260">
        <f>IF(M$15=1,BS!$AD25,BS!L25)*M$16</f>
        <v>0</v>
      </c>
      <c r="N34" s="260">
        <f>IF(N$15=1,BS!$AD25,BS!M25)*N$16</f>
        <v>0</v>
      </c>
      <c r="O34" s="260">
        <f>IF(O$15=1,BS!$AD25,BS!N25)*O$16</f>
        <v>0</v>
      </c>
      <c r="P34" s="260">
        <f>IF(P$15=1,BS!$AD25,BS!O25)*P$16</f>
        <v>0</v>
      </c>
      <c r="Q34" s="260">
        <f>IF(Q$15=1,BS!$AD25,BS!P25)*Q$16</f>
        <v>0</v>
      </c>
      <c r="R34" s="260">
        <f>IF(R$15=1,BS!$AD25,BS!Q25)*R$16</f>
        <v>0</v>
      </c>
      <c r="S34" s="260">
        <f>IF(S$15=1,BS!$AD25,BS!R25)*S$16</f>
        <v>0</v>
      </c>
      <c r="T34" s="260">
        <f>IF(T$15=1,BS!$AD25,BS!S25)*T$16</f>
        <v>0</v>
      </c>
      <c r="U34" s="260">
        <f>IF(U$15=1,BS!$AD25,BS!T25)*U$16</f>
        <v>0</v>
      </c>
      <c r="V34" s="260">
        <f>IF(V$15=1,BS!$AD25,BS!U25)*V$16</f>
        <v>0</v>
      </c>
      <c r="W34" s="260">
        <f>IF(W$15=1,BS!$AD25,BS!V25)*W$16</f>
        <v>0</v>
      </c>
      <c r="X34" s="260">
        <f>IF(X$15=1,BS!$AD25,BS!W25)*X$16</f>
        <v>0</v>
      </c>
      <c r="Y34" s="260">
        <f>IF(Y$15=1,BS!$AD25,BS!X25)*Y$16</f>
        <v>0</v>
      </c>
      <c r="Z34" s="260">
        <f>IF(Z$15=1,BS!$AD25,BS!Y25)*Z$16</f>
        <v>0</v>
      </c>
      <c r="AA34" s="260">
        <f>IF(AA$15=1,BS!$AD25,BS!Z25)*AA$16</f>
        <v>0</v>
      </c>
      <c r="AB34" s="537">
        <f>IF(AB$15=1,BS!$AD25,BS!AA25)*AB$16</f>
        <v>0</v>
      </c>
    </row>
    <row r="35" spans="2:29" hidden="1" outlineLevel="1">
      <c r="B35" s="271" t="s">
        <v>501</v>
      </c>
      <c r="C35" s="271"/>
      <c r="D35" s="435" t="str">
        <f ca="1">'Line Items'!D838</f>
        <v>Exclude: Cash held for the exclusive purpose of the provision of the Performance Bond within Opening Cash</v>
      </c>
      <c r="E35" s="113" t="str">
        <f t="shared" si="0"/>
        <v>£000</v>
      </c>
      <c r="F35" s="113"/>
      <c r="G35" s="181"/>
      <c r="H35" s="181"/>
      <c r="I35" s="181"/>
      <c r="J35" s="181"/>
      <c r="K35" s="181"/>
      <c r="L35" s="181"/>
      <c r="M35" s="181"/>
      <c r="N35" s="181"/>
      <c r="O35" s="181"/>
      <c r="P35" s="181"/>
      <c r="Q35" s="181"/>
      <c r="R35" s="181"/>
      <c r="S35" s="181"/>
      <c r="T35" s="181"/>
      <c r="U35" s="181"/>
      <c r="V35" s="181"/>
      <c r="W35" s="181"/>
      <c r="X35" s="181"/>
      <c r="Y35" s="181"/>
      <c r="Z35" s="181"/>
      <c r="AA35" s="181"/>
      <c r="AB35" s="182"/>
    </row>
    <row r="36" spans="2:29" hidden="1" outlineLevel="1">
      <c r="B36" s="271" t="s">
        <v>501</v>
      </c>
      <c r="C36" s="271"/>
      <c r="D36" s="435" t="str">
        <f ca="1">'Line Items'!D839</f>
        <v>Exclude: Cash held under restrictive terms within Opening Cash</v>
      </c>
      <c r="E36" s="113" t="str">
        <f t="shared" si="0"/>
        <v>£000</v>
      </c>
      <c r="F36" s="113"/>
      <c r="G36" s="181"/>
      <c r="H36" s="181"/>
      <c r="I36" s="181"/>
      <c r="J36" s="181"/>
      <c r="K36" s="181"/>
      <c r="L36" s="181"/>
      <c r="M36" s="181"/>
      <c r="N36" s="181"/>
      <c r="O36" s="181"/>
      <c r="P36" s="181"/>
      <c r="Q36" s="181"/>
      <c r="R36" s="181"/>
      <c r="S36" s="181"/>
      <c r="T36" s="181"/>
      <c r="U36" s="181"/>
      <c r="V36" s="181"/>
      <c r="W36" s="181"/>
      <c r="X36" s="181"/>
      <c r="Y36" s="181"/>
      <c r="Z36" s="181"/>
      <c r="AA36" s="181"/>
      <c r="AB36" s="182"/>
    </row>
    <row r="37" spans="2:29" hidden="1" outlineLevel="1">
      <c r="B37" s="271" t="s">
        <v>501</v>
      </c>
      <c r="C37" s="271"/>
      <c r="D37" s="272" t="str">
        <f ca="1">'Line Items'!D840</f>
        <v>Exclude: Opening Season Ticket liabilities</v>
      </c>
      <c r="E37" s="274" t="str">
        <f>E36</f>
        <v>£000</v>
      </c>
      <c r="F37" s="274"/>
      <c r="G37" s="429">
        <f>IF(G$15=1,BS!$AD$38,BS!F$38)*G$16</f>
        <v>0</v>
      </c>
      <c r="H37" s="429">
        <f>IF(H$15=1,BS!$AD$38,BS!G$38)*H$16</f>
        <v>0</v>
      </c>
      <c r="I37" s="429">
        <f>IF(I$15=1,BS!$AD$38,BS!H$38)*I$16</f>
        <v>0</v>
      </c>
      <c r="J37" s="429">
        <f>IF(J$15=1,BS!$AD$38,BS!I$38)*J$16</f>
        <v>0</v>
      </c>
      <c r="K37" s="429">
        <f>IF(K$15=1,BS!$AD$38,BS!J$38)*K$16</f>
        <v>0</v>
      </c>
      <c r="L37" s="429">
        <f>IF(L$15=1,BS!$AD$38,BS!K$38)*L$16</f>
        <v>0</v>
      </c>
      <c r="M37" s="429">
        <f>IF(M$15=1,BS!$AD$38,BS!L$38)*M$16</f>
        <v>0</v>
      </c>
      <c r="N37" s="429">
        <f>IF(N$15=1,BS!$AD$38,BS!M$38)*N$16</f>
        <v>0</v>
      </c>
      <c r="O37" s="429">
        <f>IF(O$15=1,BS!$AD$38,BS!N$38)*O$16</f>
        <v>0</v>
      </c>
      <c r="P37" s="429">
        <f>IF(P$15=1,BS!$AD$38,BS!O$38)*P$16</f>
        <v>0</v>
      </c>
      <c r="Q37" s="429">
        <f>IF(Q$15=1,BS!$AD$38,BS!P$38)*Q$16</f>
        <v>0</v>
      </c>
      <c r="R37" s="429">
        <f>IF(R$15=1,BS!$AD$38,BS!Q$38)*R$16</f>
        <v>0</v>
      </c>
      <c r="S37" s="429">
        <f>IF(S$15=1,BS!$AD$38,BS!R$38)*S$16</f>
        <v>0</v>
      </c>
      <c r="T37" s="429">
        <f>IF(T$15=1,BS!$AD$38,BS!S$38)*T$16</f>
        <v>0</v>
      </c>
      <c r="U37" s="429">
        <f>IF(U$15=1,BS!$AD$38,BS!T$38)*U$16</f>
        <v>0</v>
      </c>
      <c r="V37" s="429">
        <f>IF(V$15=1,BS!$AD$38,BS!U$38)*V$16</f>
        <v>0</v>
      </c>
      <c r="W37" s="429">
        <f>IF(W$15=1,BS!$AD$38,BS!V$38)*W$16</f>
        <v>0</v>
      </c>
      <c r="X37" s="429">
        <f>IF(X$15=1,BS!$AD$38,BS!W$38)*X$16</f>
        <v>0</v>
      </c>
      <c r="Y37" s="429">
        <f>IF(Y$15=1,BS!$AD$38,BS!X$38)*Y$16</f>
        <v>0</v>
      </c>
      <c r="Z37" s="429">
        <f>IF(Z$15=1,BS!$AD$38,BS!Y$38)*Z$16</f>
        <v>0</v>
      </c>
      <c r="AA37" s="429">
        <f>IF(AA$15=1,BS!$AD$38,BS!Z$38)*AA$16</f>
        <v>0</v>
      </c>
      <c r="AB37" s="430">
        <f>IF(AB$15=1,BS!$AD$38,BS!AA$38)*AB$16</f>
        <v>0</v>
      </c>
    </row>
    <row r="38" spans="2:29" hidden="1" outlineLevel="1">
      <c r="B38" s="271" t="s">
        <v>711</v>
      </c>
      <c r="C38" s="271"/>
      <c r="D38" s="431" t="str">
        <f ca="1">'Line Items'!D841</f>
        <v>Movement in Debtors: (Increase) / Decrease</v>
      </c>
      <c r="E38" s="113" t="str">
        <f t="shared" si="0"/>
        <v>£000</v>
      </c>
      <c r="F38" s="113"/>
      <c r="G38" s="260">
        <f>-(SUM(BS!G$23,BS!G$27:G$31)
    -IF(G$15=1,SUM(BS!$AD$23,BS!$AD$27:$AD$31),
SUM(BS!F$23,BS!F$27:F$31)))*G$16</f>
        <v>0</v>
      </c>
      <c r="H38" s="260">
        <f>-(SUM(BS!H$23,BS!H$27:H$31)
    -IF(H$15=1,SUM(BS!$AD$23,BS!$AD$27:$AD$31),
SUM(BS!G$23,BS!G$27:G$31)))*H$16</f>
        <v>0</v>
      </c>
      <c r="I38" s="260">
        <f>-(SUM(BS!I$23,BS!I$27:I$31)
    -IF(I$15=1,SUM(BS!$AD$23,BS!$AD$27:$AD$31),
SUM(BS!H$23,BS!H$27:H$31)))*I$16</f>
        <v>0</v>
      </c>
      <c r="J38" s="260">
        <f>-(SUM(BS!J$23,BS!J$27:J$31)
    -IF(J$15=1,SUM(BS!$AD$23,BS!$AD$27:$AD$31),
SUM(BS!I$23,BS!I$27:I$31)))*J$16</f>
        <v>0</v>
      </c>
      <c r="K38" s="260">
        <f>-(SUM(BS!K$23,BS!K$27:K$31)
    -IF(K$15=1,SUM(BS!$AD$23,BS!$AD$27:$AD$31),
SUM(BS!J$23,BS!J$27:J$31)))*K$16</f>
        <v>0</v>
      </c>
      <c r="L38" s="260">
        <f>-(SUM(BS!L$23,BS!L$27:L$31)
    -IF(L$15=1,SUM(BS!$AD$23,BS!$AD$27:$AD$31),
SUM(BS!K$23,BS!K$27:K$31)))*L$16</f>
        <v>0</v>
      </c>
      <c r="M38" s="260">
        <f>-(SUM(BS!M$23,BS!M$27:M$31)
    -IF(M$15=1,SUM(BS!$AD$23,BS!$AD$27:$AD$31),
SUM(BS!L$23,BS!L$27:L$31)))*M$16</f>
        <v>0</v>
      </c>
      <c r="N38" s="260">
        <f>-(SUM(BS!N$23,BS!N$27:N$31)
    -IF(N$15=1,SUM(BS!$AD$23,BS!$AD$27:$AD$31),
SUM(BS!M$23,BS!M$27:M$31)))*N$16</f>
        <v>0</v>
      </c>
      <c r="O38" s="260">
        <f>-(SUM(BS!O$23,BS!O$27:O$31)
    -IF(O$15=1,SUM(BS!$AD$23,BS!$AD$27:$AD$31),
SUM(BS!N$23,BS!N$27:N$31)))*O$16</f>
        <v>0</v>
      </c>
      <c r="P38" s="260">
        <f>-(SUM(BS!P$23,BS!P$27:P$31)
    -IF(P$15=1,SUM(BS!$AD$23,BS!$AD$27:$AD$31),
SUM(BS!O$23,BS!O$27:O$31)))*P$16</f>
        <v>0</v>
      </c>
      <c r="Q38" s="260">
        <f>-(SUM(BS!Q$23,BS!Q$27:Q$31)
    -IF(Q$15=1,SUM(BS!$AD$23,BS!$AD$27:$AD$31),
SUM(BS!P$23,BS!P$27:P$31)))*Q$16</f>
        <v>0</v>
      </c>
      <c r="R38" s="260">
        <f>-(SUM(BS!R$23,BS!R$27:R$31)
    -IF(R$15=1,SUM(BS!$AD$23,BS!$AD$27:$AD$31),
SUM(BS!Q$23,BS!Q$27:Q$31)))*R$16</f>
        <v>0</v>
      </c>
      <c r="S38" s="260">
        <f>-(SUM(BS!S$23,BS!S$27:S$31)
    -IF(S$15=1,SUM(BS!$AD$23,BS!$AD$27:$AD$31),
SUM(BS!R$23,BS!R$27:R$31)))*S$16</f>
        <v>0</v>
      </c>
      <c r="T38" s="260">
        <f>-(SUM(BS!T$23,BS!T$27:T$31)
    -IF(T$15=1,SUM(BS!$AD$23,BS!$AD$27:$AD$31),
SUM(BS!S$23,BS!S$27:S$31)))*T$16</f>
        <v>0</v>
      </c>
      <c r="U38" s="260">
        <f>-(SUM(BS!U$23,BS!U$27:U$31)
    -IF(U$15=1,SUM(BS!$AD$23,BS!$AD$27:$AD$31),
SUM(BS!T$23,BS!T$27:T$31)))*U$16</f>
        <v>0</v>
      </c>
      <c r="V38" s="260">
        <f>-(SUM(BS!V$23,BS!V$27:V$31)
    -IF(V$15=1,SUM(BS!$AD$23,BS!$AD$27:$AD$31),
SUM(BS!U$23,BS!U$27:U$31)))*V$16</f>
        <v>0</v>
      </c>
      <c r="W38" s="260">
        <f>-(SUM(BS!W$23,BS!W$27:W$31)
    -IF(W$15=1,SUM(BS!$AD$23,BS!$AD$27:$AD$31),
SUM(BS!V$23,BS!V$27:V$31)))*W$16</f>
        <v>0</v>
      </c>
      <c r="X38" s="260">
        <f>-(SUM(BS!X$23,BS!X$27:X$31)
    -IF(X$15=1,SUM(BS!$AD$23,BS!$AD$27:$AD$31),
SUM(BS!W$23,BS!W$27:W$31)))*X$16</f>
        <v>0</v>
      </c>
      <c r="Y38" s="260">
        <f>-(SUM(BS!Y$23,BS!Y$27:Y$31)
    -IF(Y$15=1,SUM(BS!$AD$23,BS!$AD$27:$AD$31),
SUM(BS!X$23,BS!X$27:X$31)))*Y$16</f>
        <v>0</v>
      </c>
      <c r="Z38" s="260">
        <f>-(SUM(BS!Z$23,BS!Z$27:Z$31)
    -IF(Z$15=1,SUM(BS!$AD$23,BS!$AD$27:$AD$31),
SUM(BS!Y$23,BS!Y$27:Y$31)))*Z$16</f>
        <v>0</v>
      </c>
      <c r="AA38" s="260">
        <f>-(SUM(BS!AA$23,BS!AA$27:AA$31)
    -IF(AA$15=1,SUM(BS!$AD$23,BS!$AD$27:$AD$31),
SUM(BS!Z$23,BS!Z$27:Z$31)))*AA$16</f>
        <v>0</v>
      </c>
      <c r="AB38" s="537">
        <f>-(SUM(BS!AB$23,BS!AB$27:AB$31)
    -IF(AB$15=1,SUM(BS!$AD$23,BS!$AD$27:$AD$31),
SUM(BS!AA$23,BS!AA$27:AA$31)))*AB$16</f>
        <v>0</v>
      </c>
    </row>
    <row r="39" spans="2:29" hidden="1" outlineLevel="1">
      <c r="B39" s="271" t="s">
        <v>711</v>
      </c>
      <c r="C39" s="271"/>
      <c r="D39" s="538" t="str">
        <f ca="1">'Line Items'!D842</f>
        <v>Exclude: Movement in any bad debts provision or write off and any capital-related debtors</v>
      </c>
      <c r="E39" s="124" t="str">
        <f>E37</f>
        <v>£000</v>
      </c>
      <c r="F39" s="124"/>
      <c r="G39" s="539"/>
      <c r="H39" s="539"/>
      <c r="I39" s="539"/>
      <c r="J39" s="539"/>
      <c r="K39" s="539"/>
      <c r="L39" s="539"/>
      <c r="M39" s="539"/>
      <c r="N39" s="539"/>
      <c r="O39" s="539"/>
      <c r="P39" s="539"/>
      <c r="Q39" s="539"/>
      <c r="R39" s="539"/>
      <c r="S39" s="539"/>
      <c r="T39" s="539"/>
      <c r="U39" s="539"/>
      <c r="V39" s="539"/>
      <c r="W39" s="539"/>
      <c r="X39" s="539"/>
      <c r="Y39" s="539"/>
      <c r="Z39" s="539"/>
      <c r="AA39" s="539"/>
      <c r="AB39" s="540"/>
    </row>
    <row r="40" spans="2:29" hidden="1" outlineLevel="1">
      <c r="AB40" s="306"/>
    </row>
    <row r="41" spans="2:29" hidden="1" outlineLevel="1">
      <c r="D41" s="241" t="s">
        <v>495</v>
      </c>
      <c r="E41" s="209" t="str">
        <f>E39</f>
        <v>£000</v>
      </c>
      <c r="F41" s="209"/>
      <c r="G41" s="210">
        <f ca="1">SUM(G25:G39)</f>
        <v>0</v>
      </c>
      <c r="H41" s="210">
        <f t="shared" ref="H41:AB41" ca="1" si="1">SUM(H25:H39)</f>
        <v>0</v>
      </c>
      <c r="I41" s="210">
        <f t="shared" ca="1" si="1"/>
        <v>0</v>
      </c>
      <c r="J41" s="210">
        <f t="shared" ca="1" si="1"/>
        <v>0</v>
      </c>
      <c r="K41" s="210">
        <f t="shared" ca="1" si="1"/>
        <v>0</v>
      </c>
      <c r="L41" s="210">
        <f t="shared" ca="1" si="1"/>
        <v>0</v>
      </c>
      <c r="M41" s="210">
        <f t="shared" ca="1" si="1"/>
        <v>0</v>
      </c>
      <c r="N41" s="210">
        <f t="shared" ca="1" si="1"/>
        <v>0</v>
      </c>
      <c r="O41" s="210">
        <f t="shared" ca="1" si="1"/>
        <v>0</v>
      </c>
      <c r="P41" s="210">
        <f t="shared" ca="1" si="1"/>
        <v>0</v>
      </c>
      <c r="Q41" s="210">
        <f t="shared" ca="1" si="1"/>
        <v>0</v>
      </c>
      <c r="R41" s="210">
        <f t="shared" ca="1" si="1"/>
        <v>0</v>
      </c>
      <c r="S41" s="210">
        <f t="shared" ca="1" si="1"/>
        <v>0</v>
      </c>
      <c r="T41" s="210">
        <f t="shared" ca="1" si="1"/>
        <v>0</v>
      </c>
      <c r="U41" s="210">
        <f t="shared" ca="1" si="1"/>
        <v>0</v>
      </c>
      <c r="V41" s="210">
        <f t="shared" ca="1" si="1"/>
        <v>0</v>
      </c>
      <c r="W41" s="210">
        <f t="shared" ca="1" si="1"/>
        <v>0</v>
      </c>
      <c r="X41" s="210">
        <f t="shared" ca="1" si="1"/>
        <v>0</v>
      </c>
      <c r="Y41" s="210">
        <f t="shared" ca="1" si="1"/>
        <v>0</v>
      </c>
      <c r="Z41" s="210">
        <f t="shared" ca="1" si="1"/>
        <v>0</v>
      </c>
      <c r="AA41" s="210">
        <f t="shared" ca="1" si="1"/>
        <v>0</v>
      </c>
      <c r="AB41" s="245">
        <f t="shared" ca="1" si="1"/>
        <v>0</v>
      </c>
    </row>
    <row r="42" spans="2:29" collapsed="1">
      <c r="N42" s="94"/>
    </row>
    <row r="43" spans="2:29" ht="15">
      <c r="B43" s="15"/>
      <c r="C43" s="15" t="s">
        <v>712</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row>
    <row r="44" spans="2:29" hidden="1" outlineLevel="1">
      <c r="O44" s="94"/>
      <c r="P44" s="94"/>
    </row>
    <row r="45" spans="2:29" hidden="1" outlineLevel="1">
      <c r="D45" s="144" t="s">
        <v>709</v>
      </c>
    </row>
    <row r="46" spans="2:29" hidden="1" outlineLevel="1">
      <c r="B46" s="271" t="s">
        <v>710</v>
      </c>
      <c r="C46" s="271"/>
      <c r="D46" s="542" t="str">
        <f ca="1">'Line Items'!D846</f>
        <v>Total Costs</v>
      </c>
      <c r="E46" s="536" t="s">
        <v>105</v>
      </c>
      <c r="F46" s="543"/>
      <c r="G46" s="544">
        <f ca="1">-MIN('P&amp;L3'!G$26,0)*G$16</f>
        <v>0</v>
      </c>
      <c r="H46" s="544">
        <f ca="1">-MIN('P&amp;L3'!H$26,0)*H$16</f>
        <v>0</v>
      </c>
      <c r="I46" s="544">
        <f ca="1">-MIN('P&amp;L3'!I$26,0)*I$16</f>
        <v>0</v>
      </c>
      <c r="J46" s="544">
        <f ca="1">-MIN('P&amp;L3'!J$26,0)*J$16</f>
        <v>0</v>
      </c>
      <c r="K46" s="544">
        <f ca="1">-MIN('P&amp;L3'!K$26,0)*K$16</f>
        <v>0</v>
      </c>
      <c r="L46" s="544">
        <f ca="1">-MIN('P&amp;L3'!L$26,0)*L$16</f>
        <v>0</v>
      </c>
      <c r="M46" s="544">
        <f ca="1">-MIN('P&amp;L3'!M$26,0)*M$16</f>
        <v>0</v>
      </c>
      <c r="N46" s="544">
        <f ca="1">-MIN('P&amp;L3'!N$26,0)*N$16</f>
        <v>0</v>
      </c>
      <c r="O46" s="544">
        <f ca="1">-MIN('P&amp;L3'!O$26,0)*O$16</f>
        <v>0</v>
      </c>
      <c r="P46" s="544">
        <f ca="1">-MIN('P&amp;L3'!P$26,0)*P$16</f>
        <v>0</v>
      </c>
      <c r="Q46" s="544">
        <f ca="1">-MIN('P&amp;L3'!Q$26,0)*Q$16</f>
        <v>0</v>
      </c>
      <c r="R46" s="544">
        <f ca="1">-MIN('P&amp;L3'!R$26,0)*R$16</f>
        <v>0</v>
      </c>
      <c r="S46" s="544">
        <f ca="1">-MIN('P&amp;L3'!S$26,0)*S$16</f>
        <v>0</v>
      </c>
      <c r="T46" s="544">
        <f ca="1">-MIN('P&amp;L3'!T$26,0)*T$16</f>
        <v>0</v>
      </c>
      <c r="U46" s="544">
        <f ca="1">-MIN('P&amp;L3'!U$26,0)*U$16</f>
        <v>0</v>
      </c>
      <c r="V46" s="544">
        <f ca="1">-MIN('P&amp;L3'!V$26,0)*V$16</f>
        <v>0</v>
      </c>
      <c r="W46" s="544">
        <f ca="1">-MIN('P&amp;L3'!W$26,0)*W$16</f>
        <v>0</v>
      </c>
      <c r="X46" s="544">
        <f ca="1">-MIN('P&amp;L3'!X$26,0)*X$16</f>
        <v>0</v>
      </c>
      <c r="Y46" s="544">
        <f ca="1">-MIN('P&amp;L3'!Y$26,0)*Y$16</f>
        <v>0</v>
      </c>
      <c r="Z46" s="544">
        <f ca="1">-MIN('P&amp;L3'!Z$26,0)*Z$16</f>
        <v>0</v>
      </c>
      <c r="AA46" s="544">
        <f ca="1">-MIN('P&amp;L3'!AA$26,0)*AA$16</f>
        <v>0</v>
      </c>
      <c r="AB46" s="545">
        <f ca="1">-MIN('P&amp;L3'!AB$26,0)*AB$16</f>
        <v>0</v>
      </c>
    </row>
    <row r="47" spans="2:29" hidden="1" outlineLevel="1">
      <c r="B47" s="271" t="s">
        <v>710</v>
      </c>
      <c r="C47" s="271"/>
      <c r="D47" s="435" t="str">
        <f ca="1">'Line Items'!D847</f>
        <v>Exceptional &amp; Contingency Costs</v>
      </c>
      <c r="E47" s="113" t="str">
        <f>E46</f>
        <v>£000</v>
      </c>
      <c r="F47" s="113"/>
      <c r="G47" s="94">
        <f>-SUM(MIN('P&amp;L1'!G$351,0),
MIN('P&amp;L1'!G$352,0),
MIN('P&amp;L1'!G$353,0),
MIN('P&amp;L1'!G$354,0),
MIN('P&amp;L1'!G$355,0),
MIN('P&amp;L1'!G$356,0),
MIN('P&amp;L1'!G$357,0),
MIN('P&amp;L1'!G$358,0),
MIN('P&amp;L1'!G$359,0),
MIN('P&amp;L1'!G$360,0))
*G$16</f>
        <v>0</v>
      </c>
      <c r="H47" s="94">
        <f>-SUM(MIN('P&amp;L1'!H$351,0),
MIN('P&amp;L1'!H$352,0),
MIN('P&amp;L1'!H$353,0),
MIN('P&amp;L1'!H$354,0),
MIN('P&amp;L1'!H$355,0),
MIN('P&amp;L1'!H$356,0),
MIN('P&amp;L1'!H$357,0),
MIN('P&amp;L1'!H$358,0),
MIN('P&amp;L1'!H$359,0),
MIN('P&amp;L1'!H$360,0))
*H$16</f>
        <v>0</v>
      </c>
      <c r="I47" s="94">
        <f>-SUM(MIN('P&amp;L1'!I$351,0),
MIN('P&amp;L1'!I$352,0),
MIN('P&amp;L1'!I$353,0),
MIN('P&amp;L1'!I$354,0),
MIN('P&amp;L1'!I$355,0),
MIN('P&amp;L1'!I$356,0),
MIN('P&amp;L1'!I$357,0),
MIN('P&amp;L1'!I$358,0),
MIN('P&amp;L1'!I$359,0),
MIN('P&amp;L1'!I$360,0))
*I$16</f>
        <v>0</v>
      </c>
      <c r="J47" s="94">
        <f>-SUM(MIN('P&amp;L1'!J$351,0),
MIN('P&amp;L1'!J$352,0),
MIN('P&amp;L1'!J$353,0),
MIN('P&amp;L1'!J$354,0),
MIN('P&amp;L1'!J$355,0),
MIN('P&amp;L1'!J$356,0),
MIN('P&amp;L1'!J$357,0),
MIN('P&amp;L1'!J$358,0),
MIN('P&amp;L1'!J$359,0),
MIN('P&amp;L1'!J$360,0))
*J$16</f>
        <v>0</v>
      </c>
      <c r="K47" s="94">
        <f>-SUM(MIN('P&amp;L1'!K$351,0),
MIN('P&amp;L1'!K$352,0),
MIN('P&amp;L1'!K$353,0),
MIN('P&amp;L1'!K$354,0),
MIN('P&amp;L1'!K$355,0),
MIN('P&amp;L1'!K$356,0),
MIN('P&amp;L1'!K$357,0),
MIN('P&amp;L1'!K$358,0),
MIN('P&amp;L1'!K$359,0),
MIN('P&amp;L1'!K$360,0))
*K$16</f>
        <v>0</v>
      </c>
      <c r="L47" s="94">
        <f>-SUM(MIN('P&amp;L1'!L$351,0),
MIN('P&amp;L1'!L$352,0),
MIN('P&amp;L1'!L$353,0),
MIN('P&amp;L1'!L$354,0),
MIN('P&amp;L1'!L$355,0),
MIN('P&amp;L1'!L$356,0),
MIN('P&amp;L1'!L$357,0),
MIN('P&amp;L1'!L$358,0),
MIN('P&amp;L1'!L$359,0),
MIN('P&amp;L1'!L$360,0))
*L$16</f>
        <v>0</v>
      </c>
      <c r="M47" s="94">
        <f>-SUM(MIN('P&amp;L1'!M$351,0),
MIN('P&amp;L1'!M$352,0),
MIN('P&amp;L1'!M$353,0),
MIN('P&amp;L1'!M$354,0),
MIN('P&amp;L1'!M$355,0),
MIN('P&amp;L1'!M$356,0),
MIN('P&amp;L1'!M$357,0),
MIN('P&amp;L1'!M$358,0),
MIN('P&amp;L1'!M$359,0),
MIN('P&amp;L1'!M$360,0))
*M$16</f>
        <v>0</v>
      </c>
      <c r="N47" s="94">
        <f>-SUM(MIN('P&amp;L1'!N$351,0),
MIN('P&amp;L1'!N$352,0),
MIN('P&amp;L1'!N$353,0),
MIN('P&amp;L1'!N$354,0),
MIN('P&amp;L1'!N$355,0),
MIN('P&amp;L1'!N$356,0),
MIN('P&amp;L1'!N$357,0),
MIN('P&amp;L1'!N$358,0),
MIN('P&amp;L1'!N$359,0),
MIN('P&amp;L1'!N$360,0))
*N$16</f>
        <v>0</v>
      </c>
      <c r="O47" s="94">
        <f>-SUM(MIN('P&amp;L1'!O$351,0),
MIN('P&amp;L1'!O$352,0),
MIN('P&amp;L1'!O$353,0),
MIN('P&amp;L1'!O$354,0),
MIN('P&amp;L1'!O$355,0),
MIN('P&amp;L1'!O$356,0),
MIN('P&amp;L1'!O$357,0),
MIN('P&amp;L1'!O$358,0),
MIN('P&amp;L1'!O$359,0),
MIN('P&amp;L1'!O$360,0))
*O$16</f>
        <v>0</v>
      </c>
      <c r="P47" s="94">
        <f>-SUM(MIN('P&amp;L1'!P$351,0),
MIN('P&amp;L1'!P$352,0),
MIN('P&amp;L1'!P$353,0),
MIN('P&amp;L1'!P$354,0),
MIN('P&amp;L1'!P$355,0),
MIN('P&amp;L1'!P$356,0),
MIN('P&amp;L1'!P$357,0),
MIN('P&amp;L1'!P$358,0),
MIN('P&amp;L1'!P$359,0),
MIN('P&amp;L1'!P$360,0))
*P$16</f>
        <v>0</v>
      </c>
      <c r="Q47" s="94">
        <f>-SUM(MIN('P&amp;L1'!Q$351,0),
MIN('P&amp;L1'!Q$352,0),
MIN('P&amp;L1'!Q$353,0),
MIN('P&amp;L1'!Q$354,0),
MIN('P&amp;L1'!Q$355,0),
MIN('P&amp;L1'!Q$356,0),
MIN('P&amp;L1'!Q$357,0),
MIN('P&amp;L1'!Q$358,0),
MIN('P&amp;L1'!Q$359,0),
MIN('P&amp;L1'!Q$360,0))
*Q$16</f>
        <v>0</v>
      </c>
      <c r="R47" s="94">
        <f>-SUM(MIN('P&amp;L1'!R$351,0),
MIN('P&amp;L1'!R$352,0),
MIN('P&amp;L1'!R$353,0),
MIN('P&amp;L1'!R$354,0),
MIN('P&amp;L1'!R$355,0),
MIN('P&amp;L1'!R$356,0),
MIN('P&amp;L1'!R$357,0),
MIN('P&amp;L1'!R$358,0),
MIN('P&amp;L1'!R$359,0),
MIN('P&amp;L1'!R$360,0))
*R$16</f>
        <v>0</v>
      </c>
      <c r="S47" s="94">
        <f>-SUM(MIN('P&amp;L1'!S$351,0),
MIN('P&amp;L1'!S$352,0),
MIN('P&amp;L1'!S$353,0),
MIN('P&amp;L1'!S$354,0),
MIN('P&amp;L1'!S$355,0),
MIN('P&amp;L1'!S$356,0),
MIN('P&amp;L1'!S$357,0),
MIN('P&amp;L1'!S$358,0),
MIN('P&amp;L1'!S$359,0),
MIN('P&amp;L1'!S$360,0))
*S$16</f>
        <v>0</v>
      </c>
      <c r="T47" s="94">
        <f>-SUM(MIN('P&amp;L1'!T$351,0),
MIN('P&amp;L1'!T$352,0),
MIN('P&amp;L1'!T$353,0),
MIN('P&amp;L1'!T$354,0),
MIN('P&amp;L1'!T$355,0),
MIN('P&amp;L1'!T$356,0),
MIN('P&amp;L1'!T$357,0),
MIN('P&amp;L1'!T$358,0),
MIN('P&amp;L1'!T$359,0),
MIN('P&amp;L1'!T$360,0))
*T$16</f>
        <v>0</v>
      </c>
      <c r="U47" s="94">
        <f>-SUM(MIN('P&amp;L1'!U$351,0),
MIN('P&amp;L1'!U$352,0),
MIN('P&amp;L1'!U$353,0),
MIN('P&amp;L1'!U$354,0),
MIN('P&amp;L1'!U$355,0),
MIN('P&amp;L1'!U$356,0),
MIN('P&amp;L1'!U$357,0),
MIN('P&amp;L1'!U$358,0),
MIN('P&amp;L1'!U$359,0),
MIN('P&amp;L1'!U$360,0))
*U$16</f>
        <v>0</v>
      </c>
      <c r="V47" s="94">
        <f>-SUM(MIN('P&amp;L1'!V$351,0),
MIN('P&amp;L1'!V$352,0),
MIN('P&amp;L1'!V$353,0),
MIN('P&amp;L1'!V$354,0),
MIN('P&amp;L1'!V$355,0),
MIN('P&amp;L1'!V$356,0),
MIN('P&amp;L1'!V$357,0),
MIN('P&amp;L1'!V$358,0),
MIN('P&amp;L1'!V$359,0),
MIN('P&amp;L1'!V$360,0))
*V$16</f>
        <v>0</v>
      </c>
      <c r="W47" s="94">
        <f>-SUM(MIN('P&amp;L1'!W$351,0),
MIN('P&amp;L1'!W$352,0),
MIN('P&amp;L1'!W$353,0),
MIN('P&amp;L1'!W$354,0),
MIN('P&amp;L1'!W$355,0),
MIN('P&amp;L1'!W$356,0),
MIN('P&amp;L1'!W$357,0),
MIN('P&amp;L1'!W$358,0),
MIN('P&amp;L1'!W$359,0),
MIN('P&amp;L1'!W$360,0))
*W$16</f>
        <v>0</v>
      </c>
      <c r="X47" s="94">
        <f>-SUM(MIN('P&amp;L1'!X$351,0),
MIN('P&amp;L1'!X$352,0),
MIN('P&amp;L1'!X$353,0),
MIN('P&amp;L1'!X$354,0),
MIN('P&amp;L1'!X$355,0),
MIN('P&amp;L1'!X$356,0),
MIN('P&amp;L1'!X$357,0),
MIN('P&amp;L1'!X$358,0),
MIN('P&amp;L1'!X$359,0),
MIN('P&amp;L1'!X$360,0))
*X$16</f>
        <v>0</v>
      </c>
      <c r="Y47" s="94">
        <f>-SUM(MIN('P&amp;L1'!Y$351,0),
MIN('P&amp;L1'!Y$352,0),
MIN('P&amp;L1'!Y$353,0),
MIN('P&amp;L1'!Y$354,0),
MIN('P&amp;L1'!Y$355,0),
MIN('P&amp;L1'!Y$356,0),
MIN('P&amp;L1'!Y$357,0),
MIN('P&amp;L1'!Y$358,0),
MIN('P&amp;L1'!Y$359,0),
MIN('P&amp;L1'!Y$360,0))
*Y$16</f>
        <v>0</v>
      </c>
      <c r="Z47" s="94">
        <f>-SUM(MIN('P&amp;L1'!Z$351,0),
MIN('P&amp;L1'!Z$352,0),
MIN('P&amp;L1'!Z$353,0),
MIN('P&amp;L1'!Z$354,0),
MIN('P&amp;L1'!Z$355,0),
MIN('P&amp;L1'!Z$356,0),
MIN('P&amp;L1'!Z$357,0),
MIN('P&amp;L1'!Z$358,0),
MIN('P&amp;L1'!Z$359,0),
MIN('P&amp;L1'!Z$360,0))
*Z$16</f>
        <v>0</v>
      </c>
      <c r="AA47" s="94">
        <f>-SUM(MIN('P&amp;L1'!AA$351,0),
MIN('P&amp;L1'!AA$352,0),
MIN('P&amp;L1'!AA$353,0),
MIN('P&amp;L1'!AA$354,0),
MIN('P&amp;L1'!AA$355,0),
MIN('P&amp;L1'!AA$356,0),
MIN('P&amp;L1'!AA$357,0),
MIN('P&amp;L1'!AA$358,0),
MIN('P&amp;L1'!AA$359,0),
MIN('P&amp;L1'!AA$360,0))
*AA$16</f>
        <v>0</v>
      </c>
      <c r="AB47" s="95">
        <f>-SUM(MIN('P&amp;L1'!AB$351,0),
MIN('P&amp;L1'!AB$352,0),
MIN('P&amp;L1'!AB$353,0),
MIN('P&amp;L1'!AB$354,0),
MIN('P&amp;L1'!AB$355,0),
MIN('P&amp;L1'!AB$356,0),
MIN('P&amp;L1'!AB$357,0),
MIN('P&amp;L1'!AB$358,0),
MIN('P&amp;L1'!AB$359,0),
MIN('P&amp;L1'!AB$360,0))
*AB$16</f>
        <v>0</v>
      </c>
    </row>
    <row r="48" spans="2:29" hidden="1" outlineLevel="1">
      <c r="B48" s="271" t="s">
        <v>710</v>
      </c>
      <c r="C48" s="271"/>
      <c r="D48" s="435" t="str">
        <f ca="1">'Line Items'!D848</f>
        <v xml:space="preserve">Exclude: Income from Network Rail </v>
      </c>
      <c r="E48" s="113" t="str">
        <f t="shared" ref="E48:E69" si="2">E47</f>
        <v>£000</v>
      </c>
      <c r="F48" s="113"/>
      <c r="G48" s="94">
        <f>SUM('P&amp;L1'!G$331:G$334,MAX(SUM('P&amp;L1'!G$341:G$344),0))*G$16</f>
        <v>0</v>
      </c>
      <c r="H48" s="94">
        <f>SUM('P&amp;L1'!H$331:H$334,MAX(SUM('P&amp;L1'!H$341:H$344),0))*H$16</f>
        <v>0</v>
      </c>
      <c r="I48" s="94">
        <f>SUM('P&amp;L1'!I$331:I$334,MAX(SUM('P&amp;L1'!I$341:I$344),0))*I$16</f>
        <v>0</v>
      </c>
      <c r="J48" s="94">
        <f>SUM('P&amp;L1'!J$331:J$334,MAX(SUM('P&amp;L1'!J$341:J$344),0))*J$16</f>
        <v>0</v>
      </c>
      <c r="K48" s="94">
        <f>SUM('P&amp;L1'!K$331:K$334,MAX(SUM('P&amp;L1'!K$341:K$344),0))*K$16</f>
        <v>0</v>
      </c>
      <c r="L48" s="94">
        <f>SUM('P&amp;L1'!L$331:L$334,MAX(SUM('P&amp;L1'!L$341:L$344),0))*L$16</f>
        <v>0</v>
      </c>
      <c r="M48" s="94">
        <f>SUM('P&amp;L1'!M$331:M$334,MAX(SUM('P&amp;L1'!M$341:M$344),0))*M$16</f>
        <v>0</v>
      </c>
      <c r="N48" s="94">
        <f>SUM('P&amp;L1'!N$331:N$334,MAX(SUM('P&amp;L1'!N$341:N$344),0))*N$16</f>
        <v>0</v>
      </c>
      <c r="O48" s="94">
        <f>SUM('P&amp;L1'!O$331:O$334,MAX(SUM('P&amp;L1'!O$341:O$344),0))*O$16</f>
        <v>0</v>
      </c>
      <c r="P48" s="94">
        <f>SUM('P&amp;L1'!P$331:P$334,MAX(SUM('P&amp;L1'!P$341:P$344),0))*P$16</f>
        <v>0</v>
      </c>
      <c r="Q48" s="94">
        <f>SUM('P&amp;L1'!Q$331:Q$334,MAX(SUM('P&amp;L1'!Q$341:Q$344),0))*Q$16</f>
        <v>0</v>
      </c>
      <c r="R48" s="94">
        <f>SUM('P&amp;L1'!R$331:R$334,MAX(SUM('P&amp;L1'!R$341:R$344),0))*R$16</f>
        <v>0</v>
      </c>
      <c r="S48" s="94">
        <f>SUM('P&amp;L1'!S$331:S$334,MAX(SUM('P&amp;L1'!S$341:S$344),0))*S$16</f>
        <v>0</v>
      </c>
      <c r="T48" s="94">
        <f>SUM('P&amp;L1'!T$331:T$334,MAX(SUM('P&amp;L1'!T$341:T$344),0))*T$16</f>
        <v>0</v>
      </c>
      <c r="U48" s="94">
        <f>SUM('P&amp;L1'!U$331:U$334,MAX(SUM('P&amp;L1'!U$341:U$344),0))*U$16</f>
        <v>0</v>
      </c>
      <c r="V48" s="94">
        <f>SUM('P&amp;L1'!V$331:V$334,MAX(SUM('P&amp;L1'!V$341:V$344),0))*V$16</f>
        <v>0</v>
      </c>
      <c r="W48" s="94">
        <f>SUM('P&amp;L1'!W$331:W$334,MAX(SUM('P&amp;L1'!W$341:W$344),0))*W$16</f>
        <v>0</v>
      </c>
      <c r="X48" s="94">
        <f>SUM('P&amp;L1'!X$331:X$334,MAX(SUM('P&amp;L1'!X$341:X$344),0))*X$16</f>
        <v>0</v>
      </c>
      <c r="Y48" s="94">
        <f>SUM('P&amp;L1'!Y$331:Y$334,MAX(SUM('P&amp;L1'!Y$341:Y$344),0))*Y$16</f>
        <v>0</v>
      </c>
      <c r="Z48" s="94">
        <f>SUM('P&amp;L1'!Z$331:Z$334,MAX(SUM('P&amp;L1'!Z$341:Z$344),0))*Z$16</f>
        <v>0</v>
      </c>
      <c r="AA48" s="94">
        <f>SUM('P&amp;L1'!AA$331:AA$334,MAX(SUM('P&amp;L1'!AA$341:AA$344),0))*AA$16</f>
        <v>0</v>
      </c>
      <c r="AB48" s="95">
        <f>SUM('P&amp;L1'!AB$331:AB$334,MAX(SUM('P&amp;L1'!AB$341:AB$344),0))*AB$16</f>
        <v>0</v>
      </c>
    </row>
    <row r="49" spans="2:28" hidden="1" outlineLevel="1">
      <c r="B49" s="271" t="s">
        <v>710</v>
      </c>
      <c r="C49" s="271"/>
      <c r="D49" s="435" t="str">
        <f ca="1">'Line Items'!D849</f>
        <v>Exclude: Income from Secretary of State</v>
      </c>
      <c r="E49" s="113" t="str">
        <f t="shared" si="2"/>
        <v>£000</v>
      </c>
      <c r="F49" s="113"/>
      <c r="G49" s="94">
        <f>MAX(SUM(Performance!G$150:G$152,0))</f>
        <v>0</v>
      </c>
      <c r="H49" s="94">
        <f>MAX(SUM(Performance!H$150:H$152,0))</f>
        <v>0</v>
      </c>
      <c r="I49" s="94">
        <f>MAX(SUM(Performance!I$150:I$152,0))</f>
        <v>0</v>
      </c>
      <c r="J49" s="94">
        <f>MAX(SUM(Performance!J$150:J$152,0))</f>
        <v>0</v>
      </c>
      <c r="K49" s="94">
        <f>MAX(SUM(Performance!K$150:K$152,0))</f>
        <v>0</v>
      </c>
      <c r="L49" s="94">
        <f>MAX(SUM(Performance!L$150:L$152,0))</f>
        <v>0</v>
      </c>
      <c r="M49" s="94">
        <f>MAX(SUM(Performance!M$150:M$152,0))</f>
        <v>0</v>
      </c>
      <c r="N49" s="94">
        <f>MAX(SUM(Performance!N$150:N$152,0))</f>
        <v>0</v>
      </c>
      <c r="O49" s="94">
        <f>MAX(SUM(Performance!O$150:O$152,0))</f>
        <v>0</v>
      </c>
      <c r="P49" s="94">
        <f>MAX(SUM(Performance!P$150:P$152,0))</f>
        <v>0</v>
      </c>
      <c r="Q49" s="94">
        <f>MAX(SUM(Performance!Q$150:Q$152,0))</f>
        <v>0</v>
      </c>
      <c r="R49" s="94">
        <f>MAX(SUM(Performance!R$150:R$152,0))</f>
        <v>0</v>
      </c>
      <c r="S49" s="94">
        <f>MAX(SUM(Performance!S$150:S$152,0))</f>
        <v>0</v>
      </c>
      <c r="T49" s="94">
        <f>MAX(SUM(Performance!T$150:T$152,0))</f>
        <v>0</v>
      </c>
      <c r="U49" s="94">
        <f>MAX(SUM(Performance!U$150:U$152,0))</f>
        <v>0</v>
      </c>
      <c r="V49" s="94">
        <f>MAX(SUM(Performance!V$150:V$152,0))</f>
        <v>0</v>
      </c>
      <c r="W49" s="94">
        <f>MAX(SUM(Performance!W$150:W$152,0))</f>
        <v>0</v>
      </c>
      <c r="X49" s="94">
        <f>MAX(SUM(Performance!X$150:X$152,0))</f>
        <v>0</v>
      </c>
      <c r="Y49" s="94">
        <f>MAX(SUM(Performance!Y$150:Y$152,0))</f>
        <v>0</v>
      </c>
      <c r="Z49" s="94">
        <f>MAX(SUM(Performance!Z$150:Z$152,0))</f>
        <v>0</v>
      </c>
      <c r="AA49" s="94">
        <f>MAX(SUM(Performance!AA$150:AA$152,0))</f>
        <v>0</v>
      </c>
      <c r="AB49" s="95">
        <f>MAX(SUM(Performance!AB$150:AB$152,0))</f>
        <v>0</v>
      </c>
    </row>
    <row r="50" spans="2:28" hidden="1" outlineLevel="1">
      <c r="B50" s="271" t="s">
        <v>710</v>
      </c>
      <c r="C50" s="271"/>
      <c r="D50" s="435" t="str">
        <f ca="1">'Line Items'!D850</f>
        <v>Amounts Payable to the Secretary of State</v>
      </c>
      <c r="E50" s="113" t="str">
        <f t="shared" si="2"/>
        <v>£000</v>
      </c>
      <c r="F50" s="113"/>
      <c r="G50" s="94">
        <f>-SUM(MIN('P&amp;L3'!G$49,0),MIN('P&amp;L3'!G$50,0))*G$16</f>
        <v>0</v>
      </c>
      <c r="H50" s="94">
        <f>-SUM(MIN('P&amp;L3'!H$49,0),MIN('P&amp;L3'!H$50,0))*H$16</f>
        <v>0</v>
      </c>
      <c r="I50" s="94">
        <f>-SUM(MIN('P&amp;L3'!I$49,0),MIN('P&amp;L3'!I$50,0))*I$16</f>
        <v>0</v>
      </c>
      <c r="J50" s="94">
        <f>-SUM(MIN('P&amp;L3'!J$49,0),MIN('P&amp;L3'!J$50,0))*J$16</f>
        <v>0</v>
      </c>
      <c r="K50" s="94">
        <f>-SUM(MIN('P&amp;L3'!K$49,0),MIN('P&amp;L3'!K$50,0))*K$16</f>
        <v>0</v>
      </c>
      <c r="L50" s="94">
        <f>-SUM(MIN('P&amp;L3'!L$49,0),MIN('P&amp;L3'!L$50,0))*L$16</f>
        <v>0</v>
      </c>
      <c r="M50" s="94">
        <f>-SUM(MIN('P&amp;L3'!M$49,0),MIN('P&amp;L3'!M$50,0))*M$16</f>
        <v>0</v>
      </c>
      <c r="N50" s="94">
        <f>-SUM(MIN('P&amp;L3'!N$49,0),MIN('P&amp;L3'!N$50,0))*N$16</f>
        <v>0</v>
      </c>
      <c r="O50" s="94">
        <f>-SUM(MIN('P&amp;L3'!O$49,0),MIN('P&amp;L3'!O$50,0))*O$16</f>
        <v>0</v>
      </c>
      <c r="P50" s="94">
        <f>-SUM(MIN('P&amp;L3'!P$49,0),MIN('P&amp;L3'!P$50,0))*P$16</f>
        <v>0</v>
      </c>
      <c r="Q50" s="94">
        <f>-SUM(MIN('P&amp;L3'!Q$49,0),MIN('P&amp;L3'!Q$50,0))*Q$16</f>
        <v>0</v>
      </c>
      <c r="R50" s="94">
        <f>-SUM(MIN('P&amp;L3'!R$49,0),MIN('P&amp;L3'!R$50,0))*R$16</f>
        <v>0</v>
      </c>
      <c r="S50" s="94">
        <f>-SUM(MIN('P&amp;L3'!S$49,0),MIN('P&amp;L3'!S$50,0))*S$16</f>
        <v>0</v>
      </c>
      <c r="T50" s="94">
        <f>-SUM(MIN('P&amp;L3'!T$49,0),MIN('P&amp;L3'!T$50,0))*T$16</f>
        <v>0</v>
      </c>
      <c r="U50" s="94">
        <f>-SUM(MIN('P&amp;L3'!U$49,0),MIN('P&amp;L3'!U$50,0))*U$16</f>
        <v>0</v>
      </c>
      <c r="V50" s="94">
        <f>-SUM(MIN('P&amp;L3'!V$49,0),MIN('P&amp;L3'!V$50,0))*V$16</f>
        <v>0</v>
      </c>
      <c r="W50" s="94">
        <f>-SUM(MIN('P&amp;L3'!W$49,0),MIN('P&amp;L3'!W$50,0))*W$16</f>
        <v>0</v>
      </c>
      <c r="X50" s="94">
        <f>-SUM(MIN('P&amp;L3'!X$49,0),MIN('P&amp;L3'!X$50,0))*X$16</f>
        <v>0</v>
      </c>
      <c r="Y50" s="94">
        <f>-SUM(MIN('P&amp;L3'!Y$49,0),MIN('P&amp;L3'!Y$50,0))*Y$16</f>
        <v>0</v>
      </c>
      <c r="Z50" s="94">
        <f>-SUM(MIN('P&amp;L3'!Z$49,0),MIN('P&amp;L3'!Z$50,0))*Z$16</f>
        <v>0</v>
      </c>
      <c r="AA50" s="94">
        <f>-SUM(MIN('P&amp;L3'!AA$49,0),MIN('P&amp;L3'!AA$50,0))*AA$16</f>
        <v>0</v>
      </c>
      <c r="AB50" s="95">
        <f>-SUM(MIN('P&amp;L3'!AB$49,0),MIN('P&amp;L3'!AB$50,0))*AB$16</f>
        <v>0</v>
      </c>
    </row>
    <row r="51" spans="2:28" hidden="1" outlineLevel="1">
      <c r="B51" s="271" t="s">
        <v>710</v>
      </c>
      <c r="C51" s="271"/>
      <c r="D51" s="546" t="str">
        <f ca="1">'Line Items'!D851</f>
        <v>Taxation</v>
      </c>
      <c r="E51" s="113" t="str">
        <f t="shared" si="2"/>
        <v>£000</v>
      </c>
      <c r="F51" s="113"/>
      <c r="G51" s="94">
        <f>-'P&amp;L3'!G$54*G$16</f>
        <v>0</v>
      </c>
      <c r="H51" s="94">
        <f>-'P&amp;L3'!H$54*H$16</f>
        <v>0</v>
      </c>
      <c r="I51" s="94">
        <f>-'P&amp;L3'!I$54*I$16</f>
        <v>0</v>
      </c>
      <c r="J51" s="94">
        <f>-'P&amp;L3'!J$54*J$16</f>
        <v>0</v>
      </c>
      <c r="K51" s="94">
        <f>-'P&amp;L3'!K$54*K$16</f>
        <v>0</v>
      </c>
      <c r="L51" s="94">
        <f>-'P&amp;L3'!L$54*L$16</f>
        <v>0</v>
      </c>
      <c r="M51" s="94">
        <f>-'P&amp;L3'!M$54*M$16</f>
        <v>0</v>
      </c>
      <c r="N51" s="94">
        <f>-'P&amp;L3'!N$54*N$16</f>
        <v>0</v>
      </c>
      <c r="O51" s="94">
        <f>-'P&amp;L3'!O$54*O$16</f>
        <v>0</v>
      </c>
      <c r="P51" s="94">
        <f>-'P&amp;L3'!P$54*P$16</f>
        <v>0</v>
      </c>
      <c r="Q51" s="94">
        <f>-'P&amp;L3'!Q$54*Q$16</f>
        <v>0</v>
      </c>
      <c r="R51" s="94">
        <f>-'P&amp;L3'!R$54*R$16</f>
        <v>0</v>
      </c>
      <c r="S51" s="94">
        <f>-'P&amp;L3'!S$54*S$16</f>
        <v>0</v>
      </c>
      <c r="T51" s="94">
        <f>-'P&amp;L3'!T$54*T$16</f>
        <v>0</v>
      </c>
      <c r="U51" s="94">
        <f>-'P&amp;L3'!U$54*U$16</f>
        <v>0</v>
      </c>
      <c r="V51" s="94">
        <f>-'P&amp;L3'!V$54*V$16</f>
        <v>0</v>
      </c>
      <c r="W51" s="94">
        <f>-'P&amp;L3'!W$54*W$16</f>
        <v>0</v>
      </c>
      <c r="X51" s="94">
        <f>-'P&amp;L3'!X$54*X$16</f>
        <v>0</v>
      </c>
      <c r="Y51" s="94">
        <f>-'P&amp;L3'!Y$54*Y$16</f>
        <v>0</v>
      </c>
      <c r="Z51" s="94">
        <f>-'P&amp;L3'!Z$54*Z$16</f>
        <v>0</v>
      </c>
      <c r="AA51" s="94">
        <f>-'P&amp;L3'!AA$54*AA$16</f>
        <v>0</v>
      </c>
      <c r="AB51" s="95">
        <f>-'P&amp;L3'!AB$54*AB$16</f>
        <v>0</v>
      </c>
    </row>
    <row r="52" spans="2:28" hidden="1" outlineLevel="1">
      <c r="B52" s="271" t="s">
        <v>710</v>
      </c>
      <c r="C52" s="271"/>
      <c r="D52" s="546" t="str">
        <f ca="1">'Line Items'!D852</f>
        <v>Dividends</v>
      </c>
      <c r="E52" s="113" t="str">
        <f t="shared" si="2"/>
        <v>£000</v>
      </c>
      <c r="F52" s="113"/>
      <c r="G52" s="94">
        <f>-'P&amp;L3'!G$60*G$16</f>
        <v>0</v>
      </c>
      <c r="H52" s="94">
        <f>-'P&amp;L3'!H$60*H$16</f>
        <v>0</v>
      </c>
      <c r="I52" s="94">
        <f>-'P&amp;L3'!I$60*I$16</f>
        <v>0</v>
      </c>
      <c r="J52" s="94">
        <f>-'P&amp;L3'!J$60*J$16</f>
        <v>0</v>
      </c>
      <c r="K52" s="94">
        <f>-'P&amp;L3'!K$60*K$16</f>
        <v>0</v>
      </c>
      <c r="L52" s="94">
        <f>-'P&amp;L3'!L$60*L$16</f>
        <v>0</v>
      </c>
      <c r="M52" s="94">
        <f>-'P&amp;L3'!M$60*M$16</f>
        <v>0</v>
      </c>
      <c r="N52" s="94">
        <f>-'P&amp;L3'!N$60*N$16</f>
        <v>0</v>
      </c>
      <c r="O52" s="94">
        <f>-'P&amp;L3'!O$60*O$16</f>
        <v>0</v>
      </c>
      <c r="P52" s="94">
        <f>-'P&amp;L3'!P$60*P$16</f>
        <v>0</v>
      </c>
      <c r="Q52" s="94">
        <f>-'P&amp;L3'!Q$60*Q$16</f>
        <v>0</v>
      </c>
      <c r="R52" s="94">
        <f>-'P&amp;L3'!R$60*R$16</f>
        <v>0</v>
      </c>
      <c r="S52" s="94">
        <f>-'P&amp;L3'!S$60*S$16</f>
        <v>0</v>
      </c>
      <c r="T52" s="94">
        <f>-'P&amp;L3'!T$60*T$16</f>
        <v>0</v>
      </c>
      <c r="U52" s="94">
        <f>-'P&amp;L3'!U$60*U$16</f>
        <v>0</v>
      </c>
      <c r="V52" s="94">
        <f>-'P&amp;L3'!V$60*V$16</f>
        <v>0</v>
      </c>
      <c r="W52" s="94">
        <f>-'P&amp;L3'!W$60*W$16</f>
        <v>0</v>
      </c>
      <c r="X52" s="94">
        <f>-'P&amp;L3'!X$60*X$16</f>
        <v>0</v>
      </c>
      <c r="Y52" s="94">
        <f>-'P&amp;L3'!Y$60*Y$16</f>
        <v>0</v>
      </c>
      <c r="Z52" s="94">
        <f>-'P&amp;L3'!Z$60*Z$16</f>
        <v>0</v>
      </c>
      <c r="AA52" s="94">
        <f>-'P&amp;L3'!AA$60*AA$16</f>
        <v>0</v>
      </c>
      <c r="AB52" s="95">
        <f>-'P&amp;L3'!AB$60*AB$16</f>
        <v>0</v>
      </c>
    </row>
    <row r="53" spans="2:28" hidden="1" outlineLevel="1">
      <c r="B53" s="271" t="s">
        <v>710</v>
      </c>
      <c r="C53" s="271"/>
      <c r="D53" s="546" t="str">
        <f ca="1">'Line Items'!D853</f>
        <v>Interest paid on cash balance</v>
      </c>
      <c r="E53" s="113" t="str">
        <f t="shared" si="2"/>
        <v>£000</v>
      </c>
      <c r="F53" s="113"/>
      <c r="G53" s="94">
        <f>-MIN('P&amp;L1'!G365,0)*G$16</f>
        <v>0</v>
      </c>
      <c r="H53" s="94">
        <f>-MIN('P&amp;L1'!H365,0)*H$16</f>
        <v>0</v>
      </c>
      <c r="I53" s="94">
        <f>-MIN('P&amp;L1'!I365,0)*I$16</f>
        <v>0</v>
      </c>
      <c r="J53" s="94">
        <f>-MIN('P&amp;L1'!J365,0)*J$16</f>
        <v>0</v>
      </c>
      <c r="K53" s="94">
        <f>-MIN('P&amp;L1'!K365,0)*K$16</f>
        <v>0</v>
      </c>
      <c r="L53" s="94">
        <f>-MIN('P&amp;L1'!L365,0)*L$16</f>
        <v>0</v>
      </c>
      <c r="M53" s="94">
        <f>-MIN('P&amp;L1'!M365,0)*M$16</f>
        <v>0</v>
      </c>
      <c r="N53" s="94">
        <f>-MIN('P&amp;L1'!N365,0)*N$16</f>
        <v>0</v>
      </c>
      <c r="O53" s="94">
        <f>-MIN('P&amp;L1'!O365,0)*O$16</f>
        <v>0</v>
      </c>
      <c r="P53" s="94">
        <f>-MIN('P&amp;L1'!P365,0)*P$16</f>
        <v>0</v>
      </c>
      <c r="Q53" s="94">
        <f>-MIN('P&amp;L1'!Q365,0)*Q$16</f>
        <v>0</v>
      </c>
      <c r="R53" s="94">
        <f>-MIN('P&amp;L1'!R365,0)*R$16</f>
        <v>0</v>
      </c>
      <c r="S53" s="94">
        <f>-MIN('P&amp;L1'!S365,0)*S$16</f>
        <v>0</v>
      </c>
      <c r="T53" s="94">
        <f>-MIN('P&amp;L1'!T365,0)*T$16</f>
        <v>0</v>
      </c>
      <c r="U53" s="94">
        <f>-MIN('P&amp;L1'!U365,0)*U$16</f>
        <v>0</v>
      </c>
      <c r="V53" s="94">
        <f>-MIN('P&amp;L1'!V365,0)*V$16</f>
        <v>0</v>
      </c>
      <c r="W53" s="94">
        <f>-MIN('P&amp;L1'!W365,0)*W$16</f>
        <v>0</v>
      </c>
      <c r="X53" s="94">
        <f>-MIN('P&amp;L1'!X365,0)*X$16</f>
        <v>0</v>
      </c>
      <c r="Y53" s="94">
        <f>-MIN('P&amp;L1'!Y365,0)*Y$16</f>
        <v>0</v>
      </c>
      <c r="Z53" s="94">
        <f>-MIN('P&amp;L1'!Z365,0)*Z$16</f>
        <v>0</v>
      </c>
      <c r="AA53" s="94">
        <f>-MIN('P&amp;L1'!AA365,0)*AA$16</f>
        <v>0</v>
      </c>
      <c r="AB53" s="95">
        <f>-MIN('P&amp;L1'!AB365,0)*AB$16</f>
        <v>0</v>
      </c>
    </row>
    <row r="54" spans="2:28" hidden="1" outlineLevel="1">
      <c r="B54" s="271" t="s">
        <v>710</v>
      </c>
      <c r="C54" s="271"/>
      <c r="D54" s="438" t="str">
        <f ca="1">'Line Items'!D854</f>
        <v>Interest paid on Commercial Debt AFC</v>
      </c>
      <c r="E54" s="113" t="str">
        <f t="shared" si="2"/>
        <v>£000</v>
      </c>
      <c r="F54" s="113"/>
      <c r="G54" s="94">
        <f>-(MIN('P&amp;L1'!G366,0))*G$16</f>
        <v>0</v>
      </c>
      <c r="H54" s="94">
        <f>-(MIN('P&amp;L1'!H366,0))*H$16</f>
        <v>0</v>
      </c>
      <c r="I54" s="94">
        <f>-(MIN('P&amp;L1'!I366,0))*I$16</f>
        <v>0</v>
      </c>
      <c r="J54" s="94">
        <f>-(MIN('P&amp;L1'!J366,0))*J$16</f>
        <v>0</v>
      </c>
      <c r="K54" s="94">
        <f>-(MIN('P&amp;L1'!K366,0))*K$16</f>
        <v>0</v>
      </c>
      <c r="L54" s="94">
        <f>-(MIN('P&amp;L1'!L366,0))*L$16</f>
        <v>0</v>
      </c>
      <c r="M54" s="94">
        <f>-(MIN('P&amp;L1'!M366,0))*M$16</f>
        <v>0</v>
      </c>
      <c r="N54" s="94">
        <f>-(MIN('P&amp;L1'!N366,0))*N$16</f>
        <v>0</v>
      </c>
      <c r="O54" s="94">
        <f>-(MIN('P&amp;L1'!O366,0))*O$16</f>
        <v>0</v>
      </c>
      <c r="P54" s="94">
        <f>-(MIN('P&amp;L1'!P366,0))*P$16</f>
        <v>0</v>
      </c>
      <c r="Q54" s="94">
        <f>-(MIN('P&amp;L1'!Q366,0))*Q$16</f>
        <v>0</v>
      </c>
      <c r="R54" s="94">
        <f>-(MIN('P&amp;L1'!R366,0))*R$16</f>
        <v>0</v>
      </c>
      <c r="S54" s="94">
        <f>-(MIN('P&amp;L1'!S366,0))*S$16</f>
        <v>0</v>
      </c>
      <c r="T54" s="94">
        <f>-(MIN('P&amp;L1'!T366,0))*T$16</f>
        <v>0</v>
      </c>
      <c r="U54" s="94">
        <f>-(MIN('P&amp;L1'!U366,0))*U$16</f>
        <v>0</v>
      </c>
      <c r="V54" s="94">
        <f>-(MIN('P&amp;L1'!V366,0))*V$16</f>
        <v>0</v>
      </c>
      <c r="W54" s="94">
        <f>-(MIN('P&amp;L1'!W366,0))*W$16</f>
        <v>0</v>
      </c>
      <c r="X54" s="94">
        <f>-(MIN('P&amp;L1'!X366,0))*X$16</f>
        <v>0</v>
      </c>
      <c r="Y54" s="94">
        <f>-(MIN('P&amp;L1'!Y366,0))*Y$16</f>
        <v>0</v>
      </c>
      <c r="Z54" s="94">
        <f>-(MIN('P&amp;L1'!Z366,0))*Z$16</f>
        <v>0</v>
      </c>
      <c r="AA54" s="94">
        <f>-(MIN('P&amp;L1'!AA366,0))*AA$16</f>
        <v>0</v>
      </c>
      <c r="AB54" s="95">
        <f>-(MIN('P&amp;L1'!AB366,0))*AB$16</f>
        <v>0</v>
      </c>
    </row>
    <row r="55" spans="2:28" hidden="1" outlineLevel="1">
      <c r="B55" s="271" t="s">
        <v>710</v>
      </c>
      <c r="C55" s="271"/>
      <c r="D55" s="438" t="str">
        <f ca="1">'Line Items'!D855</f>
        <v>Interest paid on Shareholder Loan AFC (excl. PCS)</v>
      </c>
      <c r="E55" s="113" t="str">
        <f t="shared" si="2"/>
        <v>£000</v>
      </c>
      <c r="F55" s="113"/>
      <c r="G55" s="94">
        <f>-(MIN('P&amp;L1'!G367,0))*G$16</f>
        <v>0</v>
      </c>
      <c r="H55" s="94">
        <f>-(MIN('P&amp;L1'!H367,0))*H$16</f>
        <v>0</v>
      </c>
      <c r="I55" s="94">
        <f>-(MIN('P&amp;L1'!I367,0))*I$16</f>
        <v>0</v>
      </c>
      <c r="J55" s="94">
        <f>-(MIN('P&amp;L1'!J367,0))*J$16</f>
        <v>0</v>
      </c>
      <c r="K55" s="94">
        <f>-(MIN('P&amp;L1'!K367,0))*K$16</f>
        <v>0</v>
      </c>
      <c r="L55" s="94">
        <f>-(MIN('P&amp;L1'!L367,0))*L$16</f>
        <v>0</v>
      </c>
      <c r="M55" s="94">
        <f>-(MIN('P&amp;L1'!M367,0))*M$16</f>
        <v>0</v>
      </c>
      <c r="N55" s="94">
        <f>-(MIN('P&amp;L1'!N367,0))*N$16</f>
        <v>0</v>
      </c>
      <c r="O55" s="94">
        <f>-(MIN('P&amp;L1'!O367,0))*O$16</f>
        <v>0</v>
      </c>
      <c r="P55" s="94">
        <f>-(MIN('P&amp;L1'!P367,0))*P$16</f>
        <v>0</v>
      </c>
      <c r="Q55" s="94">
        <f>-(MIN('P&amp;L1'!Q367,0))*Q$16</f>
        <v>0</v>
      </c>
      <c r="R55" s="94">
        <f>-(MIN('P&amp;L1'!R367,0))*R$16</f>
        <v>0</v>
      </c>
      <c r="S55" s="94">
        <f>-(MIN('P&amp;L1'!S367,0))*S$16</f>
        <v>0</v>
      </c>
      <c r="T55" s="94">
        <f>-(MIN('P&amp;L1'!T367,0))*T$16</f>
        <v>0</v>
      </c>
      <c r="U55" s="94">
        <f>-(MIN('P&amp;L1'!U367,0))*U$16</f>
        <v>0</v>
      </c>
      <c r="V55" s="94">
        <f>-(MIN('P&amp;L1'!V367,0))*V$16</f>
        <v>0</v>
      </c>
      <c r="W55" s="94">
        <f>-(MIN('P&amp;L1'!W367,0))*W$16</f>
        <v>0</v>
      </c>
      <c r="X55" s="94">
        <f>-(MIN('P&amp;L1'!X367,0))*X$16</f>
        <v>0</v>
      </c>
      <c r="Y55" s="94">
        <f>-(MIN('P&amp;L1'!Y367,0))*Y$16</f>
        <v>0</v>
      </c>
      <c r="Z55" s="94">
        <f>-(MIN('P&amp;L1'!Z367,0))*Z$16</f>
        <v>0</v>
      </c>
      <c r="AA55" s="94">
        <f>-(MIN('P&amp;L1'!AA367,0))*AA$16</f>
        <v>0</v>
      </c>
      <c r="AB55" s="95">
        <f>-(MIN('P&amp;L1'!AB367,0))*AB$16</f>
        <v>0</v>
      </c>
    </row>
    <row r="56" spans="2:28" hidden="1" outlineLevel="1">
      <c r="B56" s="271" t="s">
        <v>710</v>
      </c>
      <c r="C56" s="271"/>
      <c r="D56" s="438" t="str">
        <f ca="1">'Line Items'!D856</f>
        <v>Interest paid on Parent Company Support</v>
      </c>
      <c r="E56" s="113" t="str">
        <f t="shared" si="2"/>
        <v>£000</v>
      </c>
      <c r="F56" s="113"/>
      <c r="G56" s="94">
        <f>-(MIN('P&amp;L1'!G368,0))*G$16</f>
        <v>0</v>
      </c>
      <c r="H56" s="94">
        <f>-(MIN('P&amp;L1'!H368,0))*H$16</f>
        <v>0</v>
      </c>
      <c r="I56" s="94">
        <f>-(MIN('P&amp;L1'!I368,0))*I$16</f>
        <v>0</v>
      </c>
      <c r="J56" s="94">
        <f>-(MIN('P&amp;L1'!J368,0))*J$16</f>
        <v>0</v>
      </c>
      <c r="K56" s="94">
        <f>-(MIN('P&amp;L1'!K368,0))*K$16</f>
        <v>0</v>
      </c>
      <c r="L56" s="94">
        <f>-(MIN('P&amp;L1'!L368,0))*L$16</f>
        <v>0</v>
      </c>
      <c r="M56" s="94">
        <f>-(MIN('P&amp;L1'!M368,0))*M$16</f>
        <v>0</v>
      </c>
      <c r="N56" s="94">
        <f>-(MIN('P&amp;L1'!N368,0))*N$16</f>
        <v>0</v>
      </c>
      <c r="O56" s="94">
        <f>-(MIN('P&amp;L1'!O368,0))*O$16</f>
        <v>0</v>
      </c>
      <c r="P56" s="94">
        <f>-(MIN('P&amp;L1'!P368,0))*P$16</f>
        <v>0</v>
      </c>
      <c r="Q56" s="94">
        <f>-(MIN('P&amp;L1'!Q368,0))*Q$16</f>
        <v>0</v>
      </c>
      <c r="R56" s="94">
        <f>-(MIN('P&amp;L1'!R368,0))*R$16</f>
        <v>0</v>
      </c>
      <c r="S56" s="94">
        <f>-(MIN('P&amp;L1'!S368,0))*S$16</f>
        <v>0</v>
      </c>
      <c r="T56" s="94">
        <f>-(MIN('P&amp;L1'!T368,0))*T$16</f>
        <v>0</v>
      </c>
      <c r="U56" s="94">
        <f>-(MIN('P&amp;L1'!U368,0))*U$16</f>
        <v>0</v>
      </c>
      <c r="V56" s="94">
        <f>-(MIN('P&amp;L1'!V368,0))*V$16</f>
        <v>0</v>
      </c>
      <c r="W56" s="94">
        <f>-(MIN('P&amp;L1'!W368,0))*W$16</f>
        <v>0</v>
      </c>
      <c r="X56" s="94">
        <f>-(MIN('P&amp;L1'!X368,0))*X$16</f>
        <v>0</v>
      </c>
      <c r="Y56" s="94">
        <f>-(MIN('P&amp;L1'!Y368,0))*Y$16</f>
        <v>0</v>
      </c>
      <c r="Z56" s="94">
        <f>-(MIN('P&amp;L1'!Z368,0))*Z$16</f>
        <v>0</v>
      </c>
      <c r="AA56" s="94">
        <f>-(MIN('P&amp;L1'!AA368,0))*AA$16</f>
        <v>0</v>
      </c>
      <c r="AB56" s="95">
        <f>-(MIN('P&amp;L1'!AB368,0))*AB$16</f>
        <v>0</v>
      </c>
    </row>
    <row r="57" spans="2:28" hidden="1" outlineLevel="1">
      <c r="B57" s="271" t="s">
        <v>710</v>
      </c>
      <c r="C57" s="271"/>
      <c r="D57" s="438" t="str">
        <f ca="1">'Line Items'!D857</f>
        <v>Bond costs</v>
      </c>
      <c r="E57" s="113" t="str">
        <f t="shared" si="2"/>
        <v>£000</v>
      </c>
      <c r="F57" s="113"/>
      <c r="G57" s="94">
        <f>-(MIN('P&amp;L1'!G369,0)+MIN('P&amp;L1'!G370,0)+MIN('P&amp;L1'!G371,0))*G$16</f>
        <v>0</v>
      </c>
      <c r="H57" s="94">
        <f>-(MIN('P&amp;L1'!H369,0)+MIN('P&amp;L1'!H370,0)+MIN('P&amp;L1'!H371,0))*H$16</f>
        <v>0</v>
      </c>
      <c r="I57" s="94">
        <f>-(MIN('P&amp;L1'!I369,0)+MIN('P&amp;L1'!I370,0)+MIN('P&amp;L1'!I371,0))*I$16</f>
        <v>0</v>
      </c>
      <c r="J57" s="94">
        <f>-(MIN('P&amp;L1'!J369,0)+MIN('P&amp;L1'!J370,0)+MIN('P&amp;L1'!J371,0))*J$16</f>
        <v>0</v>
      </c>
      <c r="K57" s="94">
        <f>-(MIN('P&amp;L1'!K369,0)+MIN('P&amp;L1'!K370,0)+MIN('P&amp;L1'!K371,0))*K$16</f>
        <v>0</v>
      </c>
      <c r="L57" s="94">
        <f>-(MIN('P&amp;L1'!L369,0)+MIN('P&amp;L1'!L370,0)+MIN('P&amp;L1'!L371,0))*L$16</f>
        <v>0</v>
      </c>
      <c r="M57" s="94">
        <f>-(MIN('P&amp;L1'!M369,0)+MIN('P&amp;L1'!M370,0)+MIN('P&amp;L1'!M371,0))*M$16</f>
        <v>0</v>
      </c>
      <c r="N57" s="94">
        <f>-(MIN('P&amp;L1'!N369,0)+MIN('P&amp;L1'!N370,0)+MIN('P&amp;L1'!N371,0))*N$16</f>
        <v>0</v>
      </c>
      <c r="O57" s="94">
        <f>-(MIN('P&amp;L1'!O369,0)+MIN('P&amp;L1'!O370,0)+MIN('P&amp;L1'!O371,0))*O$16</f>
        <v>0</v>
      </c>
      <c r="P57" s="94">
        <f>-(MIN('P&amp;L1'!P369,0)+MIN('P&amp;L1'!P370,0)+MIN('P&amp;L1'!P371,0))*P$16</f>
        <v>0</v>
      </c>
      <c r="Q57" s="94">
        <f>-(MIN('P&amp;L1'!Q369,0)+MIN('P&amp;L1'!Q370,0)+MIN('P&amp;L1'!Q371,0))*Q$16</f>
        <v>0</v>
      </c>
      <c r="R57" s="94">
        <f>-(MIN('P&amp;L1'!R369,0)+MIN('P&amp;L1'!R370,0)+MIN('P&amp;L1'!R371,0))*R$16</f>
        <v>0</v>
      </c>
      <c r="S57" s="94">
        <f>-(MIN('P&amp;L1'!S369,0)+MIN('P&amp;L1'!S370,0)+MIN('P&amp;L1'!S371,0))*S$16</f>
        <v>0</v>
      </c>
      <c r="T57" s="94">
        <f>-(MIN('P&amp;L1'!T369,0)+MIN('P&amp;L1'!T370,0)+MIN('P&amp;L1'!T371,0))*T$16</f>
        <v>0</v>
      </c>
      <c r="U57" s="94">
        <f>-(MIN('P&amp;L1'!U369,0)+MIN('P&amp;L1'!U370,0)+MIN('P&amp;L1'!U371,0))*U$16</f>
        <v>0</v>
      </c>
      <c r="V57" s="94">
        <f>-(MIN('P&amp;L1'!V369,0)+MIN('P&amp;L1'!V370,0)+MIN('P&amp;L1'!V371,0))*V$16</f>
        <v>0</v>
      </c>
      <c r="W57" s="94">
        <f>-(MIN('P&amp;L1'!W369,0)+MIN('P&amp;L1'!W370,0)+MIN('P&amp;L1'!W371,0))*W$16</f>
        <v>0</v>
      </c>
      <c r="X57" s="94">
        <f>-(MIN('P&amp;L1'!X369,0)+MIN('P&amp;L1'!X370,0)+MIN('P&amp;L1'!X371,0))*X$16</f>
        <v>0</v>
      </c>
      <c r="Y57" s="94">
        <f>-(MIN('P&amp;L1'!Y369,0)+MIN('P&amp;L1'!Y370,0)+MIN('P&amp;L1'!Y371,0))*Y$16</f>
        <v>0</v>
      </c>
      <c r="Z57" s="94">
        <f>-(MIN('P&amp;L1'!Z369,0)+MIN('P&amp;L1'!Z370,0)+MIN('P&amp;L1'!Z371,0))*Z$16</f>
        <v>0</v>
      </c>
      <c r="AA57" s="94">
        <f>-(MIN('P&amp;L1'!AA369,0)+MIN('P&amp;L1'!AA370,0)+MIN('P&amp;L1'!AA371,0))*AA$16</f>
        <v>0</v>
      </c>
      <c r="AB57" s="95">
        <f>-(MIN('P&amp;L1'!AB369,0)+MIN('P&amp;L1'!AB370,0)+MIN('P&amp;L1'!AB371,0))*AB$16</f>
        <v>0</v>
      </c>
    </row>
    <row r="58" spans="2:28" hidden="1" outlineLevel="1">
      <c r="B58" s="271" t="s">
        <v>710</v>
      </c>
      <c r="C58" s="271"/>
      <c r="D58" s="546" t="str">
        <f ca="1">'Line Items'!D858</f>
        <v>[Other Finance Costs]</v>
      </c>
      <c r="E58" s="113" t="str">
        <f t="shared" si="2"/>
        <v>£000</v>
      </c>
      <c r="F58" s="113"/>
      <c r="G58" s="94">
        <f>-(MIN('P&amp;L1'!G372,0)+MIN('P&amp;L1'!G373,0)+MIN('P&amp;L1'!G374,0))*G$16</f>
        <v>0</v>
      </c>
      <c r="H58" s="94">
        <f>-(MIN('P&amp;L1'!H372,0)+MIN('P&amp;L1'!H373,0)+MIN('P&amp;L1'!H374,0))*H$16</f>
        <v>0</v>
      </c>
      <c r="I58" s="94">
        <f>-(MIN('P&amp;L1'!I372,0)+MIN('P&amp;L1'!I373,0)+MIN('P&amp;L1'!I374,0))*I$16</f>
        <v>0</v>
      </c>
      <c r="J58" s="94">
        <f>-(MIN('P&amp;L1'!J372,0)+MIN('P&amp;L1'!J373,0)+MIN('P&amp;L1'!J374,0))*J$16</f>
        <v>0</v>
      </c>
      <c r="K58" s="94">
        <f>-(MIN('P&amp;L1'!K372,0)+MIN('P&amp;L1'!K373,0)+MIN('P&amp;L1'!K374,0))*K$16</f>
        <v>0</v>
      </c>
      <c r="L58" s="94">
        <f>-(MIN('P&amp;L1'!L372,0)+MIN('P&amp;L1'!L373,0)+MIN('P&amp;L1'!L374,0))*L$16</f>
        <v>0</v>
      </c>
      <c r="M58" s="94">
        <f>-(MIN('P&amp;L1'!M372,0)+MIN('P&amp;L1'!M373,0)+MIN('P&amp;L1'!M374,0))*M$16</f>
        <v>0</v>
      </c>
      <c r="N58" s="94">
        <f>-(MIN('P&amp;L1'!N372,0)+MIN('P&amp;L1'!N373,0)+MIN('P&amp;L1'!N374,0))*N$16</f>
        <v>0</v>
      </c>
      <c r="O58" s="94">
        <f>-(MIN('P&amp;L1'!O372,0)+MIN('P&amp;L1'!O373,0)+MIN('P&amp;L1'!O374,0))*O$16</f>
        <v>0</v>
      </c>
      <c r="P58" s="94">
        <f>-(MIN('P&amp;L1'!P372,0)+MIN('P&amp;L1'!P373,0)+MIN('P&amp;L1'!P374,0))*P$16</f>
        <v>0</v>
      </c>
      <c r="Q58" s="94">
        <f>-(MIN('P&amp;L1'!Q372,0)+MIN('P&amp;L1'!Q373,0)+MIN('P&amp;L1'!Q374,0))*Q$16</f>
        <v>0</v>
      </c>
      <c r="R58" s="94">
        <f>-(MIN('P&amp;L1'!R372,0)+MIN('P&amp;L1'!R373,0)+MIN('P&amp;L1'!R374,0))*R$16</f>
        <v>0</v>
      </c>
      <c r="S58" s="94">
        <f>-(MIN('P&amp;L1'!S372,0)+MIN('P&amp;L1'!S373,0)+MIN('P&amp;L1'!S374,0))*S$16</f>
        <v>0</v>
      </c>
      <c r="T58" s="94">
        <f>-(MIN('P&amp;L1'!T372,0)+MIN('P&amp;L1'!T373,0)+MIN('P&amp;L1'!T374,0))*T$16</f>
        <v>0</v>
      </c>
      <c r="U58" s="94">
        <f>-(MIN('P&amp;L1'!U372,0)+MIN('P&amp;L1'!U373,0)+MIN('P&amp;L1'!U374,0))*U$16</f>
        <v>0</v>
      </c>
      <c r="V58" s="94">
        <f>-(MIN('P&amp;L1'!V372,0)+MIN('P&amp;L1'!V373,0)+MIN('P&amp;L1'!V374,0))*V$16</f>
        <v>0</v>
      </c>
      <c r="W58" s="94">
        <f>-(MIN('P&amp;L1'!W372,0)+MIN('P&amp;L1'!W373,0)+MIN('P&amp;L1'!W374,0))*W$16</f>
        <v>0</v>
      </c>
      <c r="X58" s="94">
        <f>-(MIN('P&amp;L1'!X372,0)+MIN('P&amp;L1'!X373,0)+MIN('P&amp;L1'!X374,0))*X$16</f>
        <v>0</v>
      </c>
      <c r="Y58" s="94">
        <f>-(MIN('P&amp;L1'!Y372,0)+MIN('P&amp;L1'!Y373,0)+MIN('P&amp;L1'!Y374,0))*Y$16</f>
        <v>0</v>
      </c>
      <c r="Z58" s="94">
        <f>-(MIN('P&amp;L1'!Z372,0)+MIN('P&amp;L1'!Z373,0)+MIN('P&amp;L1'!Z374,0))*Z$16</f>
        <v>0</v>
      </c>
      <c r="AA58" s="94">
        <f>-(MIN('P&amp;L1'!AA372,0)+MIN('P&amp;L1'!AA373,0)+MIN('P&amp;L1'!AA374,0))*AA$16</f>
        <v>0</v>
      </c>
      <c r="AB58" s="547">
        <f>-(MIN('P&amp;L1'!AB372,0)+MIN('P&amp;L1'!AB373,0)+MIN('P&amp;L1'!AB374,0))*AB$16</f>
        <v>0</v>
      </c>
    </row>
    <row r="59" spans="2:28" hidden="1" outlineLevel="1">
      <c r="B59" s="271" t="s">
        <v>710</v>
      </c>
      <c r="C59" s="271"/>
      <c r="D59" s="546" t="str">
        <f ca="1">'Line Items'!D859</f>
        <v>Capital Expenditure (inc intangible assets and investing activities)</v>
      </c>
      <c r="E59" s="113" t="str">
        <f t="shared" si="2"/>
        <v>£000</v>
      </c>
      <c r="F59" s="113"/>
      <c r="G59" s="94">
        <f>-SUM(CF!G$25:G$26)*G$16</f>
        <v>0</v>
      </c>
      <c r="H59" s="94">
        <f>-SUM(CF!H$25:H$26)*H$16</f>
        <v>0</v>
      </c>
      <c r="I59" s="94">
        <f>-SUM(CF!I$25:I$26)*I$16</f>
        <v>0</v>
      </c>
      <c r="J59" s="94">
        <f>-SUM(CF!J$25:J$26)*J$16</f>
        <v>0</v>
      </c>
      <c r="K59" s="94">
        <f>-SUM(CF!K$25:K$26)*K$16</f>
        <v>0</v>
      </c>
      <c r="L59" s="94">
        <f>-SUM(CF!L$25:L$26)*L$16</f>
        <v>0</v>
      </c>
      <c r="M59" s="94">
        <f>-SUM(CF!M$25:M$26)*M$16</f>
        <v>0</v>
      </c>
      <c r="N59" s="94">
        <f>-SUM(CF!N$25:N$26)*N$16</f>
        <v>0</v>
      </c>
      <c r="O59" s="94">
        <f>-SUM(CF!O$25:O$26)*O$16</f>
        <v>0</v>
      </c>
      <c r="P59" s="94">
        <f>-SUM(CF!P$25:P$26)*P$16</f>
        <v>0</v>
      </c>
      <c r="Q59" s="94">
        <f>-SUM(CF!Q$25:Q$26)*Q$16</f>
        <v>0</v>
      </c>
      <c r="R59" s="94">
        <f>-SUM(CF!R$25:R$26)*R$16</f>
        <v>0</v>
      </c>
      <c r="S59" s="94">
        <f>-SUM(CF!S$25:S$26)*S$16</f>
        <v>0</v>
      </c>
      <c r="T59" s="94">
        <f>-SUM(CF!T$25:T$26)*T$16</f>
        <v>0</v>
      </c>
      <c r="U59" s="94">
        <f>-SUM(CF!U$25:U$26)*U$16</f>
        <v>0</v>
      </c>
      <c r="V59" s="94">
        <f>-SUM(CF!V$25:V$26)*V$16</f>
        <v>0</v>
      </c>
      <c r="W59" s="94">
        <f>-SUM(CF!W$25:W$26)*W$16</f>
        <v>0</v>
      </c>
      <c r="X59" s="94">
        <f>-SUM(CF!X$25:X$26)*X$16</f>
        <v>0</v>
      </c>
      <c r="Y59" s="94">
        <f>-SUM(CF!Y$25:Y$26)*Y$16</f>
        <v>0</v>
      </c>
      <c r="Z59" s="94">
        <f>-SUM(CF!Z$25:Z$26)*Z$16</f>
        <v>0</v>
      </c>
      <c r="AA59" s="94">
        <f>-SUM(CF!AA$25:AA$26)*AA$16</f>
        <v>0</v>
      </c>
      <c r="AB59" s="95">
        <f>-SUM(CF!AB$25:AB$26)*AB$16</f>
        <v>0</v>
      </c>
    </row>
    <row r="60" spans="2:28" hidden="1" outlineLevel="1">
      <c r="B60" s="271" t="s">
        <v>710</v>
      </c>
      <c r="C60" s="271"/>
      <c r="D60" s="435" t="str">
        <f ca="1">'Line Items'!D860</f>
        <v>Exclude: Grants received for capital expenditure</v>
      </c>
      <c r="E60" s="113" t="str">
        <f t="shared" si="2"/>
        <v>£000</v>
      </c>
      <c r="F60" s="113"/>
      <c r="G60" s="181"/>
      <c r="H60" s="181"/>
      <c r="I60" s="181"/>
      <c r="J60" s="181"/>
      <c r="K60" s="181"/>
      <c r="L60" s="181"/>
      <c r="M60" s="181"/>
      <c r="N60" s="181"/>
      <c r="O60" s="181"/>
      <c r="P60" s="181"/>
      <c r="Q60" s="181"/>
      <c r="R60" s="181"/>
      <c r="S60" s="181"/>
      <c r="T60" s="181"/>
      <c r="U60" s="181"/>
      <c r="V60" s="181"/>
      <c r="W60" s="181"/>
      <c r="X60" s="181"/>
      <c r="Y60" s="181"/>
      <c r="Z60" s="181"/>
      <c r="AA60" s="181"/>
      <c r="AB60" s="182"/>
    </row>
    <row r="61" spans="2:28" hidden="1" outlineLevel="1">
      <c r="B61" s="271" t="s">
        <v>710</v>
      </c>
      <c r="C61" s="271"/>
      <c r="D61" s="435" t="str">
        <f ca="1">'Line Items'!D861</f>
        <v>Lease payments in relation to on-balance sheet leased assets</v>
      </c>
      <c r="E61" s="113" t="str">
        <f t="shared" si="2"/>
        <v>£000</v>
      </c>
      <c r="F61" s="113"/>
      <c r="G61" s="181"/>
      <c r="H61" s="181"/>
      <c r="I61" s="181"/>
      <c r="J61" s="181"/>
      <c r="K61" s="181"/>
      <c r="L61" s="181"/>
      <c r="M61" s="181"/>
      <c r="N61" s="181"/>
      <c r="O61" s="181"/>
      <c r="P61" s="181"/>
      <c r="Q61" s="181"/>
      <c r="R61" s="181"/>
      <c r="S61" s="181"/>
      <c r="T61" s="181"/>
      <c r="U61" s="181"/>
      <c r="V61" s="181"/>
      <c r="W61" s="181"/>
      <c r="X61" s="181"/>
      <c r="Y61" s="181"/>
      <c r="Z61" s="181"/>
      <c r="AA61" s="181"/>
      <c r="AB61" s="182"/>
    </row>
    <row r="62" spans="2:28" hidden="1" outlineLevel="1">
      <c r="B62" s="271" t="s">
        <v>710</v>
      </c>
      <c r="C62" s="271"/>
      <c r="D62" s="435" t="str">
        <f ca="1">'Line Items'!D862</f>
        <v>Exclude: Interest relating to on-balance sheet leased assets</v>
      </c>
      <c r="E62" s="113" t="str">
        <f t="shared" si="2"/>
        <v>£000</v>
      </c>
      <c r="F62" s="113"/>
      <c r="G62" s="181"/>
      <c r="H62" s="181"/>
      <c r="I62" s="181"/>
      <c r="J62" s="181"/>
      <c r="K62" s="181"/>
      <c r="L62" s="181"/>
      <c r="M62" s="181"/>
      <c r="N62" s="181"/>
      <c r="O62" s="181"/>
      <c r="P62" s="181"/>
      <c r="Q62" s="181"/>
      <c r="R62" s="181"/>
      <c r="S62" s="181"/>
      <c r="T62" s="181"/>
      <c r="U62" s="181"/>
      <c r="V62" s="181"/>
      <c r="W62" s="181"/>
      <c r="X62" s="181"/>
      <c r="Y62" s="181"/>
      <c r="Z62" s="181"/>
      <c r="AA62" s="181"/>
      <c r="AB62" s="182"/>
    </row>
    <row r="63" spans="2:28" hidden="1" outlineLevel="1">
      <c r="B63" s="271" t="s">
        <v>710</v>
      </c>
      <c r="C63" s="271"/>
      <c r="D63" s="435" t="str">
        <f ca="1">'Line Items'!D863</f>
        <v>Exclude: Depreciation</v>
      </c>
      <c r="E63" s="113" t="str">
        <f t="shared" si="2"/>
        <v>£000</v>
      </c>
      <c r="F63" s="113"/>
      <c r="G63" s="94">
        <f>'P&amp;L1'!G$268*G$16</f>
        <v>0</v>
      </c>
      <c r="H63" s="94">
        <f>'P&amp;L1'!H$268*H$16</f>
        <v>0</v>
      </c>
      <c r="I63" s="94">
        <f>'P&amp;L1'!I$268*I$16</f>
        <v>0</v>
      </c>
      <c r="J63" s="94">
        <f>'P&amp;L1'!J$268*J$16</f>
        <v>0</v>
      </c>
      <c r="K63" s="94">
        <f>'P&amp;L1'!K$268*K$16</f>
        <v>0</v>
      </c>
      <c r="L63" s="94">
        <f>'P&amp;L1'!L$268*L$16</f>
        <v>0</v>
      </c>
      <c r="M63" s="94">
        <f>'P&amp;L1'!M$268*M$16</f>
        <v>0</v>
      </c>
      <c r="N63" s="94">
        <f>'P&amp;L1'!N$268*N$16</f>
        <v>0</v>
      </c>
      <c r="O63" s="94">
        <f>'P&amp;L1'!O$268*O$16</f>
        <v>0</v>
      </c>
      <c r="P63" s="94">
        <f>'P&amp;L1'!P$268*P$16</f>
        <v>0</v>
      </c>
      <c r="Q63" s="94">
        <f>'P&amp;L1'!Q$268*Q$16</f>
        <v>0</v>
      </c>
      <c r="R63" s="94">
        <f>'P&amp;L1'!R$268*R$16</f>
        <v>0</v>
      </c>
      <c r="S63" s="94">
        <f>'P&amp;L1'!S$268*S$16</f>
        <v>0</v>
      </c>
      <c r="T63" s="94">
        <f>'P&amp;L1'!T$268*T$16</f>
        <v>0</v>
      </c>
      <c r="U63" s="94">
        <f>'P&amp;L1'!U$268*U$16</f>
        <v>0</v>
      </c>
      <c r="V63" s="94">
        <f>'P&amp;L1'!V$268*V$16</f>
        <v>0</v>
      </c>
      <c r="W63" s="94">
        <f>'P&amp;L1'!W$268*W$16</f>
        <v>0</v>
      </c>
      <c r="X63" s="94">
        <f>'P&amp;L1'!X$268*X$16</f>
        <v>0</v>
      </c>
      <c r="Y63" s="94">
        <f>'P&amp;L1'!Y$268*Y$16</f>
        <v>0</v>
      </c>
      <c r="Z63" s="94">
        <f>'P&amp;L1'!Z$268*Z$16</f>
        <v>0</v>
      </c>
      <c r="AA63" s="94">
        <f>'P&amp;L1'!AA$268*AA$16</f>
        <v>0</v>
      </c>
      <c r="AB63" s="95">
        <f>'P&amp;L1'!AB$268*AB$16</f>
        <v>0</v>
      </c>
    </row>
    <row r="64" spans="2:28" hidden="1" outlineLevel="1">
      <c r="B64" s="271" t="s">
        <v>710</v>
      </c>
      <c r="C64" s="271"/>
      <c r="D64" s="435" t="str">
        <f ca="1">'Line Items'!D864</f>
        <v>Exclude: Amortisation</v>
      </c>
      <c r="E64" s="113" t="str">
        <f t="shared" si="2"/>
        <v>£000</v>
      </c>
      <c r="F64" s="113"/>
      <c r="G64" s="94">
        <f>'P&amp;L1'!G$267*G$16</f>
        <v>0</v>
      </c>
      <c r="H64" s="94">
        <f>'P&amp;L1'!H$267*H$16</f>
        <v>0</v>
      </c>
      <c r="I64" s="94">
        <f>'P&amp;L1'!I$267*I$16</f>
        <v>0</v>
      </c>
      <c r="J64" s="94">
        <f>'P&amp;L1'!J$267*J$16</f>
        <v>0</v>
      </c>
      <c r="K64" s="94">
        <f>'P&amp;L1'!K$267*K$16</f>
        <v>0</v>
      </c>
      <c r="L64" s="94">
        <f>'P&amp;L1'!L$267*L$16</f>
        <v>0</v>
      </c>
      <c r="M64" s="94">
        <f>'P&amp;L1'!M$267*M$16</f>
        <v>0</v>
      </c>
      <c r="N64" s="94">
        <f>'P&amp;L1'!N$267*N$16</f>
        <v>0</v>
      </c>
      <c r="O64" s="94">
        <f>'P&amp;L1'!O$267*O$16</f>
        <v>0</v>
      </c>
      <c r="P64" s="94">
        <f>'P&amp;L1'!P$267*P$16</f>
        <v>0</v>
      </c>
      <c r="Q64" s="94">
        <f>'P&amp;L1'!Q$267*Q$16</f>
        <v>0</v>
      </c>
      <c r="R64" s="94">
        <f>'P&amp;L1'!R$267*R$16</f>
        <v>0</v>
      </c>
      <c r="S64" s="94">
        <f>'P&amp;L1'!S$267*S$16</f>
        <v>0</v>
      </c>
      <c r="T64" s="94">
        <f>'P&amp;L1'!T$267*T$16</f>
        <v>0</v>
      </c>
      <c r="U64" s="94">
        <f>'P&amp;L1'!U$267*U$16</f>
        <v>0</v>
      </c>
      <c r="V64" s="94">
        <f>'P&amp;L1'!V$267*V$16</f>
        <v>0</v>
      </c>
      <c r="W64" s="94">
        <f>'P&amp;L1'!W$267*W$16</f>
        <v>0</v>
      </c>
      <c r="X64" s="94">
        <f>'P&amp;L1'!X$267*X$16</f>
        <v>0</v>
      </c>
      <c r="Y64" s="94">
        <f>'P&amp;L1'!Y$267*Y$16</f>
        <v>0</v>
      </c>
      <c r="Z64" s="94">
        <f>'P&amp;L1'!Z$267*Z$16</f>
        <v>0</v>
      </c>
      <c r="AA64" s="94">
        <f>'P&amp;L1'!AA$267*AA$16</f>
        <v>0</v>
      </c>
      <c r="AB64" s="95">
        <f>'P&amp;L1'!AB$267*AB$16</f>
        <v>0</v>
      </c>
    </row>
    <row r="65" spans="2:29" hidden="1" outlineLevel="1">
      <c r="B65" s="271" t="s">
        <v>710</v>
      </c>
      <c r="C65" s="271"/>
      <c r="D65" s="435" t="str">
        <f ca="1">'Line Items'!D865</f>
        <v>Exclude: Bad debt provisions</v>
      </c>
      <c r="E65" s="113" t="str">
        <f t="shared" si="2"/>
        <v>£000</v>
      </c>
      <c r="F65" s="113"/>
      <c r="G65" s="94">
        <f>'P&amp;L1'!G$248*G$16</f>
        <v>0</v>
      </c>
      <c r="H65" s="94">
        <f>'P&amp;L1'!H$248*H$16</f>
        <v>0</v>
      </c>
      <c r="I65" s="94">
        <f>'P&amp;L1'!I$248*I$16</f>
        <v>0</v>
      </c>
      <c r="J65" s="94">
        <f>'P&amp;L1'!J$248*J$16</f>
        <v>0</v>
      </c>
      <c r="K65" s="94">
        <f>'P&amp;L1'!K$248*K$16</f>
        <v>0</v>
      </c>
      <c r="L65" s="94">
        <f>'P&amp;L1'!L$248*L$16</f>
        <v>0</v>
      </c>
      <c r="M65" s="94">
        <f>'P&amp;L1'!M$248*M$16</f>
        <v>0</v>
      </c>
      <c r="N65" s="94">
        <f>'P&amp;L1'!N$248*N$16</f>
        <v>0</v>
      </c>
      <c r="O65" s="94">
        <f>'P&amp;L1'!O$248*O$16</f>
        <v>0</v>
      </c>
      <c r="P65" s="94">
        <f>'P&amp;L1'!P$248*P$16</f>
        <v>0</v>
      </c>
      <c r="Q65" s="94">
        <f>'P&amp;L1'!Q$248*Q$16</f>
        <v>0</v>
      </c>
      <c r="R65" s="94">
        <f>'P&amp;L1'!R$248*R$16</f>
        <v>0</v>
      </c>
      <c r="S65" s="94">
        <f>'P&amp;L1'!S$248*S$16</f>
        <v>0</v>
      </c>
      <c r="T65" s="94">
        <f>'P&amp;L1'!T$248*T$16</f>
        <v>0</v>
      </c>
      <c r="U65" s="94">
        <f>'P&amp;L1'!U$248*U$16</f>
        <v>0</v>
      </c>
      <c r="V65" s="94">
        <f>'P&amp;L1'!V$248*V$16</f>
        <v>0</v>
      </c>
      <c r="W65" s="94">
        <f>'P&amp;L1'!W$248*W$16</f>
        <v>0</v>
      </c>
      <c r="X65" s="94">
        <f>'P&amp;L1'!X$248*X$16</f>
        <v>0</v>
      </c>
      <c r="Y65" s="94">
        <f>'P&amp;L1'!Y$248*Y$16</f>
        <v>0</v>
      </c>
      <c r="Z65" s="94">
        <f>'P&amp;L1'!Z$248*Z$16</f>
        <v>0</v>
      </c>
      <c r="AA65" s="94">
        <f>'P&amp;L1'!AA$248*AA$16</f>
        <v>0</v>
      </c>
      <c r="AB65" s="95">
        <f>'P&amp;L1'!AB$248*AB$16</f>
        <v>0</v>
      </c>
    </row>
    <row r="66" spans="2:29" hidden="1" outlineLevel="1">
      <c r="B66" s="271" t="s">
        <v>710</v>
      </c>
      <c r="C66" s="271"/>
      <c r="D66" s="272" t="str">
        <f ca="1">'Line Items'!D866</f>
        <v>Exclude: Expenditure included in Total Costs that is precluded from Actual Operating Costs</v>
      </c>
      <c r="E66" s="274" t="str">
        <f t="shared" si="2"/>
        <v>£000</v>
      </c>
      <c r="F66" s="274"/>
      <c r="G66" s="439"/>
      <c r="H66" s="439"/>
      <c r="I66" s="439"/>
      <c r="J66" s="439"/>
      <c r="K66" s="439"/>
      <c r="L66" s="439"/>
      <c r="M66" s="439"/>
      <c r="N66" s="439"/>
      <c r="O66" s="439"/>
      <c r="P66" s="439"/>
      <c r="Q66" s="439"/>
      <c r="R66" s="439"/>
      <c r="S66" s="439"/>
      <c r="T66" s="439"/>
      <c r="U66" s="439"/>
      <c r="V66" s="439"/>
      <c r="W66" s="439"/>
      <c r="X66" s="439"/>
      <c r="Y66" s="439"/>
      <c r="Z66" s="439"/>
      <c r="AA66" s="439"/>
      <c r="AB66" s="440"/>
    </row>
    <row r="67" spans="2:29" hidden="1" outlineLevel="1">
      <c r="B67" s="271" t="s">
        <v>711</v>
      </c>
      <c r="C67" s="271"/>
      <c r="D67" s="435" t="str">
        <f ca="1">'Line Items'!D867</f>
        <v>Movement in Creditors: (Increase) / Decrease</v>
      </c>
      <c r="E67" s="113" t="str">
        <f t="shared" si="2"/>
        <v>£000</v>
      </c>
      <c r="F67" s="113"/>
      <c r="G67" s="94">
        <f>(SUM(BS!G$36:G$37,BS!G$40:G$42,BS!G$44:G$46,BS!G$53:G$62)
   -IF(G$15=1,SUM(BS!$AD$36:$AD$37,BS!$AD$40:$AD$42,BS!$AD$44:$AD$46,BS!$AD$53:$AD$62),
                  SUM(BS!F$36:F$37,BS!F$40:F$42,BS!F$44:F$46,BS!F$53:F$62)))*G$16</f>
        <v>0</v>
      </c>
      <c r="H67" s="94">
        <f>(SUM(BS!H$36:H$37,BS!H$40:H$42,BS!H$44:H$46,BS!H$53:H$62)
   -IF(H$15=1,SUM(BS!$AD$36:$AD$37,BS!$AD$40:$AD$42,BS!$AD$44:$AD$46,BS!$AD$53:$AD$62),
                  SUM(BS!G$36:G$37,BS!G$40:G$42,BS!G$44:G$46,BS!G$53:G$62)))*H$16</f>
        <v>0</v>
      </c>
      <c r="I67" s="94">
        <f>(SUM(BS!I$36:I$37,BS!I$40:I$42,BS!I$44:I$46,BS!I$53:I$62)
   -IF(I$15=1,SUM(BS!$AD$36:$AD$37,BS!$AD$40:$AD$42,BS!$AD$44:$AD$46,BS!$AD$53:$AD$62),
                  SUM(BS!H$36:H$37,BS!H$40:H$42,BS!H$44:H$46,BS!H$53:H$62)))*I$16</f>
        <v>0</v>
      </c>
      <c r="J67" s="94">
        <f>(SUM(BS!J$36:J$37,BS!J$40:J$42,BS!J$44:J$46,BS!J$53:J$62)
   -IF(J$15=1,SUM(BS!$AD$36:$AD$37,BS!$AD$40:$AD$42,BS!$AD$44:$AD$46,BS!$AD$53:$AD$62),
                  SUM(BS!I$36:I$37,BS!I$40:I$42,BS!I$44:I$46,BS!I$53:I$62)))*J$16</f>
        <v>0</v>
      </c>
      <c r="K67" s="94">
        <f>(SUM(BS!K$36:K$37,BS!K$40:K$42,BS!K$44:K$46,BS!K$53:K$62)
   -IF(K$15=1,SUM(BS!$AD$36:$AD$37,BS!$AD$40:$AD$42,BS!$AD$44:$AD$46,BS!$AD$53:$AD$62),
                  SUM(BS!J$36:J$37,BS!J$40:J$42,BS!J$44:J$46,BS!J$53:J$62)))*K$16</f>
        <v>0</v>
      </c>
      <c r="L67" s="94">
        <f>(SUM(BS!L$36:L$37,BS!L$40:L$42,BS!L$44:L$46,BS!L$53:L$62)
   -IF(L$15=1,SUM(BS!$AD$36:$AD$37,BS!$AD$40:$AD$42,BS!$AD$44:$AD$46,BS!$AD$53:$AD$62),
                  SUM(BS!K$36:K$37,BS!K$40:K$42,BS!K$44:K$46,BS!K$53:K$62)))*L$16</f>
        <v>0</v>
      </c>
      <c r="M67" s="94">
        <f>(SUM(BS!M$36:M$37,BS!M$40:M$42,BS!M$44:M$46,BS!M$53:M$62)
   -IF(M$15=1,SUM(BS!$AD$36:$AD$37,BS!$AD$40:$AD$42,BS!$AD$44:$AD$46,BS!$AD$53:$AD$62),
                  SUM(BS!L$36:L$37,BS!L$40:L$42,BS!L$44:L$46,BS!L$53:L$62)))*M$16</f>
        <v>0</v>
      </c>
      <c r="N67" s="94">
        <f>(SUM(BS!N$36:N$37,BS!N$40:N$42,BS!N$44:N$46,BS!N$53:N$62)
   -IF(N$15=1,SUM(BS!$AD$36:$AD$37,BS!$AD$40:$AD$42,BS!$AD$44:$AD$46,BS!$AD$53:$AD$62),
                  SUM(BS!M$36:M$37,BS!M$40:M$42,BS!M$44:M$46,BS!M$53:M$62)))*N$16</f>
        <v>0</v>
      </c>
      <c r="O67" s="94">
        <f>(SUM(BS!O$36:O$37,BS!O$40:O$42,BS!O$44:O$46,BS!O$53:O$62)
   -IF(O$15=1,SUM(BS!$AD$36:$AD$37,BS!$AD$40:$AD$42,BS!$AD$44:$AD$46,BS!$AD$53:$AD$62),
                  SUM(BS!N$36:N$37,BS!N$40:N$42,BS!N$44:N$46,BS!N$53:N$62)))*O$16</f>
        <v>0</v>
      </c>
      <c r="P67" s="94">
        <f>(SUM(BS!P$36:P$37,BS!P$40:P$42,BS!P$44:P$46,BS!P$53:P$62)
   -IF(P$15=1,SUM(BS!$AD$36:$AD$37,BS!$AD$40:$AD$42,BS!$AD$44:$AD$46,BS!$AD$53:$AD$62),
                  SUM(BS!O$36:O$37,BS!O$40:O$42,BS!O$44:O$46,BS!O$53:O$62)))*P$16</f>
        <v>0</v>
      </c>
      <c r="Q67" s="94">
        <f>(SUM(BS!Q$36:Q$37,BS!Q$40:Q$42,BS!Q$44:Q$46,BS!Q$53:Q$62)
   -IF(Q$15=1,SUM(BS!$AD$36:$AD$37,BS!$AD$40:$AD$42,BS!$AD$44:$AD$46,BS!$AD$53:$AD$62),
                  SUM(BS!P$36:P$37,BS!P$40:P$42,BS!P$44:P$46,BS!P$53:P$62)))*Q$16</f>
        <v>0</v>
      </c>
      <c r="R67" s="94">
        <f>(SUM(BS!R$36:R$37,BS!R$40:R$42,BS!R$44:R$46,BS!R$53:R$62)
   -IF(R$15=1,SUM(BS!$AD$36:$AD$37,BS!$AD$40:$AD$42,BS!$AD$44:$AD$46,BS!$AD$53:$AD$62),
                  SUM(BS!Q$36:Q$37,BS!Q$40:Q$42,BS!Q$44:Q$46,BS!Q$53:Q$62)))*R$16</f>
        <v>0</v>
      </c>
      <c r="S67" s="94">
        <f>(SUM(BS!S$36:S$37,BS!S$40:S$42,BS!S$44:S$46,BS!S$53:S$62)
   -IF(S$15=1,SUM(BS!$AD$36:$AD$37,BS!$AD$40:$AD$42,BS!$AD$44:$AD$46,BS!$AD$53:$AD$62),
                  SUM(BS!R$36:R$37,BS!R$40:R$42,BS!R$44:R$46,BS!R$53:R$62)))*S$16</f>
        <v>0</v>
      </c>
      <c r="T67" s="94">
        <f>(SUM(BS!T$36:T$37,BS!T$40:T$42,BS!T$44:T$46,BS!T$53:T$62)
   -IF(T$15=1,SUM(BS!$AD$36:$AD$37,BS!$AD$40:$AD$42,BS!$AD$44:$AD$46,BS!$AD$53:$AD$62),
                  SUM(BS!S$36:S$37,BS!S$40:S$42,BS!S$44:S$46,BS!S$53:S$62)))*T$16</f>
        <v>0</v>
      </c>
      <c r="U67" s="94">
        <f>(SUM(BS!U$36:U$37,BS!U$40:U$42,BS!U$44:U$46,BS!U$53:U$62)
   -IF(U$15=1,SUM(BS!$AD$36:$AD$37,BS!$AD$40:$AD$42,BS!$AD$44:$AD$46,BS!$AD$53:$AD$62),
                  SUM(BS!T$36:T$37,BS!T$40:T$42,BS!T$44:T$46,BS!T$53:T$62)))*U$16</f>
        <v>0</v>
      </c>
      <c r="V67" s="94">
        <f>(SUM(BS!V$36:V$37,BS!V$40:V$42,BS!V$44:V$46,BS!V$53:V$62)
   -IF(V$15=1,SUM(BS!$AD$36:$AD$37,BS!$AD$40:$AD$42,BS!$AD$44:$AD$46,BS!$AD$53:$AD$62),
                  SUM(BS!U$36:U$37,BS!U$40:U$42,BS!U$44:U$46,BS!U$53:U$62)))*V$16</f>
        <v>0</v>
      </c>
      <c r="W67" s="94">
        <f>(SUM(BS!W$36:W$37,BS!W$40:W$42,BS!W$44:W$46,BS!W$53:W$62)
   -IF(W$15=1,SUM(BS!$AD$36:$AD$37,BS!$AD$40:$AD$42,BS!$AD$44:$AD$46,BS!$AD$53:$AD$62),
                  SUM(BS!V$36:V$37,BS!V$40:V$42,BS!V$44:V$46,BS!V$53:V$62)))*W$16</f>
        <v>0</v>
      </c>
      <c r="X67" s="94">
        <f>(SUM(BS!X$36:X$37,BS!X$40:X$42,BS!X$44:X$46,BS!X$53:X$62)
   -IF(X$15=1,SUM(BS!$AD$36:$AD$37,BS!$AD$40:$AD$42,BS!$AD$44:$AD$46,BS!$AD$53:$AD$62),
                  SUM(BS!W$36:W$37,BS!W$40:W$42,BS!W$44:W$46,BS!W$53:W$62)))*X$16</f>
        <v>0</v>
      </c>
      <c r="Y67" s="94">
        <f>(SUM(BS!Y$36:Y$37,BS!Y$40:Y$42,BS!Y$44:Y$46,BS!Y$53:Y$62)
   -IF(Y$15=1,SUM(BS!$AD$36:$AD$37,BS!$AD$40:$AD$42,BS!$AD$44:$AD$46,BS!$AD$53:$AD$62),
                  SUM(BS!X$36:X$37,BS!X$40:X$42,BS!X$44:X$46,BS!X$53:X$62)))*Y$16</f>
        <v>0</v>
      </c>
      <c r="Z67" s="94">
        <f>(SUM(BS!Z$36:Z$37,BS!Z$40:Z$42,BS!Z$44:Z$46,BS!Z$53:Z$62)
   -IF(Z$15=1,SUM(BS!$AD$36:$AD$37,BS!$AD$40:$AD$42,BS!$AD$44:$AD$46,BS!$AD$53:$AD$62),
                  SUM(BS!Y$36:Y$37,BS!Y$40:Y$42,BS!Y$44:Y$46,BS!Y$53:Y$62)))*Z$16</f>
        <v>0</v>
      </c>
      <c r="AA67" s="94">
        <f>(SUM(BS!AA$36:AA$37,BS!AA$40:AA$42,BS!AA$44:AA$46,BS!AA$53:AA$62)
   -IF(AA$15=1,SUM(BS!$AD$36:$AD$37,BS!$AD$40:$AD$42,BS!$AD$44:$AD$46,BS!$AD$53:$AD$62),
                  SUM(BS!Z$36:Z$37,BS!Z$40:Z$42,BS!Z$44:Z$46,BS!Z$53:Z$62)))*AA$16</f>
        <v>0</v>
      </c>
      <c r="AB67" s="95">
        <f>(SUM(BS!AB$36:AB$37,BS!AB$40:AB$42,BS!AB$44:AB$46,BS!AB$53:AB$62)
   -IF(AB$15=1,SUM(BS!$AD$36:$AD$37,BS!$AD$40:$AD$42,BS!$AD$44:$AD$46,BS!$AD$53:$AD$62),
                  SUM(BS!AA$36:AA$37,BS!AA$40:AA$42,BS!AA$44:AA$46,BS!AA$53:AA$62)))*AB$16</f>
        <v>0</v>
      </c>
    </row>
    <row r="68" spans="2:29" hidden="1" outlineLevel="1">
      <c r="B68" s="271" t="s">
        <v>711</v>
      </c>
      <c r="C68" s="271"/>
      <c r="D68" s="435" t="str">
        <f ca="1">'Line Items'!D868</f>
        <v>Exclude: Movement in lease liabilities in relation to on-balance sheet leased assets</v>
      </c>
      <c r="E68" s="113" t="str">
        <f t="shared" si="2"/>
        <v>£000</v>
      </c>
      <c r="F68" s="113"/>
      <c r="G68" s="181"/>
      <c r="H68" s="181"/>
      <c r="I68" s="181"/>
      <c r="J68" s="181"/>
      <c r="K68" s="181"/>
      <c r="L68" s="181"/>
      <c r="M68" s="181"/>
      <c r="N68" s="181"/>
      <c r="O68" s="181"/>
      <c r="P68" s="181"/>
      <c r="Q68" s="181"/>
      <c r="R68" s="181"/>
      <c r="S68" s="181"/>
      <c r="T68" s="181"/>
      <c r="U68" s="181"/>
      <c r="V68" s="181"/>
      <c r="W68" s="181"/>
      <c r="X68" s="181"/>
      <c r="Y68" s="181"/>
      <c r="Z68" s="181"/>
      <c r="AA68" s="181"/>
      <c r="AB68" s="182"/>
    </row>
    <row r="69" spans="2:29" hidden="1" outlineLevel="1">
      <c r="B69" s="271" t="s">
        <v>711</v>
      </c>
      <c r="C69" s="271"/>
      <c r="D69" s="538" t="str">
        <f ca="1">'Line Items'!D869</f>
        <v>Exclude: Movement in liabilities in relation to grants received for purchase of fixed assets</v>
      </c>
      <c r="E69" s="541" t="str">
        <f t="shared" si="2"/>
        <v>£000</v>
      </c>
      <c r="F69" s="541"/>
      <c r="G69" s="539"/>
      <c r="H69" s="539"/>
      <c r="I69" s="539"/>
      <c r="J69" s="539"/>
      <c r="K69" s="539"/>
      <c r="L69" s="539"/>
      <c r="M69" s="539"/>
      <c r="N69" s="539"/>
      <c r="O69" s="539"/>
      <c r="P69" s="539"/>
      <c r="Q69" s="539"/>
      <c r="R69" s="539"/>
      <c r="S69" s="539"/>
      <c r="T69" s="539"/>
      <c r="U69" s="539"/>
      <c r="V69" s="539"/>
      <c r="W69" s="539"/>
      <c r="X69" s="539"/>
      <c r="Y69" s="539"/>
      <c r="Z69" s="539"/>
      <c r="AA69" s="539"/>
      <c r="AB69" s="540"/>
    </row>
    <row r="70" spans="2:29" hidden="1" outlineLevel="1">
      <c r="AB70" s="306"/>
    </row>
    <row r="71" spans="2:29" hidden="1" outlineLevel="1">
      <c r="D71" s="441" t="s">
        <v>503</v>
      </c>
      <c r="E71" s="209" t="str">
        <f>E69</f>
        <v>£000</v>
      </c>
      <c r="F71" s="209"/>
      <c r="G71" s="210">
        <f ca="1">SUM(G46:G69)</f>
        <v>0</v>
      </c>
      <c r="H71" s="210">
        <f t="shared" ref="H71:AB71" ca="1" si="3">SUM(H46:H69)</f>
        <v>0</v>
      </c>
      <c r="I71" s="210">
        <f t="shared" ca="1" si="3"/>
        <v>0</v>
      </c>
      <c r="J71" s="210">
        <f t="shared" ca="1" si="3"/>
        <v>0</v>
      </c>
      <c r="K71" s="210">
        <f t="shared" ca="1" si="3"/>
        <v>0</v>
      </c>
      <c r="L71" s="210">
        <f t="shared" ca="1" si="3"/>
        <v>0</v>
      </c>
      <c r="M71" s="210">
        <f t="shared" ca="1" si="3"/>
        <v>0</v>
      </c>
      <c r="N71" s="210">
        <f t="shared" ca="1" si="3"/>
        <v>0</v>
      </c>
      <c r="O71" s="210">
        <f t="shared" ca="1" si="3"/>
        <v>0</v>
      </c>
      <c r="P71" s="210">
        <f t="shared" ca="1" si="3"/>
        <v>0</v>
      </c>
      <c r="Q71" s="210">
        <f t="shared" ca="1" si="3"/>
        <v>0</v>
      </c>
      <c r="R71" s="210">
        <f t="shared" ca="1" si="3"/>
        <v>0</v>
      </c>
      <c r="S71" s="210">
        <f t="shared" ca="1" si="3"/>
        <v>0</v>
      </c>
      <c r="T71" s="210">
        <f t="shared" ca="1" si="3"/>
        <v>0</v>
      </c>
      <c r="U71" s="210">
        <f t="shared" ca="1" si="3"/>
        <v>0</v>
      </c>
      <c r="V71" s="210">
        <f t="shared" ca="1" si="3"/>
        <v>0</v>
      </c>
      <c r="W71" s="210">
        <f t="shared" ca="1" si="3"/>
        <v>0</v>
      </c>
      <c r="X71" s="210">
        <f t="shared" ca="1" si="3"/>
        <v>0</v>
      </c>
      <c r="Y71" s="210">
        <f t="shared" ca="1" si="3"/>
        <v>0</v>
      </c>
      <c r="Z71" s="210">
        <f t="shared" ca="1" si="3"/>
        <v>0</v>
      </c>
      <c r="AA71" s="210">
        <f t="shared" ca="1" si="3"/>
        <v>0</v>
      </c>
      <c r="AB71" s="245">
        <f t="shared" ca="1" si="3"/>
        <v>0</v>
      </c>
    </row>
    <row r="72" spans="2:29" collapsed="1"/>
    <row r="73" spans="2:29" ht="15">
      <c r="B73" s="15"/>
      <c r="C73" s="15" t="s">
        <v>708</v>
      </c>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2:29" hidden="1" outlineLevel="1">
      <c r="Q74" s="442"/>
      <c r="R74" s="442"/>
    </row>
    <row r="75" spans="2:29" hidden="1" outlineLevel="1">
      <c r="D75" s="106" t="str">
        <f>D41</f>
        <v>Modified Revenue</v>
      </c>
      <c r="E75" s="192" t="str">
        <f>E71</f>
        <v>£000</v>
      </c>
      <c r="F75" s="192"/>
      <c r="G75" s="90">
        <f t="shared" ref="G75:AB75" ca="1" si="4">G41</f>
        <v>0</v>
      </c>
      <c r="H75" s="90">
        <f t="shared" ca="1" si="4"/>
        <v>0</v>
      </c>
      <c r="I75" s="90">
        <f t="shared" ca="1" si="4"/>
        <v>0</v>
      </c>
      <c r="J75" s="90">
        <f t="shared" ca="1" si="4"/>
        <v>0</v>
      </c>
      <c r="K75" s="90">
        <f t="shared" ca="1" si="4"/>
        <v>0</v>
      </c>
      <c r="L75" s="90">
        <f t="shared" ca="1" si="4"/>
        <v>0</v>
      </c>
      <c r="M75" s="90">
        <f t="shared" ca="1" si="4"/>
        <v>0</v>
      </c>
      <c r="N75" s="90">
        <f t="shared" ca="1" si="4"/>
        <v>0</v>
      </c>
      <c r="O75" s="90">
        <f t="shared" ca="1" si="4"/>
        <v>0</v>
      </c>
      <c r="P75" s="90">
        <f t="shared" ca="1" si="4"/>
        <v>0</v>
      </c>
      <c r="Q75" s="90">
        <f t="shared" ca="1" si="4"/>
        <v>0</v>
      </c>
      <c r="R75" s="90">
        <f t="shared" ca="1" si="4"/>
        <v>0</v>
      </c>
      <c r="S75" s="90">
        <f t="shared" ca="1" si="4"/>
        <v>0</v>
      </c>
      <c r="T75" s="90">
        <f t="shared" ca="1" si="4"/>
        <v>0</v>
      </c>
      <c r="U75" s="90">
        <f t="shared" ca="1" si="4"/>
        <v>0</v>
      </c>
      <c r="V75" s="90">
        <f t="shared" ca="1" si="4"/>
        <v>0</v>
      </c>
      <c r="W75" s="90">
        <f t="shared" ca="1" si="4"/>
        <v>0</v>
      </c>
      <c r="X75" s="90">
        <f t="shared" ca="1" si="4"/>
        <v>0</v>
      </c>
      <c r="Y75" s="90">
        <f t="shared" ca="1" si="4"/>
        <v>0</v>
      </c>
      <c r="Z75" s="90">
        <f t="shared" ca="1" si="4"/>
        <v>0</v>
      </c>
      <c r="AA75" s="90">
        <f t="shared" ca="1" si="4"/>
        <v>0</v>
      </c>
      <c r="AB75" s="90">
        <f t="shared" ca="1" si="4"/>
        <v>0</v>
      </c>
    </row>
    <row r="76" spans="2:29" hidden="1" outlineLevel="1">
      <c r="D76" s="123" t="str">
        <f>D71</f>
        <v>Actual Operating Costs</v>
      </c>
      <c r="E76" s="124" t="str">
        <f>E75</f>
        <v>£000</v>
      </c>
      <c r="F76" s="124"/>
      <c r="G76" s="98">
        <f t="shared" ref="G76:AB76" ca="1" si="5">G71</f>
        <v>0</v>
      </c>
      <c r="H76" s="98">
        <f t="shared" ca="1" si="5"/>
        <v>0</v>
      </c>
      <c r="I76" s="98">
        <f t="shared" ca="1" si="5"/>
        <v>0</v>
      </c>
      <c r="J76" s="98">
        <f t="shared" ca="1" si="5"/>
        <v>0</v>
      </c>
      <c r="K76" s="98">
        <f t="shared" ca="1" si="5"/>
        <v>0</v>
      </c>
      <c r="L76" s="98">
        <f t="shared" ref="L76:M76" ca="1" si="6">L71</f>
        <v>0</v>
      </c>
      <c r="M76" s="98">
        <f t="shared" ca="1" si="6"/>
        <v>0</v>
      </c>
      <c r="N76" s="98">
        <f t="shared" ca="1" si="5"/>
        <v>0</v>
      </c>
      <c r="O76" s="98">
        <f t="shared" ca="1" si="5"/>
        <v>0</v>
      </c>
      <c r="P76" s="98">
        <f t="shared" ca="1" si="5"/>
        <v>0</v>
      </c>
      <c r="Q76" s="98">
        <f t="shared" ca="1" si="5"/>
        <v>0</v>
      </c>
      <c r="R76" s="98">
        <f t="shared" ca="1" si="5"/>
        <v>0</v>
      </c>
      <c r="S76" s="98">
        <f t="shared" ca="1" si="5"/>
        <v>0</v>
      </c>
      <c r="T76" s="98">
        <f t="shared" ca="1" si="5"/>
        <v>0</v>
      </c>
      <c r="U76" s="98">
        <f t="shared" ca="1" si="5"/>
        <v>0</v>
      </c>
      <c r="V76" s="98">
        <f t="shared" ca="1" si="5"/>
        <v>0</v>
      </c>
      <c r="W76" s="98">
        <f t="shared" ca="1" si="5"/>
        <v>0</v>
      </c>
      <c r="X76" s="98">
        <f t="shared" ca="1" si="5"/>
        <v>0</v>
      </c>
      <c r="Y76" s="98">
        <f t="shared" ca="1" si="5"/>
        <v>0</v>
      </c>
      <c r="Z76" s="98">
        <f t="shared" ca="1" si="5"/>
        <v>0</v>
      </c>
      <c r="AA76" s="98">
        <f t="shared" ca="1" si="5"/>
        <v>0</v>
      </c>
      <c r="AB76" s="98">
        <f t="shared" ca="1" si="5"/>
        <v>0</v>
      </c>
    </row>
    <row r="77" spans="2:29" hidden="1" outlineLevel="1"/>
    <row r="78" spans="2:29" ht="13.5" hidden="1" outlineLevel="1" thickBot="1">
      <c r="D78" s="277" t="str">
        <f>C73</f>
        <v>FA Schedule 12 Financial Ratio</v>
      </c>
      <c r="E78" s="443">
        <v>1.05</v>
      </c>
      <c r="F78" s="443">
        <v>1.07</v>
      </c>
      <c r="G78" s="444">
        <f t="shared" ref="G78:AB78" ca="1" si="7">IF(G76=0,0,G75/G76)</f>
        <v>0</v>
      </c>
      <c r="H78" s="444">
        <f t="shared" ca="1" si="7"/>
        <v>0</v>
      </c>
      <c r="I78" s="444">
        <f t="shared" ca="1" si="7"/>
        <v>0</v>
      </c>
      <c r="J78" s="444">
        <f t="shared" ca="1" si="7"/>
        <v>0</v>
      </c>
      <c r="K78" s="444">
        <f t="shared" ca="1" si="7"/>
        <v>0</v>
      </c>
      <c r="L78" s="444">
        <f t="shared" ca="1" si="7"/>
        <v>0</v>
      </c>
      <c r="M78" s="444">
        <f t="shared" ca="1" si="7"/>
        <v>0</v>
      </c>
      <c r="N78" s="444">
        <f t="shared" ca="1" si="7"/>
        <v>0</v>
      </c>
      <c r="O78" s="444">
        <f t="shared" ca="1" si="7"/>
        <v>0</v>
      </c>
      <c r="P78" s="444">
        <f t="shared" ca="1" si="7"/>
        <v>0</v>
      </c>
      <c r="Q78" s="444">
        <f t="shared" ca="1" si="7"/>
        <v>0</v>
      </c>
      <c r="R78" s="444">
        <f t="shared" ca="1" si="7"/>
        <v>0</v>
      </c>
      <c r="S78" s="444">
        <f t="shared" ca="1" si="7"/>
        <v>0</v>
      </c>
      <c r="T78" s="444">
        <f t="shared" ca="1" si="7"/>
        <v>0</v>
      </c>
      <c r="U78" s="444">
        <f t="shared" ca="1" si="7"/>
        <v>0</v>
      </c>
      <c r="V78" s="444">
        <f t="shared" ca="1" si="7"/>
        <v>0</v>
      </c>
      <c r="W78" s="444">
        <f t="shared" ca="1" si="7"/>
        <v>0</v>
      </c>
      <c r="X78" s="444">
        <f t="shared" ca="1" si="7"/>
        <v>0</v>
      </c>
      <c r="Y78" s="444">
        <f t="shared" ca="1" si="7"/>
        <v>0</v>
      </c>
      <c r="Z78" s="444">
        <f t="shared" ca="1" si="7"/>
        <v>0</v>
      </c>
      <c r="AA78" s="444">
        <f t="shared" ca="1" si="7"/>
        <v>0</v>
      </c>
      <c r="AB78" s="444">
        <f t="shared" ca="1" si="7"/>
        <v>0</v>
      </c>
    </row>
    <row r="79" spans="2:29" ht="13.5" hidden="1" outlineLevel="1" thickTop="1">
      <c r="D79" s="445" t="s">
        <v>661</v>
      </c>
      <c r="G79" s="446" t="str">
        <f t="shared" ref="G79:K79" ca="1" si="8">IF(OR(G75=0,G76=0),"N/A",IF(ROUND(G78,3)&gt;=$F$78,"OK",IF(AND(ROUND(G78,3)&gt;=$E$78,ROUND(G78,3)&lt;$F$78),"LOCKUP","BREACH")))</f>
        <v>N/A</v>
      </c>
      <c r="H79" s="446" t="str">
        <f t="shared" ca="1" si="8"/>
        <v>N/A</v>
      </c>
      <c r="I79" s="446" t="str">
        <f t="shared" ca="1" si="8"/>
        <v>N/A</v>
      </c>
      <c r="J79" s="446" t="str">
        <f t="shared" ca="1" si="8"/>
        <v>N/A</v>
      </c>
      <c r="K79" s="446" t="str">
        <f t="shared" ca="1" si="8"/>
        <v>N/A</v>
      </c>
      <c r="L79" s="446" t="str">
        <f ca="1">IF(OR(L75=0,L76=0),"N/A",IF(ROUND(L78,3)&gt;=$F$78,"OK",IF(AND(ROUND(L78,3)&gt;=$E$78,ROUND(L78,3)&lt;$F$78),"LOCKUP","BREACH")))</f>
        <v>N/A</v>
      </c>
      <c r="M79" s="446" t="str">
        <f t="shared" ref="M79:AB79" ca="1" si="9">IF(OR(M75=0,M76=0),"N/A",IF(ROUND(M78,3)&gt;=$F$78,"OK",IF(AND(ROUND(M78,3)&gt;=$E$78,ROUND(M78,3)&lt;$F$78),"LOCKUP","BREACH")))</f>
        <v>N/A</v>
      </c>
      <c r="N79" s="446" t="str">
        <f t="shared" ca="1" si="9"/>
        <v>N/A</v>
      </c>
      <c r="O79" s="446" t="str">
        <f t="shared" ca="1" si="9"/>
        <v>N/A</v>
      </c>
      <c r="P79" s="446" t="str">
        <f t="shared" ca="1" si="9"/>
        <v>N/A</v>
      </c>
      <c r="Q79" s="446" t="str">
        <f t="shared" ca="1" si="9"/>
        <v>N/A</v>
      </c>
      <c r="R79" s="446" t="str">
        <f t="shared" ca="1" si="9"/>
        <v>N/A</v>
      </c>
      <c r="S79" s="446" t="str">
        <f t="shared" ca="1" si="9"/>
        <v>N/A</v>
      </c>
      <c r="T79" s="446" t="str">
        <f t="shared" ca="1" si="9"/>
        <v>N/A</v>
      </c>
      <c r="U79" s="446" t="str">
        <f t="shared" ca="1" si="9"/>
        <v>N/A</v>
      </c>
      <c r="V79" s="446" t="str">
        <f t="shared" ca="1" si="9"/>
        <v>N/A</v>
      </c>
      <c r="W79" s="446" t="str">
        <f t="shared" ca="1" si="9"/>
        <v>N/A</v>
      </c>
      <c r="X79" s="446" t="str">
        <f t="shared" ca="1" si="9"/>
        <v>N/A</v>
      </c>
      <c r="Y79" s="446" t="str">
        <f t="shared" ca="1" si="9"/>
        <v>N/A</v>
      </c>
      <c r="Z79" s="446" t="str">
        <f t="shared" ca="1" si="9"/>
        <v>N/A</v>
      </c>
      <c r="AA79" s="446" t="str">
        <f t="shared" ca="1" si="9"/>
        <v>N/A</v>
      </c>
      <c r="AB79" s="446" t="str">
        <f t="shared" ca="1" si="9"/>
        <v>N/A</v>
      </c>
    </row>
    <row r="80" spans="2:29" hidden="1" outlineLevel="1">
      <c r="D80" s="579" t="str">
        <f>"NB: In line with Franchise Agreement the ratio calculated in row "&amp;ROW(D78)&amp;" must be 1.070 or above before rounding in the bid model submitted."</f>
        <v>NB: In line with Franchise Agreement the ratio calculated in row 78 must be 1.070 or above before rounding in the bid model submitted.</v>
      </c>
    </row>
    <row r="81" spans="2:28" collapsed="1"/>
    <row r="82" spans="2:28" ht="15">
      <c r="B82" s="15"/>
      <c r="C82" s="15" t="s">
        <v>702</v>
      </c>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2:28" hidden="1" outlineLevel="1"/>
    <row r="84" spans="2:28" hidden="1" outlineLevel="1">
      <c r="D84" s="3" t="s">
        <v>713</v>
      </c>
      <c r="G84" s="447"/>
      <c r="H84" s="447"/>
      <c r="I84" s="447"/>
      <c r="J84" s="447"/>
      <c r="K84" s="447"/>
      <c r="L84" s="448">
        <f>Timeline!L32</f>
        <v>42461</v>
      </c>
      <c r="M84" s="448">
        <f>Timeline!M32</f>
        <v>42826</v>
      </c>
      <c r="N84" s="448">
        <f>Timeline!N32</f>
        <v>43191</v>
      </c>
      <c r="O84" s="448">
        <f>Timeline!O32</f>
        <v>43556</v>
      </c>
      <c r="P84" s="448">
        <f>Timeline!P32</f>
        <v>43922</v>
      </c>
      <c r="Q84" s="448">
        <f>Timeline!Q32</f>
        <v>44287</v>
      </c>
      <c r="R84" s="448">
        <f>Timeline!R32</f>
        <v>44652</v>
      </c>
      <c r="S84" s="448">
        <f>Timeline!S32</f>
        <v>45017</v>
      </c>
      <c r="T84" s="448">
        <f>Timeline!T32</f>
        <v>45383</v>
      </c>
      <c r="U84" s="448">
        <f>Timeline!U32</f>
        <v>45748</v>
      </c>
      <c r="V84" s="448">
        <f>Timeline!V32</f>
        <v>46113</v>
      </c>
      <c r="W84" s="448">
        <f>Timeline!W32</f>
        <v>46478</v>
      </c>
      <c r="X84" s="448">
        <f>Timeline!X32</f>
        <v>46844</v>
      </c>
      <c r="Y84" s="448">
        <f>Timeline!Y32</f>
        <v>47209</v>
      </c>
      <c r="Z84" s="448">
        <f>Timeline!Z32</f>
        <v>47574</v>
      </c>
      <c r="AA84" s="448">
        <f>Timeline!AA32</f>
        <v>47939</v>
      </c>
      <c r="AB84" s="448">
        <f>Timeline!AB32</f>
        <v>48305</v>
      </c>
    </row>
    <row r="85" spans="2:28" hidden="1" outlineLevel="1">
      <c r="D85" s="3" t="s">
        <v>714</v>
      </c>
      <c r="G85" s="447"/>
      <c r="H85" s="447"/>
      <c r="I85" s="447"/>
      <c r="J85" s="447"/>
      <c r="K85" s="447"/>
      <c r="L85" s="448">
        <f>Timeline!L31</f>
        <v>42825</v>
      </c>
      <c r="M85" s="448">
        <f>Timeline!M31</f>
        <v>43190</v>
      </c>
      <c r="N85" s="448">
        <f>Timeline!N31</f>
        <v>43555</v>
      </c>
      <c r="O85" s="448">
        <f>Timeline!O31</f>
        <v>43921</v>
      </c>
      <c r="P85" s="448">
        <f>Timeline!P31</f>
        <v>44286</v>
      </c>
      <c r="Q85" s="448">
        <f>Timeline!Q31</f>
        <v>44651</v>
      </c>
      <c r="R85" s="448">
        <f>Timeline!R31</f>
        <v>45016</v>
      </c>
      <c r="S85" s="448">
        <f>Timeline!S31</f>
        <v>45382</v>
      </c>
      <c r="T85" s="448">
        <f>Timeline!T31</f>
        <v>45747</v>
      </c>
      <c r="U85" s="448">
        <f>Timeline!U31</f>
        <v>46112</v>
      </c>
      <c r="V85" s="448">
        <f>Timeline!V31</f>
        <v>46477</v>
      </c>
      <c r="W85" s="448">
        <f>Timeline!W31</f>
        <v>46843</v>
      </c>
      <c r="X85" s="448">
        <f>Timeline!X31</f>
        <v>47208</v>
      </c>
      <c r="Y85" s="448">
        <f>Timeline!Y31</f>
        <v>47573</v>
      </c>
      <c r="Z85" s="448">
        <f>Timeline!Z31</f>
        <v>47938</v>
      </c>
      <c r="AA85" s="448">
        <f>Timeline!AA31</f>
        <v>48304</v>
      </c>
      <c r="AB85" s="448">
        <f>Timeline!AB31</f>
        <v>48669</v>
      </c>
    </row>
    <row r="86" spans="2:28" hidden="1" outlineLevel="1">
      <c r="G86" s="447"/>
      <c r="H86" s="447"/>
      <c r="I86" s="447"/>
      <c r="J86" s="447"/>
      <c r="K86" s="447"/>
    </row>
    <row r="87" spans="2:28" hidden="1" outlineLevel="1">
      <c r="D87" s="106" t="s">
        <v>495</v>
      </c>
      <c r="E87" s="192" t="s">
        <v>105</v>
      </c>
      <c r="F87" s="192"/>
      <c r="G87" s="449"/>
      <c r="H87" s="449"/>
      <c r="I87" s="449"/>
      <c r="J87" s="449"/>
      <c r="K87" s="449"/>
      <c r="L87" s="90">
        <f ca="1">L75*Timeline!L$44</f>
        <v>0</v>
      </c>
      <c r="M87" s="90">
        <f ca="1">M75*Timeline!M$44</f>
        <v>0</v>
      </c>
      <c r="N87" s="90">
        <f ca="1">N75*Timeline!N$44</f>
        <v>0</v>
      </c>
      <c r="O87" s="90">
        <f ca="1">O75*Timeline!O$44</f>
        <v>0</v>
      </c>
      <c r="P87" s="90">
        <f ca="1">P75*Timeline!P$44</f>
        <v>0</v>
      </c>
      <c r="Q87" s="90">
        <f ca="1">Q75*Timeline!Q$44</f>
        <v>0</v>
      </c>
      <c r="R87" s="90">
        <f ca="1">R75*Timeline!R$44</f>
        <v>0</v>
      </c>
      <c r="S87" s="90">
        <f ca="1">S75*Timeline!S$44</f>
        <v>0</v>
      </c>
      <c r="T87" s="90">
        <f ca="1">T75*Timeline!T$44</f>
        <v>0</v>
      </c>
      <c r="U87" s="90">
        <f ca="1">U75*Timeline!U$44</f>
        <v>0</v>
      </c>
      <c r="V87" s="90">
        <f ca="1">V75*Timeline!V$44</f>
        <v>0</v>
      </c>
      <c r="W87" s="90">
        <f ca="1">W75*Timeline!W$44</f>
        <v>0</v>
      </c>
      <c r="X87" s="90">
        <f ca="1">X75*Timeline!X$44</f>
        <v>0</v>
      </c>
      <c r="Y87" s="90">
        <f ca="1">Y75*Timeline!Y$44</f>
        <v>0</v>
      </c>
      <c r="Z87" s="90">
        <f ca="1">Z75*Timeline!Z$44</f>
        <v>0</v>
      </c>
      <c r="AA87" s="90">
        <f ca="1">AA75*Timeline!AA$44</f>
        <v>0</v>
      </c>
      <c r="AB87" s="90">
        <f ca="1">AB75*Timeline!AB$44</f>
        <v>0</v>
      </c>
    </row>
    <row r="88" spans="2:28" hidden="1" outlineLevel="1">
      <c r="D88" s="123" t="s">
        <v>503</v>
      </c>
      <c r="E88" s="124" t="s">
        <v>105</v>
      </c>
      <c r="F88" s="124"/>
      <c r="G88" s="450"/>
      <c r="H88" s="450"/>
      <c r="I88" s="450"/>
      <c r="J88" s="450"/>
      <c r="K88" s="450"/>
      <c r="L88" s="98">
        <f ca="1">L76*Timeline!L$44</f>
        <v>0</v>
      </c>
      <c r="M88" s="98">
        <f ca="1">M76*Timeline!M$44</f>
        <v>0</v>
      </c>
      <c r="N88" s="98">
        <f ca="1">N76*Timeline!N$44</f>
        <v>0</v>
      </c>
      <c r="O88" s="98">
        <f ca="1">O76*Timeline!O$44</f>
        <v>0</v>
      </c>
      <c r="P88" s="98">
        <f ca="1">P76*Timeline!P$44</f>
        <v>0</v>
      </c>
      <c r="Q88" s="98">
        <f ca="1">Q76*Timeline!Q$44</f>
        <v>0</v>
      </c>
      <c r="R88" s="98">
        <f ca="1">R76*Timeline!R$44</f>
        <v>0</v>
      </c>
      <c r="S88" s="98">
        <f ca="1">S76*Timeline!S$44</f>
        <v>0</v>
      </c>
      <c r="T88" s="98">
        <f ca="1">T76*Timeline!T$44</f>
        <v>0</v>
      </c>
      <c r="U88" s="98">
        <f ca="1">U76*Timeline!U$44</f>
        <v>0</v>
      </c>
      <c r="V88" s="98">
        <f ca="1">V76*Timeline!V$44</f>
        <v>0</v>
      </c>
      <c r="W88" s="98">
        <f ca="1">W76*Timeline!W$44</f>
        <v>0</v>
      </c>
      <c r="X88" s="98">
        <f ca="1">X76*Timeline!X$44</f>
        <v>0</v>
      </c>
      <c r="Y88" s="98">
        <f ca="1">Y76*Timeline!Y$44</f>
        <v>0</v>
      </c>
      <c r="Z88" s="98">
        <f ca="1">Z76*Timeline!Z$44</f>
        <v>0</v>
      </c>
      <c r="AA88" s="98">
        <f ca="1">AA76*Timeline!AA$44</f>
        <v>0</v>
      </c>
      <c r="AB88" s="98">
        <f ca="1">AB76*Timeline!AB$44</f>
        <v>0</v>
      </c>
    </row>
    <row r="89" spans="2:28" hidden="1" outlineLevel="1">
      <c r="G89" s="447"/>
      <c r="H89" s="447"/>
      <c r="I89" s="447"/>
      <c r="J89" s="447"/>
      <c r="K89" s="447"/>
    </row>
    <row r="90" spans="2:28" hidden="1" outlineLevel="1">
      <c r="D90" s="3" t="s">
        <v>715</v>
      </c>
      <c r="G90" s="447"/>
      <c r="H90" s="447"/>
      <c r="I90" s="447"/>
      <c r="J90" s="447"/>
      <c r="K90" s="447"/>
      <c r="L90" s="451">
        <f ca="1">IF(Timeline!L43,$F$78,K78*Timeline!L$44)</f>
        <v>1.07</v>
      </c>
      <c r="M90" s="451">
        <f ca="1">IF(Timeline!M43,$F$78,L78*Timeline!M$44)</f>
        <v>0</v>
      </c>
      <c r="N90" s="451">
        <f ca="1">IF(Timeline!N43,$F$78,M78*Timeline!N$44)</f>
        <v>0</v>
      </c>
      <c r="O90" s="451">
        <f ca="1">IF(Timeline!O43,$F$78,N78*Timeline!O$44)</f>
        <v>0</v>
      </c>
      <c r="P90" s="451">
        <f ca="1">IF(Timeline!P43,$F$78,O78*Timeline!P$44)</f>
        <v>0</v>
      </c>
      <c r="Q90" s="451">
        <f ca="1">IF(Timeline!Q43,$F$78,P78*Timeline!Q$44)</f>
        <v>0</v>
      </c>
      <c r="R90" s="451">
        <f ca="1">IF(Timeline!R43,$F$78,Q78*Timeline!R$44)</f>
        <v>0</v>
      </c>
      <c r="S90" s="451">
        <f ca="1">IF(Timeline!S43,$F$78,R78*Timeline!S$44)</f>
        <v>0</v>
      </c>
      <c r="T90" s="451">
        <f ca="1">IF(Timeline!T43,$F$78,S78*Timeline!T$44)</f>
        <v>0</v>
      </c>
      <c r="U90" s="451">
        <f ca="1">IF(Timeline!U43,$F$78,T78*Timeline!U$44)</f>
        <v>0</v>
      </c>
      <c r="V90" s="451">
        <f ca="1">IF(Timeline!V43,$F$78,U78*Timeline!V$44)</f>
        <v>0</v>
      </c>
      <c r="W90" s="451">
        <f ca="1">IF(Timeline!W43,$F$78,V78*Timeline!W$44)</f>
        <v>0</v>
      </c>
      <c r="X90" s="451">
        <f ca="1">IF(Timeline!X43,$F$78,W78*Timeline!X$44)</f>
        <v>0</v>
      </c>
      <c r="Y90" s="451">
        <f ca="1">IF(Timeline!Y43,$F$78,X78*Timeline!Y$44)</f>
        <v>0</v>
      </c>
      <c r="Z90" s="451">
        <f ca="1">IF(Timeline!Z43,$F$78,Y78*Timeline!Z$44)</f>
        <v>0</v>
      </c>
      <c r="AA90" s="451">
        <f ca="1">IF(Timeline!AA43,$F$78,Z78*Timeline!AA$44)</f>
        <v>0</v>
      </c>
      <c r="AB90" s="451">
        <f ca="1">IF(Timeline!AB43,$F$78,AA78*Timeline!AB$44)</f>
        <v>0</v>
      </c>
    </row>
    <row r="91" spans="2:28" hidden="1" outlineLevel="1">
      <c r="D91" s="3" t="s">
        <v>716</v>
      </c>
      <c r="G91" s="447"/>
      <c r="H91" s="447"/>
      <c r="I91" s="447"/>
      <c r="J91" s="447"/>
      <c r="K91" s="447"/>
      <c r="L91" s="451">
        <f ca="1">Timeline!L44*L78</f>
        <v>0</v>
      </c>
      <c r="M91" s="451">
        <f ca="1">Timeline!M44*M78</f>
        <v>0</v>
      </c>
      <c r="N91" s="451">
        <f ca="1">Timeline!N44*N78</f>
        <v>0</v>
      </c>
      <c r="O91" s="451">
        <f ca="1">Timeline!O44*O78</f>
        <v>0</v>
      </c>
      <c r="P91" s="451">
        <f ca="1">Timeline!P44*P78</f>
        <v>0</v>
      </c>
      <c r="Q91" s="451">
        <f ca="1">Timeline!Q44*Q78</f>
        <v>0</v>
      </c>
      <c r="R91" s="451">
        <f ca="1">Timeline!R44*R78</f>
        <v>0</v>
      </c>
      <c r="S91" s="451">
        <f ca="1">Timeline!S44*S78</f>
        <v>0</v>
      </c>
      <c r="T91" s="451">
        <f ca="1">Timeline!T44*T78</f>
        <v>0</v>
      </c>
      <c r="U91" s="451">
        <f ca="1">Timeline!U44*U78</f>
        <v>0</v>
      </c>
      <c r="V91" s="451">
        <f ca="1">Timeline!V44*V78</f>
        <v>0</v>
      </c>
      <c r="W91" s="451">
        <f ca="1">Timeline!W44*W78</f>
        <v>0</v>
      </c>
      <c r="X91" s="451">
        <f ca="1">Timeline!X44*X78</f>
        <v>0</v>
      </c>
      <c r="Y91" s="451">
        <f ca="1">Timeline!Y44*Y78</f>
        <v>0</v>
      </c>
      <c r="Z91" s="451">
        <f ca="1">Timeline!Z44*Z78</f>
        <v>0</v>
      </c>
      <c r="AA91" s="451">
        <f ca="1">Timeline!AA44*AA78</f>
        <v>0</v>
      </c>
      <c r="AB91" s="451">
        <f ca="1">Timeline!AB44*AB78</f>
        <v>0</v>
      </c>
    </row>
    <row r="92" spans="2:28" hidden="1" outlineLevel="1">
      <c r="G92" s="447"/>
      <c r="H92" s="447"/>
      <c r="I92" s="447"/>
      <c r="J92" s="447"/>
      <c r="K92" s="447"/>
    </row>
    <row r="93" spans="2:28" hidden="1" outlineLevel="1">
      <c r="D93" s="3" t="s">
        <v>717</v>
      </c>
      <c r="E93" s="452" t="s">
        <v>105</v>
      </c>
      <c r="F93" s="453"/>
      <c r="G93" s="447"/>
      <c r="H93" s="447"/>
      <c r="I93" s="447"/>
      <c r="J93" s="447"/>
      <c r="K93" s="447"/>
    </row>
    <row r="94" spans="2:28" hidden="1" outlineLevel="1">
      <c r="D94" s="454" t="s">
        <v>718</v>
      </c>
      <c r="G94" s="447"/>
      <c r="H94" s="447"/>
      <c r="I94" s="447"/>
      <c r="J94" s="447"/>
      <c r="K94" s="447"/>
    </row>
    <row r="95" spans="2:28" hidden="1" outlineLevel="1">
      <c r="D95" s="3" t="s">
        <v>719</v>
      </c>
      <c r="F95" s="455">
        <f ca="1">IF($D$9="nominal",MAX(0,F93-Funding!$F$40),"n/a")</f>
        <v>0</v>
      </c>
      <c r="G95" s="447"/>
      <c r="H95" s="447"/>
      <c r="I95" s="447"/>
      <c r="J95" s="447"/>
      <c r="K95" s="447"/>
    </row>
    <row r="96" spans="2:28" hidden="1" outlineLevel="1">
      <c r="G96" s="447"/>
      <c r="H96" s="447"/>
      <c r="I96" s="447"/>
      <c r="J96" s="447"/>
      <c r="K96" s="447"/>
    </row>
    <row r="97" spans="2:29" hidden="1" outlineLevel="1">
      <c r="D97" s="3" t="s">
        <v>720</v>
      </c>
      <c r="E97" s="452" t="s">
        <v>105</v>
      </c>
      <c r="F97" s="453">
        <v>20000</v>
      </c>
      <c r="G97" s="447"/>
      <c r="H97" s="447"/>
      <c r="I97" s="447"/>
      <c r="J97" s="447"/>
      <c r="K97" s="447"/>
    </row>
    <row r="98" spans="2:29" hidden="1" outlineLevel="1">
      <c r="D98" s="3" t="s">
        <v>721</v>
      </c>
      <c r="F98" s="456" t="b">
        <f ca="1">IF($D$9="nominal",(F95&gt;=F97),"n/a")</f>
        <v>0</v>
      </c>
      <c r="G98" s="447"/>
      <c r="H98" s="447"/>
      <c r="I98" s="447"/>
      <c r="J98" s="447"/>
      <c r="K98" s="447"/>
    </row>
    <row r="99" spans="2:29" hidden="1" outlineLevel="1">
      <c r="G99" s="447"/>
      <c r="H99" s="447"/>
      <c r="I99" s="447"/>
      <c r="J99" s="447"/>
      <c r="K99" s="447"/>
    </row>
    <row r="100" spans="2:29" hidden="1" outlineLevel="1">
      <c r="D100" s="3" t="s">
        <v>722</v>
      </c>
      <c r="E100" s="452"/>
      <c r="G100" s="459"/>
      <c r="H100" s="447"/>
      <c r="I100" s="447"/>
      <c r="J100" s="447"/>
      <c r="K100" s="447"/>
      <c r="L100" s="3">
        <f ca="1">AND(SUM($G100:K100)=0,L$91&lt;$E$78,NOT(OR(L87=0,L88=0)),$F$98)*1</f>
        <v>0</v>
      </c>
      <c r="M100" s="3">
        <f ca="1">AND(SUM($G100:L100)=0,M$91&lt;$E$78,NOT(OR(M87=0,M88=0)),$F$98)*1</f>
        <v>0</v>
      </c>
      <c r="N100" s="3">
        <f ca="1">AND(SUM($G100:M100)=0,N$91&lt;$E$78,NOT(OR(N87=0,N88=0)),$F$98)*1</f>
        <v>0</v>
      </c>
      <c r="O100" s="3">
        <f ca="1">AND(SUM($G100:N100)=0,O$91&lt;$E$78,NOT(OR(O87=0,O88=0)),$F$98)*1</f>
        <v>0</v>
      </c>
      <c r="P100" s="3">
        <f ca="1">AND(SUM($G100:O100)=0,P$91&lt;$E$78,NOT(OR(P87=0,P88=0)),$F$98)*1</f>
        <v>0</v>
      </c>
      <c r="Q100" s="3">
        <f ca="1">AND(SUM($G100:P100)=0,Q$91&lt;$E$78,NOT(OR(Q87=0,Q88=0)),$F$98)*1</f>
        <v>0</v>
      </c>
      <c r="R100" s="3">
        <f ca="1">AND(SUM($G100:Q100)=0,R$91&lt;$E$78,NOT(OR(R87=0,R88=0)),$F$98)*1</f>
        <v>0</v>
      </c>
      <c r="S100" s="3">
        <f ca="1">AND(SUM($G100:R100)=0,S$91&lt;$E$78,NOT(OR(S87=0,S88=0)),$F$98)*1</f>
        <v>0</v>
      </c>
      <c r="T100" s="3">
        <f ca="1">AND(SUM($G100:S100)=0,T$91&lt;$E$78,NOT(OR(T87=0,T88=0)),$F$98)*1</f>
        <v>0</v>
      </c>
      <c r="U100" s="3">
        <f ca="1">AND(SUM($G100:T100)=0,U$91&lt;$E$78,NOT(OR(U87=0,U88=0)),$F$98)*1</f>
        <v>0</v>
      </c>
      <c r="V100" s="3">
        <f ca="1">AND(SUM($G100:U100)=0,V$91&lt;$E$78,NOT(OR(V87=0,V88=0)),$F$98)*1</f>
        <v>0</v>
      </c>
      <c r="W100" s="3">
        <f ca="1">AND(SUM($G100:V100)=0,W$91&lt;$E$78,NOT(OR(W87=0,W88=0)),$F$98)*1</f>
        <v>0</v>
      </c>
      <c r="X100" s="3">
        <f ca="1">AND(SUM($G100:W100)=0,X$91&lt;$E$78,NOT(OR(X87=0,X88=0)),$F$98)*1</f>
        <v>0</v>
      </c>
      <c r="Y100" s="3">
        <f ca="1">AND(SUM($G100:X100)=0,Y$91&lt;$E$78,NOT(OR(Y87=0,Y88=0)),$F$98)*1</f>
        <v>0</v>
      </c>
      <c r="Z100" s="3">
        <f ca="1">AND(SUM($G100:Y100)=0,Z$91&lt;$E$78,NOT(OR(Z87=0,Z88=0)),$F$98)*1</f>
        <v>0</v>
      </c>
      <c r="AA100" s="3">
        <f ca="1">AND(SUM($G100:Z100)=0,AA$91&lt;$E$78,NOT(OR(AA87=0,AA88=0)),$F$98)*1</f>
        <v>0</v>
      </c>
      <c r="AB100" s="3">
        <f ca="1">AND(SUM($G100:AA100)=0,AB$91&lt;$E$78,NOT(OR(AB87=0,AB88=0)),$F$98)*1</f>
        <v>0</v>
      </c>
    </row>
    <row r="101" spans="2:29" hidden="1" outlineLevel="1">
      <c r="D101" s="457" t="s">
        <v>723</v>
      </c>
      <c r="E101" s="452" t="s">
        <v>92</v>
      </c>
      <c r="G101" s="447"/>
      <c r="H101" s="447"/>
      <c r="I101" s="447"/>
      <c r="J101" s="447"/>
      <c r="K101" s="459"/>
      <c r="L101" s="268">
        <f t="shared" ref="L101:AB101" ca="1" si="10">IF(L$100,MIN(1,(1-(L90-$E$78)/(L90-L91))),0)</f>
        <v>0</v>
      </c>
      <c r="M101" s="268">
        <f t="shared" ca="1" si="10"/>
        <v>0</v>
      </c>
      <c r="N101" s="268">
        <f t="shared" ca="1" si="10"/>
        <v>0</v>
      </c>
      <c r="O101" s="268">
        <f t="shared" ca="1" si="10"/>
        <v>0</v>
      </c>
      <c r="P101" s="268">
        <f t="shared" ca="1" si="10"/>
        <v>0</v>
      </c>
      <c r="Q101" s="268">
        <f t="shared" ca="1" si="10"/>
        <v>0</v>
      </c>
      <c r="R101" s="268">
        <f t="shared" ca="1" si="10"/>
        <v>0</v>
      </c>
      <c r="S101" s="268">
        <f t="shared" ca="1" si="10"/>
        <v>0</v>
      </c>
      <c r="T101" s="268">
        <f t="shared" ca="1" si="10"/>
        <v>0</v>
      </c>
      <c r="U101" s="268">
        <f t="shared" ca="1" si="10"/>
        <v>0</v>
      </c>
      <c r="V101" s="268">
        <f t="shared" ca="1" si="10"/>
        <v>0</v>
      </c>
      <c r="W101" s="268">
        <f t="shared" ca="1" si="10"/>
        <v>0</v>
      </c>
      <c r="X101" s="268">
        <f t="shared" ca="1" si="10"/>
        <v>0</v>
      </c>
      <c r="Y101" s="268">
        <f t="shared" ca="1" si="10"/>
        <v>0</v>
      </c>
      <c r="Z101" s="268">
        <f t="shared" ca="1" si="10"/>
        <v>0</v>
      </c>
      <c r="AA101" s="268">
        <f t="shared" ca="1" si="10"/>
        <v>0</v>
      </c>
      <c r="AB101" s="268">
        <f t="shared" ca="1" si="10"/>
        <v>0</v>
      </c>
    </row>
    <row r="102" spans="2:29" hidden="1" outlineLevel="1">
      <c r="D102" s="3" t="s">
        <v>724</v>
      </c>
      <c r="E102" s="452"/>
      <c r="F102" s="458">
        <v>44286</v>
      </c>
      <c r="G102" s="447"/>
      <c r="H102" s="447"/>
      <c r="I102" s="447"/>
      <c r="J102" s="447"/>
      <c r="K102" s="447"/>
    </row>
    <row r="103" spans="2:29" hidden="1" outlineLevel="1">
      <c r="D103" s="3" t="s">
        <v>725</v>
      </c>
      <c r="E103" s="452"/>
      <c r="F103" s="3" t="b">
        <f ca="1">AND(SUM($K$100:$AB$100)&gt;0,SUMPRODUCT($K$100:$AB$100,$K$85:$AB$85)&lt;=$F$102)</f>
        <v>0</v>
      </c>
      <c r="G103" s="447"/>
      <c r="H103" s="447"/>
      <c r="I103" s="447"/>
      <c r="J103" s="447"/>
      <c r="K103" s="447"/>
    </row>
    <row r="104" spans="2:29" hidden="1" outlineLevel="1">
      <c r="D104" s="202"/>
      <c r="E104" s="452"/>
      <c r="G104" s="447"/>
      <c r="H104" s="447"/>
      <c r="I104" s="447"/>
      <c r="J104" s="447"/>
      <c r="K104" s="447"/>
    </row>
    <row r="105" spans="2:29" hidden="1" outlineLevel="1">
      <c r="D105" s="3" t="s">
        <v>756</v>
      </c>
      <c r="E105" s="452" t="s">
        <v>92</v>
      </c>
      <c r="G105" s="459"/>
      <c r="H105" s="447"/>
      <c r="I105" s="447"/>
      <c r="J105" s="447"/>
      <c r="K105" s="447"/>
      <c r="L105" s="268">
        <f ca="1">(SUM($K101:L101)=0)*1+(L100*(1-L101))</f>
        <v>1</v>
      </c>
      <c r="M105" s="268">
        <f ca="1">(SUM($K101:M101)=0)*1+(M100*(1-M101))</f>
        <v>1</v>
      </c>
      <c r="N105" s="268">
        <f ca="1">(SUM($K101:N101)=0)*1+(N100*(1-N101))</f>
        <v>1</v>
      </c>
      <c r="O105" s="268">
        <f ca="1">(SUM($K101:O101)=0)*1+(O100*(1-O101))</f>
        <v>1</v>
      </c>
      <c r="P105" s="268">
        <f ca="1">(SUM($K101:P101)=0)*1+(P100*(1-P101))</f>
        <v>1</v>
      </c>
      <c r="Q105" s="268">
        <f ca="1">(SUM($K101:Q101)=0)*1+(Q100*(1-Q101))</f>
        <v>1</v>
      </c>
      <c r="R105" s="268">
        <f ca="1">(SUM($K101:R101)=0)*1+(R100*(1-R101))</f>
        <v>1</v>
      </c>
      <c r="S105" s="268">
        <f ca="1">(SUM($K101:S101)=0)*1+(S100*(1-S101))</f>
        <v>1</v>
      </c>
      <c r="T105" s="268">
        <f ca="1">(SUM($K101:T101)=0)*1+(T100*(1-T101))</f>
        <v>1</v>
      </c>
      <c r="U105" s="268">
        <f ca="1">(SUM($K101:U101)=0)*1+(U100*(1-U101))</f>
        <v>1</v>
      </c>
      <c r="V105" s="268">
        <f ca="1">(SUM($K101:V101)=0)*1+(V100*(1-V101))</f>
        <v>1</v>
      </c>
      <c r="W105" s="268">
        <f ca="1">(SUM($K101:W101)=0)*1+(W100*(1-W101))</f>
        <v>1</v>
      </c>
      <c r="X105" s="268">
        <f ca="1">(SUM($K101:X101)=0)*1+(X100*(1-X101))</f>
        <v>1</v>
      </c>
      <c r="Y105" s="268">
        <f ca="1">(SUM($K101:Y101)=0)*1+(Y100*(1-Y101))</f>
        <v>1</v>
      </c>
      <c r="Z105" s="268">
        <f ca="1">(SUM($K101:Z101)=0)*1+(Z100*(1-Z101))</f>
        <v>1</v>
      </c>
      <c r="AA105" s="268">
        <f ca="1">(SUM($K101:AA101)=0)*1+(AA100*(1-AA101))</f>
        <v>1</v>
      </c>
      <c r="AB105" s="268">
        <f ca="1">(SUM($K101:AB101)=0)*1+(AB100*(1-AB101))</f>
        <v>1</v>
      </c>
    </row>
    <row r="106" spans="2:29" hidden="1" outlineLevel="1">
      <c r="D106" s="3" t="s">
        <v>755</v>
      </c>
      <c r="E106" s="452" t="s">
        <v>92</v>
      </c>
      <c r="G106" s="459"/>
      <c r="H106" s="447"/>
      <c r="I106" s="447"/>
      <c r="J106" s="459"/>
      <c r="K106" s="459"/>
      <c r="L106" s="268">
        <f t="shared" ref="L106:AB106" ca="1" si="11">1-L105</f>
        <v>0</v>
      </c>
      <c r="M106" s="268">
        <f t="shared" ca="1" si="11"/>
        <v>0</v>
      </c>
      <c r="N106" s="268">
        <f t="shared" ca="1" si="11"/>
        <v>0</v>
      </c>
      <c r="O106" s="268">
        <f t="shared" ca="1" si="11"/>
        <v>0</v>
      </c>
      <c r="P106" s="268">
        <f t="shared" ca="1" si="11"/>
        <v>0</v>
      </c>
      <c r="Q106" s="268">
        <f t="shared" ca="1" si="11"/>
        <v>0</v>
      </c>
      <c r="R106" s="268">
        <f t="shared" ca="1" si="11"/>
        <v>0</v>
      </c>
      <c r="S106" s="268">
        <f t="shared" ca="1" si="11"/>
        <v>0</v>
      </c>
      <c r="T106" s="268">
        <f t="shared" ca="1" si="11"/>
        <v>0</v>
      </c>
      <c r="U106" s="268">
        <f t="shared" ca="1" si="11"/>
        <v>0</v>
      </c>
      <c r="V106" s="268">
        <f t="shared" ca="1" si="11"/>
        <v>0</v>
      </c>
      <c r="W106" s="268">
        <f t="shared" ca="1" si="11"/>
        <v>0</v>
      </c>
      <c r="X106" s="268">
        <f t="shared" ca="1" si="11"/>
        <v>0</v>
      </c>
      <c r="Y106" s="268">
        <f t="shared" ca="1" si="11"/>
        <v>0</v>
      </c>
      <c r="Z106" s="268">
        <f t="shared" ca="1" si="11"/>
        <v>0</v>
      </c>
      <c r="AA106" s="268">
        <f t="shared" ca="1" si="11"/>
        <v>0</v>
      </c>
      <c r="AB106" s="268">
        <f t="shared" ca="1" si="11"/>
        <v>0</v>
      </c>
    </row>
    <row r="107" spans="2:29" hidden="1" outlineLevel="1">
      <c r="E107" s="456"/>
    </row>
    <row r="108" spans="2:29" collapsed="1"/>
    <row r="109" spans="2:29">
      <c r="N109" s="293"/>
      <c r="O109" s="293"/>
      <c r="P109" s="293"/>
      <c r="Q109" s="293"/>
    </row>
    <row r="110" spans="2:29" ht="16.5">
      <c r="B110" s="5" t="s">
        <v>726</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29" hidden="1" outlineLevel="1">
      <c r="B111" s="104"/>
    </row>
    <row r="112" spans="2:29" hidden="1" outlineLevel="1">
      <c r="D112" s="460" t="str">
        <f ca="1">'Line Items'!D873</f>
        <v>Season Ticket amount (STL)</v>
      </c>
      <c r="E112" s="437" t="str">
        <f>E37</f>
        <v>£000</v>
      </c>
      <c r="F112" s="437"/>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2"/>
    </row>
    <row r="113" spans="2:29" hidden="1" outlineLevel="1">
      <c r="D113" s="366" t="str">
        <f ca="1">'Line Items'!D874</f>
        <v>RPI</v>
      </c>
      <c r="E113" s="433" t="s">
        <v>640</v>
      </c>
      <c r="F113" s="433"/>
      <c r="G113" s="396">
        <f ca="1">IF(G$11=Output_Price_Base,1,1+'Indices &amp; Rates'!G$17)*G$16</f>
        <v>0</v>
      </c>
      <c r="H113" s="396">
        <f ca="1">IF(H$11=Output_Price_Base,1,1+'Indices &amp; Rates'!H$17)*H$16</f>
        <v>0</v>
      </c>
      <c r="I113" s="396">
        <f ca="1">IF(I$11=Output_Price_Base,1,1+'Indices &amp; Rates'!I$17)*I$16</f>
        <v>0</v>
      </c>
      <c r="J113" s="396">
        <f ca="1">IF(J$11=Output_Price_Base,1,1+'Indices &amp; Rates'!J$17)*J$16</f>
        <v>0</v>
      </c>
      <c r="K113" s="396">
        <f ca="1">IF(K$11=Output_Price_Base,1,1+'Indices &amp; Rates'!K$17)*K$16</f>
        <v>0</v>
      </c>
      <c r="L113" s="396">
        <f ca="1">IF(L$11=Output_Price_Base,1,1+'Indices &amp; Rates'!L$17)*L$16</f>
        <v>1.03</v>
      </c>
      <c r="M113" s="396">
        <f ca="1">IF(M$11=Output_Price_Base,1,1+'Indices &amp; Rates'!M$17)*M$16</f>
        <v>1.0349999999999999</v>
      </c>
      <c r="N113" s="396">
        <f ca="1">IF(N$11=Output_Price_Base,1,1+'Indices &amp; Rates'!N$17)*N$16</f>
        <v>1.036</v>
      </c>
      <c r="O113" s="396">
        <f ca="1">IF(O$11=Output_Price_Base,1,1+'Indices &amp; Rates'!O$17)*O$16</f>
        <v>1.036</v>
      </c>
      <c r="P113" s="396">
        <f ca="1">IF(P$11=Output_Price_Base,1,1+'Indices &amp; Rates'!P$17)*P$16</f>
        <v>1.0352999999999999</v>
      </c>
      <c r="Q113" s="396">
        <f ca="1">IF(Q$11=Output_Price_Base,1,1+'Indices &amp; Rates'!Q$17)*Q$16</f>
        <v>1.0345</v>
      </c>
      <c r="R113" s="396">
        <f ca="1">IF(R$11=Output_Price_Base,1,1+'Indices &amp; Rates'!R$17)*R$16</f>
        <v>1.0338000000000001</v>
      </c>
      <c r="S113" s="396">
        <f ca="1">IF(S$11=Output_Price_Base,1,1+'Indices &amp; Rates'!S$17)*S$16</f>
        <v>1.0329999999999999</v>
      </c>
      <c r="T113" s="396">
        <f ca="1">IF(T$11=Output_Price_Base,1,1+'Indices &amp; Rates'!T$17)*T$16</f>
        <v>1.0329999999999999</v>
      </c>
      <c r="U113" s="396">
        <f ca="1">IF(U$11=Output_Price_Base,1,1+'Indices &amp; Rates'!U$17)*U$16</f>
        <v>1.0329999999999999</v>
      </c>
      <c r="V113" s="396">
        <f ca="1">IF(V$11=Output_Price_Base,1,1+'Indices &amp; Rates'!V$17)*V$16</f>
        <v>0</v>
      </c>
      <c r="W113" s="396">
        <f ca="1">IF(W$11=Output_Price_Base,1,1+'Indices &amp; Rates'!W$17)*W$16</f>
        <v>0</v>
      </c>
      <c r="X113" s="396">
        <f ca="1">IF(X$11=Output_Price_Base,1,1+'Indices &amp; Rates'!X$17)*X$16</f>
        <v>0</v>
      </c>
      <c r="Y113" s="396">
        <f ca="1">IF(Y$11=Output_Price_Base,1,1+'Indices &amp; Rates'!Y$17)*Y$16</f>
        <v>0</v>
      </c>
      <c r="Z113" s="396">
        <f ca="1">IF(Z$11=Output_Price_Base,1,1+'Indices &amp; Rates'!Z$17)*Z$16</f>
        <v>0</v>
      </c>
      <c r="AA113" s="396">
        <f ca="1">IF(AA$11=Output_Price_Base,1,1+'Indices &amp; Rates'!AA$17)*AA$16</f>
        <v>0</v>
      </c>
      <c r="AB113" s="397">
        <f ca="1">IF(AB$11=Output_Price_Base,1,1+'Indices &amp; Rates'!AB$17)*AB$16</f>
        <v>0</v>
      </c>
    </row>
    <row r="114" spans="2:29" hidden="1" outlineLevel="1">
      <c r="D114" s="366" t="str">
        <f ca="1">'Line Items'!D875</f>
        <v>K</v>
      </c>
      <c r="E114" s="368" t="str">
        <f>E113</f>
        <v>#</v>
      </c>
      <c r="F114" s="368"/>
      <c r="G114" s="463"/>
      <c r="H114" s="463"/>
      <c r="I114" s="463">
        <v>1</v>
      </c>
      <c r="J114" s="463">
        <v>1</v>
      </c>
      <c r="K114" s="463">
        <v>1</v>
      </c>
      <c r="L114" s="463">
        <v>1</v>
      </c>
      <c r="M114" s="463">
        <v>1</v>
      </c>
      <c r="N114" s="463">
        <v>1</v>
      </c>
      <c r="O114" s="463">
        <v>1</v>
      </c>
      <c r="P114" s="463">
        <v>1</v>
      </c>
      <c r="Q114" s="463">
        <v>1</v>
      </c>
      <c r="R114" s="463">
        <v>1</v>
      </c>
      <c r="S114" s="463">
        <v>1</v>
      </c>
      <c r="T114" s="463">
        <v>1</v>
      </c>
      <c r="U114" s="463">
        <v>1</v>
      </c>
      <c r="V114" s="463">
        <v>1</v>
      </c>
      <c r="W114" s="463">
        <v>1</v>
      </c>
      <c r="X114" s="463">
        <v>1</v>
      </c>
      <c r="Y114" s="463">
        <v>1</v>
      </c>
      <c r="Z114" s="463">
        <v>1</v>
      </c>
      <c r="AA114" s="463">
        <v>1</v>
      </c>
      <c r="AB114" s="464">
        <v>1</v>
      </c>
    </row>
    <row r="115" spans="2:29" hidden="1" outlineLevel="1">
      <c r="D115" s="434" t="str">
        <f ca="1">'Line Items'!D876</f>
        <v>Z</v>
      </c>
      <c r="E115" s="436" t="str">
        <f>E114</f>
        <v>#</v>
      </c>
      <c r="F115" s="436"/>
      <c r="G115" s="465"/>
      <c r="H115" s="465"/>
      <c r="I115" s="465">
        <v>1</v>
      </c>
      <c r="J115" s="465">
        <v>1</v>
      </c>
      <c r="K115" s="465">
        <v>1</v>
      </c>
      <c r="L115" s="465">
        <v>1</v>
      </c>
      <c r="M115" s="465">
        <v>1</v>
      </c>
      <c r="N115" s="465">
        <v>1</v>
      </c>
      <c r="O115" s="465">
        <v>1</v>
      </c>
      <c r="P115" s="465">
        <v>1</v>
      </c>
      <c r="Q115" s="465">
        <v>1</v>
      </c>
      <c r="R115" s="465">
        <v>1</v>
      </c>
      <c r="S115" s="465">
        <v>1</v>
      </c>
      <c r="T115" s="465">
        <v>1</v>
      </c>
      <c r="U115" s="465">
        <v>1</v>
      </c>
      <c r="V115" s="465">
        <v>1</v>
      </c>
      <c r="W115" s="465">
        <v>1</v>
      </c>
      <c r="X115" s="465">
        <v>1</v>
      </c>
      <c r="Y115" s="465">
        <v>1</v>
      </c>
      <c r="Z115" s="465">
        <v>1</v>
      </c>
      <c r="AA115" s="465">
        <v>1</v>
      </c>
      <c r="AB115" s="466">
        <v>1</v>
      </c>
    </row>
    <row r="116" spans="2:29" hidden="1" outlineLevel="1">
      <c r="AB116" s="306"/>
    </row>
    <row r="117" spans="2:29" ht="13.5" hidden="1" outlineLevel="1" thickBot="1">
      <c r="D117" s="277" t="str">
        <f>B110</f>
        <v>FA Schedule 12 Season Ticket Bond</v>
      </c>
      <c r="E117" s="279" t="str">
        <f>E112</f>
        <v>£000</v>
      </c>
      <c r="F117" s="279"/>
      <c r="G117" s="280">
        <f t="shared" ref="G117:AB117" ca="1" si="12">G112*(((G113*100)+G114)/100)*G115</f>
        <v>0</v>
      </c>
      <c r="H117" s="280">
        <f t="shared" ca="1" si="12"/>
        <v>0</v>
      </c>
      <c r="I117" s="280">
        <f t="shared" ca="1" si="12"/>
        <v>0</v>
      </c>
      <c r="J117" s="280">
        <f t="shared" ca="1" si="12"/>
        <v>0</v>
      </c>
      <c r="K117" s="280">
        <f t="shared" ca="1" si="12"/>
        <v>0</v>
      </c>
      <c r="L117" s="280">
        <f t="shared" ca="1" si="12"/>
        <v>0</v>
      </c>
      <c r="M117" s="280">
        <f t="shared" ca="1" si="12"/>
        <v>0</v>
      </c>
      <c r="N117" s="280">
        <f t="shared" ca="1" si="12"/>
        <v>0</v>
      </c>
      <c r="O117" s="280">
        <f t="shared" ca="1" si="12"/>
        <v>0</v>
      </c>
      <c r="P117" s="280">
        <f t="shared" ca="1" si="12"/>
        <v>0</v>
      </c>
      <c r="Q117" s="280">
        <f t="shared" ca="1" si="12"/>
        <v>0</v>
      </c>
      <c r="R117" s="280">
        <f t="shared" ca="1" si="12"/>
        <v>0</v>
      </c>
      <c r="S117" s="280">
        <f t="shared" ca="1" si="12"/>
        <v>0</v>
      </c>
      <c r="T117" s="280">
        <f t="shared" ca="1" si="12"/>
        <v>0</v>
      </c>
      <c r="U117" s="280">
        <f t="shared" ca="1" si="12"/>
        <v>0</v>
      </c>
      <c r="V117" s="280">
        <f t="shared" ca="1" si="12"/>
        <v>0</v>
      </c>
      <c r="W117" s="280">
        <f t="shared" ca="1" si="12"/>
        <v>0</v>
      </c>
      <c r="X117" s="280">
        <f t="shared" ca="1" si="12"/>
        <v>0</v>
      </c>
      <c r="Y117" s="280">
        <f t="shared" ca="1" si="12"/>
        <v>0</v>
      </c>
      <c r="Z117" s="280">
        <f t="shared" ca="1" si="12"/>
        <v>0</v>
      </c>
      <c r="AA117" s="280">
        <f t="shared" ca="1" si="12"/>
        <v>0</v>
      </c>
      <c r="AB117" s="281">
        <f t="shared" ca="1" si="12"/>
        <v>0</v>
      </c>
    </row>
    <row r="118" spans="2:29" collapsed="1">
      <c r="L118" s="94"/>
    </row>
    <row r="119" spans="2:29">
      <c r="L119" s="94"/>
    </row>
    <row r="120" spans="2:29" ht="16.5">
      <c r="B120" s="5" t="s">
        <v>21</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sheetData>
  <mergeCells count="3">
    <mergeCell ref="E9:E11"/>
    <mergeCell ref="F9:F11"/>
    <mergeCell ref="D10:D11"/>
  </mergeCells>
  <pageMargins left="0.39370078740157483" right="0.39370078740157483" top="0.39370078740157483" bottom="0.39370078740157483" header="0.31496062992125984" footer="0.31496062992125984"/>
  <pageSetup paperSize="8" scale="55" fitToHeight="99" orientation="landscape" r:id="rId1"/>
  <rowBreaks count="1" manualBreakCount="1">
    <brk id="10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2:AC55"/>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2.75" outlineLevelRow="1" outlineLevelCol="1"/>
  <cols>
    <col min="1" max="1" width="2.85546875" style="3" customWidth="1"/>
    <col min="2" max="3" width="3.42578125" style="3" customWidth="1"/>
    <col min="4" max="4" width="30.28515625" style="3" customWidth="1"/>
    <col min="5" max="5" width="19.28515625" style="3" customWidth="1"/>
    <col min="6" max="6" width="16.7109375" style="3" customWidth="1"/>
    <col min="7" max="21" width="10.5703125" style="3" customWidth="1"/>
    <col min="22" max="28" width="10.5703125" style="3" hidden="1" customWidth="1" outlineLevel="1"/>
    <col min="29" max="29" width="3.85546875" style="3" customWidth="1" collapsed="1"/>
    <col min="30" max="16384" width="9" style="3"/>
  </cols>
  <sheetData>
    <row r="2" spans="2:29">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c r="F4" s="2"/>
      <c r="G4" s="2" t="str">
        <f ca="1">MID(CELL("filename",$A$1),FIND("]",CELL("filename",$A$1))+1,99)</f>
        <v>Funding</v>
      </c>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row>
    <row r="9" spans="2:29" ht="18">
      <c r="C9" s="607" t="str">
        <f ca="1">RN_Switch</f>
        <v>Nominal</v>
      </c>
      <c r="D9" s="617"/>
      <c r="E9" s="618"/>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row>
    <row r="10" spans="2:29" ht="25.5">
      <c r="C10" s="619" t="str">
        <f ca="1">Option_Switch</f>
        <v>Base Model</v>
      </c>
      <c r="D10" s="620"/>
      <c r="E10" s="621"/>
      <c r="F10" s="597"/>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row>
    <row r="11" spans="2:29" ht="13.7" customHeight="1">
      <c r="C11" s="622"/>
      <c r="D11" s="623"/>
      <c r="E11" s="624"/>
      <c r="F11" s="598"/>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row>
    <row r="13" spans="2:29" ht="16.5">
      <c r="B13" s="5" t="s">
        <v>727</v>
      </c>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2:29">
      <c r="D14" s="104"/>
    </row>
    <row r="15" spans="2:29" ht="15">
      <c r="B15" s="15"/>
      <c r="C15" s="15" t="s">
        <v>728</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2:29" hidden="1" outlineLevel="1"/>
    <row r="17" spans="4:29" hidden="1" outlineLevel="1">
      <c r="D17" s="133" t="s">
        <v>729</v>
      </c>
      <c r="E17" s="93"/>
      <c r="G17" s="291"/>
      <c r="H17" s="260"/>
      <c r="I17" s="260"/>
      <c r="J17" s="260"/>
      <c r="K17" s="260"/>
      <c r="L17" s="260"/>
      <c r="M17" s="260"/>
      <c r="N17" s="260"/>
      <c r="O17" s="260"/>
      <c r="P17" s="260"/>
      <c r="Q17" s="260"/>
      <c r="R17" s="260"/>
      <c r="S17" s="260"/>
      <c r="T17" s="260"/>
      <c r="U17" s="260"/>
      <c r="V17" s="260"/>
      <c r="W17" s="260"/>
      <c r="X17" s="260"/>
      <c r="Y17" s="260"/>
      <c r="Z17" s="260"/>
      <c r="AA17" s="260"/>
      <c r="AB17" s="260"/>
      <c r="AC17" s="260"/>
    </row>
    <row r="18" spans="4:29" hidden="1" outlineLevel="1">
      <c r="D18" s="467"/>
      <c r="E18" s="93"/>
      <c r="G18" s="260" t="s">
        <v>975</v>
      </c>
      <c r="H18" s="260"/>
      <c r="I18" s="260"/>
      <c r="J18" s="260"/>
      <c r="K18" s="260"/>
      <c r="L18" s="260"/>
      <c r="M18" s="260"/>
      <c r="N18" s="260"/>
      <c r="O18" s="260"/>
      <c r="P18" s="260"/>
      <c r="Q18" s="260"/>
      <c r="R18" s="260"/>
      <c r="S18" s="260"/>
      <c r="T18" s="260"/>
      <c r="U18" s="260"/>
      <c r="V18" s="260"/>
      <c r="W18" s="260"/>
      <c r="X18" s="260"/>
      <c r="Y18" s="260"/>
      <c r="Z18" s="260"/>
      <c r="AA18" s="260"/>
      <c r="AB18" s="260"/>
      <c r="AC18" s="260"/>
    </row>
    <row r="19" spans="4:29" hidden="1" outlineLevel="1">
      <c r="D19" s="468" t="s">
        <v>730</v>
      </c>
      <c r="E19" s="417"/>
      <c r="F19" s="469">
        <v>7.0000000000000007E-2</v>
      </c>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row>
    <row r="20" spans="4:29" hidden="1" outlineLevel="1">
      <c r="D20" s="106" t="s">
        <v>731</v>
      </c>
      <c r="E20" s="470"/>
      <c r="F20" s="471" t="s">
        <v>105</v>
      </c>
      <c r="G20" s="472"/>
      <c r="H20" s="472"/>
      <c r="I20" s="473"/>
      <c r="J20" s="473"/>
      <c r="K20" s="473"/>
      <c r="L20" s="473"/>
      <c r="M20" s="473"/>
      <c r="N20" s="473"/>
      <c r="O20" s="473"/>
      <c r="P20" s="473"/>
      <c r="Q20" s="473"/>
      <c r="R20" s="473"/>
      <c r="S20" s="473"/>
      <c r="T20" s="473"/>
      <c r="U20" s="473"/>
      <c r="V20" s="473"/>
      <c r="W20" s="473"/>
      <c r="X20" s="473"/>
      <c r="Y20" s="473"/>
      <c r="Z20" s="473"/>
      <c r="AA20" s="473"/>
      <c r="AB20" s="474"/>
      <c r="AC20" s="260"/>
    </row>
    <row r="21" spans="4:29" hidden="1" outlineLevel="1">
      <c r="D21" s="475" t="s">
        <v>732</v>
      </c>
      <c r="E21" s="476"/>
      <c r="F21" s="471" t="s">
        <v>105</v>
      </c>
      <c r="G21" s="477"/>
      <c r="H21" s="477"/>
      <c r="I21" s="477">
        <f ca="1">IF($C$9="nominal",'P&amp;L3'!I49*Timeline!I44,"n/a")</f>
        <v>0</v>
      </c>
      <c r="J21" s="477">
        <f ca="1">IF($C$9="nominal",'P&amp;L3'!J49*Timeline!J44,"n/a")</f>
        <v>0</v>
      </c>
      <c r="K21" s="477">
        <f ca="1">IF($C$9="nominal",'P&amp;L3'!K49*Timeline!K44,"n/a")</f>
        <v>0</v>
      </c>
      <c r="L21" s="477">
        <f ca="1">IF($C$9="nominal",'P&amp;L3'!L49*Timeline!L44,"n/a")</f>
        <v>0</v>
      </c>
      <c r="M21" s="477">
        <f ca="1">IF($C$9="nominal",'P&amp;L3'!M49*Timeline!M44,"n/a")</f>
        <v>0</v>
      </c>
      <c r="N21" s="477">
        <f ca="1">IF($C$9="nominal",'P&amp;L3'!N49*Timeline!N44,"n/a")</f>
        <v>0</v>
      </c>
      <c r="O21" s="477">
        <f ca="1">IF($C$9="nominal",'P&amp;L3'!O49*Timeline!O44,"n/a")</f>
        <v>0</v>
      </c>
      <c r="P21" s="477">
        <f ca="1">IF($C$9="nominal",'P&amp;L3'!P49*Timeline!P44,"n/a")</f>
        <v>0</v>
      </c>
      <c r="Q21" s="477">
        <f ca="1">IF($C$9="nominal",'P&amp;L3'!Q49*Timeline!Q44,"n/a")</f>
        <v>0</v>
      </c>
      <c r="R21" s="477">
        <f ca="1">IF($C$9="nominal",'P&amp;L3'!R49*Timeline!R44,"n/a")</f>
        <v>0</v>
      </c>
      <c r="S21" s="477">
        <f ca="1">IF($C$9="nominal",'P&amp;L3'!S49*Timeline!S44,"n/a")</f>
        <v>0</v>
      </c>
      <c r="T21" s="477">
        <f ca="1">IF($C$9="nominal",'P&amp;L3'!T49*Timeline!T44,"n/a")</f>
        <v>0</v>
      </c>
      <c r="U21" s="477">
        <f ca="1">IF($C$9="nominal",'P&amp;L3'!U49*Timeline!U44,"n/a")</f>
        <v>0</v>
      </c>
      <c r="V21" s="477">
        <f ca="1">IF($C$9="nominal",'P&amp;L3'!V49*Timeline!V44,"n/a")</f>
        <v>0</v>
      </c>
      <c r="W21" s="477">
        <f ca="1">IF($C$9="nominal",'P&amp;L3'!W49*Timeline!W44,"n/a")</f>
        <v>0</v>
      </c>
      <c r="X21" s="477">
        <f ca="1">IF($C$9="nominal",'P&amp;L3'!X49*Timeline!X44,"n/a")</f>
        <v>0</v>
      </c>
      <c r="Y21" s="477">
        <f ca="1">IF($C$9="nominal",'P&amp;L3'!Y49*Timeline!Y44,"n/a")</f>
        <v>0</v>
      </c>
      <c r="Z21" s="477">
        <f ca="1">IF($C$9="nominal",'P&amp;L3'!Z49*Timeline!Z44,"n/a")</f>
        <v>0</v>
      </c>
      <c r="AA21" s="477">
        <f ca="1">IF($C$9="nominal",'P&amp;L3'!AA49*Timeline!AA44,"n/a")</f>
        <v>0</v>
      </c>
      <c r="AB21" s="478">
        <f ca="1">IF($C$9="nominal",'P&amp;L3'!AB49*Timeline!AB44,"n/a")</f>
        <v>0</v>
      </c>
      <c r="AC21" s="260"/>
    </row>
    <row r="22" spans="4:29" hidden="1" outlineLevel="1">
      <c r="D22" s="123" t="s">
        <v>733</v>
      </c>
      <c r="E22" s="183"/>
      <c r="F22" s="479" t="s">
        <v>105</v>
      </c>
      <c r="G22" s="480"/>
      <c r="H22" s="480"/>
      <c r="I22" s="480">
        <f t="shared" ref="I22:AB22" ca="1" si="0">IF($C$9="nominal",MAX(0,I20-I21),"n/a")</f>
        <v>0</v>
      </c>
      <c r="J22" s="480">
        <f t="shared" ca="1" si="0"/>
        <v>0</v>
      </c>
      <c r="K22" s="480">
        <f t="shared" ca="1" si="0"/>
        <v>0</v>
      </c>
      <c r="L22" s="480">
        <f t="shared" ca="1" si="0"/>
        <v>0</v>
      </c>
      <c r="M22" s="480">
        <f t="shared" ca="1" si="0"/>
        <v>0</v>
      </c>
      <c r="N22" s="480">
        <f t="shared" ca="1" si="0"/>
        <v>0</v>
      </c>
      <c r="O22" s="480">
        <f t="shared" ca="1" si="0"/>
        <v>0</v>
      </c>
      <c r="P22" s="480">
        <f t="shared" ca="1" si="0"/>
        <v>0</v>
      </c>
      <c r="Q22" s="480">
        <f t="shared" ca="1" si="0"/>
        <v>0</v>
      </c>
      <c r="R22" s="480">
        <f t="shared" ca="1" si="0"/>
        <v>0</v>
      </c>
      <c r="S22" s="480">
        <f t="shared" ca="1" si="0"/>
        <v>0</v>
      </c>
      <c r="T22" s="480">
        <f t="shared" ca="1" si="0"/>
        <v>0</v>
      </c>
      <c r="U22" s="480">
        <f t="shared" ca="1" si="0"/>
        <v>0</v>
      </c>
      <c r="V22" s="480">
        <f ca="1">IF($C$9="nominal",MAX(0,V20-V21),"n/a")</f>
        <v>0</v>
      </c>
      <c r="W22" s="480">
        <f t="shared" ca="1" si="0"/>
        <v>0</v>
      </c>
      <c r="X22" s="480">
        <f t="shared" ca="1" si="0"/>
        <v>0</v>
      </c>
      <c r="Y22" s="480">
        <f t="shared" ca="1" si="0"/>
        <v>0</v>
      </c>
      <c r="Z22" s="480">
        <f t="shared" ca="1" si="0"/>
        <v>0</v>
      </c>
      <c r="AA22" s="480">
        <f t="shared" ca="1" si="0"/>
        <v>0</v>
      </c>
      <c r="AB22" s="481">
        <f t="shared" ca="1" si="0"/>
        <v>0</v>
      </c>
      <c r="AC22" s="260"/>
    </row>
    <row r="23" spans="4:29" hidden="1" outlineLevel="1">
      <c r="D23" s="260"/>
      <c r="E23" s="93"/>
      <c r="F23" s="482"/>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row>
    <row r="24" spans="4:29" hidden="1" outlineLevel="1">
      <c r="D24" s="468" t="s">
        <v>734</v>
      </c>
      <c r="E24" s="236"/>
      <c r="F24" s="483">
        <v>40000</v>
      </c>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row>
    <row r="25" spans="4:29" hidden="1" outlineLevel="1">
      <c r="D25" s="93"/>
      <c r="E25" s="93"/>
      <c r="F25" s="484"/>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row>
    <row r="26" spans="4:29" hidden="1" outlineLevel="1">
      <c r="D26" s="468" t="s">
        <v>735</v>
      </c>
      <c r="E26" s="236"/>
      <c r="F26" s="485">
        <f ca="1">IF($C$9="nominal",(SUM($G$22:$AB$22)*$F$19+$F$24),"n/a")</f>
        <v>40000</v>
      </c>
      <c r="G26" s="260"/>
      <c r="H26" s="260"/>
      <c r="I26" s="389"/>
      <c r="J26" s="260"/>
      <c r="K26" s="260"/>
      <c r="L26" s="260"/>
      <c r="M26" s="260"/>
      <c r="N26" s="260"/>
      <c r="O26" s="260"/>
      <c r="P26" s="260"/>
      <c r="Q26" s="260"/>
      <c r="R26" s="260"/>
      <c r="S26" s="260"/>
      <c r="T26" s="260"/>
      <c r="U26" s="260"/>
      <c r="V26" s="260"/>
      <c r="W26" s="260"/>
      <c r="X26" s="260"/>
      <c r="Y26" s="260"/>
      <c r="Z26" s="260"/>
      <c r="AA26" s="260"/>
      <c r="AB26" s="260"/>
      <c r="AC26" s="260"/>
    </row>
    <row r="27" spans="4:29" hidden="1" outlineLevel="1">
      <c r="D27" s="260"/>
      <c r="E27" s="93"/>
      <c r="F27" s="482"/>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row>
    <row r="28" spans="4:29" hidden="1" outlineLevel="1">
      <c r="D28" s="133" t="s">
        <v>736</v>
      </c>
      <c r="E28" s="93"/>
      <c r="F28" s="484"/>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row>
    <row r="29" spans="4:29" hidden="1" outlineLevel="1">
      <c r="D29" s="93"/>
      <c r="E29" s="93"/>
      <c r="F29" s="484"/>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row>
    <row r="30" spans="4:29" hidden="1" outlineLevel="1">
      <c r="D30" s="468" t="s">
        <v>737</v>
      </c>
      <c r="E30" s="236"/>
      <c r="F30" s="486"/>
      <c r="G30" s="260"/>
      <c r="H30" s="260"/>
      <c r="I30" s="260"/>
      <c r="J30" s="260"/>
      <c r="K30" s="260"/>
      <c r="L30" s="260"/>
      <c r="M30" s="260"/>
      <c r="N30" s="260"/>
      <c r="O30" s="260"/>
      <c r="P30" s="260"/>
      <c r="Q30" s="260"/>
      <c r="R30" s="260"/>
      <c r="S30" s="260"/>
      <c r="T30" s="260"/>
      <c r="U30" s="260"/>
      <c r="V30" s="260"/>
      <c r="W30" s="260"/>
      <c r="X30" s="260"/>
      <c r="Y30" s="260"/>
      <c r="Z30" s="260"/>
      <c r="AA30" s="260"/>
      <c r="AB30" s="260"/>
      <c r="AC30" s="94"/>
    </row>
    <row r="31" spans="4:29" hidden="1" outlineLevel="1">
      <c r="F31" s="456"/>
      <c r="G31" s="260"/>
      <c r="H31" s="260"/>
      <c r="I31" s="260"/>
      <c r="J31" s="260"/>
      <c r="K31" s="260"/>
      <c r="L31" s="260"/>
      <c r="M31" s="260"/>
      <c r="N31" s="260"/>
      <c r="O31" s="260"/>
      <c r="P31" s="260"/>
      <c r="Q31" s="260"/>
      <c r="R31" s="260"/>
      <c r="S31" s="260"/>
      <c r="T31" s="260"/>
      <c r="U31" s="260"/>
      <c r="V31" s="260"/>
      <c r="W31" s="260"/>
      <c r="X31" s="260"/>
      <c r="Y31" s="260"/>
      <c r="Z31" s="260"/>
      <c r="AA31" s="260"/>
      <c r="AB31" s="260"/>
    </row>
    <row r="32" spans="4:29" hidden="1" outlineLevel="1">
      <c r="D32" s="154" t="s">
        <v>738</v>
      </c>
      <c r="F32" s="456"/>
    </row>
    <row r="33" spans="2:29" hidden="1" outlineLevel="1">
      <c r="F33" s="456"/>
    </row>
    <row r="34" spans="2:29" hidden="1" outlineLevel="1">
      <c r="D34" s="468" t="s">
        <v>739</v>
      </c>
      <c r="E34" s="236"/>
      <c r="F34" s="469">
        <v>0.5</v>
      </c>
    </row>
    <row r="35" spans="2:29" hidden="1" outlineLevel="1">
      <c r="D35" s="260"/>
      <c r="E35" s="93"/>
      <c r="F35" s="482"/>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row>
    <row r="36" spans="2:29" hidden="1" outlineLevel="1">
      <c r="D36" s="154" t="s">
        <v>740</v>
      </c>
      <c r="G36" s="154"/>
    </row>
    <row r="37" spans="2:29" hidden="1" outlineLevel="1">
      <c r="D37" s="487"/>
      <c r="E37" s="488"/>
      <c r="F37" s="489" t="s">
        <v>105</v>
      </c>
      <c r="K37" s="490"/>
      <c r="L37" s="490"/>
      <c r="M37" s="490"/>
      <c r="N37" s="490"/>
      <c r="O37" s="490"/>
      <c r="P37" s="490"/>
      <c r="Q37" s="490"/>
      <c r="R37" s="490"/>
      <c r="S37" s="490"/>
      <c r="T37" s="490"/>
      <c r="U37" s="490"/>
      <c r="V37" s="490"/>
      <c r="W37" s="490"/>
      <c r="X37" s="490"/>
      <c r="Y37" s="490"/>
      <c r="Z37" s="490"/>
    </row>
    <row r="38" spans="2:29" hidden="1" outlineLevel="1">
      <c r="D38" s="491" t="s">
        <v>729</v>
      </c>
      <c r="E38" s="492"/>
      <c r="F38" s="493">
        <f ca="1">F26</f>
        <v>40000</v>
      </c>
      <c r="K38" s="490"/>
      <c r="L38" s="490"/>
      <c r="M38" s="490"/>
      <c r="N38" s="490"/>
      <c r="O38" s="490"/>
      <c r="P38" s="490"/>
      <c r="Q38" s="490"/>
      <c r="R38" s="490"/>
      <c r="S38" s="490"/>
      <c r="T38" s="490"/>
      <c r="U38" s="490"/>
      <c r="V38" s="490"/>
      <c r="W38" s="490"/>
      <c r="X38" s="490"/>
      <c r="Y38" s="490"/>
      <c r="Z38" s="490"/>
    </row>
    <row r="39" spans="2:29" hidden="1" outlineLevel="1">
      <c r="D39" s="494" t="s">
        <v>736</v>
      </c>
      <c r="E39" s="492"/>
      <c r="F39" s="495">
        <f ca="1">IF($C$9="nominal",F30,"n/a")</f>
        <v>0</v>
      </c>
      <c r="K39" s="496"/>
      <c r="L39" s="496"/>
      <c r="M39" s="496"/>
      <c r="N39" s="496"/>
      <c r="O39" s="496"/>
      <c r="P39" s="496"/>
      <c r="Q39" s="496"/>
      <c r="R39" s="496"/>
      <c r="S39" s="496"/>
      <c r="T39" s="496"/>
      <c r="U39" s="496"/>
      <c r="V39" s="496"/>
      <c r="W39" s="496"/>
      <c r="X39" s="496"/>
      <c r="Y39" s="496"/>
      <c r="Z39" s="496"/>
    </row>
    <row r="40" spans="2:29" hidden="1" outlineLevel="1">
      <c r="D40" s="497" t="s">
        <v>741</v>
      </c>
      <c r="E40" s="492"/>
      <c r="F40" s="498">
        <f ca="1">IF($C$9="nominal",SUM(F38:F39),"n/a")</f>
        <v>40000</v>
      </c>
      <c r="K40" s="496"/>
      <c r="L40" s="496"/>
      <c r="M40" s="496"/>
      <c r="N40" s="496"/>
      <c r="O40" s="496"/>
      <c r="P40" s="496"/>
      <c r="Q40" s="496"/>
      <c r="R40" s="496"/>
      <c r="S40" s="496"/>
      <c r="T40" s="496"/>
      <c r="U40" s="496"/>
      <c r="V40" s="496"/>
      <c r="W40" s="496"/>
      <c r="X40" s="496"/>
      <c r="Y40" s="496"/>
      <c r="Z40" s="496"/>
    </row>
    <row r="41" spans="2:29" hidden="1" outlineLevel="1">
      <c r="D41" s="499"/>
      <c r="E41" s="500"/>
      <c r="F41" s="501"/>
      <c r="G41" s="154"/>
      <c r="K41" s="496"/>
      <c r="L41" s="496"/>
      <c r="M41" s="496"/>
      <c r="N41" s="496"/>
      <c r="O41" s="496"/>
      <c r="P41" s="496"/>
      <c r="Q41" s="496"/>
      <c r="R41" s="496"/>
      <c r="S41" s="496"/>
      <c r="T41" s="496"/>
      <c r="U41" s="496"/>
      <c r="V41" s="496"/>
      <c r="W41" s="496"/>
      <c r="X41" s="496"/>
      <c r="Y41" s="496"/>
      <c r="Z41" s="496"/>
    </row>
    <row r="42" spans="2:29" hidden="1" outlineLevel="1">
      <c r="D42" s="502" t="s">
        <v>742</v>
      </c>
      <c r="E42" s="238"/>
      <c r="F42" s="503">
        <f ca="1">IF($C$9="nominal",F40*F34,"n/a")</f>
        <v>20000</v>
      </c>
      <c r="K42" s="496"/>
      <c r="L42" s="496"/>
      <c r="M42" s="496"/>
      <c r="N42" s="496"/>
      <c r="O42" s="496"/>
      <c r="P42" s="496"/>
      <c r="Q42" s="496"/>
      <c r="R42" s="496"/>
      <c r="S42" s="496"/>
      <c r="T42" s="496"/>
      <c r="U42" s="496"/>
      <c r="V42" s="496"/>
      <c r="W42" s="496"/>
      <c r="X42" s="496"/>
      <c r="Y42" s="496"/>
      <c r="Z42" s="496"/>
    </row>
    <row r="43" spans="2:29" hidden="1" outlineLevel="1"/>
    <row r="44" spans="2:29" collapsed="1">
      <c r="D44" s="104"/>
    </row>
    <row r="45" spans="2:29" ht="15">
      <c r="B45" s="15"/>
      <c r="C45" s="15" t="s">
        <v>743</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hidden="1" outlineLevel="1"/>
    <row r="47" spans="2:29" hidden="1" outlineLevel="1">
      <c r="D47" s="553" t="s">
        <v>911</v>
      </c>
      <c r="E47" s="548"/>
      <c r="F47" s="549" t="s">
        <v>105</v>
      </c>
      <c r="G47" s="550"/>
      <c r="H47" s="550"/>
      <c r="I47" s="550"/>
      <c r="J47" s="550"/>
      <c r="K47" s="550"/>
      <c r="L47" s="550"/>
      <c r="M47" s="550"/>
      <c r="N47" s="550"/>
      <c r="O47" s="550"/>
      <c r="P47" s="550"/>
      <c r="Q47" s="550"/>
      <c r="R47" s="550"/>
      <c r="S47" s="550"/>
      <c r="T47" s="550"/>
      <c r="U47" s="550"/>
      <c r="V47" s="550"/>
      <c r="W47" s="550"/>
      <c r="X47" s="550"/>
      <c r="Y47" s="550"/>
      <c r="Z47" s="550"/>
      <c r="AA47" s="550"/>
      <c r="AB47" s="554"/>
      <c r="AC47" s="94"/>
    </row>
    <row r="48" spans="2:29" hidden="1" outlineLevel="1">
      <c r="D48" s="555" t="s">
        <v>912</v>
      </c>
      <c r="E48" s="93"/>
      <c r="F48" s="484" t="str">
        <f>F47</f>
        <v>£000</v>
      </c>
      <c r="G48" s="181"/>
      <c r="H48" s="181"/>
      <c r="I48" s="181"/>
      <c r="J48" s="181"/>
      <c r="K48" s="181"/>
      <c r="L48" s="181"/>
      <c r="M48" s="181"/>
      <c r="N48" s="181"/>
      <c r="O48" s="181"/>
      <c r="P48" s="181"/>
      <c r="Q48" s="181"/>
      <c r="R48" s="181"/>
      <c r="S48" s="181"/>
      <c r="T48" s="181"/>
      <c r="U48" s="181"/>
      <c r="V48" s="181"/>
      <c r="W48" s="181"/>
      <c r="X48" s="181"/>
      <c r="Y48" s="181"/>
      <c r="Z48" s="181"/>
      <c r="AA48" s="181"/>
      <c r="AB48" s="556"/>
      <c r="AC48" s="94"/>
    </row>
    <row r="49" spans="2:29" hidden="1" outlineLevel="1">
      <c r="D49" s="555" t="s">
        <v>913</v>
      </c>
      <c r="E49" s="93"/>
      <c r="F49" s="484" t="str">
        <f t="shared" ref="F49:F50" si="1">F48</f>
        <v>£000</v>
      </c>
      <c r="G49" s="181"/>
      <c r="H49" s="181"/>
      <c r="I49" s="181"/>
      <c r="J49" s="181"/>
      <c r="K49" s="181"/>
      <c r="L49" s="181"/>
      <c r="M49" s="181"/>
      <c r="N49" s="181"/>
      <c r="O49" s="181"/>
      <c r="P49" s="181"/>
      <c r="Q49" s="181"/>
      <c r="R49" s="181"/>
      <c r="S49" s="181"/>
      <c r="T49" s="181"/>
      <c r="U49" s="181"/>
      <c r="V49" s="181"/>
      <c r="W49" s="181"/>
      <c r="X49" s="181"/>
      <c r="Y49" s="181"/>
      <c r="Z49" s="181"/>
      <c r="AA49" s="181"/>
      <c r="AB49" s="556"/>
      <c r="AC49" s="94"/>
    </row>
    <row r="50" spans="2:29" hidden="1" outlineLevel="1">
      <c r="D50" s="557" t="s">
        <v>914</v>
      </c>
      <c r="E50" s="551"/>
      <c r="F50" s="552" t="str">
        <f t="shared" si="1"/>
        <v>£000</v>
      </c>
      <c r="G50" s="539"/>
      <c r="H50" s="539"/>
      <c r="I50" s="539"/>
      <c r="J50" s="539"/>
      <c r="K50" s="539"/>
      <c r="L50" s="539"/>
      <c r="M50" s="539"/>
      <c r="N50" s="539"/>
      <c r="O50" s="539"/>
      <c r="P50" s="539"/>
      <c r="Q50" s="539"/>
      <c r="R50" s="539"/>
      <c r="S50" s="539"/>
      <c r="T50" s="539"/>
      <c r="U50" s="539"/>
      <c r="V50" s="539"/>
      <c r="W50" s="539"/>
      <c r="X50" s="539"/>
      <c r="Y50" s="539"/>
      <c r="Z50" s="539"/>
      <c r="AA50" s="539"/>
      <c r="AB50" s="558"/>
      <c r="AC50" s="94"/>
    </row>
    <row r="51" spans="2:29" hidden="1" outlineLevel="1">
      <c r="D51" s="154"/>
    </row>
    <row r="52" spans="2:29" hidden="1" outlineLevel="1">
      <c r="D52" s="533" t="s">
        <v>936</v>
      </c>
    </row>
    <row r="53" spans="2:29" hidden="1" outlineLevel="1">
      <c r="D53" s="533" t="s">
        <v>938</v>
      </c>
    </row>
    <row r="54" spans="2:29" collapsed="1"/>
    <row r="55" spans="2:29" ht="16.5">
      <c r="B55" s="5" t="s">
        <v>21</v>
      </c>
      <c r="C55" s="5"/>
      <c r="D55" s="5"/>
      <c r="E55" s="5"/>
      <c r="F55" s="5"/>
      <c r="G55" s="5"/>
      <c r="H55" s="5"/>
      <c r="I55" s="5"/>
      <c r="J55" s="5"/>
      <c r="K55" s="5"/>
      <c r="L55" s="5"/>
      <c r="M55" s="5"/>
      <c r="N55" s="5"/>
      <c r="O55" s="5"/>
      <c r="P55" s="5"/>
      <c r="Q55" s="5"/>
      <c r="R55" s="5"/>
      <c r="S55" s="5"/>
      <c r="T55" s="5"/>
      <c r="U55" s="5"/>
      <c r="V55" s="5"/>
      <c r="W55" s="5"/>
      <c r="X55" s="5"/>
      <c r="Y55" s="5"/>
      <c r="Z55" s="5"/>
      <c r="AA55" s="5"/>
      <c r="AB55" s="5"/>
      <c r="AC55" s="5"/>
    </row>
  </sheetData>
  <mergeCells count="3">
    <mergeCell ref="C9:E9"/>
    <mergeCell ref="F9:F11"/>
    <mergeCell ref="C10:E11"/>
  </mergeCells>
  <pageMargins left="0.39370078740157483" right="0.39370078740157483" top="0.39370078740157483" bottom="0.39370078740157483" header="0.31496062992125984" footer="0.31496062992125984"/>
  <pageSetup paperSize="8" scale="64" fitToHeight="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2:L72"/>
  <sheetViews>
    <sheetView showGridLines="0" zoomScale="85" zoomScaleNormal="85" zoomScaleSheetLayoutView="85" workbookViewId="0">
      <pane ySplit="12" topLeftCell="A13" activePane="bottomLeft" state="frozen"/>
      <selection activeCell="G27" sqref="G27"/>
      <selection pane="bottomLeft" activeCell="A13" sqref="A13"/>
    </sheetView>
  </sheetViews>
  <sheetFormatPr defaultColWidth="9" defaultRowHeight="12.75"/>
  <cols>
    <col min="1" max="1" width="2.85546875" style="3" customWidth="1"/>
    <col min="2" max="2" width="17.85546875" style="3" customWidth="1"/>
    <col min="3" max="5" width="10.28515625" style="3" customWidth="1"/>
    <col min="6" max="6" width="60.140625" style="3" customWidth="1"/>
    <col min="7" max="7" width="14" style="3" bestFit="1" customWidth="1"/>
    <col min="8" max="9" width="14.42578125" style="3" customWidth="1"/>
    <col min="10" max="10" width="5.140625" style="3" bestFit="1" customWidth="1"/>
    <col min="11" max="11" width="9.28515625" style="3" bestFit="1" customWidth="1"/>
    <col min="12" max="12" width="8" style="3" bestFit="1" customWidth="1"/>
    <col min="13" max="16384" width="9" style="3"/>
  </cols>
  <sheetData>
    <row r="2" spans="2:12">
      <c r="B2" s="1" t="str">
        <f ca="1">'Template Cover'!B2</f>
        <v>Owner:</v>
      </c>
      <c r="C2" s="2"/>
      <c r="D2" s="2"/>
      <c r="E2" s="2"/>
      <c r="F2" s="2" t="str">
        <f ca="1">Owner</f>
        <v>[Bidder Name]</v>
      </c>
      <c r="G2" s="2"/>
      <c r="H2" s="2"/>
      <c r="I2" s="2"/>
      <c r="J2" s="2"/>
      <c r="K2" s="2"/>
      <c r="L2" s="2"/>
    </row>
    <row r="3" spans="2:12">
      <c r="B3" s="1" t="str">
        <f ca="1">'Template Cover'!B3</f>
        <v>Project:</v>
      </c>
      <c r="C3" s="2"/>
      <c r="D3" s="2"/>
      <c r="E3" s="2"/>
      <c r="F3" s="2" t="str">
        <f ca="1">Project</f>
        <v>Northern Franchise</v>
      </c>
      <c r="G3" s="2"/>
      <c r="H3" s="2"/>
      <c r="I3" s="2"/>
      <c r="J3" s="2"/>
      <c r="K3" s="2"/>
      <c r="L3" s="2"/>
    </row>
    <row r="4" spans="2:12">
      <c r="B4" s="1" t="str">
        <f ca="1">'Template Cover'!B4</f>
        <v>Sheet:</v>
      </c>
      <c r="C4" s="2"/>
      <c r="D4" s="2"/>
      <c r="E4" s="2"/>
      <c r="F4" s="2" t="str">
        <f ca="1">MID(CELL("filename",$A$1),FIND("]",CELL("filename",$A$1))+1,99)</f>
        <v>Version Control</v>
      </c>
      <c r="G4" s="2"/>
      <c r="H4" s="2"/>
      <c r="I4" s="2"/>
      <c r="J4" s="2"/>
      <c r="K4" s="2"/>
      <c r="L4" s="2"/>
    </row>
    <row r="5" spans="2:12">
      <c r="B5" s="1" t="str">
        <f ca="1">'Template Cover'!B5</f>
        <v>Version:</v>
      </c>
      <c r="C5" s="2"/>
      <c r="D5" s="2"/>
      <c r="E5" s="2"/>
      <c r="F5" s="2">
        <f ca="1">Version</f>
        <v>1</v>
      </c>
      <c r="G5" s="2"/>
      <c r="H5" s="2"/>
      <c r="I5" s="2"/>
      <c r="J5" s="2"/>
      <c r="K5" s="2"/>
      <c r="L5" s="2"/>
    </row>
    <row r="6" spans="2:12">
      <c r="B6" s="1" t="str">
        <f ca="1">'Template Cover'!B6</f>
        <v>Date:</v>
      </c>
      <c r="C6" s="4"/>
      <c r="D6" s="4"/>
      <c r="E6" s="4"/>
      <c r="F6" s="4">
        <f ca="1">TODAY()</f>
        <v>42059</v>
      </c>
      <c r="G6" s="4"/>
      <c r="H6" s="4"/>
      <c r="I6" s="4"/>
      <c r="J6" s="4"/>
      <c r="K6" s="4"/>
      <c r="L6" s="4"/>
    </row>
    <row r="7" spans="2:12">
      <c r="B7" s="1" t="str">
        <f ca="1">'Template Cover'!B7</f>
        <v>Filename:</v>
      </c>
      <c r="C7" s="2"/>
      <c r="D7" s="2"/>
      <c r="E7" s="2"/>
      <c r="F7" s="2" t="str">
        <f ca="1">LEFT(CELL("FILENAME",$A$1),FIND("]",CELL("FILENAME",$A$1)))</f>
        <v>C:\Users\888934\Documents\CF\Northern\Financial Templates\Feb 2015\[Northern Financial Templates 150223 ITT issue 3.0.xlsx]</v>
      </c>
      <c r="G7" s="2"/>
      <c r="H7" s="2"/>
      <c r="I7" s="2"/>
      <c r="J7" s="2"/>
      <c r="K7" s="2"/>
      <c r="L7" s="2"/>
    </row>
    <row r="10" spans="2:12" ht="16.5">
      <c r="B10" s="5" t="s">
        <v>31</v>
      </c>
      <c r="C10" s="5"/>
      <c r="D10" s="5"/>
      <c r="E10" s="5"/>
      <c r="F10" s="5"/>
      <c r="G10" s="5"/>
      <c r="H10" s="5"/>
      <c r="I10" s="5"/>
      <c r="J10" s="5"/>
      <c r="K10" s="5"/>
      <c r="L10" s="5"/>
    </row>
    <row r="12" spans="2:12" ht="51">
      <c r="B12" s="40" t="s">
        <v>32</v>
      </c>
      <c r="C12" s="41" t="s">
        <v>33</v>
      </c>
      <c r="D12" s="41" t="s">
        <v>34</v>
      </c>
      <c r="E12" s="40" t="s">
        <v>18</v>
      </c>
      <c r="F12" s="42" t="s">
        <v>35</v>
      </c>
      <c r="G12" s="42" t="s">
        <v>35</v>
      </c>
      <c r="H12" s="40" t="s">
        <v>36</v>
      </c>
      <c r="I12" s="40" t="s">
        <v>37</v>
      </c>
      <c r="J12" s="43" t="s">
        <v>38</v>
      </c>
      <c r="K12" s="44" t="s">
        <v>39</v>
      </c>
      <c r="L12" s="43" t="s">
        <v>40</v>
      </c>
    </row>
    <row r="13" spans="2:12">
      <c r="B13" s="45"/>
      <c r="C13" s="45"/>
      <c r="D13" s="45"/>
      <c r="E13" s="45"/>
      <c r="F13" s="45"/>
      <c r="G13" s="45"/>
      <c r="H13" s="45"/>
      <c r="I13" s="45"/>
      <c r="J13" s="45"/>
      <c r="K13" s="45"/>
      <c r="L13" s="45"/>
    </row>
    <row r="14" spans="2:12">
      <c r="B14" s="46"/>
      <c r="C14" s="46"/>
      <c r="D14" s="46"/>
      <c r="E14" s="46"/>
      <c r="F14" s="46"/>
      <c r="G14" s="46"/>
      <c r="H14" s="46"/>
      <c r="I14" s="46"/>
      <c r="J14" s="46"/>
      <c r="K14" s="46"/>
      <c r="L14" s="46"/>
    </row>
    <row r="15" spans="2:12">
      <c r="B15" s="46"/>
      <c r="C15" s="46"/>
      <c r="D15" s="46"/>
      <c r="E15" s="46"/>
      <c r="F15" s="46"/>
      <c r="G15" s="46"/>
      <c r="H15" s="46"/>
      <c r="I15" s="46"/>
      <c r="J15" s="46"/>
      <c r="K15" s="46"/>
      <c r="L15" s="46"/>
    </row>
    <row r="16" spans="2:12">
      <c r="B16" s="46"/>
      <c r="C16" s="46"/>
      <c r="D16" s="46"/>
      <c r="E16" s="46"/>
      <c r="F16" s="46"/>
      <c r="G16" s="46"/>
      <c r="H16" s="46"/>
      <c r="I16" s="46"/>
      <c r="J16" s="46"/>
      <c r="K16" s="46"/>
      <c r="L16" s="46"/>
    </row>
    <row r="17" spans="2:12">
      <c r="B17" s="46"/>
      <c r="C17" s="46"/>
      <c r="D17" s="46"/>
      <c r="E17" s="46"/>
      <c r="F17" s="46"/>
      <c r="G17" s="46"/>
      <c r="H17" s="46"/>
      <c r="I17" s="46"/>
      <c r="J17" s="46"/>
      <c r="K17" s="46"/>
      <c r="L17" s="46"/>
    </row>
    <row r="18" spans="2:12">
      <c r="B18" s="46"/>
      <c r="C18" s="46"/>
      <c r="D18" s="46"/>
      <c r="E18" s="46"/>
      <c r="F18" s="46"/>
      <c r="G18" s="46"/>
      <c r="H18" s="46"/>
      <c r="I18" s="46"/>
      <c r="J18" s="46"/>
      <c r="K18" s="46"/>
      <c r="L18" s="46"/>
    </row>
    <row r="19" spans="2:12">
      <c r="B19" s="46"/>
      <c r="C19" s="46"/>
      <c r="D19" s="46"/>
      <c r="E19" s="46"/>
      <c r="F19" s="46"/>
      <c r="G19" s="46"/>
      <c r="H19" s="46"/>
      <c r="I19" s="46"/>
      <c r="J19" s="46"/>
      <c r="K19" s="46"/>
      <c r="L19" s="46"/>
    </row>
    <row r="20" spans="2:12">
      <c r="B20" s="46"/>
      <c r="C20" s="46"/>
      <c r="D20" s="46"/>
      <c r="E20" s="46"/>
      <c r="F20" s="46"/>
      <c r="G20" s="46"/>
      <c r="H20" s="46"/>
      <c r="I20" s="46"/>
      <c r="J20" s="46"/>
      <c r="K20" s="46"/>
      <c r="L20" s="46"/>
    </row>
    <row r="21" spans="2:12">
      <c r="B21" s="46"/>
      <c r="C21" s="46"/>
      <c r="D21" s="46"/>
      <c r="E21" s="46"/>
      <c r="F21" s="46"/>
      <c r="G21" s="46"/>
      <c r="H21" s="46"/>
      <c r="I21" s="46"/>
      <c r="J21" s="46"/>
      <c r="K21" s="46"/>
      <c r="L21" s="46"/>
    </row>
    <row r="22" spans="2:12">
      <c r="B22" s="46"/>
      <c r="C22" s="46"/>
      <c r="D22" s="46"/>
      <c r="E22" s="46"/>
      <c r="F22" s="46"/>
      <c r="G22" s="46"/>
      <c r="H22" s="46"/>
      <c r="I22" s="46"/>
      <c r="J22" s="46"/>
      <c r="K22" s="46"/>
      <c r="L22" s="46"/>
    </row>
    <row r="23" spans="2:12">
      <c r="B23" s="46"/>
      <c r="C23" s="46"/>
      <c r="D23" s="46"/>
      <c r="E23" s="46"/>
      <c r="F23" s="46"/>
      <c r="G23" s="46"/>
      <c r="H23" s="46"/>
      <c r="I23" s="46"/>
      <c r="J23" s="46"/>
      <c r="K23" s="46"/>
      <c r="L23" s="46"/>
    </row>
    <row r="24" spans="2:12">
      <c r="B24" s="46"/>
      <c r="C24" s="46"/>
      <c r="D24" s="46"/>
      <c r="E24" s="46"/>
      <c r="F24" s="46"/>
      <c r="G24" s="46"/>
      <c r="H24" s="46"/>
      <c r="I24" s="46"/>
      <c r="J24" s="46"/>
      <c r="K24" s="46"/>
      <c r="L24" s="46"/>
    </row>
    <row r="25" spans="2:12">
      <c r="B25" s="46"/>
      <c r="C25" s="46"/>
      <c r="D25" s="46"/>
      <c r="E25" s="46"/>
      <c r="F25" s="46"/>
      <c r="G25" s="46"/>
      <c r="H25" s="46"/>
      <c r="I25" s="46"/>
      <c r="J25" s="46"/>
      <c r="K25" s="46"/>
      <c r="L25" s="46"/>
    </row>
    <row r="26" spans="2:12">
      <c r="B26" s="46"/>
      <c r="C26" s="46"/>
      <c r="D26" s="46"/>
      <c r="E26" s="46"/>
      <c r="F26" s="46"/>
      <c r="G26" s="46"/>
      <c r="H26" s="46"/>
      <c r="I26" s="46"/>
      <c r="J26" s="46"/>
      <c r="K26" s="46"/>
      <c r="L26" s="46"/>
    </row>
    <row r="27" spans="2:12">
      <c r="B27" s="46"/>
      <c r="C27" s="46"/>
      <c r="D27" s="46"/>
      <c r="E27" s="46"/>
      <c r="F27" s="46"/>
      <c r="G27" s="46"/>
      <c r="H27" s="46"/>
      <c r="I27" s="46"/>
      <c r="J27" s="46"/>
      <c r="K27" s="46"/>
      <c r="L27" s="46"/>
    </row>
    <row r="28" spans="2:12">
      <c r="B28" s="46"/>
      <c r="C28" s="46"/>
      <c r="D28" s="46"/>
      <c r="E28" s="46"/>
      <c r="F28" s="46"/>
      <c r="G28" s="46"/>
      <c r="H28" s="46"/>
      <c r="I28" s="46"/>
      <c r="J28" s="46"/>
      <c r="K28" s="46"/>
      <c r="L28" s="46"/>
    </row>
    <row r="29" spans="2:12">
      <c r="B29" s="46"/>
      <c r="C29" s="46"/>
      <c r="D29" s="46"/>
      <c r="E29" s="46"/>
      <c r="F29" s="46"/>
      <c r="G29" s="46"/>
      <c r="H29" s="46"/>
      <c r="I29" s="46"/>
      <c r="J29" s="46"/>
      <c r="K29" s="46"/>
      <c r="L29" s="46"/>
    </row>
    <row r="30" spans="2:12">
      <c r="B30" s="46"/>
      <c r="C30" s="46"/>
      <c r="D30" s="46"/>
      <c r="E30" s="46"/>
      <c r="F30" s="46"/>
      <c r="G30" s="46"/>
      <c r="H30" s="46"/>
      <c r="I30" s="46"/>
      <c r="J30" s="46"/>
      <c r="K30" s="46"/>
      <c r="L30" s="46"/>
    </row>
    <row r="31" spans="2:12">
      <c r="B31" s="46"/>
      <c r="C31" s="46"/>
      <c r="D31" s="46"/>
      <c r="E31" s="46"/>
      <c r="F31" s="46"/>
      <c r="G31" s="46"/>
      <c r="H31" s="46"/>
      <c r="I31" s="46"/>
      <c r="J31" s="46"/>
      <c r="K31" s="46"/>
      <c r="L31" s="46"/>
    </row>
    <row r="32" spans="2:12">
      <c r="B32" s="46"/>
      <c r="C32" s="46"/>
      <c r="D32" s="46"/>
      <c r="E32" s="46"/>
      <c r="F32" s="46"/>
      <c r="G32" s="46"/>
      <c r="H32" s="46"/>
      <c r="I32" s="46"/>
      <c r="J32" s="46"/>
      <c r="K32" s="46"/>
      <c r="L32" s="46"/>
    </row>
    <row r="33" spans="2:12">
      <c r="B33" s="46"/>
      <c r="C33" s="46"/>
      <c r="D33" s="46"/>
      <c r="E33" s="46"/>
      <c r="F33" s="46"/>
      <c r="G33" s="46"/>
      <c r="H33" s="46"/>
      <c r="I33" s="46"/>
      <c r="J33" s="46"/>
      <c r="K33" s="46"/>
      <c r="L33" s="46"/>
    </row>
    <row r="34" spans="2:12">
      <c r="B34" s="46"/>
      <c r="C34" s="46"/>
      <c r="D34" s="46"/>
      <c r="E34" s="46"/>
      <c r="F34" s="46"/>
      <c r="G34" s="46"/>
      <c r="H34" s="46"/>
      <c r="I34" s="46"/>
      <c r="J34" s="46"/>
      <c r="K34" s="46"/>
      <c r="L34" s="46"/>
    </row>
    <row r="35" spans="2:12">
      <c r="B35" s="46"/>
      <c r="C35" s="46"/>
      <c r="D35" s="46"/>
      <c r="E35" s="46"/>
      <c r="F35" s="46"/>
      <c r="G35" s="46"/>
      <c r="H35" s="46"/>
      <c r="I35" s="46"/>
      <c r="J35" s="46"/>
      <c r="K35" s="46"/>
      <c r="L35" s="46"/>
    </row>
    <row r="36" spans="2:12">
      <c r="B36" s="46"/>
      <c r="C36" s="46"/>
      <c r="D36" s="46"/>
      <c r="E36" s="46"/>
      <c r="F36" s="46"/>
      <c r="G36" s="46"/>
      <c r="H36" s="46"/>
      <c r="I36" s="46"/>
      <c r="J36" s="46"/>
      <c r="K36" s="46"/>
      <c r="L36" s="46"/>
    </row>
    <row r="37" spans="2:12">
      <c r="B37" s="46"/>
      <c r="C37" s="46"/>
      <c r="D37" s="46"/>
      <c r="E37" s="46"/>
      <c r="F37" s="46"/>
      <c r="G37" s="46"/>
      <c r="H37" s="46"/>
      <c r="I37" s="46"/>
      <c r="J37" s="46"/>
      <c r="K37" s="46"/>
      <c r="L37" s="46"/>
    </row>
    <row r="38" spans="2:12">
      <c r="B38" s="46"/>
      <c r="C38" s="46"/>
      <c r="D38" s="46"/>
      <c r="E38" s="46"/>
      <c r="F38" s="46"/>
      <c r="G38" s="46"/>
      <c r="H38" s="46"/>
      <c r="I38" s="46"/>
      <c r="J38" s="46"/>
      <c r="K38" s="46"/>
      <c r="L38" s="46"/>
    </row>
    <row r="39" spans="2:12">
      <c r="B39" s="46"/>
      <c r="C39" s="46"/>
      <c r="D39" s="46"/>
      <c r="E39" s="46"/>
      <c r="F39" s="46"/>
      <c r="G39" s="46"/>
      <c r="H39" s="46"/>
      <c r="I39" s="46"/>
      <c r="J39" s="46"/>
      <c r="K39" s="46"/>
      <c r="L39" s="46"/>
    </row>
    <row r="40" spans="2:12">
      <c r="B40" s="46"/>
      <c r="C40" s="46"/>
      <c r="D40" s="46"/>
      <c r="E40" s="46"/>
      <c r="F40" s="46"/>
      <c r="G40" s="46"/>
      <c r="H40" s="46"/>
      <c r="I40" s="46"/>
      <c r="J40" s="46"/>
      <c r="K40" s="46"/>
      <c r="L40" s="46"/>
    </row>
    <row r="41" spans="2:12">
      <c r="B41" s="46"/>
      <c r="C41" s="46"/>
      <c r="D41" s="46"/>
      <c r="E41" s="46"/>
      <c r="F41" s="46"/>
      <c r="G41" s="46"/>
      <c r="H41" s="46"/>
      <c r="I41" s="46"/>
      <c r="J41" s="46"/>
      <c r="K41" s="46"/>
      <c r="L41" s="46"/>
    </row>
    <row r="42" spans="2:12">
      <c r="B42" s="46"/>
      <c r="C42" s="46"/>
      <c r="D42" s="46"/>
      <c r="E42" s="46"/>
      <c r="F42" s="46"/>
      <c r="G42" s="46"/>
      <c r="H42" s="46"/>
      <c r="I42" s="46"/>
      <c r="J42" s="46"/>
      <c r="K42" s="46"/>
      <c r="L42" s="46"/>
    </row>
    <row r="43" spans="2:12">
      <c r="B43" s="46"/>
      <c r="C43" s="46"/>
      <c r="D43" s="46"/>
      <c r="E43" s="46"/>
      <c r="F43" s="46"/>
      <c r="G43" s="46"/>
      <c r="H43" s="46"/>
      <c r="I43" s="46"/>
      <c r="J43" s="46"/>
      <c r="K43" s="46"/>
      <c r="L43" s="46"/>
    </row>
    <row r="44" spans="2:12">
      <c r="B44" s="46"/>
      <c r="C44" s="46"/>
      <c r="D44" s="46"/>
      <c r="E44" s="46"/>
      <c r="F44" s="46"/>
      <c r="G44" s="46"/>
      <c r="H44" s="46"/>
      <c r="I44" s="46"/>
      <c r="J44" s="46"/>
      <c r="K44" s="46"/>
      <c r="L44" s="46"/>
    </row>
    <row r="45" spans="2:12">
      <c r="B45" s="46"/>
      <c r="C45" s="46"/>
      <c r="D45" s="46"/>
      <c r="E45" s="46"/>
      <c r="F45" s="46"/>
      <c r="G45" s="46"/>
      <c r="H45" s="46"/>
      <c r="I45" s="46"/>
      <c r="J45" s="46"/>
      <c r="K45" s="46"/>
      <c r="L45" s="46"/>
    </row>
    <row r="46" spans="2:12">
      <c r="B46" s="46"/>
      <c r="C46" s="46"/>
      <c r="D46" s="46"/>
      <c r="E46" s="46"/>
      <c r="F46" s="46"/>
      <c r="G46" s="46"/>
      <c r="H46" s="46"/>
      <c r="I46" s="46"/>
      <c r="J46" s="46"/>
      <c r="K46" s="46"/>
      <c r="L46" s="46"/>
    </row>
    <row r="47" spans="2:12">
      <c r="B47" s="46"/>
      <c r="C47" s="46"/>
      <c r="D47" s="46"/>
      <c r="E47" s="46"/>
      <c r="F47" s="46"/>
      <c r="G47" s="46"/>
      <c r="H47" s="46"/>
      <c r="I47" s="46"/>
      <c r="J47" s="46"/>
      <c r="K47" s="46"/>
      <c r="L47" s="46"/>
    </row>
    <row r="48" spans="2:12">
      <c r="B48" s="46"/>
      <c r="C48" s="46"/>
      <c r="D48" s="46"/>
      <c r="E48" s="46"/>
      <c r="F48" s="46"/>
      <c r="G48" s="46"/>
      <c r="H48" s="46"/>
      <c r="I48" s="46"/>
      <c r="J48" s="46"/>
      <c r="K48" s="46"/>
      <c r="L48" s="46"/>
    </row>
    <row r="49" spans="2:12">
      <c r="B49" s="46"/>
      <c r="C49" s="46"/>
      <c r="D49" s="46"/>
      <c r="E49" s="46"/>
      <c r="F49" s="46"/>
      <c r="G49" s="46"/>
      <c r="H49" s="46"/>
      <c r="I49" s="46"/>
      <c r="J49" s="46"/>
      <c r="K49" s="46"/>
      <c r="L49" s="46"/>
    </row>
    <row r="50" spans="2:12">
      <c r="B50" s="46"/>
      <c r="C50" s="46"/>
      <c r="D50" s="46"/>
      <c r="E50" s="46"/>
      <c r="F50" s="46"/>
      <c r="G50" s="46"/>
      <c r="H50" s="46"/>
      <c r="I50" s="46"/>
      <c r="J50" s="46"/>
      <c r="K50" s="46"/>
      <c r="L50" s="46"/>
    </row>
    <row r="51" spans="2:12">
      <c r="B51" s="46"/>
      <c r="C51" s="46"/>
      <c r="D51" s="46"/>
      <c r="E51" s="46"/>
      <c r="F51" s="46"/>
      <c r="G51" s="46"/>
      <c r="H51" s="46"/>
      <c r="I51" s="46"/>
      <c r="J51" s="46"/>
      <c r="K51" s="46"/>
      <c r="L51" s="46"/>
    </row>
    <row r="52" spans="2:12">
      <c r="B52" s="46"/>
      <c r="C52" s="46"/>
      <c r="D52" s="46"/>
      <c r="E52" s="46"/>
      <c r="F52" s="46"/>
      <c r="G52" s="46"/>
      <c r="H52" s="46"/>
      <c r="I52" s="46"/>
      <c r="J52" s="46"/>
      <c r="K52" s="46"/>
      <c r="L52" s="46"/>
    </row>
    <row r="53" spans="2:12">
      <c r="B53" s="46"/>
      <c r="C53" s="46"/>
      <c r="D53" s="46"/>
      <c r="E53" s="46"/>
      <c r="F53" s="46"/>
      <c r="G53" s="46"/>
      <c r="H53" s="46"/>
      <c r="I53" s="46"/>
      <c r="J53" s="46"/>
      <c r="K53" s="46"/>
      <c r="L53" s="46"/>
    </row>
    <row r="54" spans="2:12">
      <c r="B54" s="46"/>
      <c r="C54" s="46"/>
      <c r="D54" s="46"/>
      <c r="E54" s="46"/>
      <c r="F54" s="46"/>
      <c r="G54" s="46"/>
      <c r="H54" s="46"/>
      <c r="I54" s="46"/>
      <c r="J54" s="46"/>
      <c r="K54" s="46"/>
      <c r="L54" s="46"/>
    </row>
    <row r="55" spans="2:12">
      <c r="B55" s="46"/>
      <c r="C55" s="46"/>
      <c r="D55" s="46"/>
      <c r="E55" s="46"/>
      <c r="F55" s="46"/>
      <c r="G55" s="46"/>
      <c r="H55" s="46"/>
      <c r="I55" s="46"/>
      <c r="J55" s="46"/>
      <c r="K55" s="46"/>
      <c r="L55" s="46"/>
    </row>
    <row r="56" spans="2:12">
      <c r="B56" s="46"/>
      <c r="C56" s="46"/>
      <c r="D56" s="46"/>
      <c r="E56" s="46"/>
      <c r="F56" s="46"/>
      <c r="G56" s="46"/>
      <c r="H56" s="46"/>
      <c r="I56" s="46"/>
      <c r="J56" s="46"/>
      <c r="K56" s="46"/>
      <c r="L56" s="46"/>
    </row>
    <row r="57" spans="2:12">
      <c r="B57" s="46"/>
      <c r="C57" s="46"/>
      <c r="D57" s="46"/>
      <c r="E57" s="46"/>
      <c r="F57" s="46"/>
      <c r="G57" s="46"/>
      <c r="H57" s="46"/>
      <c r="I57" s="46"/>
      <c r="J57" s="46"/>
      <c r="K57" s="46"/>
      <c r="L57" s="46"/>
    </row>
    <row r="58" spans="2:12">
      <c r="B58" s="46"/>
      <c r="C58" s="46"/>
      <c r="D58" s="46"/>
      <c r="E58" s="46"/>
      <c r="F58" s="46"/>
      <c r="G58" s="46"/>
      <c r="H58" s="46"/>
      <c r="I58" s="46"/>
      <c r="J58" s="46"/>
      <c r="K58" s="46"/>
      <c r="L58" s="46"/>
    </row>
    <row r="59" spans="2:12">
      <c r="B59" s="46"/>
      <c r="C59" s="46"/>
      <c r="D59" s="46"/>
      <c r="E59" s="46"/>
      <c r="F59" s="46"/>
      <c r="G59" s="46"/>
      <c r="H59" s="46"/>
      <c r="I59" s="46"/>
      <c r="J59" s="46"/>
      <c r="K59" s="46"/>
      <c r="L59" s="46"/>
    </row>
    <row r="60" spans="2:12">
      <c r="B60" s="46"/>
      <c r="C60" s="46"/>
      <c r="D60" s="46"/>
      <c r="E60" s="46"/>
      <c r="F60" s="46"/>
      <c r="G60" s="46"/>
      <c r="H60" s="46"/>
      <c r="I60" s="46"/>
      <c r="J60" s="46"/>
      <c r="K60" s="46"/>
      <c r="L60" s="46"/>
    </row>
    <row r="61" spans="2:12">
      <c r="B61" s="46"/>
      <c r="C61" s="46"/>
      <c r="D61" s="46"/>
      <c r="E61" s="46"/>
      <c r="F61" s="46"/>
      <c r="G61" s="46"/>
      <c r="H61" s="46"/>
      <c r="I61" s="46"/>
      <c r="J61" s="46"/>
      <c r="K61" s="46"/>
      <c r="L61" s="46"/>
    </row>
    <row r="62" spans="2:12">
      <c r="B62" s="46"/>
      <c r="C62" s="46"/>
      <c r="D62" s="46"/>
      <c r="E62" s="46"/>
      <c r="F62" s="46"/>
      <c r="G62" s="46"/>
      <c r="H62" s="46"/>
      <c r="I62" s="46"/>
      <c r="J62" s="46"/>
      <c r="K62" s="46"/>
      <c r="L62" s="46"/>
    </row>
    <row r="63" spans="2:12">
      <c r="B63" s="46"/>
      <c r="C63" s="46"/>
      <c r="D63" s="46"/>
      <c r="E63" s="46"/>
      <c r="F63" s="46"/>
      <c r="G63" s="46"/>
      <c r="H63" s="46"/>
      <c r="I63" s="46"/>
      <c r="J63" s="46"/>
      <c r="K63" s="46"/>
      <c r="L63" s="46"/>
    </row>
    <row r="64" spans="2:12">
      <c r="B64" s="46"/>
      <c r="C64" s="46"/>
      <c r="D64" s="46"/>
      <c r="E64" s="46"/>
      <c r="F64" s="46"/>
      <c r="G64" s="46"/>
      <c r="H64" s="46"/>
      <c r="I64" s="46"/>
      <c r="J64" s="46"/>
      <c r="K64" s="46"/>
      <c r="L64" s="46"/>
    </row>
    <row r="65" spans="2:12">
      <c r="B65" s="46"/>
      <c r="C65" s="46"/>
      <c r="D65" s="46"/>
      <c r="E65" s="46"/>
      <c r="F65" s="46"/>
      <c r="G65" s="46"/>
      <c r="H65" s="46"/>
      <c r="I65" s="46"/>
      <c r="J65" s="46"/>
      <c r="K65" s="46"/>
      <c r="L65" s="46"/>
    </row>
    <row r="66" spans="2:12">
      <c r="B66" s="46"/>
      <c r="C66" s="46"/>
      <c r="D66" s="46"/>
      <c r="E66" s="46"/>
      <c r="F66" s="46"/>
      <c r="G66" s="46"/>
      <c r="H66" s="46"/>
      <c r="I66" s="46"/>
      <c r="J66" s="46"/>
      <c r="K66" s="46"/>
      <c r="L66" s="46"/>
    </row>
    <row r="67" spans="2:12">
      <c r="B67" s="46"/>
      <c r="C67" s="46"/>
      <c r="D67" s="46"/>
      <c r="E67" s="46"/>
      <c r="F67" s="46"/>
      <c r="G67" s="46"/>
      <c r="H67" s="46"/>
      <c r="I67" s="46"/>
      <c r="J67" s="46"/>
      <c r="K67" s="46"/>
      <c r="L67" s="46"/>
    </row>
    <row r="68" spans="2:12">
      <c r="B68" s="46"/>
      <c r="C68" s="46"/>
      <c r="D68" s="46"/>
      <c r="E68" s="46"/>
      <c r="F68" s="46"/>
      <c r="G68" s="46"/>
      <c r="H68" s="46"/>
      <c r="I68" s="46"/>
      <c r="J68" s="46"/>
      <c r="K68" s="46"/>
      <c r="L68" s="46"/>
    </row>
    <row r="69" spans="2:12">
      <c r="B69" s="47"/>
      <c r="C69" s="47"/>
      <c r="D69" s="47"/>
      <c r="E69" s="47"/>
      <c r="F69" s="47"/>
      <c r="G69" s="47"/>
      <c r="H69" s="47"/>
      <c r="I69" s="47"/>
      <c r="J69" s="47"/>
      <c r="K69" s="47"/>
      <c r="L69" s="47"/>
    </row>
    <row r="72" spans="2:12" ht="16.5">
      <c r="B72" s="5" t="s">
        <v>21</v>
      </c>
      <c r="C72" s="5"/>
      <c r="D72" s="5"/>
      <c r="E72" s="5"/>
      <c r="F72" s="5"/>
      <c r="G72" s="5"/>
      <c r="H72" s="5"/>
      <c r="I72" s="5"/>
      <c r="J72" s="5"/>
      <c r="K72" s="5"/>
      <c r="L72" s="5"/>
    </row>
  </sheetData>
  <pageMargins left="0.39370078740157483" right="0.39370078740157483" top="0.39370078740157483" bottom="0.39370078740157483" header="0.31496062992125984" footer="0.31496062992125984"/>
  <pageSetup paperSize="8" fitToHeight="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8080"/>
    <pageSetUpPr fitToPage="1"/>
  </sheetPr>
  <dimension ref="A1:P32"/>
  <sheetViews>
    <sheetView showGridLines="0" zoomScale="85" zoomScaleNormal="85" zoomScaleSheetLayoutView="85" workbookViewId="0"/>
  </sheetViews>
  <sheetFormatPr defaultColWidth="9" defaultRowHeight="12.75"/>
  <cols>
    <col min="1" max="1" width="2.85546875" style="3" customWidth="1"/>
    <col min="2" max="2" width="7.5703125" style="3" customWidth="1"/>
    <col min="3" max="3" width="7.7109375" style="3" customWidth="1"/>
    <col min="4" max="4" width="49.85546875" style="3" customWidth="1"/>
    <col min="5" max="16384" width="9" style="3"/>
  </cols>
  <sheetData>
    <row r="1" spans="1:16">
      <c r="A1" s="48"/>
    </row>
    <row r="2" spans="1:16">
      <c r="B2" s="2"/>
      <c r="C2" s="2"/>
      <c r="D2" s="2"/>
      <c r="E2" s="2"/>
      <c r="F2" s="2"/>
      <c r="G2" s="2"/>
      <c r="H2" s="2"/>
      <c r="I2" s="2"/>
      <c r="J2" s="2"/>
      <c r="K2" s="2"/>
      <c r="L2" s="2"/>
      <c r="M2" s="2"/>
      <c r="N2" s="2"/>
      <c r="O2" s="2"/>
      <c r="P2" s="2"/>
    </row>
    <row r="3" spans="1:16">
      <c r="B3" s="2"/>
      <c r="C3" s="2"/>
      <c r="D3" s="2"/>
      <c r="E3" s="2"/>
      <c r="F3" s="2"/>
      <c r="G3" s="2"/>
      <c r="H3" s="2"/>
      <c r="I3" s="2"/>
      <c r="J3" s="2"/>
      <c r="K3" s="2"/>
      <c r="L3" s="2"/>
      <c r="M3" s="2"/>
      <c r="N3" s="2"/>
      <c r="O3" s="2"/>
      <c r="P3" s="2"/>
    </row>
    <row r="4" spans="1:16">
      <c r="B4" s="2"/>
      <c r="C4" s="2"/>
      <c r="D4" s="2"/>
      <c r="E4" s="2"/>
      <c r="F4" s="2"/>
      <c r="G4" s="2"/>
      <c r="H4" s="2"/>
      <c r="I4" s="2"/>
      <c r="J4" s="2"/>
      <c r="K4" s="2"/>
      <c r="L4" s="2"/>
      <c r="M4" s="2"/>
      <c r="N4" s="2"/>
      <c r="O4" s="2"/>
      <c r="P4" s="2"/>
    </row>
    <row r="5" spans="1:16">
      <c r="B5" s="2"/>
      <c r="C5" s="2"/>
      <c r="D5" s="2"/>
      <c r="E5" s="2"/>
      <c r="F5" s="2"/>
      <c r="G5" s="2"/>
      <c r="H5" s="2"/>
      <c r="I5" s="2"/>
      <c r="J5" s="2"/>
      <c r="K5" s="2"/>
      <c r="L5" s="2"/>
      <c r="M5" s="2"/>
      <c r="N5" s="2"/>
      <c r="O5" s="2"/>
      <c r="P5" s="2"/>
    </row>
    <row r="6" spans="1:16">
      <c r="B6" s="2"/>
      <c r="C6" s="2"/>
      <c r="D6" s="2"/>
      <c r="E6" s="2"/>
      <c r="F6" s="2"/>
      <c r="G6" s="2"/>
      <c r="H6" s="2"/>
      <c r="I6" s="2"/>
      <c r="J6" s="2"/>
      <c r="K6" s="2"/>
      <c r="L6" s="2"/>
      <c r="M6" s="2"/>
      <c r="N6" s="2"/>
      <c r="O6" s="2"/>
      <c r="P6" s="2"/>
    </row>
    <row r="7" spans="1:16">
      <c r="B7" s="2"/>
      <c r="C7" s="2"/>
      <c r="D7" s="2"/>
      <c r="E7" s="2"/>
      <c r="F7" s="2"/>
      <c r="G7" s="2"/>
      <c r="H7" s="2"/>
      <c r="I7" s="2"/>
      <c r="J7" s="2"/>
      <c r="K7" s="2"/>
      <c r="L7" s="2"/>
      <c r="M7" s="2"/>
      <c r="N7" s="2"/>
      <c r="O7" s="2"/>
      <c r="P7" s="2"/>
    </row>
    <row r="8" spans="1:16">
      <c r="B8" s="2"/>
      <c r="C8" s="2"/>
      <c r="D8" s="2"/>
      <c r="E8" s="2"/>
      <c r="F8" s="2"/>
      <c r="G8" s="2"/>
      <c r="H8" s="2"/>
      <c r="I8" s="2"/>
      <c r="J8" s="2"/>
      <c r="K8" s="2"/>
      <c r="L8" s="2"/>
      <c r="M8" s="2"/>
      <c r="N8" s="2"/>
      <c r="O8" s="2"/>
      <c r="P8" s="2"/>
    </row>
    <row r="9" spans="1:16">
      <c r="B9" s="2"/>
      <c r="C9" s="2"/>
      <c r="D9" s="2"/>
      <c r="E9" s="2"/>
      <c r="F9" s="2"/>
      <c r="G9" s="2"/>
      <c r="H9" s="2"/>
      <c r="I9" s="2"/>
      <c r="J9" s="2"/>
      <c r="K9" s="2"/>
      <c r="L9" s="2"/>
      <c r="M9" s="2"/>
      <c r="N9" s="2"/>
      <c r="O9" s="2"/>
      <c r="P9" s="2"/>
    </row>
    <row r="10" spans="1:16">
      <c r="B10" s="2"/>
      <c r="C10" s="2"/>
      <c r="D10" s="2"/>
      <c r="E10" s="2"/>
      <c r="F10" s="2"/>
      <c r="G10" s="2"/>
      <c r="H10" s="2"/>
      <c r="I10" s="2"/>
      <c r="J10" s="2"/>
      <c r="K10" s="2"/>
      <c r="L10" s="2"/>
      <c r="M10" s="2"/>
      <c r="N10" s="2"/>
      <c r="O10" s="2"/>
      <c r="P10" s="2"/>
    </row>
    <row r="11" spans="1:16" ht="60">
      <c r="B11" s="49"/>
      <c r="C11" s="49" t="str">
        <f ca="1">MID(CELL("filename",A1),FIND("]",CELL("filename",A1))+1,99)</f>
        <v>Templated Inputs</v>
      </c>
      <c r="D11" s="49"/>
      <c r="E11" s="49"/>
      <c r="F11" s="49"/>
      <c r="G11" s="49"/>
      <c r="H11" s="49"/>
      <c r="I11" s="49"/>
      <c r="J11" s="49"/>
      <c r="K11" s="49"/>
      <c r="L11" s="49"/>
      <c r="M11" s="49"/>
      <c r="N11" s="49"/>
      <c r="O11" s="49"/>
      <c r="P11" s="49"/>
    </row>
    <row r="12" spans="1:16">
      <c r="B12" s="2"/>
      <c r="C12" s="2"/>
      <c r="D12" s="2"/>
      <c r="E12" s="2"/>
      <c r="F12" s="2"/>
      <c r="G12" s="2"/>
      <c r="H12" s="2"/>
      <c r="I12" s="2"/>
      <c r="J12" s="2"/>
      <c r="K12" s="2"/>
      <c r="L12" s="2"/>
      <c r="M12" s="2"/>
      <c r="N12" s="2"/>
      <c r="O12" s="2"/>
      <c r="P12" s="2"/>
    </row>
    <row r="13" spans="1:16">
      <c r="B13" s="2"/>
      <c r="C13" s="2"/>
      <c r="D13" s="2"/>
      <c r="E13" s="2"/>
      <c r="F13" s="2"/>
      <c r="G13" s="2"/>
      <c r="H13" s="2"/>
      <c r="I13" s="2"/>
      <c r="J13" s="2"/>
      <c r="K13" s="2"/>
      <c r="L13" s="2"/>
      <c r="M13" s="2"/>
      <c r="N13" s="2"/>
      <c r="O13" s="2"/>
      <c r="P13" s="2"/>
    </row>
    <row r="14" spans="1:16">
      <c r="B14" s="2"/>
      <c r="C14" s="2"/>
      <c r="D14" s="2"/>
      <c r="E14" s="2"/>
      <c r="F14" s="2"/>
      <c r="G14" s="2"/>
      <c r="H14" s="2"/>
      <c r="I14" s="2"/>
      <c r="J14" s="2"/>
      <c r="K14" s="2"/>
      <c r="L14" s="2"/>
      <c r="M14" s="2"/>
      <c r="N14" s="2"/>
      <c r="O14" s="2"/>
      <c r="P14" s="2"/>
    </row>
    <row r="15" spans="1:16">
      <c r="B15" s="2"/>
      <c r="C15" s="2"/>
      <c r="D15" s="2"/>
      <c r="E15" s="2"/>
      <c r="F15" s="2"/>
      <c r="G15" s="2"/>
      <c r="H15" s="2"/>
      <c r="I15" s="2"/>
      <c r="J15" s="2"/>
      <c r="K15" s="2"/>
      <c r="L15" s="2"/>
      <c r="M15" s="2"/>
      <c r="N15" s="2"/>
      <c r="O15" s="2"/>
      <c r="P15" s="2"/>
    </row>
    <row r="16" spans="1:16">
      <c r="B16" s="2"/>
      <c r="C16" s="2"/>
      <c r="D16" s="2"/>
      <c r="E16" s="2"/>
      <c r="F16" s="2"/>
      <c r="G16" s="2"/>
      <c r="H16" s="2"/>
      <c r="I16" s="2"/>
      <c r="J16" s="2"/>
      <c r="K16" s="2"/>
      <c r="L16" s="2"/>
      <c r="M16" s="2"/>
      <c r="N16" s="2"/>
      <c r="O16" s="2"/>
      <c r="P16" s="2"/>
    </row>
    <row r="17" spans="2:16">
      <c r="B17" s="2"/>
      <c r="C17" s="2"/>
      <c r="D17" s="2"/>
      <c r="E17" s="2"/>
      <c r="F17" s="2"/>
      <c r="G17" s="2"/>
      <c r="H17" s="2"/>
      <c r="I17" s="2"/>
      <c r="J17" s="2"/>
      <c r="K17" s="2"/>
      <c r="L17" s="2"/>
      <c r="M17" s="2"/>
      <c r="N17" s="2"/>
      <c r="O17" s="2"/>
      <c r="P17" s="2"/>
    </row>
    <row r="18" spans="2:16">
      <c r="B18" s="2"/>
      <c r="C18" s="2"/>
      <c r="D18" s="2"/>
      <c r="E18" s="2"/>
      <c r="F18" s="2"/>
      <c r="G18" s="2"/>
      <c r="H18" s="2"/>
      <c r="I18" s="2"/>
      <c r="J18" s="2"/>
      <c r="K18" s="2"/>
      <c r="L18" s="2"/>
      <c r="M18" s="2"/>
      <c r="N18" s="2"/>
      <c r="O18" s="2"/>
      <c r="P18" s="2"/>
    </row>
    <row r="19" spans="2:16">
      <c r="B19" s="2"/>
      <c r="C19" s="2"/>
      <c r="D19" s="2"/>
      <c r="E19" s="2"/>
      <c r="F19" s="2"/>
      <c r="G19" s="2"/>
      <c r="H19" s="2"/>
      <c r="I19" s="2"/>
      <c r="J19" s="2"/>
      <c r="K19" s="2"/>
      <c r="L19" s="2"/>
      <c r="M19" s="2"/>
      <c r="N19" s="2"/>
      <c r="O19" s="2"/>
      <c r="P19" s="2"/>
    </row>
    <row r="20" spans="2:16">
      <c r="B20" s="2"/>
      <c r="C20" s="2"/>
      <c r="D20" s="2"/>
      <c r="E20" s="2"/>
      <c r="F20" s="2"/>
      <c r="G20" s="2"/>
      <c r="H20" s="2"/>
      <c r="I20" s="2"/>
      <c r="J20" s="2"/>
      <c r="K20" s="2"/>
      <c r="L20" s="2"/>
      <c r="M20" s="2"/>
      <c r="N20" s="2"/>
      <c r="O20" s="2"/>
      <c r="P20" s="2"/>
    </row>
    <row r="21" spans="2:16">
      <c r="B21" s="2"/>
      <c r="C21" s="2"/>
      <c r="D21" s="2"/>
      <c r="E21" s="2"/>
      <c r="F21" s="2"/>
      <c r="G21" s="2"/>
      <c r="H21" s="2"/>
      <c r="I21" s="2"/>
      <c r="J21" s="2"/>
      <c r="K21" s="2"/>
      <c r="L21" s="2"/>
      <c r="M21" s="2"/>
      <c r="N21" s="2"/>
      <c r="O21" s="2"/>
      <c r="P21" s="2"/>
    </row>
    <row r="22" spans="2:16">
      <c r="B22" s="2"/>
      <c r="C22" s="2"/>
      <c r="D22" s="2"/>
      <c r="E22" s="2"/>
      <c r="F22" s="2"/>
      <c r="G22" s="2"/>
      <c r="H22" s="2"/>
      <c r="I22" s="2"/>
      <c r="J22" s="2"/>
      <c r="K22" s="2"/>
      <c r="L22" s="2"/>
      <c r="M22" s="2"/>
      <c r="N22" s="2"/>
      <c r="O22" s="2"/>
      <c r="P22" s="2"/>
    </row>
    <row r="23" spans="2:16">
      <c r="B23" s="2"/>
      <c r="C23" s="2"/>
      <c r="D23" s="2"/>
      <c r="E23" s="2"/>
      <c r="F23" s="2"/>
      <c r="G23" s="2"/>
      <c r="H23" s="2"/>
      <c r="I23" s="2"/>
      <c r="J23" s="2"/>
      <c r="K23" s="2"/>
      <c r="L23" s="2"/>
      <c r="M23" s="2"/>
      <c r="N23" s="2"/>
      <c r="O23" s="2"/>
      <c r="P23" s="2"/>
    </row>
    <row r="24" spans="2:16">
      <c r="B24" s="2"/>
      <c r="C24" s="2"/>
      <c r="D24" s="2"/>
      <c r="E24" s="2"/>
      <c r="F24" s="2"/>
      <c r="G24" s="2"/>
      <c r="H24" s="2"/>
      <c r="I24" s="2"/>
      <c r="J24" s="2"/>
      <c r="K24" s="2"/>
      <c r="L24" s="2"/>
      <c r="M24" s="2"/>
      <c r="N24" s="2"/>
      <c r="O24" s="2"/>
      <c r="P24" s="2"/>
    </row>
    <row r="25" spans="2:16">
      <c r="B25" s="2"/>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c r="B27" s="2"/>
      <c r="C27" s="2"/>
      <c r="D27" s="2"/>
      <c r="E27" s="2"/>
      <c r="F27" s="2"/>
      <c r="G27" s="2"/>
      <c r="H27" s="2"/>
      <c r="I27" s="2"/>
      <c r="J27" s="2"/>
      <c r="K27" s="2"/>
      <c r="L27" s="2"/>
      <c r="M27" s="2"/>
      <c r="N27" s="2"/>
      <c r="O27" s="2"/>
      <c r="P27" s="2"/>
    </row>
    <row r="28" spans="2:16">
      <c r="B28" s="2"/>
      <c r="C28" s="2"/>
      <c r="D28" s="2"/>
      <c r="E28" s="2"/>
      <c r="F28" s="2"/>
      <c r="G28" s="2"/>
      <c r="H28" s="2"/>
      <c r="I28" s="2"/>
      <c r="J28" s="2"/>
      <c r="K28" s="2"/>
      <c r="L28" s="2"/>
      <c r="M28" s="2"/>
      <c r="N28" s="2"/>
      <c r="O28" s="2"/>
      <c r="P28" s="2"/>
    </row>
    <row r="29" spans="2:16">
      <c r="B29" s="2"/>
      <c r="C29" s="2"/>
      <c r="D29" s="2"/>
      <c r="E29" s="2"/>
      <c r="F29" s="2"/>
      <c r="G29" s="2"/>
      <c r="H29" s="2"/>
      <c r="I29" s="2"/>
      <c r="J29" s="2"/>
      <c r="K29" s="2"/>
      <c r="L29" s="2"/>
      <c r="M29" s="2"/>
      <c r="N29" s="2"/>
      <c r="O29" s="2"/>
      <c r="P29" s="2"/>
    </row>
    <row r="30" spans="2:16">
      <c r="B30" s="2"/>
      <c r="C30" s="2"/>
      <c r="D30" s="2"/>
      <c r="E30" s="2"/>
      <c r="F30" s="2"/>
      <c r="G30" s="2"/>
      <c r="H30" s="2"/>
      <c r="I30" s="2"/>
      <c r="J30" s="2"/>
      <c r="K30" s="2"/>
      <c r="L30" s="2"/>
      <c r="M30" s="2"/>
      <c r="N30" s="2"/>
      <c r="O30" s="2"/>
      <c r="P30" s="2"/>
    </row>
    <row r="31" spans="2:16">
      <c r="B31" s="2"/>
      <c r="C31" s="2"/>
      <c r="D31" s="2"/>
      <c r="E31" s="2"/>
      <c r="F31" s="2"/>
      <c r="G31" s="2"/>
      <c r="H31" s="2"/>
      <c r="I31" s="2"/>
      <c r="J31" s="2"/>
      <c r="K31" s="2"/>
      <c r="L31" s="2"/>
      <c r="M31" s="2"/>
      <c r="N31" s="2"/>
      <c r="O31" s="2"/>
      <c r="P31" s="2"/>
    </row>
    <row r="32" spans="2:16">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2:AC49"/>
  <sheetViews>
    <sheetView showGridLines="0" zoomScale="85" zoomScaleNormal="85" zoomScaleSheetLayoutView="85" workbookViewId="0">
      <pane xSplit="6" ySplit="9" topLeftCell="G10" activePane="bottomRight" state="frozen"/>
      <selection activeCell="G27" sqref="G27"/>
      <selection pane="topRight" activeCell="G27" sqref="G27"/>
      <selection pane="bottomLeft" activeCell="G27" sqref="G27"/>
      <selection pane="bottomRight" activeCell="G10" sqref="G10"/>
    </sheetView>
  </sheetViews>
  <sheetFormatPr defaultColWidth="9" defaultRowHeight="12.75" outlineLevelRow="1"/>
  <cols>
    <col min="1" max="1" width="2.85546875" style="3" customWidth="1"/>
    <col min="2" max="2" width="18.42578125" style="3" customWidth="1"/>
    <col min="3" max="6" width="14.42578125" style="3" customWidth="1"/>
    <col min="7" max="28" width="11" style="3" customWidth="1"/>
    <col min="29" max="29" width="4.42578125" style="3" customWidth="1"/>
    <col min="30" max="16384" width="9" style="3"/>
  </cols>
  <sheetData>
    <row r="2" spans="2:29">
      <c r="B2" s="1" t="str">
        <f ca="1">'Template Cover'!B2</f>
        <v>Owner:</v>
      </c>
      <c r="C2" s="2"/>
      <c r="D2" s="2"/>
      <c r="E2" s="2" t="str">
        <f ca="1">Owner</f>
        <v>[Bidder Name]</v>
      </c>
      <c r="F2" s="2"/>
      <c r="G2" s="2"/>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t="str">
        <f ca="1">Project</f>
        <v>Northern Franchise</v>
      </c>
      <c r="F3" s="2"/>
      <c r="G3" s="2"/>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t="str">
        <f ca="1">MID(CELL("filename",$A$1),FIND("]",CELL("filename",$A$1))+1,99)</f>
        <v>Timeline</v>
      </c>
      <c r="F4" s="2"/>
      <c r="G4" s="2"/>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f ca="1">Version</f>
        <v>1</v>
      </c>
      <c r="F5" s="2"/>
      <c r="G5" s="2"/>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f ca="1">TODAY()</f>
        <v>42059</v>
      </c>
      <c r="F6" s="4"/>
      <c r="G6" s="4"/>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t="str">
        <f ca="1">LEFT(CELL("FILENAME",$A$1),FIND("]",CELL("FILENAME",$A$1)))</f>
        <v>C:\Users\888934\Documents\CF\Northern\Financial Templates\Feb 2015\[Northern Financial Templates 150223 ITT issue 3.0.xlsx]</v>
      </c>
      <c r="F7" s="2"/>
      <c r="G7" s="2"/>
      <c r="H7" s="2"/>
      <c r="I7" s="2"/>
      <c r="J7" s="2"/>
      <c r="K7" s="2"/>
      <c r="L7" s="2"/>
      <c r="M7" s="2"/>
      <c r="N7" s="2"/>
      <c r="O7" s="2"/>
      <c r="P7" s="2"/>
      <c r="Q7" s="2"/>
      <c r="R7" s="2"/>
      <c r="S7" s="2"/>
      <c r="T7" s="2"/>
      <c r="U7" s="2"/>
      <c r="V7" s="2"/>
      <c r="W7" s="2"/>
      <c r="X7" s="2"/>
      <c r="Y7" s="2"/>
      <c r="Z7" s="2"/>
      <c r="AA7" s="2"/>
      <c r="AB7" s="2"/>
      <c r="AC7" s="2"/>
    </row>
    <row r="10" spans="2:29" ht="16.5">
      <c r="B10" s="5" t="s">
        <v>41</v>
      </c>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2" spans="2:29" ht="15">
      <c r="B12" s="15" t="s">
        <v>42</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row>
    <row r="13" spans="2:29" hidden="1" outlineLevel="1"/>
    <row r="14" spans="2:29" hidden="1" outlineLevel="1">
      <c r="C14" s="50" t="s">
        <v>43</v>
      </c>
      <c r="D14" s="50" t="s">
        <v>44</v>
      </c>
      <c r="E14" s="50" t="s">
        <v>45</v>
      </c>
    </row>
    <row r="15" spans="2:29" hidden="1" outlineLevel="1">
      <c r="B15" s="51" t="s">
        <v>46</v>
      </c>
      <c r="C15" s="52"/>
      <c r="D15" s="53"/>
      <c r="E15" s="54"/>
    </row>
    <row r="16" spans="2:29" hidden="1" outlineLevel="1">
      <c r="B16" s="51" t="s">
        <v>47</v>
      </c>
      <c r="C16" s="55" t="s">
        <v>48</v>
      </c>
      <c r="D16" s="56">
        <v>42095</v>
      </c>
      <c r="E16" s="56">
        <v>42460</v>
      </c>
    </row>
    <row r="17" spans="2:29" hidden="1" outlineLevel="1">
      <c r="B17" s="51" t="s">
        <v>49</v>
      </c>
      <c r="C17" s="57"/>
      <c r="D17" s="58">
        <f>Franchise_Start</f>
        <v>42461</v>
      </c>
      <c r="E17" s="59"/>
    </row>
    <row r="18" spans="2:29" collapsed="1"/>
    <row r="19" spans="2:29" ht="15">
      <c r="B19" s="15" t="s">
        <v>50</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row>
    <row r="20" spans="2:29" hidden="1" outlineLevel="1"/>
    <row r="21" spans="2:29" hidden="1" outlineLevel="1">
      <c r="B21" s="60" t="s">
        <v>51</v>
      </c>
      <c r="C21" s="61">
        <v>42461</v>
      </c>
    </row>
    <row r="22" spans="2:29" hidden="1" outlineLevel="1">
      <c r="B22" s="62" t="s">
        <v>52</v>
      </c>
      <c r="C22" s="63">
        <v>45747</v>
      </c>
      <c r="D22" s="64"/>
    </row>
    <row r="23" spans="2:29" hidden="1" outlineLevel="1">
      <c r="B23" s="65" t="s">
        <v>53</v>
      </c>
      <c r="C23" s="66">
        <v>46112</v>
      </c>
      <c r="D23" s="64"/>
    </row>
    <row r="24" spans="2:29" hidden="1" outlineLevel="1">
      <c r="F24" s="64"/>
    </row>
    <row r="25" spans="2:29" hidden="1" outlineLevel="1">
      <c r="F25" s="64"/>
    </row>
    <row r="26" spans="2:29" collapsed="1"/>
    <row r="27" spans="2:29" ht="15" collapsed="1">
      <c r="B27" s="15"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idden="1" outlineLevel="1"/>
    <row r="29" spans="2:29" hidden="1" outlineLevel="1">
      <c r="B29" s="67" t="s">
        <v>55</v>
      </c>
      <c r="C29" s="68"/>
      <c r="D29" s="68"/>
      <c r="E29" s="68"/>
      <c r="F29" s="68"/>
      <c r="G29" s="69" t="s">
        <v>56</v>
      </c>
      <c r="H29" s="69" t="s">
        <v>56</v>
      </c>
      <c r="I29" s="70" t="s">
        <v>961</v>
      </c>
      <c r="J29" s="70" t="s">
        <v>57</v>
      </c>
      <c r="K29" s="70" t="s">
        <v>58</v>
      </c>
      <c r="L29" s="70" t="s">
        <v>59</v>
      </c>
      <c r="M29" s="70" t="s">
        <v>60</v>
      </c>
      <c r="N29" s="70" t="s">
        <v>61</v>
      </c>
      <c r="O29" s="70" t="s">
        <v>62</v>
      </c>
      <c r="P29" s="70" t="s">
        <v>63</v>
      </c>
      <c r="Q29" s="70" t="s">
        <v>64</v>
      </c>
      <c r="R29" s="70" t="s">
        <v>65</v>
      </c>
      <c r="S29" s="70" t="s">
        <v>66</v>
      </c>
      <c r="T29" s="70" t="s">
        <v>67</v>
      </c>
      <c r="U29" s="70" t="s">
        <v>68</v>
      </c>
      <c r="V29" s="70" t="s">
        <v>69</v>
      </c>
      <c r="W29" s="70" t="s">
        <v>70</v>
      </c>
      <c r="X29" s="70" t="s">
        <v>71</v>
      </c>
      <c r="Y29" s="70" t="s">
        <v>72</v>
      </c>
      <c r="Z29" s="70" t="s">
        <v>73</v>
      </c>
      <c r="AA29" s="70" t="s">
        <v>74</v>
      </c>
      <c r="AB29" s="70" t="s">
        <v>75</v>
      </c>
      <c r="AC29" s="71"/>
    </row>
    <row r="30" spans="2:29" ht="25.5" hidden="1" outlineLevel="1">
      <c r="B30" s="72" t="s">
        <v>76</v>
      </c>
      <c r="C30" s="10"/>
      <c r="D30" s="10"/>
      <c r="E30" s="10"/>
      <c r="F30" s="10"/>
      <c r="G30" s="69" t="s">
        <v>77</v>
      </c>
      <c r="H30" s="69" t="s">
        <v>77</v>
      </c>
      <c r="I30" s="73" t="s">
        <v>78</v>
      </c>
      <c r="J30" s="73" t="s">
        <v>79</v>
      </c>
      <c r="K30" s="73" t="s">
        <v>79</v>
      </c>
      <c r="L30" s="73" t="s">
        <v>80</v>
      </c>
      <c r="M30" s="73" t="s">
        <v>80</v>
      </c>
      <c r="N30" s="73" t="s">
        <v>80</v>
      </c>
      <c r="O30" s="73" t="s">
        <v>80</v>
      </c>
      <c r="P30" s="73" t="s">
        <v>80</v>
      </c>
      <c r="Q30" s="73" t="s">
        <v>80</v>
      </c>
      <c r="R30" s="73" t="s">
        <v>80</v>
      </c>
      <c r="S30" s="73" t="s">
        <v>80</v>
      </c>
      <c r="T30" s="73" t="s">
        <v>80</v>
      </c>
      <c r="U30" s="73" t="s">
        <v>81</v>
      </c>
      <c r="V30" s="73" t="s">
        <v>82</v>
      </c>
      <c r="W30" s="73" t="s">
        <v>82</v>
      </c>
      <c r="X30" s="73" t="s">
        <v>82</v>
      </c>
      <c r="Y30" s="73" t="s">
        <v>82</v>
      </c>
      <c r="Z30" s="73" t="s">
        <v>82</v>
      </c>
      <c r="AA30" s="73" t="s">
        <v>82</v>
      </c>
      <c r="AB30" s="73" t="s">
        <v>82</v>
      </c>
      <c r="AC30" s="71"/>
    </row>
    <row r="31" spans="2:29" hidden="1" outlineLevel="1">
      <c r="B31" s="72" t="s">
        <v>45</v>
      </c>
      <c r="C31" s="10"/>
      <c r="D31" s="10"/>
      <c r="E31" s="10"/>
      <c r="F31" s="10"/>
      <c r="G31" s="74"/>
      <c r="H31" s="74"/>
      <c r="I31" s="75">
        <v>41729</v>
      </c>
      <c r="J31" s="75">
        <v>42094</v>
      </c>
      <c r="K31" s="75">
        <v>42460</v>
      </c>
      <c r="L31" s="75">
        <v>42825</v>
      </c>
      <c r="M31" s="75">
        <v>43190</v>
      </c>
      <c r="N31" s="75">
        <v>43555</v>
      </c>
      <c r="O31" s="75">
        <v>43921</v>
      </c>
      <c r="P31" s="75">
        <v>44286</v>
      </c>
      <c r="Q31" s="75">
        <v>44651</v>
      </c>
      <c r="R31" s="75">
        <v>45016</v>
      </c>
      <c r="S31" s="75">
        <v>45382</v>
      </c>
      <c r="T31" s="75">
        <v>45747</v>
      </c>
      <c r="U31" s="75">
        <v>46112</v>
      </c>
      <c r="V31" s="75">
        <v>46477</v>
      </c>
      <c r="W31" s="75">
        <v>46843</v>
      </c>
      <c r="X31" s="75">
        <v>47208</v>
      </c>
      <c r="Y31" s="75">
        <v>47573</v>
      </c>
      <c r="Z31" s="75">
        <v>47938</v>
      </c>
      <c r="AA31" s="75">
        <v>48304</v>
      </c>
      <c r="AB31" s="75">
        <v>48669</v>
      </c>
    </row>
    <row r="32" spans="2:29" hidden="1" outlineLevel="1">
      <c r="B32" s="72" t="s">
        <v>44</v>
      </c>
      <c r="C32" s="10"/>
      <c r="D32" s="10"/>
      <c r="E32" s="10"/>
      <c r="F32" s="10"/>
      <c r="G32" s="76"/>
      <c r="H32" s="76"/>
      <c r="I32" s="75">
        <v>41365</v>
      </c>
      <c r="J32" s="75">
        <v>41730</v>
      </c>
      <c r="K32" s="75">
        <v>42095</v>
      </c>
      <c r="L32" s="75">
        <v>42461</v>
      </c>
      <c r="M32" s="75">
        <v>42826</v>
      </c>
      <c r="N32" s="75">
        <v>43191</v>
      </c>
      <c r="O32" s="75">
        <v>43556</v>
      </c>
      <c r="P32" s="75">
        <v>43922</v>
      </c>
      <c r="Q32" s="75">
        <v>44287</v>
      </c>
      <c r="R32" s="75">
        <v>44652</v>
      </c>
      <c r="S32" s="75">
        <v>45017</v>
      </c>
      <c r="T32" s="75">
        <v>45383</v>
      </c>
      <c r="U32" s="75">
        <v>45748</v>
      </c>
      <c r="V32" s="75">
        <v>46113</v>
      </c>
      <c r="W32" s="75">
        <v>46478</v>
      </c>
      <c r="X32" s="75">
        <v>46844</v>
      </c>
      <c r="Y32" s="75">
        <v>47209</v>
      </c>
      <c r="Z32" s="75">
        <v>47574</v>
      </c>
      <c r="AA32" s="75">
        <v>47939</v>
      </c>
      <c r="AB32" s="75">
        <v>48305</v>
      </c>
    </row>
    <row r="33" spans="2:29" hidden="1" outlineLevel="1">
      <c r="B33" s="72" t="s">
        <v>83</v>
      </c>
      <c r="C33" s="10"/>
      <c r="D33" s="10"/>
      <c r="E33" s="10"/>
      <c r="F33" s="10"/>
      <c r="G33" s="76"/>
      <c r="H33" s="76"/>
      <c r="I33" s="75">
        <v>41729</v>
      </c>
      <c r="J33" s="75">
        <v>42094</v>
      </c>
      <c r="K33" s="75">
        <v>42460</v>
      </c>
      <c r="L33" s="75">
        <v>42825</v>
      </c>
      <c r="M33" s="75">
        <v>43190</v>
      </c>
      <c r="N33" s="75">
        <v>43555</v>
      </c>
      <c r="O33" s="75">
        <v>43921</v>
      </c>
      <c r="P33" s="75">
        <v>44286</v>
      </c>
      <c r="Q33" s="75">
        <v>44651</v>
      </c>
      <c r="R33" s="75">
        <v>45016</v>
      </c>
      <c r="S33" s="75">
        <v>45382</v>
      </c>
      <c r="T33" s="75">
        <v>45747</v>
      </c>
      <c r="U33" s="75">
        <v>46112</v>
      </c>
      <c r="V33" s="75">
        <v>46477</v>
      </c>
      <c r="W33" s="75">
        <v>46843</v>
      </c>
      <c r="X33" s="75">
        <v>47208</v>
      </c>
      <c r="Y33" s="75">
        <v>47573</v>
      </c>
      <c r="Z33" s="75">
        <v>47938</v>
      </c>
      <c r="AA33" s="75">
        <v>48304</v>
      </c>
      <c r="AB33" s="75">
        <v>48669</v>
      </c>
    </row>
    <row r="34" spans="2:29" hidden="1" outlineLevel="1">
      <c r="B34" s="72" t="s">
        <v>84</v>
      </c>
      <c r="C34" s="10"/>
      <c r="D34" s="10"/>
      <c r="E34" s="10"/>
      <c r="F34" s="10"/>
      <c r="G34" s="76"/>
      <c r="H34" s="76"/>
      <c r="I34" s="77">
        <f t="shared" ref="I34:AB34" si="0">AVERAGE(I32,I31)</f>
        <v>41547</v>
      </c>
      <c r="J34" s="77">
        <f t="shared" si="0"/>
        <v>41912</v>
      </c>
      <c r="K34" s="77">
        <f t="shared" si="0"/>
        <v>42277.5</v>
      </c>
      <c r="L34" s="77">
        <f t="shared" si="0"/>
        <v>42643</v>
      </c>
      <c r="M34" s="77">
        <f t="shared" si="0"/>
        <v>43008</v>
      </c>
      <c r="N34" s="77">
        <f t="shared" si="0"/>
        <v>43373</v>
      </c>
      <c r="O34" s="77">
        <f t="shared" si="0"/>
        <v>43738.5</v>
      </c>
      <c r="P34" s="77">
        <f t="shared" si="0"/>
        <v>44104</v>
      </c>
      <c r="Q34" s="77">
        <f t="shared" si="0"/>
        <v>44469</v>
      </c>
      <c r="R34" s="77">
        <f t="shared" si="0"/>
        <v>44834</v>
      </c>
      <c r="S34" s="77">
        <f t="shared" si="0"/>
        <v>45199.5</v>
      </c>
      <c r="T34" s="77">
        <f t="shared" si="0"/>
        <v>45565</v>
      </c>
      <c r="U34" s="77">
        <f t="shared" si="0"/>
        <v>45930</v>
      </c>
      <c r="V34" s="77">
        <f t="shared" si="0"/>
        <v>46295</v>
      </c>
      <c r="W34" s="77">
        <f t="shared" si="0"/>
        <v>46660.5</v>
      </c>
      <c r="X34" s="77">
        <f t="shared" si="0"/>
        <v>47026</v>
      </c>
      <c r="Y34" s="77">
        <f t="shared" si="0"/>
        <v>47391</v>
      </c>
      <c r="Z34" s="77">
        <f t="shared" si="0"/>
        <v>47756</v>
      </c>
      <c r="AA34" s="77">
        <f t="shared" si="0"/>
        <v>48121.5</v>
      </c>
      <c r="AB34" s="77">
        <f t="shared" si="0"/>
        <v>48487</v>
      </c>
    </row>
    <row r="35" spans="2:29" hidden="1" outlineLevel="1">
      <c r="B35" s="72" t="s">
        <v>85</v>
      </c>
      <c r="C35" s="10"/>
      <c r="D35" s="10"/>
      <c r="E35" s="10"/>
      <c r="F35" s="78"/>
      <c r="G35" s="79"/>
      <c r="H35" s="79"/>
      <c r="I35" s="80">
        <f t="shared" ref="I35:AB35" si="1">I31-I32+1</f>
        <v>365</v>
      </c>
      <c r="J35" s="80">
        <f t="shared" si="1"/>
        <v>365</v>
      </c>
      <c r="K35" s="80">
        <f t="shared" si="1"/>
        <v>366</v>
      </c>
      <c r="L35" s="80">
        <f t="shared" si="1"/>
        <v>365</v>
      </c>
      <c r="M35" s="80">
        <f t="shared" si="1"/>
        <v>365</v>
      </c>
      <c r="N35" s="80">
        <f t="shared" si="1"/>
        <v>365</v>
      </c>
      <c r="O35" s="80">
        <f t="shared" si="1"/>
        <v>366</v>
      </c>
      <c r="P35" s="80">
        <f t="shared" si="1"/>
        <v>365</v>
      </c>
      <c r="Q35" s="80">
        <f t="shared" si="1"/>
        <v>365</v>
      </c>
      <c r="R35" s="80">
        <f t="shared" si="1"/>
        <v>365</v>
      </c>
      <c r="S35" s="80">
        <f t="shared" si="1"/>
        <v>366</v>
      </c>
      <c r="T35" s="80">
        <f t="shared" si="1"/>
        <v>365</v>
      </c>
      <c r="U35" s="80">
        <f t="shared" si="1"/>
        <v>365</v>
      </c>
      <c r="V35" s="80">
        <f t="shared" si="1"/>
        <v>365</v>
      </c>
      <c r="W35" s="80">
        <f t="shared" si="1"/>
        <v>366</v>
      </c>
      <c r="X35" s="80">
        <f t="shared" si="1"/>
        <v>365</v>
      </c>
      <c r="Y35" s="80">
        <f t="shared" si="1"/>
        <v>365</v>
      </c>
      <c r="Z35" s="80">
        <f t="shared" si="1"/>
        <v>365</v>
      </c>
      <c r="AA35" s="80">
        <f t="shared" si="1"/>
        <v>366</v>
      </c>
      <c r="AB35" s="80">
        <f t="shared" si="1"/>
        <v>365</v>
      </c>
    </row>
    <row r="36" spans="2:29" hidden="1" outlineLevel="1">
      <c r="B36" s="81" t="s">
        <v>86</v>
      </c>
      <c r="C36" s="82"/>
      <c r="D36" s="82"/>
      <c r="E36" s="82"/>
      <c r="F36" s="83"/>
      <c r="G36" s="76"/>
      <c r="H36" s="76"/>
      <c r="I36" s="80">
        <f t="shared" ref="I36:AB36" si="2">INDEX($I$35:$AB$35,MATCH(I$33,$I$31:$AB$31,0))</f>
        <v>365</v>
      </c>
      <c r="J36" s="80">
        <f t="shared" si="2"/>
        <v>365</v>
      </c>
      <c r="K36" s="80">
        <f t="shared" si="2"/>
        <v>366</v>
      </c>
      <c r="L36" s="80">
        <f t="shared" si="2"/>
        <v>365</v>
      </c>
      <c r="M36" s="80">
        <f t="shared" si="2"/>
        <v>365</v>
      </c>
      <c r="N36" s="80">
        <f t="shared" si="2"/>
        <v>365</v>
      </c>
      <c r="O36" s="80">
        <f t="shared" si="2"/>
        <v>366</v>
      </c>
      <c r="P36" s="80">
        <f t="shared" si="2"/>
        <v>365</v>
      </c>
      <c r="Q36" s="80">
        <f t="shared" si="2"/>
        <v>365</v>
      </c>
      <c r="R36" s="80">
        <f t="shared" si="2"/>
        <v>365</v>
      </c>
      <c r="S36" s="80">
        <f t="shared" si="2"/>
        <v>366</v>
      </c>
      <c r="T36" s="80">
        <f t="shared" si="2"/>
        <v>365</v>
      </c>
      <c r="U36" s="80">
        <f t="shared" si="2"/>
        <v>365</v>
      </c>
      <c r="V36" s="80">
        <f t="shared" si="2"/>
        <v>365</v>
      </c>
      <c r="W36" s="80">
        <f t="shared" si="2"/>
        <v>366</v>
      </c>
      <c r="X36" s="80">
        <f t="shared" si="2"/>
        <v>365</v>
      </c>
      <c r="Y36" s="80">
        <f t="shared" si="2"/>
        <v>365</v>
      </c>
      <c r="Z36" s="80">
        <f t="shared" si="2"/>
        <v>365</v>
      </c>
      <c r="AA36" s="80">
        <f t="shared" si="2"/>
        <v>366</v>
      </c>
      <c r="AB36" s="80">
        <f t="shared" si="2"/>
        <v>365</v>
      </c>
    </row>
    <row r="37" spans="2:29" hidden="1" outlineLevel="1">
      <c r="B37" s="84"/>
      <c r="C37" s="85"/>
      <c r="D37" s="85"/>
      <c r="E37" s="85"/>
      <c r="F37" s="85"/>
      <c r="G37" s="86"/>
      <c r="H37" s="86"/>
      <c r="I37" s="87"/>
      <c r="J37" s="87"/>
      <c r="K37" s="87"/>
      <c r="L37" s="87"/>
      <c r="M37" s="87"/>
      <c r="N37" s="87"/>
      <c r="O37" s="87"/>
      <c r="P37" s="87"/>
      <c r="Q37" s="87"/>
      <c r="R37" s="87"/>
      <c r="S37" s="87"/>
      <c r="T37" s="87"/>
      <c r="U37" s="87"/>
      <c r="V37" s="87"/>
      <c r="W37" s="87"/>
      <c r="X37" s="87"/>
      <c r="Y37" s="87"/>
      <c r="Z37" s="87"/>
      <c r="AA37" s="87"/>
      <c r="AB37" s="87"/>
    </row>
    <row r="38" spans="2:29" collapsed="1">
      <c r="B38" s="88"/>
    </row>
    <row r="39" spans="2:29" ht="16.5">
      <c r="B39" s="5" t="s">
        <v>962</v>
      </c>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1" spans="2:29" ht="15">
      <c r="B41" s="15" t="s">
        <v>87</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row>
    <row r="42" spans="2:29" hidden="1" outlineLevel="1"/>
    <row r="43" spans="2:29" hidden="1" outlineLevel="1">
      <c r="B43" s="67" t="s">
        <v>59</v>
      </c>
      <c r="C43" s="89"/>
      <c r="D43" s="89"/>
      <c r="E43" s="89"/>
      <c r="F43" s="89"/>
      <c r="G43" s="90">
        <f t="shared" ref="G43:V43" si="3">($B43=G$29)*1</f>
        <v>0</v>
      </c>
      <c r="H43" s="90">
        <f t="shared" si="3"/>
        <v>0</v>
      </c>
      <c r="I43" s="90">
        <f t="shared" si="3"/>
        <v>0</v>
      </c>
      <c r="J43" s="90">
        <f t="shared" si="3"/>
        <v>0</v>
      </c>
      <c r="K43" s="90">
        <f t="shared" si="3"/>
        <v>0</v>
      </c>
      <c r="L43" s="90">
        <f t="shared" si="3"/>
        <v>1</v>
      </c>
      <c r="M43" s="90">
        <f t="shared" si="3"/>
        <v>0</v>
      </c>
      <c r="N43" s="90">
        <f t="shared" si="3"/>
        <v>0</v>
      </c>
      <c r="O43" s="90">
        <f t="shared" si="3"/>
        <v>0</v>
      </c>
      <c r="P43" s="90">
        <f t="shared" si="3"/>
        <v>0</v>
      </c>
      <c r="Q43" s="90">
        <f t="shared" si="3"/>
        <v>0</v>
      </c>
      <c r="R43" s="90">
        <f t="shared" si="3"/>
        <v>0</v>
      </c>
      <c r="S43" s="90">
        <f t="shared" si="3"/>
        <v>0</v>
      </c>
      <c r="T43" s="90">
        <f t="shared" si="3"/>
        <v>0</v>
      </c>
      <c r="U43" s="90">
        <f t="shared" si="3"/>
        <v>0</v>
      </c>
      <c r="V43" s="90">
        <f t="shared" si="3"/>
        <v>0</v>
      </c>
      <c r="W43" s="90">
        <f t="shared" ref="W43:AB43" si="4">($B43=W$29)*1</f>
        <v>0</v>
      </c>
      <c r="X43" s="90">
        <f t="shared" si="4"/>
        <v>0</v>
      </c>
      <c r="Y43" s="90">
        <f t="shared" si="4"/>
        <v>0</v>
      </c>
      <c r="Z43" s="90">
        <f t="shared" si="4"/>
        <v>0</v>
      </c>
      <c r="AA43" s="90">
        <f t="shared" si="4"/>
        <v>0</v>
      </c>
      <c r="AB43" s="91">
        <f t="shared" si="4"/>
        <v>0</v>
      </c>
    </row>
    <row r="44" spans="2:29" hidden="1" outlineLevel="1">
      <c r="B44" s="577" t="s">
        <v>87</v>
      </c>
      <c r="C44" s="578"/>
      <c r="D44" s="578"/>
      <c r="E44" s="578"/>
      <c r="F44" s="578"/>
      <c r="G44" s="98">
        <f t="shared" ref="G44:AB44" si="5">AND(G32&gt;=Franchise_Start,G31&lt;=Franchise_End_2)*1</f>
        <v>0</v>
      </c>
      <c r="H44" s="98">
        <f t="shared" si="5"/>
        <v>0</v>
      </c>
      <c r="I44" s="98">
        <f t="shared" si="5"/>
        <v>0</v>
      </c>
      <c r="J44" s="98">
        <f t="shared" si="5"/>
        <v>0</v>
      </c>
      <c r="K44" s="98">
        <f t="shared" si="5"/>
        <v>0</v>
      </c>
      <c r="L44" s="98">
        <f t="shared" si="5"/>
        <v>1</v>
      </c>
      <c r="M44" s="98">
        <f t="shared" si="5"/>
        <v>1</v>
      </c>
      <c r="N44" s="98">
        <f t="shared" si="5"/>
        <v>1</v>
      </c>
      <c r="O44" s="98">
        <f t="shared" si="5"/>
        <v>1</v>
      </c>
      <c r="P44" s="98">
        <f t="shared" si="5"/>
        <v>1</v>
      </c>
      <c r="Q44" s="98">
        <f t="shared" si="5"/>
        <v>1</v>
      </c>
      <c r="R44" s="98">
        <f t="shared" si="5"/>
        <v>1</v>
      </c>
      <c r="S44" s="98">
        <f t="shared" si="5"/>
        <v>1</v>
      </c>
      <c r="T44" s="98">
        <f t="shared" si="5"/>
        <v>1</v>
      </c>
      <c r="U44" s="98">
        <f t="shared" si="5"/>
        <v>1</v>
      </c>
      <c r="V44" s="98">
        <f t="shared" si="5"/>
        <v>0</v>
      </c>
      <c r="W44" s="98">
        <f t="shared" si="5"/>
        <v>0</v>
      </c>
      <c r="X44" s="98">
        <f t="shared" si="5"/>
        <v>0</v>
      </c>
      <c r="Y44" s="98">
        <f t="shared" si="5"/>
        <v>0</v>
      </c>
      <c r="Z44" s="98">
        <f t="shared" si="5"/>
        <v>0</v>
      </c>
      <c r="AA44" s="98">
        <f t="shared" si="5"/>
        <v>0</v>
      </c>
      <c r="AB44" s="99">
        <f t="shared" si="5"/>
        <v>0</v>
      </c>
    </row>
    <row r="45" spans="2:29" collapsed="1"/>
    <row r="46" spans="2:29" ht="16.5">
      <c r="B46" s="5" t="s">
        <v>21</v>
      </c>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9" spans="12:12">
      <c r="L49" s="101"/>
    </row>
  </sheetData>
  <dataValidations count="1">
    <dataValidation type="list" allowBlank="1" showInputMessage="1" showErrorMessage="1" sqref="I30:AB30">
      <formula1>"Actual,Forecast,Not used,Core,Option"</formula1>
    </dataValidation>
  </dataValidations>
  <pageMargins left="0.39370078740157483" right="0.39370078740157483" top="0.39370078740157483" bottom="0.39370078740157483" header="0.31496062992125984" footer="0.31496062992125984"/>
  <pageSetup paperSize="8" scale="62" fitToHeight="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2:AC94"/>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activeCell="G15" sqref="G15"/>
    </sheetView>
  </sheetViews>
  <sheetFormatPr defaultColWidth="9" defaultRowHeight="12.75" outlineLevelRow="1"/>
  <cols>
    <col min="1" max="1" width="2.85546875" style="3" customWidth="1"/>
    <col min="2" max="3" width="5" style="3" customWidth="1"/>
    <col min="4" max="4" width="57.42578125" style="3" customWidth="1"/>
    <col min="5" max="5" width="5.28515625" style="3" customWidth="1"/>
    <col min="6" max="6" width="13.85546875" style="3" customWidth="1"/>
    <col min="7" max="28" width="11.42578125" style="3" customWidth="1"/>
    <col min="29" max="29" width="4.140625" style="3" customWidth="1"/>
    <col min="30" max="16384" width="9" style="3"/>
  </cols>
  <sheetData>
    <row r="2" spans="2:29">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row>
    <row r="3" spans="2:29">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row>
    <row r="4" spans="2:29">
      <c r="B4" s="1" t="str">
        <f ca="1">'Template Cover'!B4</f>
        <v>Sheet:</v>
      </c>
      <c r="C4" s="2"/>
      <c r="D4" s="2"/>
      <c r="E4" s="2"/>
      <c r="F4" s="2"/>
      <c r="G4" s="2" t="str">
        <f ca="1">MID(CELL("filename",$A$1),FIND("]",CELL("filename",$A$1))+1,99)</f>
        <v>Indices &amp; Rates</v>
      </c>
      <c r="H4" s="2"/>
      <c r="I4" s="2"/>
      <c r="J4" s="2"/>
      <c r="K4" s="2"/>
      <c r="L4" s="2"/>
      <c r="M4" s="2"/>
      <c r="N4" s="2"/>
      <c r="O4" s="2"/>
      <c r="P4" s="2"/>
      <c r="Q4" s="2"/>
      <c r="R4" s="2"/>
      <c r="S4" s="2"/>
      <c r="T4" s="2"/>
      <c r="U4" s="2"/>
      <c r="V4" s="2"/>
      <c r="W4" s="2"/>
      <c r="X4" s="2"/>
      <c r="Y4" s="2"/>
      <c r="Z4" s="2"/>
      <c r="AA4" s="2"/>
      <c r="AB4" s="2"/>
      <c r="AC4" s="2"/>
    </row>
    <row r="5" spans="2:29">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row>
    <row r="6" spans="2:29">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row>
    <row r="7" spans="2:29">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row>
    <row r="9" spans="2:29">
      <c r="D9" s="589" t="s">
        <v>88</v>
      </c>
      <c r="E9" s="592" t="s">
        <v>89</v>
      </c>
      <c r="F9" s="592" t="s">
        <v>90</v>
      </c>
      <c r="G9" s="102" t="str">
        <f ca="1">Timeline!G29</f>
        <v>Blank</v>
      </c>
      <c r="H9" s="102" t="str">
        <f ca="1">Timeline!H29</f>
        <v>Blank</v>
      </c>
      <c r="I9" s="102" t="str">
        <f ca="1">Timeline!I29</f>
        <v>Year -2</v>
      </c>
      <c r="J9" s="102" t="str">
        <f ca="1">Timeline!J29</f>
        <v>Year -1</v>
      </c>
      <c r="K9" s="102" t="str">
        <f ca="1">Timeline!K29</f>
        <v>Year 0</v>
      </c>
      <c r="L9" s="102" t="str">
        <f ca="1">Timeline!L29</f>
        <v>Year 1</v>
      </c>
      <c r="M9" s="102" t="str">
        <f ca="1">Timeline!M29</f>
        <v>Year 2</v>
      </c>
      <c r="N9" s="102" t="str">
        <f ca="1">Timeline!N29</f>
        <v>Year 3</v>
      </c>
      <c r="O9" s="102" t="str">
        <f ca="1">Timeline!O29</f>
        <v>Year 4</v>
      </c>
      <c r="P9" s="102" t="str">
        <f ca="1">Timeline!P29</f>
        <v>Year 5</v>
      </c>
      <c r="Q9" s="102" t="str">
        <f ca="1">Timeline!Q29</f>
        <v>Year 6</v>
      </c>
      <c r="R9" s="102" t="str">
        <f ca="1">Timeline!R29</f>
        <v>Year 7</v>
      </c>
      <c r="S9" s="102" t="str">
        <f ca="1">Timeline!S29</f>
        <v>Year 8</v>
      </c>
      <c r="T9" s="102" t="str">
        <f ca="1">Timeline!T29</f>
        <v>Year 9</v>
      </c>
      <c r="U9" s="102" t="str">
        <f ca="1">Timeline!U29</f>
        <v>Year 10</v>
      </c>
      <c r="V9" s="102" t="str">
        <f ca="1">Timeline!V29</f>
        <v>Year 11</v>
      </c>
      <c r="W9" s="102" t="str">
        <f ca="1">Timeline!W29</f>
        <v>Year 12</v>
      </c>
      <c r="X9" s="102" t="str">
        <f ca="1">Timeline!X29</f>
        <v>Year 13</v>
      </c>
      <c r="Y9" s="102" t="str">
        <f ca="1">Timeline!Y29</f>
        <v>Year 14</v>
      </c>
      <c r="Z9" s="102" t="str">
        <f ca="1">Timeline!Z29</f>
        <v>Year 15</v>
      </c>
      <c r="AA9" s="102" t="str">
        <f ca="1">Timeline!AA29</f>
        <v>Year 16</v>
      </c>
      <c r="AB9" s="102" t="str">
        <f ca="1">Timeline!AB29</f>
        <v>Year 17</v>
      </c>
    </row>
    <row r="10" spans="2:29" ht="25.5">
      <c r="D10" s="590"/>
      <c r="E10" s="593"/>
      <c r="F10" s="593"/>
      <c r="G10" s="102" t="str">
        <f ca="1">Timeline!G30</f>
        <v>For Bidder Use</v>
      </c>
      <c r="H10" s="102" t="str">
        <f ca="1">Timeline!H30</f>
        <v>For Bidder Use</v>
      </c>
      <c r="I10" s="102" t="str">
        <f ca="1">Timeline!I30</f>
        <v>Actual</v>
      </c>
      <c r="J10" s="102" t="str">
        <f ca="1">Timeline!J30</f>
        <v>Forecast</v>
      </c>
      <c r="K10" s="102" t="str">
        <f ca="1">Timeline!K30</f>
        <v>Forecast</v>
      </c>
      <c r="L10" s="102" t="str">
        <f ca="1">Timeline!L30</f>
        <v>Core</v>
      </c>
      <c r="M10" s="102" t="str">
        <f ca="1">Timeline!M30</f>
        <v>Core</v>
      </c>
      <c r="N10" s="102" t="str">
        <f ca="1">Timeline!N30</f>
        <v>Core</v>
      </c>
      <c r="O10" s="102" t="str">
        <f ca="1">Timeline!O30</f>
        <v>Core</v>
      </c>
      <c r="P10" s="102" t="str">
        <f ca="1">Timeline!P30</f>
        <v>Core</v>
      </c>
      <c r="Q10" s="102" t="str">
        <f ca="1">Timeline!Q30</f>
        <v>Core</v>
      </c>
      <c r="R10" s="102" t="str">
        <f ca="1">Timeline!R30</f>
        <v>Core</v>
      </c>
      <c r="S10" s="102" t="str">
        <f ca="1">Timeline!S30</f>
        <v>Core</v>
      </c>
      <c r="T10" s="102" t="str">
        <f ca="1">Timeline!T30</f>
        <v>Core</v>
      </c>
      <c r="U10" s="102" t="str">
        <f ca="1">Timeline!U30</f>
        <v>Option</v>
      </c>
      <c r="V10" s="102" t="str">
        <f ca="1">Timeline!V30</f>
        <v>Not used</v>
      </c>
      <c r="W10" s="102" t="str">
        <f ca="1">Timeline!W30</f>
        <v>Not used</v>
      </c>
      <c r="X10" s="102" t="str">
        <f ca="1">Timeline!X30</f>
        <v>Not used</v>
      </c>
      <c r="Y10" s="102" t="str">
        <f ca="1">Timeline!Y30</f>
        <v>Not used</v>
      </c>
      <c r="Z10" s="102" t="str">
        <f ca="1">Timeline!Z30</f>
        <v>Not used</v>
      </c>
      <c r="AA10" s="102" t="str">
        <f ca="1">Timeline!AA30</f>
        <v>Not used</v>
      </c>
      <c r="AB10" s="102" t="str">
        <f ca="1">Timeline!AB30</f>
        <v>Not used</v>
      </c>
    </row>
    <row r="11" spans="2:29">
      <c r="D11" s="591"/>
      <c r="E11" s="594"/>
      <c r="F11" s="594"/>
      <c r="G11" s="103" t="str">
        <f ca="1">IF(Timeline!G31="","",Timeline!G31)</f>
        <v/>
      </c>
      <c r="H11" s="103" t="str">
        <f ca="1">IF(Timeline!H31="","",Timeline!H31)</f>
        <v/>
      </c>
      <c r="I11" s="103">
        <f ca="1">IF(Timeline!I31="","",Timeline!I31)</f>
        <v>41729</v>
      </c>
      <c r="J11" s="103">
        <f ca="1">IF(Timeline!J31="","",Timeline!J31)</f>
        <v>42094</v>
      </c>
      <c r="K11" s="103">
        <f ca="1">IF(Timeline!K31="","",Timeline!K31)</f>
        <v>42460</v>
      </c>
      <c r="L11" s="103">
        <f ca="1">IF(Timeline!L31="","",Timeline!L31)</f>
        <v>42825</v>
      </c>
      <c r="M11" s="103">
        <f ca="1">IF(Timeline!M31="","",Timeline!M31)</f>
        <v>43190</v>
      </c>
      <c r="N11" s="103">
        <f ca="1">IF(Timeline!N31="","",Timeline!N31)</f>
        <v>43555</v>
      </c>
      <c r="O11" s="103">
        <f ca="1">IF(Timeline!O31="","",Timeline!O31)</f>
        <v>43921</v>
      </c>
      <c r="P11" s="103">
        <f ca="1">IF(Timeline!P31="","",Timeline!P31)</f>
        <v>44286</v>
      </c>
      <c r="Q11" s="103">
        <f ca="1">IF(Timeline!Q31="","",Timeline!Q31)</f>
        <v>44651</v>
      </c>
      <c r="R11" s="103">
        <f ca="1">IF(Timeline!R31="","",Timeline!R31)</f>
        <v>45016</v>
      </c>
      <c r="S11" s="103">
        <f ca="1">IF(Timeline!S31="","",Timeline!S31)</f>
        <v>45382</v>
      </c>
      <c r="T11" s="103">
        <f ca="1">IF(Timeline!T31="","",Timeline!T31)</f>
        <v>45747</v>
      </c>
      <c r="U11" s="103">
        <f ca="1">IF(Timeline!U31="","",Timeline!U31)</f>
        <v>46112</v>
      </c>
      <c r="V11" s="103">
        <f ca="1">IF(Timeline!V31="","",Timeline!V31)</f>
        <v>46477</v>
      </c>
      <c r="W11" s="103">
        <f ca="1">IF(Timeline!W31="","",Timeline!W31)</f>
        <v>46843</v>
      </c>
      <c r="X11" s="103">
        <f ca="1">IF(Timeline!X31="","",Timeline!X31)</f>
        <v>47208</v>
      </c>
      <c r="Y11" s="103">
        <f ca="1">IF(Timeline!Y31="","",Timeline!Y31)</f>
        <v>47573</v>
      </c>
      <c r="Z11" s="103">
        <f ca="1">IF(Timeline!Z31="","",Timeline!Z31)</f>
        <v>47938</v>
      </c>
      <c r="AA11" s="103">
        <f ca="1">IF(Timeline!AA31="","",Timeline!AA31)</f>
        <v>48304</v>
      </c>
      <c r="AB11" s="103">
        <f ca="1">IF(Timeline!AB31="","",Timeline!AB31)</f>
        <v>48669</v>
      </c>
    </row>
    <row r="12" spans="2:29">
      <c r="L12" s="64"/>
      <c r="M12" s="64"/>
    </row>
    <row r="13" spans="2:29" ht="16.5">
      <c r="B13" s="5" t="s">
        <v>964</v>
      </c>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5" spans="2:29" ht="15">
      <c r="B15" s="15" t="s">
        <v>91</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2:29" hidden="1" outlineLevel="1">
      <c r="D16" s="104"/>
      <c r="I16" s="105"/>
      <c r="J16" s="105"/>
      <c r="K16" s="105"/>
      <c r="L16" s="105"/>
      <c r="M16" s="105"/>
      <c r="N16" s="105"/>
    </row>
    <row r="17" spans="4:28" hidden="1" outlineLevel="1">
      <c r="D17" s="106" t="str">
        <f ca="1">'Line Items'!D894</f>
        <v>RPI</v>
      </c>
      <c r="E17" s="107" t="s">
        <v>92</v>
      </c>
      <c r="F17" s="108"/>
      <c r="G17" s="109"/>
      <c r="H17" s="109"/>
      <c r="I17" s="109"/>
      <c r="J17" s="109"/>
      <c r="K17" s="109"/>
      <c r="L17" s="110">
        <v>0.03</v>
      </c>
      <c r="M17" s="110">
        <v>3.5000000000000003E-2</v>
      </c>
      <c r="N17" s="110">
        <v>3.5999999999999997E-2</v>
      </c>
      <c r="O17" s="110">
        <v>3.5999999999999997E-2</v>
      </c>
      <c r="P17" s="110">
        <v>3.5299999999999998E-2</v>
      </c>
      <c r="Q17" s="110">
        <v>3.4500000000000003E-2</v>
      </c>
      <c r="R17" s="110">
        <v>3.3799999999999997E-2</v>
      </c>
      <c r="S17" s="110">
        <v>3.3000000000000002E-2</v>
      </c>
      <c r="T17" s="110">
        <v>3.3000000000000002E-2</v>
      </c>
      <c r="U17" s="110">
        <v>3.3000000000000002E-2</v>
      </c>
      <c r="V17" s="110">
        <v>3.3000000000000002E-2</v>
      </c>
      <c r="W17" s="110">
        <v>3.3000000000000002E-2</v>
      </c>
      <c r="X17" s="110">
        <v>3.3000000000000002E-2</v>
      </c>
      <c r="Y17" s="110">
        <v>3.3000000000000002E-2</v>
      </c>
      <c r="Z17" s="110">
        <v>3.3000000000000002E-2</v>
      </c>
      <c r="AA17" s="110">
        <v>3.3000000000000002E-2</v>
      </c>
      <c r="AB17" s="111">
        <v>3.3000000000000002E-2</v>
      </c>
    </row>
    <row r="18" spans="4:28" hidden="1" outlineLevel="1">
      <c r="D18" s="112" t="str">
        <f ca="1">'Line Items'!D895</f>
        <v>AWE</v>
      </c>
      <c r="E18" s="113" t="str">
        <f>E17</f>
        <v>%</v>
      </c>
      <c r="F18" s="114"/>
      <c r="G18" s="115"/>
      <c r="H18" s="115"/>
      <c r="I18" s="115"/>
      <c r="J18" s="115"/>
      <c r="K18" s="115"/>
      <c r="L18" s="116">
        <v>3.3000000000000002E-2</v>
      </c>
      <c r="M18" s="116">
        <v>0.04</v>
      </c>
      <c r="N18" s="116">
        <v>3.9E-2</v>
      </c>
      <c r="O18" s="116">
        <v>3.7999999999999999E-2</v>
      </c>
      <c r="P18" s="116">
        <v>3.95E-2</v>
      </c>
      <c r="Q18" s="116">
        <v>4.1000000000000002E-2</v>
      </c>
      <c r="R18" s="116">
        <v>4.2500000000000003E-2</v>
      </c>
      <c r="S18" s="116">
        <v>4.3999999999999997E-2</v>
      </c>
      <c r="T18" s="116">
        <v>4.3999999999999997E-2</v>
      </c>
      <c r="U18" s="116">
        <v>4.3999999999999997E-2</v>
      </c>
      <c r="V18" s="116">
        <v>4.3999999999999997E-2</v>
      </c>
      <c r="W18" s="116">
        <v>4.3999999999999997E-2</v>
      </c>
      <c r="X18" s="116">
        <v>4.3999999999999997E-2</v>
      </c>
      <c r="Y18" s="116">
        <v>4.3999999999999997E-2</v>
      </c>
      <c r="Z18" s="116">
        <v>4.3999999999999997E-2</v>
      </c>
      <c r="AA18" s="116">
        <v>4.3999999999999997E-2</v>
      </c>
      <c r="AB18" s="117">
        <v>4.3999999999999997E-2</v>
      </c>
    </row>
    <row r="19" spans="4:28" hidden="1" outlineLevel="1">
      <c r="D19" s="112" t="str">
        <f ca="1">'Line Items'!D896</f>
        <v>Real Discount Rate</v>
      </c>
      <c r="E19" s="113" t="str">
        <f t="shared" ref="E19:E49" si="0">E18</f>
        <v>%</v>
      </c>
      <c r="F19" s="114">
        <v>3.5000000000000003E-2</v>
      </c>
      <c r="G19" s="118"/>
      <c r="H19" s="118"/>
      <c r="I19" s="118">
        <f t="shared" ref="I19:AB19" si="1">$F$19</f>
        <v>3.5000000000000003E-2</v>
      </c>
      <c r="J19" s="118">
        <f t="shared" si="1"/>
        <v>3.5000000000000003E-2</v>
      </c>
      <c r="K19" s="118">
        <f t="shared" si="1"/>
        <v>3.5000000000000003E-2</v>
      </c>
      <c r="L19" s="118">
        <f t="shared" si="1"/>
        <v>3.5000000000000003E-2</v>
      </c>
      <c r="M19" s="119">
        <f t="shared" si="1"/>
        <v>3.5000000000000003E-2</v>
      </c>
      <c r="N19" s="119">
        <f t="shared" si="1"/>
        <v>3.5000000000000003E-2</v>
      </c>
      <c r="O19" s="119">
        <f t="shared" si="1"/>
        <v>3.5000000000000003E-2</v>
      </c>
      <c r="P19" s="119">
        <f t="shared" si="1"/>
        <v>3.5000000000000003E-2</v>
      </c>
      <c r="Q19" s="119">
        <f t="shared" si="1"/>
        <v>3.5000000000000003E-2</v>
      </c>
      <c r="R19" s="119">
        <f t="shared" si="1"/>
        <v>3.5000000000000003E-2</v>
      </c>
      <c r="S19" s="119">
        <f t="shared" si="1"/>
        <v>3.5000000000000003E-2</v>
      </c>
      <c r="T19" s="119">
        <f t="shared" si="1"/>
        <v>3.5000000000000003E-2</v>
      </c>
      <c r="U19" s="119">
        <f t="shared" si="1"/>
        <v>3.5000000000000003E-2</v>
      </c>
      <c r="V19" s="119">
        <f t="shared" si="1"/>
        <v>3.5000000000000003E-2</v>
      </c>
      <c r="W19" s="119">
        <f t="shared" si="1"/>
        <v>3.5000000000000003E-2</v>
      </c>
      <c r="X19" s="119">
        <f t="shared" si="1"/>
        <v>3.5000000000000003E-2</v>
      </c>
      <c r="Y19" s="119">
        <f t="shared" si="1"/>
        <v>3.5000000000000003E-2</v>
      </c>
      <c r="Z19" s="119">
        <f t="shared" si="1"/>
        <v>3.5000000000000003E-2</v>
      </c>
      <c r="AA19" s="119">
        <f t="shared" si="1"/>
        <v>3.5000000000000003E-2</v>
      </c>
      <c r="AB19" s="120">
        <f t="shared" si="1"/>
        <v>3.5000000000000003E-2</v>
      </c>
    </row>
    <row r="20" spans="4:28" hidden="1" outlineLevel="1">
      <c r="D20" s="112" t="str">
        <f ca="1">'Line Items'!D897</f>
        <v>[Indices and Rates - Inflation &amp; Discounting Line 4]</v>
      </c>
      <c r="E20" s="113" t="str">
        <f t="shared" si="0"/>
        <v>%</v>
      </c>
      <c r="F20" s="114"/>
      <c r="G20" s="121"/>
      <c r="H20" s="115"/>
      <c r="I20" s="115"/>
      <c r="J20" s="115"/>
      <c r="K20" s="115"/>
      <c r="L20" s="115"/>
      <c r="M20" s="115"/>
      <c r="N20" s="115"/>
      <c r="O20" s="115"/>
      <c r="P20" s="115"/>
      <c r="Q20" s="115"/>
      <c r="R20" s="115"/>
      <c r="S20" s="115"/>
      <c r="T20" s="115"/>
      <c r="U20" s="115"/>
      <c r="V20" s="115"/>
      <c r="W20" s="115"/>
      <c r="X20" s="115"/>
      <c r="Y20" s="115"/>
      <c r="Z20" s="115"/>
      <c r="AA20" s="115"/>
      <c r="AB20" s="122"/>
    </row>
    <row r="21" spans="4:28" hidden="1" outlineLevel="1">
      <c r="D21" s="112" t="str">
        <f ca="1">'Line Items'!D898</f>
        <v>[Indices and Rates - Inflation &amp; Discounting Line 5]</v>
      </c>
      <c r="E21" s="113" t="str">
        <f t="shared" si="0"/>
        <v>%</v>
      </c>
      <c r="F21" s="114"/>
      <c r="G21" s="121"/>
      <c r="H21" s="115"/>
      <c r="I21" s="115"/>
      <c r="J21" s="115"/>
      <c r="K21" s="115"/>
      <c r="L21" s="115"/>
      <c r="M21" s="115"/>
      <c r="N21" s="115"/>
      <c r="O21" s="115"/>
      <c r="P21" s="115"/>
      <c r="Q21" s="115"/>
      <c r="R21" s="115"/>
      <c r="S21" s="115"/>
      <c r="T21" s="115"/>
      <c r="U21" s="115"/>
      <c r="V21" s="115"/>
      <c r="W21" s="115"/>
      <c r="X21" s="115"/>
      <c r="Y21" s="115"/>
      <c r="Z21" s="115"/>
      <c r="AA21" s="115"/>
      <c r="AB21" s="122"/>
    </row>
    <row r="22" spans="4:28" hidden="1" outlineLevel="1">
      <c r="D22" s="112" t="str">
        <f ca="1">'Line Items'!D899</f>
        <v>[Indices and Rates - Inflation &amp; Discounting Line 6]</v>
      </c>
      <c r="E22" s="113" t="str">
        <f t="shared" si="0"/>
        <v>%</v>
      </c>
      <c r="F22" s="114"/>
      <c r="G22" s="121"/>
      <c r="H22" s="115"/>
      <c r="I22" s="115"/>
      <c r="J22" s="115"/>
      <c r="K22" s="115"/>
      <c r="L22" s="585"/>
      <c r="M22" s="585"/>
      <c r="N22" s="585"/>
      <c r="O22" s="585"/>
      <c r="P22" s="585"/>
      <c r="Q22" s="585"/>
      <c r="R22" s="585"/>
      <c r="S22" s="585"/>
      <c r="T22" s="585"/>
      <c r="U22" s="585"/>
      <c r="V22" s="585"/>
      <c r="W22" s="585"/>
      <c r="X22" s="585"/>
      <c r="Y22" s="585"/>
      <c r="Z22" s="585"/>
      <c r="AA22" s="585"/>
      <c r="AB22" s="586"/>
    </row>
    <row r="23" spans="4:28" hidden="1" outlineLevel="1">
      <c r="D23" s="112" t="str">
        <f ca="1">'Line Items'!D900</f>
        <v>[Indices and Rates - Inflation &amp; Discounting Line 7]</v>
      </c>
      <c r="E23" s="113" t="str">
        <f t="shared" si="0"/>
        <v>%</v>
      </c>
      <c r="F23" s="114"/>
      <c r="G23" s="121"/>
      <c r="H23" s="115"/>
      <c r="I23" s="115"/>
      <c r="J23" s="115"/>
      <c r="K23" s="115"/>
      <c r="L23" s="585"/>
      <c r="M23" s="585"/>
      <c r="N23" s="585"/>
      <c r="O23" s="585"/>
      <c r="P23" s="585"/>
      <c r="Q23" s="585"/>
      <c r="R23" s="585"/>
      <c r="S23" s="585"/>
      <c r="T23" s="585"/>
      <c r="U23" s="585"/>
      <c r="V23" s="585"/>
      <c r="W23" s="585"/>
      <c r="X23" s="585"/>
      <c r="Y23" s="585"/>
      <c r="Z23" s="585"/>
      <c r="AA23" s="585"/>
      <c r="AB23" s="586"/>
    </row>
    <row r="24" spans="4:28" hidden="1" outlineLevel="1">
      <c r="D24" s="112" t="str">
        <f ca="1">'Line Items'!D901</f>
        <v>[Indices and Rates - Inflation &amp; Discounting Line 8]</v>
      </c>
      <c r="E24" s="113" t="str">
        <f t="shared" si="0"/>
        <v>%</v>
      </c>
      <c r="F24" s="114"/>
      <c r="G24" s="121"/>
      <c r="H24" s="115"/>
      <c r="I24" s="115"/>
      <c r="J24" s="115"/>
      <c r="K24" s="115"/>
      <c r="L24" s="115"/>
      <c r="M24" s="115"/>
      <c r="N24" s="115"/>
      <c r="O24" s="115"/>
      <c r="P24" s="115"/>
      <c r="Q24" s="115"/>
      <c r="R24" s="115"/>
      <c r="S24" s="115"/>
      <c r="T24" s="115"/>
      <c r="U24" s="115"/>
      <c r="V24" s="115"/>
      <c r="W24" s="115"/>
      <c r="X24" s="115"/>
      <c r="Y24" s="115"/>
      <c r="Z24" s="115"/>
      <c r="AA24" s="115"/>
      <c r="AB24" s="122"/>
    </row>
    <row r="25" spans="4:28" hidden="1" outlineLevel="1">
      <c r="D25" s="112" t="str">
        <f ca="1">'Line Items'!D902</f>
        <v>[Indices and Rates - Inflation &amp; Discounting Line 9]</v>
      </c>
      <c r="E25" s="113" t="str">
        <f t="shared" si="0"/>
        <v>%</v>
      </c>
      <c r="F25" s="114"/>
      <c r="G25" s="121"/>
      <c r="H25" s="115"/>
      <c r="I25" s="115"/>
      <c r="J25" s="115"/>
      <c r="K25" s="115"/>
      <c r="L25" s="115"/>
      <c r="M25" s="115"/>
      <c r="N25" s="115"/>
      <c r="O25" s="115"/>
      <c r="P25" s="115"/>
      <c r="Q25" s="115"/>
      <c r="R25" s="115"/>
      <c r="S25" s="115"/>
      <c r="T25" s="115"/>
      <c r="U25" s="115"/>
      <c r="V25" s="115"/>
      <c r="W25" s="115"/>
      <c r="X25" s="115"/>
      <c r="Y25" s="115"/>
      <c r="Z25" s="115"/>
      <c r="AA25" s="115"/>
      <c r="AB25" s="122"/>
    </row>
    <row r="26" spans="4:28" hidden="1" outlineLevel="1">
      <c r="D26" s="112" t="str">
        <f ca="1">'Line Items'!D903</f>
        <v>[Indices and Rates - Inflation &amp; Discounting Line 10]</v>
      </c>
      <c r="E26" s="113" t="str">
        <f t="shared" si="0"/>
        <v>%</v>
      </c>
      <c r="F26" s="114"/>
      <c r="G26" s="121"/>
      <c r="H26" s="115"/>
      <c r="I26" s="115"/>
      <c r="J26" s="115"/>
      <c r="K26" s="115"/>
      <c r="L26" s="115"/>
      <c r="M26" s="115"/>
      <c r="N26" s="115"/>
      <c r="O26" s="115"/>
      <c r="P26" s="115"/>
      <c r="Q26" s="115"/>
      <c r="R26" s="115"/>
      <c r="S26" s="115"/>
      <c r="T26" s="115"/>
      <c r="U26" s="115"/>
      <c r="V26" s="115"/>
      <c r="W26" s="115"/>
      <c r="X26" s="115"/>
      <c r="Y26" s="115"/>
      <c r="Z26" s="115"/>
      <c r="AA26" s="115"/>
      <c r="AB26" s="122"/>
    </row>
    <row r="27" spans="4:28" hidden="1" outlineLevel="1">
      <c r="D27" s="112" t="str">
        <f ca="1">'Line Items'!D904</f>
        <v>[Indices and Rates - Inflation &amp; Discounting Line 11]</v>
      </c>
      <c r="E27" s="113" t="str">
        <f t="shared" si="0"/>
        <v>%</v>
      </c>
      <c r="F27" s="114"/>
      <c r="G27" s="121"/>
      <c r="H27" s="115"/>
      <c r="I27" s="115"/>
      <c r="J27" s="115"/>
      <c r="K27" s="115"/>
      <c r="L27" s="115"/>
      <c r="M27" s="115"/>
      <c r="N27" s="115"/>
      <c r="O27" s="115"/>
      <c r="P27" s="115"/>
      <c r="Q27" s="115"/>
      <c r="R27" s="115"/>
      <c r="S27" s="115"/>
      <c r="T27" s="115"/>
      <c r="U27" s="115"/>
      <c r="V27" s="115"/>
      <c r="W27" s="115"/>
      <c r="X27" s="115"/>
      <c r="Y27" s="115"/>
      <c r="Z27" s="115"/>
      <c r="AA27" s="115"/>
      <c r="AB27" s="122"/>
    </row>
    <row r="28" spans="4:28" hidden="1" outlineLevel="1">
      <c r="D28" s="112" t="str">
        <f ca="1">'Line Items'!D905</f>
        <v>[Indices and Rates - Inflation &amp; Discounting Line 12]</v>
      </c>
      <c r="E28" s="113" t="str">
        <f t="shared" si="0"/>
        <v>%</v>
      </c>
      <c r="F28" s="114"/>
      <c r="G28" s="121"/>
      <c r="H28" s="115"/>
      <c r="I28" s="115"/>
      <c r="J28" s="115"/>
      <c r="K28" s="115"/>
      <c r="L28" s="115"/>
      <c r="M28" s="115"/>
      <c r="N28" s="115"/>
      <c r="O28" s="115"/>
      <c r="P28" s="115"/>
      <c r="Q28" s="115"/>
      <c r="R28" s="115"/>
      <c r="S28" s="115"/>
      <c r="T28" s="115"/>
      <c r="U28" s="115"/>
      <c r="V28" s="115"/>
      <c r="W28" s="115"/>
      <c r="X28" s="115"/>
      <c r="Y28" s="115"/>
      <c r="Z28" s="115"/>
      <c r="AA28" s="115"/>
      <c r="AB28" s="122"/>
    </row>
    <row r="29" spans="4:28" hidden="1" outlineLevel="1">
      <c r="D29" s="112" t="str">
        <f ca="1">'Line Items'!D906</f>
        <v>[Indices and Rates - Inflation &amp; Discounting Line 13]</v>
      </c>
      <c r="E29" s="113" t="str">
        <f t="shared" si="0"/>
        <v>%</v>
      </c>
      <c r="F29" s="114"/>
      <c r="G29" s="121"/>
      <c r="H29" s="115"/>
      <c r="I29" s="115"/>
      <c r="J29" s="115"/>
      <c r="K29" s="115"/>
      <c r="L29" s="115"/>
      <c r="M29" s="115"/>
      <c r="N29" s="115"/>
      <c r="O29" s="115"/>
      <c r="P29" s="115"/>
      <c r="Q29" s="115"/>
      <c r="R29" s="115"/>
      <c r="S29" s="115"/>
      <c r="T29" s="115"/>
      <c r="U29" s="115"/>
      <c r="V29" s="115"/>
      <c r="W29" s="115"/>
      <c r="X29" s="115"/>
      <c r="Y29" s="115"/>
      <c r="Z29" s="115"/>
      <c r="AA29" s="115"/>
      <c r="AB29" s="122"/>
    </row>
    <row r="30" spans="4:28" hidden="1" outlineLevel="1">
      <c r="D30" s="112" t="str">
        <f ca="1">'Line Items'!D907</f>
        <v>[Indices and Rates - Inflation &amp; Discounting Line 14]</v>
      </c>
      <c r="E30" s="113" t="str">
        <f t="shared" si="0"/>
        <v>%</v>
      </c>
      <c r="F30" s="114"/>
      <c r="G30" s="121"/>
      <c r="H30" s="115"/>
      <c r="I30" s="115"/>
      <c r="J30" s="115"/>
      <c r="K30" s="115"/>
      <c r="L30" s="115"/>
      <c r="M30" s="115"/>
      <c r="N30" s="115"/>
      <c r="O30" s="115"/>
      <c r="P30" s="115"/>
      <c r="Q30" s="115"/>
      <c r="R30" s="115"/>
      <c r="S30" s="115"/>
      <c r="T30" s="115"/>
      <c r="U30" s="115"/>
      <c r="V30" s="115"/>
      <c r="W30" s="115"/>
      <c r="X30" s="115"/>
      <c r="Y30" s="115"/>
      <c r="Z30" s="115"/>
      <c r="AA30" s="115"/>
      <c r="AB30" s="122"/>
    </row>
    <row r="31" spans="4:28" hidden="1" outlineLevel="1">
      <c r="D31" s="112" t="str">
        <f ca="1">'Line Items'!D908</f>
        <v>[Indices and Rates - Inflation &amp; Discounting Line 15]</v>
      </c>
      <c r="E31" s="113" t="str">
        <f t="shared" si="0"/>
        <v>%</v>
      </c>
      <c r="F31" s="114"/>
      <c r="G31" s="121"/>
      <c r="H31" s="115"/>
      <c r="I31" s="115"/>
      <c r="J31" s="115"/>
      <c r="K31" s="115"/>
      <c r="L31" s="115"/>
      <c r="M31" s="115"/>
      <c r="N31" s="115"/>
      <c r="O31" s="115"/>
      <c r="P31" s="115"/>
      <c r="Q31" s="115"/>
      <c r="R31" s="115"/>
      <c r="S31" s="115"/>
      <c r="T31" s="115"/>
      <c r="U31" s="115"/>
      <c r="V31" s="115"/>
      <c r="W31" s="115"/>
      <c r="X31" s="115"/>
      <c r="Y31" s="115"/>
      <c r="Z31" s="115"/>
      <c r="AA31" s="115"/>
      <c r="AB31" s="122"/>
    </row>
    <row r="32" spans="4:28" hidden="1" outlineLevel="1">
      <c r="D32" s="112" t="str">
        <f ca="1">'Line Items'!D909</f>
        <v>[Indices and Rates - Inflation &amp; Discounting Line 16]</v>
      </c>
      <c r="E32" s="113" t="str">
        <f t="shared" si="0"/>
        <v>%</v>
      </c>
      <c r="F32" s="114"/>
      <c r="G32" s="121"/>
      <c r="H32" s="115"/>
      <c r="I32" s="115"/>
      <c r="J32" s="115"/>
      <c r="K32" s="115"/>
      <c r="L32" s="115"/>
      <c r="M32" s="115"/>
      <c r="N32" s="115"/>
      <c r="O32" s="115"/>
      <c r="P32" s="115"/>
      <c r="Q32" s="115"/>
      <c r="R32" s="115"/>
      <c r="S32" s="115"/>
      <c r="T32" s="115"/>
      <c r="U32" s="115"/>
      <c r="V32" s="115"/>
      <c r="W32" s="115"/>
      <c r="X32" s="115"/>
      <c r="Y32" s="115"/>
      <c r="Z32" s="115"/>
      <c r="AA32" s="115"/>
      <c r="AB32" s="122"/>
    </row>
    <row r="33" spans="4:28" hidden="1" outlineLevel="1">
      <c r="D33" s="112" t="str">
        <f ca="1">'Line Items'!D910</f>
        <v>[Indices and Rates - Inflation &amp; Discounting Line 17]</v>
      </c>
      <c r="E33" s="113" t="str">
        <f t="shared" si="0"/>
        <v>%</v>
      </c>
      <c r="F33" s="114"/>
      <c r="G33" s="121"/>
      <c r="H33" s="115"/>
      <c r="I33" s="115"/>
      <c r="J33" s="115"/>
      <c r="K33" s="115"/>
      <c r="L33" s="115"/>
      <c r="M33" s="115"/>
      <c r="N33" s="115"/>
      <c r="O33" s="115"/>
      <c r="P33" s="115"/>
      <c r="Q33" s="115"/>
      <c r="R33" s="115"/>
      <c r="S33" s="115"/>
      <c r="T33" s="115"/>
      <c r="U33" s="115"/>
      <c r="V33" s="115"/>
      <c r="W33" s="115"/>
      <c r="X33" s="115"/>
      <c r="Y33" s="115"/>
      <c r="Z33" s="115"/>
      <c r="AA33" s="115"/>
      <c r="AB33" s="122"/>
    </row>
    <row r="34" spans="4:28" hidden="1" outlineLevel="1">
      <c r="D34" s="112" t="str">
        <f ca="1">'Line Items'!D911</f>
        <v>[Indices and Rates - Inflation &amp; Discounting Line 18]</v>
      </c>
      <c r="E34" s="113" t="str">
        <f t="shared" si="0"/>
        <v>%</v>
      </c>
      <c r="F34" s="114"/>
      <c r="G34" s="121"/>
      <c r="H34" s="115"/>
      <c r="I34" s="115"/>
      <c r="J34" s="115"/>
      <c r="K34" s="115"/>
      <c r="L34" s="115"/>
      <c r="M34" s="115"/>
      <c r="N34" s="115"/>
      <c r="O34" s="115"/>
      <c r="P34" s="115"/>
      <c r="Q34" s="115"/>
      <c r="R34" s="115"/>
      <c r="S34" s="115"/>
      <c r="T34" s="115"/>
      <c r="U34" s="115"/>
      <c r="V34" s="115"/>
      <c r="W34" s="115"/>
      <c r="X34" s="115"/>
      <c r="Y34" s="115"/>
      <c r="Z34" s="115"/>
      <c r="AA34" s="115"/>
      <c r="AB34" s="122"/>
    </row>
    <row r="35" spans="4:28" hidden="1" outlineLevel="1">
      <c r="D35" s="112" t="str">
        <f ca="1">'Line Items'!D912</f>
        <v>[Indices and Rates - Inflation &amp; Discounting Line 19]</v>
      </c>
      <c r="E35" s="113" t="str">
        <f t="shared" si="0"/>
        <v>%</v>
      </c>
      <c r="F35" s="114"/>
      <c r="G35" s="121"/>
      <c r="H35" s="115"/>
      <c r="I35" s="115"/>
      <c r="J35" s="115"/>
      <c r="K35" s="115"/>
      <c r="L35" s="115"/>
      <c r="M35" s="115"/>
      <c r="N35" s="115"/>
      <c r="O35" s="115"/>
      <c r="P35" s="115"/>
      <c r="Q35" s="115"/>
      <c r="R35" s="115"/>
      <c r="S35" s="115"/>
      <c r="T35" s="115"/>
      <c r="U35" s="115"/>
      <c r="V35" s="115"/>
      <c r="W35" s="115"/>
      <c r="X35" s="115"/>
      <c r="Y35" s="115"/>
      <c r="Z35" s="115"/>
      <c r="AA35" s="115"/>
      <c r="AB35" s="122"/>
    </row>
    <row r="36" spans="4:28" hidden="1" outlineLevel="1">
      <c r="D36" s="112" t="str">
        <f ca="1">'Line Items'!D913</f>
        <v>[Indices and Rates - Inflation &amp; Discounting Line 20]</v>
      </c>
      <c r="E36" s="113" t="str">
        <f t="shared" si="0"/>
        <v>%</v>
      </c>
      <c r="F36" s="114"/>
      <c r="G36" s="121"/>
      <c r="H36" s="115"/>
      <c r="I36" s="115"/>
      <c r="J36" s="115"/>
      <c r="K36" s="115"/>
      <c r="L36" s="115"/>
      <c r="M36" s="115"/>
      <c r="N36" s="115"/>
      <c r="O36" s="115"/>
      <c r="P36" s="115"/>
      <c r="Q36" s="115"/>
      <c r="R36" s="115"/>
      <c r="S36" s="115"/>
      <c r="T36" s="115"/>
      <c r="U36" s="115"/>
      <c r="V36" s="115"/>
      <c r="W36" s="115"/>
      <c r="X36" s="115"/>
      <c r="Y36" s="115"/>
      <c r="Z36" s="115"/>
      <c r="AA36" s="115"/>
      <c r="AB36" s="122"/>
    </row>
    <row r="37" spans="4:28" hidden="1" outlineLevel="1">
      <c r="D37" s="112" t="str">
        <f ca="1">'Line Items'!D914</f>
        <v>[Indices and Rates - Inflation &amp; Discounting Line 21]</v>
      </c>
      <c r="E37" s="113" t="str">
        <f t="shared" si="0"/>
        <v>%</v>
      </c>
      <c r="F37" s="114"/>
      <c r="G37" s="121"/>
      <c r="H37" s="115"/>
      <c r="I37" s="115"/>
      <c r="J37" s="115"/>
      <c r="K37" s="115"/>
      <c r="L37" s="115"/>
      <c r="M37" s="115"/>
      <c r="N37" s="115"/>
      <c r="O37" s="115"/>
      <c r="P37" s="115"/>
      <c r="Q37" s="115"/>
      <c r="R37" s="115"/>
      <c r="S37" s="115"/>
      <c r="T37" s="115"/>
      <c r="U37" s="115"/>
      <c r="V37" s="115"/>
      <c r="W37" s="115"/>
      <c r="X37" s="115"/>
      <c r="Y37" s="115"/>
      <c r="Z37" s="115"/>
      <c r="AA37" s="115"/>
      <c r="AB37" s="122"/>
    </row>
    <row r="38" spans="4:28" hidden="1" outlineLevel="1">
      <c r="D38" s="112" t="str">
        <f ca="1">'Line Items'!D915</f>
        <v>[Indices and Rates - Inflation &amp; Discounting Line 22]</v>
      </c>
      <c r="E38" s="113" t="str">
        <f t="shared" si="0"/>
        <v>%</v>
      </c>
      <c r="F38" s="114"/>
      <c r="G38" s="121"/>
      <c r="H38" s="115"/>
      <c r="I38" s="115"/>
      <c r="J38" s="115"/>
      <c r="K38" s="115"/>
      <c r="L38" s="115"/>
      <c r="M38" s="115"/>
      <c r="N38" s="115"/>
      <c r="O38" s="115"/>
      <c r="P38" s="115"/>
      <c r="Q38" s="115"/>
      <c r="R38" s="115"/>
      <c r="S38" s="115"/>
      <c r="T38" s="115"/>
      <c r="U38" s="115"/>
      <c r="V38" s="115"/>
      <c r="W38" s="115"/>
      <c r="X38" s="115"/>
      <c r="Y38" s="115"/>
      <c r="Z38" s="115"/>
      <c r="AA38" s="115"/>
      <c r="AB38" s="122"/>
    </row>
    <row r="39" spans="4:28" hidden="1" outlineLevel="1">
      <c r="D39" s="112" t="str">
        <f ca="1">'Line Items'!D916</f>
        <v>[Indices and Rates - Inflation &amp; Discounting Line 23]</v>
      </c>
      <c r="E39" s="113" t="str">
        <f t="shared" si="0"/>
        <v>%</v>
      </c>
      <c r="F39" s="114"/>
      <c r="G39" s="121"/>
      <c r="H39" s="115"/>
      <c r="I39" s="115"/>
      <c r="J39" s="115"/>
      <c r="K39" s="115"/>
      <c r="L39" s="115"/>
      <c r="M39" s="115"/>
      <c r="N39" s="115"/>
      <c r="O39" s="115"/>
      <c r="P39" s="115"/>
      <c r="Q39" s="115"/>
      <c r="R39" s="115"/>
      <c r="S39" s="115"/>
      <c r="T39" s="115"/>
      <c r="U39" s="115"/>
      <c r="V39" s="115"/>
      <c r="W39" s="115"/>
      <c r="X39" s="115"/>
      <c r="Y39" s="115"/>
      <c r="Z39" s="115"/>
      <c r="AA39" s="115"/>
      <c r="AB39" s="122"/>
    </row>
    <row r="40" spans="4:28" hidden="1" outlineLevel="1">
      <c r="D40" s="112" t="str">
        <f ca="1">'Line Items'!D917</f>
        <v>[Indices and Rates - Inflation &amp; Discounting Line 24]</v>
      </c>
      <c r="E40" s="113" t="str">
        <f t="shared" si="0"/>
        <v>%</v>
      </c>
      <c r="F40" s="114"/>
      <c r="G40" s="121"/>
      <c r="H40" s="115"/>
      <c r="I40" s="115"/>
      <c r="J40" s="115"/>
      <c r="K40" s="115"/>
      <c r="L40" s="115"/>
      <c r="M40" s="115"/>
      <c r="N40" s="115"/>
      <c r="O40" s="115"/>
      <c r="P40" s="115"/>
      <c r="Q40" s="115"/>
      <c r="R40" s="115"/>
      <c r="S40" s="115"/>
      <c r="T40" s="115"/>
      <c r="U40" s="115"/>
      <c r="V40" s="115"/>
      <c r="W40" s="115"/>
      <c r="X40" s="115"/>
      <c r="Y40" s="115"/>
      <c r="Z40" s="115"/>
      <c r="AA40" s="115"/>
      <c r="AB40" s="122"/>
    </row>
    <row r="41" spans="4:28" hidden="1" outlineLevel="1">
      <c r="D41" s="112" t="str">
        <f ca="1">'Line Items'!D918</f>
        <v>[Indices and Rates - Inflation &amp; Discounting Line 25]</v>
      </c>
      <c r="E41" s="113" t="str">
        <f t="shared" si="0"/>
        <v>%</v>
      </c>
      <c r="F41" s="114"/>
      <c r="G41" s="121"/>
      <c r="H41" s="115"/>
      <c r="I41" s="115"/>
      <c r="J41" s="115"/>
      <c r="K41" s="115"/>
      <c r="L41" s="115"/>
      <c r="M41" s="115"/>
      <c r="N41" s="115"/>
      <c r="O41" s="115"/>
      <c r="P41" s="115"/>
      <c r="Q41" s="115"/>
      <c r="R41" s="115"/>
      <c r="S41" s="115"/>
      <c r="T41" s="115"/>
      <c r="U41" s="115"/>
      <c r="V41" s="115"/>
      <c r="W41" s="115"/>
      <c r="X41" s="115"/>
      <c r="Y41" s="115"/>
      <c r="Z41" s="115"/>
      <c r="AA41" s="115"/>
      <c r="AB41" s="122"/>
    </row>
    <row r="42" spans="4:28" hidden="1" outlineLevel="1">
      <c r="D42" s="112" t="str">
        <f ca="1">'Line Items'!D919</f>
        <v>[Indices and Rates - Inflation &amp; Discounting Line 26]</v>
      </c>
      <c r="E42" s="113" t="str">
        <f t="shared" si="0"/>
        <v>%</v>
      </c>
      <c r="F42" s="114"/>
      <c r="G42" s="121"/>
      <c r="H42" s="115"/>
      <c r="I42" s="115"/>
      <c r="J42" s="115"/>
      <c r="K42" s="115"/>
      <c r="L42" s="115"/>
      <c r="M42" s="115"/>
      <c r="N42" s="115"/>
      <c r="O42" s="115"/>
      <c r="P42" s="115"/>
      <c r="Q42" s="115"/>
      <c r="R42" s="115"/>
      <c r="S42" s="115"/>
      <c r="T42" s="115"/>
      <c r="U42" s="115"/>
      <c r="V42" s="115"/>
      <c r="W42" s="115"/>
      <c r="X42" s="115"/>
      <c r="Y42" s="115"/>
      <c r="Z42" s="115"/>
      <c r="AA42" s="115"/>
      <c r="AB42" s="122"/>
    </row>
    <row r="43" spans="4:28" hidden="1" outlineLevel="1">
      <c r="D43" s="112" t="str">
        <f ca="1">'Line Items'!D920</f>
        <v>[Indices and Rates - Inflation &amp; Discounting Line 27]</v>
      </c>
      <c r="E43" s="113" t="str">
        <f t="shared" si="0"/>
        <v>%</v>
      </c>
      <c r="F43" s="114"/>
      <c r="G43" s="121"/>
      <c r="H43" s="115"/>
      <c r="I43" s="115"/>
      <c r="J43" s="115"/>
      <c r="K43" s="115"/>
      <c r="L43" s="115"/>
      <c r="M43" s="115"/>
      <c r="N43" s="115"/>
      <c r="O43" s="115"/>
      <c r="P43" s="115"/>
      <c r="Q43" s="115"/>
      <c r="R43" s="115"/>
      <c r="S43" s="115"/>
      <c r="T43" s="115"/>
      <c r="U43" s="115"/>
      <c r="V43" s="115"/>
      <c r="W43" s="115"/>
      <c r="X43" s="115"/>
      <c r="Y43" s="115"/>
      <c r="Z43" s="115"/>
      <c r="AA43" s="115"/>
      <c r="AB43" s="122"/>
    </row>
    <row r="44" spans="4:28" hidden="1" outlineLevel="1">
      <c r="D44" s="112" t="str">
        <f ca="1">'Line Items'!D921</f>
        <v>[Indices and Rates - Inflation &amp; Discounting Line 28]</v>
      </c>
      <c r="E44" s="113" t="str">
        <f t="shared" si="0"/>
        <v>%</v>
      </c>
      <c r="F44" s="114"/>
      <c r="G44" s="121"/>
      <c r="H44" s="115"/>
      <c r="I44" s="115"/>
      <c r="J44" s="115"/>
      <c r="K44" s="115"/>
      <c r="L44" s="115"/>
      <c r="M44" s="115"/>
      <c r="N44" s="115"/>
      <c r="O44" s="115"/>
      <c r="P44" s="115"/>
      <c r="Q44" s="115"/>
      <c r="R44" s="115"/>
      <c r="S44" s="115"/>
      <c r="T44" s="115"/>
      <c r="U44" s="115"/>
      <c r="V44" s="115"/>
      <c r="W44" s="115"/>
      <c r="X44" s="115"/>
      <c r="Y44" s="115"/>
      <c r="Z44" s="115"/>
      <c r="AA44" s="115"/>
      <c r="AB44" s="122"/>
    </row>
    <row r="45" spans="4:28" hidden="1" outlineLevel="1">
      <c r="D45" s="112" t="str">
        <f ca="1">'Line Items'!D922</f>
        <v>[Indices and Rates - Inflation &amp; Discounting Line 29]</v>
      </c>
      <c r="E45" s="113" t="str">
        <f t="shared" si="0"/>
        <v>%</v>
      </c>
      <c r="F45" s="114"/>
      <c r="G45" s="121"/>
      <c r="H45" s="115"/>
      <c r="I45" s="115"/>
      <c r="J45" s="115"/>
      <c r="K45" s="115"/>
      <c r="L45" s="115"/>
      <c r="M45" s="115"/>
      <c r="N45" s="115"/>
      <c r="O45" s="115"/>
      <c r="P45" s="115"/>
      <c r="Q45" s="115"/>
      <c r="R45" s="115"/>
      <c r="S45" s="115"/>
      <c r="T45" s="115"/>
      <c r="U45" s="115"/>
      <c r="V45" s="115"/>
      <c r="W45" s="115"/>
      <c r="X45" s="115"/>
      <c r="Y45" s="115"/>
      <c r="Z45" s="115"/>
      <c r="AA45" s="115"/>
      <c r="AB45" s="122"/>
    </row>
    <row r="46" spans="4:28" hidden="1" outlineLevel="1">
      <c r="D46" s="112" t="str">
        <f ca="1">'Line Items'!D923</f>
        <v>[Indices and Rates - Inflation &amp; Discounting Line 30]</v>
      </c>
      <c r="E46" s="113" t="str">
        <f t="shared" si="0"/>
        <v>%</v>
      </c>
      <c r="F46" s="114"/>
      <c r="G46" s="121"/>
      <c r="H46" s="115"/>
      <c r="I46" s="115"/>
      <c r="J46" s="115"/>
      <c r="K46" s="115"/>
      <c r="L46" s="115"/>
      <c r="M46" s="115"/>
      <c r="N46" s="115"/>
      <c r="O46" s="115"/>
      <c r="P46" s="115"/>
      <c r="Q46" s="115"/>
      <c r="R46" s="115"/>
      <c r="S46" s="115"/>
      <c r="T46" s="115"/>
      <c r="U46" s="115"/>
      <c r="V46" s="115"/>
      <c r="W46" s="115"/>
      <c r="X46" s="115"/>
      <c r="Y46" s="115"/>
      <c r="Z46" s="115"/>
      <c r="AA46" s="115"/>
      <c r="AB46" s="122"/>
    </row>
    <row r="47" spans="4:28" hidden="1" outlineLevel="1">
      <c r="D47" s="112" t="str">
        <f ca="1">'Line Items'!D924</f>
        <v>[Indices and Rates - Inflation &amp; Discounting Line 31]</v>
      </c>
      <c r="E47" s="113" t="str">
        <f t="shared" si="0"/>
        <v>%</v>
      </c>
      <c r="F47" s="114"/>
      <c r="G47" s="121"/>
      <c r="H47" s="115"/>
      <c r="I47" s="115"/>
      <c r="J47" s="115"/>
      <c r="K47" s="115"/>
      <c r="L47" s="115"/>
      <c r="M47" s="115"/>
      <c r="N47" s="115"/>
      <c r="O47" s="115"/>
      <c r="P47" s="115"/>
      <c r="Q47" s="115"/>
      <c r="R47" s="115"/>
      <c r="S47" s="115"/>
      <c r="T47" s="115"/>
      <c r="U47" s="115"/>
      <c r="V47" s="115"/>
      <c r="W47" s="115"/>
      <c r="X47" s="115"/>
      <c r="Y47" s="115"/>
      <c r="Z47" s="115"/>
      <c r="AA47" s="115"/>
      <c r="AB47" s="122"/>
    </row>
    <row r="48" spans="4:28" hidden="1" outlineLevel="1">
      <c r="D48" s="112" t="str">
        <f ca="1">'Line Items'!D925</f>
        <v>[Indices and Rates - Inflation &amp; Discounting Line 32]</v>
      </c>
      <c r="E48" s="113" t="str">
        <f t="shared" si="0"/>
        <v>%</v>
      </c>
      <c r="F48" s="114"/>
      <c r="G48" s="121"/>
      <c r="H48" s="115"/>
      <c r="I48" s="115"/>
      <c r="J48" s="115"/>
      <c r="K48" s="115"/>
      <c r="L48" s="115"/>
      <c r="M48" s="115"/>
      <c r="N48" s="115"/>
      <c r="O48" s="115"/>
      <c r="P48" s="115"/>
      <c r="Q48" s="115"/>
      <c r="R48" s="115"/>
      <c r="S48" s="115"/>
      <c r="T48" s="115"/>
      <c r="U48" s="115"/>
      <c r="V48" s="115"/>
      <c r="W48" s="115"/>
      <c r="X48" s="115"/>
      <c r="Y48" s="115"/>
      <c r="Z48" s="115"/>
      <c r="AA48" s="115"/>
      <c r="AB48" s="122"/>
    </row>
    <row r="49" spans="2:29" hidden="1" outlineLevel="1">
      <c r="D49" s="123" t="str">
        <f ca="1">'Line Items'!D926</f>
        <v>[Indices and Rates - Inflation &amp; Discounting Line 33]</v>
      </c>
      <c r="E49" s="124" t="str">
        <f t="shared" si="0"/>
        <v>%</v>
      </c>
      <c r="F49" s="125"/>
      <c r="G49" s="126"/>
      <c r="H49" s="127"/>
      <c r="I49" s="127"/>
      <c r="J49" s="127"/>
      <c r="K49" s="127"/>
      <c r="L49" s="127"/>
      <c r="M49" s="127"/>
      <c r="N49" s="127"/>
      <c r="O49" s="127"/>
      <c r="P49" s="127"/>
      <c r="Q49" s="127"/>
      <c r="R49" s="127"/>
      <c r="S49" s="127"/>
      <c r="T49" s="127"/>
      <c r="U49" s="127"/>
      <c r="V49" s="127"/>
      <c r="W49" s="127"/>
      <c r="X49" s="127"/>
      <c r="Y49" s="127"/>
      <c r="Z49" s="127"/>
      <c r="AA49" s="127"/>
      <c r="AB49" s="128"/>
    </row>
    <row r="50" spans="2:29" hidden="1" outlineLevel="1"/>
    <row r="51" spans="2:29" hidden="1" outlineLevel="1">
      <c r="D51" s="71" t="s">
        <v>976</v>
      </c>
      <c r="K51" s="582"/>
    </row>
    <row r="52" spans="2:29" hidden="1" outlineLevel="1">
      <c r="D52" s="71"/>
    </row>
    <row r="53" spans="2:29" collapsed="1"/>
    <row r="54" spans="2:29" ht="15">
      <c r="B54" s="15" t="s">
        <v>93</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2:29" hidden="1" outlineLevel="1"/>
    <row r="56" spans="2:29" hidden="1" outlineLevel="1">
      <c r="D56" s="106" t="str">
        <f ca="1">'Line Items'!D930</f>
        <v>Pensions employer contribution as % of basic pay</v>
      </c>
      <c r="E56" s="107" t="s">
        <v>92</v>
      </c>
      <c r="F56" s="129"/>
      <c r="G56" s="130"/>
      <c r="H56" s="109"/>
      <c r="I56" s="109"/>
      <c r="J56" s="109"/>
      <c r="K56" s="109"/>
      <c r="L56" s="109"/>
      <c r="M56" s="109"/>
      <c r="N56" s="109"/>
      <c r="O56" s="109"/>
      <c r="P56" s="109"/>
      <c r="Q56" s="109"/>
      <c r="R56" s="109"/>
      <c r="S56" s="109"/>
      <c r="T56" s="109"/>
      <c r="U56" s="109"/>
      <c r="V56" s="109"/>
      <c r="W56" s="109"/>
      <c r="X56" s="109"/>
      <c r="Y56" s="109"/>
      <c r="Z56" s="109"/>
      <c r="AA56" s="109"/>
      <c r="AB56" s="131"/>
    </row>
    <row r="57" spans="2:29" hidden="1" outlineLevel="1">
      <c r="D57" s="112" t="str">
        <f ca="1">'Line Items'!D931</f>
        <v>NI employer contribution - as % of basic pay</v>
      </c>
      <c r="E57" s="113" t="str">
        <f t="shared" ref="E57:E75" si="2">E56</f>
        <v>%</v>
      </c>
      <c r="F57" s="114"/>
      <c r="G57" s="121"/>
      <c r="H57" s="115"/>
      <c r="I57" s="115"/>
      <c r="J57" s="115"/>
      <c r="K57" s="115"/>
      <c r="L57" s="115"/>
      <c r="M57" s="115"/>
      <c r="N57" s="115"/>
      <c r="O57" s="115"/>
      <c r="P57" s="115"/>
      <c r="Q57" s="115"/>
      <c r="R57" s="115"/>
      <c r="S57" s="115"/>
      <c r="T57" s="115"/>
      <c r="U57" s="115"/>
      <c r="V57" s="115"/>
      <c r="W57" s="115"/>
      <c r="X57" s="115"/>
      <c r="Y57" s="115"/>
      <c r="Z57" s="115"/>
      <c r="AA57" s="115"/>
      <c r="AB57" s="122"/>
    </row>
    <row r="58" spans="2:29" hidden="1" outlineLevel="1">
      <c r="D58" s="112" t="str">
        <f ca="1">'Line Items'!D932</f>
        <v>General Tax disallowance in each year</v>
      </c>
      <c r="E58" s="113" t="str">
        <f t="shared" si="2"/>
        <v>%</v>
      </c>
      <c r="F58" s="132"/>
      <c r="G58" s="121"/>
      <c r="H58" s="115"/>
      <c r="I58" s="115"/>
      <c r="J58" s="115"/>
      <c r="K58" s="115"/>
      <c r="L58" s="115"/>
      <c r="M58" s="115"/>
      <c r="N58" s="115"/>
      <c r="O58" s="115"/>
      <c r="P58" s="115"/>
      <c r="Q58" s="115"/>
      <c r="R58" s="115"/>
      <c r="S58" s="115"/>
      <c r="T58" s="115"/>
      <c r="U58" s="115"/>
      <c r="V58" s="115"/>
      <c r="W58" s="115"/>
      <c r="X58" s="115"/>
      <c r="Y58" s="115"/>
      <c r="Z58" s="115"/>
      <c r="AA58" s="115"/>
      <c r="AB58" s="122"/>
    </row>
    <row r="59" spans="2:29" hidden="1" outlineLevel="1">
      <c r="D59" s="112" t="str">
        <f ca="1">'Line Items'!D933</f>
        <v>LIBOR</v>
      </c>
      <c r="E59" s="113" t="str">
        <f t="shared" si="2"/>
        <v>%</v>
      </c>
      <c r="F59" s="132"/>
      <c r="G59" s="121"/>
      <c r="H59" s="115"/>
      <c r="I59" s="115"/>
      <c r="J59" s="115"/>
      <c r="K59" s="115"/>
      <c r="L59" s="115"/>
      <c r="M59" s="115"/>
      <c r="N59" s="115"/>
      <c r="O59" s="115"/>
      <c r="P59" s="115"/>
      <c r="Q59" s="115"/>
      <c r="R59" s="115"/>
      <c r="S59" s="115"/>
      <c r="T59" s="115"/>
      <c r="U59" s="115"/>
      <c r="V59" s="115"/>
      <c r="W59" s="115"/>
      <c r="X59" s="115"/>
      <c r="Y59" s="115"/>
      <c r="Z59" s="115"/>
      <c r="AA59" s="115"/>
      <c r="AB59" s="122"/>
    </row>
    <row r="60" spans="2:29" hidden="1" outlineLevel="1">
      <c r="D60" s="112" t="str">
        <f ca="1">'Line Items'!D934</f>
        <v>Interest paid on debt - relative to LIBOR</v>
      </c>
      <c r="E60" s="113" t="str">
        <f t="shared" si="2"/>
        <v>%</v>
      </c>
      <c r="F60" s="132"/>
      <c r="G60" s="121"/>
      <c r="H60" s="115"/>
      <c r="I60" s="115"/>
      <c r="J60" s="115"/>
      <c r="K60" s="115"/>
      <c r="L60" s="115"/>
      <c r="M60" s="115"/>
      <c r="N60" s="115"/>
      <c r="O60" s="115"/>
      <c r="P60" s="115"/>
      <c r="Q60" s="115"/>
      <c r="R60" s="115"/>
      <c r="S60" s="115"/>
      <c r="T60" s="115"/>
      <c r="U60" s="115"/>
      <c r="V60" s="115"/>
      <c r="W60" s="115"/>
      <c r="X60" s="115"/>
      <c r="Y60" s="115"/>
      <c r="Z60" s="115"/>
      <c r="AA60" s="115"/>
      <c r="AB60" s="122"/>
    </row>
    <row r="61" spans="2:29" hidden="1" outlineLevel="1">
      <c r="D61" s="112" t="str">
        <f ca="1">'Line Items'!D935</f>
        <v>Interest received on cash balances - relative to LIBOR</v>
      </c>
      <c r="E61" s="113" t="str">
        <f t="shared" si="2"/>
        <v>%</v>
      </c>
      <c r="F61" s="132"/>
      <c r="G61" s="121"/>
      <c r="H61" s="115"/>
      <c r="I61" s="115"/>
      <c r="J61" s="115"/>
      <c r="K61" s="115"/>
      <c r="L61" s="115"/>
      <c r="M61" s="115"/>
      <c r="N61" s="115"/>
      <c r="O61" s="115"/>
      <c r="P61" s="115"/>
      <c r="Q61" s="115"/>
      <c r="R61" s="115"/>
      <c r="S61" s="115"/>
      <c r="T61" s="115"/>
      <c r="U61" s="115"/>
      <c r="V61" s="115"/>
      <c r="W61" s="115"/>
      <c r="X61" s="115"/>
      <c r="Y61" s="115"/>
      <c r="Z61" s="115"/>
      <c r="AA61" s="115"/>
      <c r="AB61" s="122"/>
    </row>
    <row r="62" spans="2:29" hidden="1" outlineLevel="1">
      <c r="D62" s="112" t="str">
        <f ca="1">'Line Items'!D936</f>
        <v>UK corporation tax rate</v>
      </c>
      <c r="E62" s="113" t="str">
        <f t="shared" si="2"/>
        <v>%</v>
      </c>
      <c r="F62" s="132"/>
      <c r="G62" s="121"/>
      <c r="H62" s="115"/>
      <c r="I62" s="115"/>
      <c r="J62" s="115"/>
      <c r="K62" s="115"/>
      <c r="L62" s="115"/>
      <c r="M62" s="115"/>
      <c r="N62" s="115"/>
      <c r="O62" s="115"/>
      <c r="P62" s="115"/>
      <c r="Q62" s="115"/>
      <c r="R62" s="115"/>
      <c r="S62" s="115"/>
      <c r="T62" s="115"/>
      <c r="U62" s="115"/>
      <c r="V62" s="115"/>
      <c r="W62" s="115"/>
      <c r="X62" s="115"/>
      <c r="Y62" s="115"/>
      <c r="Z62" s="115"/>
      <c r="AA62" s="115"/>
      <c r="AB62" s="122"/>
    </row>
    <row r="63" spans="2:29" hidden="1" outlineLevel="1">
      <c r="D63" s="112" t="str">
        <f ca="1">'Line Items'!D937</f>
        <v>% of tax paid in year</v>
      </c>
      <c r="E63" s="113" t="str">
        <f t="shared" si="2"/>
        <v>%</v>
      </c>
      <c r="F63" s="132"/>
      <c r="G63" s="121"/>
      <c r="H63" s="115"/>
      <c r="I63" s="115"/>
      <c r="J63" s="115"/>
      <c r="K63" s="115"/>
      <c r="L63" s="115"/>
      <c r="M63" s="115"/>
      <c r="N63" s="115"/>
      <c r="O63" s="115"/>
      <c r="P63" s="115"/>
      <c r="Q63" s="115"/>
      <c r="R63" s="115"/>
      <c r="S63" s="115"/>
      <c r="T63" s="115"/>
      <c r="U63" s="115"/>
      <c r="V63" s="115"/>
      <c r="W63" s="115"/>
      <c r="X63" s="115"/>
      <c r="Y63" s="115"/>
      <c r="Z63" s="115"/>
      <c r="AA63" s="115"/>
      <c r="AB63" s="122"/>
    </row>
    <row r="64" spans="2:29" hidden="1" outlineLevel="1">
      <c r="D64" s="112" t="str">
        <f ca="1">'Line Items'!D938</f>
        <v>PBT margin as % of revenues as defined in TFA</v>
      </c>
      <c r="E64" s="113" t="str">
        <f t="shared" si="2"/>
        <v>%</v>
      </c>
      <c r="F64" s="132"/>
      <c r="G64" s="121"/>
      <c r="H64" s="115"/>
      <c r="I64" s="115"/>
      <c r="J64" s="115"/>
      <c r="K64" s="115"/>
      <c r="L64" s="115"/>
      <c r="M64" s="115"/>
      <c r="N64" s="115"/>
      <c r="O64" s="115"/>
      <c r="P64" s="115"/>
      <c r="Q64" s="115"/>
      <c r="R64" s="115"/>
      <c r="S64" s="115"/>
      <c r="T64" s="115"/>
      <c r="U64" s="115"/>
      <c r="V64" s="115"/>
      <c r="W64" s="115"/>
      <c r="X64" s="115"/>
      <c r="Y64" s="115"/>
      <c r="Z64" s="115"/>
      <c r="AA64" s="115"/>
      <c r="AB64" s="122"/>
    </row>
    <row r="65" spans="2:29" hidden="1" outlineLevel="1">
      <c r="D65" s="112" t="str">
        <f ca="1">'Line Items'!D939</f>
        <v>Annual Cost of Performance Bond (as % of value)</v>
      </c>
      <c r="E65" s="113" t="str">
        <f t="shared" si="2"/>
        <v>%</v>
      </c>
      <c r="F65" s="132"/>
      <c r="G65" s="121"/>
      <c r="H65" s="115"/>
      <c r="I65" s="115"/>
      <c r="J65" s="115"/>
      <c r="K65" s="115"/>
      <c r="L65" s="115"/>
      <c r="M65" s="115"/>
      <c r="N65" s="115"/>
      <c r="O65" s="115"/>
      <c r="P65" s="115"/>
      <c r="Q65" s="115"/>
      <c r="R65" s="115"/>
      <c r="S65" s="115"/>
      <c r="T65" s="115"/>
      <c r="U65" s="115"/>
      <c r="V65" s="115"/>
      <c r="W65" s="115"/>
      <c r="X65" s="115"/>
      <c r="Y65" s="115"/>
      <c r="Z65" s="115"/>
      <c r="AA65" s="115"/>
      <c r="AB65" s="122"/>
    </row>
    <row r="66" spans="2:29" hidden="1" outlineLevel="1">
      <c r="D66" s="112" t="str">
        <f ca="1">'Line Items'!D940</f>
        <v>Annual Cost of Season Ticket Bond (as % of value)</v>
      </c>
      <c r="E66" s="113" t="str">
        <f t="shared" si="2"/>
        <v>%</v>
      </c>
      <c r="F66" s="132"/>
      <c r="G66" s="121"/>
      <c r="H66" s="115"/>
      <c r="I66" s="115"/>
      <c r="J66" s="115"/>
      <c r="K66" s="115"/>
      <c r="L66" s="115"/>
      <c r="M66" s="115"/>
      <c r="N66" s="115"/>
      <c r="O66" s="115"/>
      <c r="P66" s="115"/>
      <c r="Q66" s="115"/>
      <c r="R66" s="115"/>
      <c r="S66" s="115"/>
      <c r="T66" s="115"/>
      <c r="U66" s="115"/>
      <c r="V66" s="115"/>
      <c r="W66" s="115"/>
      <c r="X66" s="115"/>
      <c r="Y66" s="115"/>
      <c r="Z66" s="115"/>
      <c r="AA66" s="115"/>
      <c r="AB66" s="122"/>
    </row>
    <row r="67" spans="2:29" hidden="1" outlineLevel="1">
      <c r="D67" s="112" t="str">
        <f ca="1">'Line Items'!D941</f>
        <v>Annual Cost of PCS Bond (as % of value)</v>
      </c>
      <c r="E67" s="113" t="str">
        <f t="shared" si="2"/>
        <v>%</v>
      </c>
      <c r="F67" s="132"/>
      <c r="G67" s="121"/>
      <c r="H67" s="115"/>
      <c r="I67" s="115"/>
      <c r="J67" s="115"/>
      <c r="K67" s="115"/>
      <c r="L67" s="115"/>
      <c r="M67" s="115"/>
      <c r="N67" s="115"/>
      <c r="O67" s="115"/>
      <c r="P67" s="115"/>
      <c r="Q67" s="115"/>
      <c r="R67" s="115"/>
      <c r="S67" s="115"/>
      <c r="T67" s="115"/>
      <c r="U67" s="115"/>
      <c r="V67" s="115"/>
      <c r="W67" s="115"/>
      <c r="X67" s="115"/>
      <c r="Y67" s="115"/>
      <c r="Z67" s="115"/>
      <c r="AA67" s="115"/>
      <c r="AB67" s="122"/>
    </row>
    <row r="68" spans="2:29" hidden="1" outlineLevel="1">
      <c r="D68" s="112" t="str">
        <f ca="1">'Line Items'!D942</f>
        <v>VAT Rate</v>
      </c>
      <c r="E68" s="113" t="str">
        <f t="shared" si="2"/>
        <v>%</v>
      </c>
      <c r="F68" s="132"/>
      <c r="G68" s="121"/>
      <c r="H68" s="115"/>
      <c r="I68" s="115"/>
      <c r="J68" s="115"/>
      <c r="K68" s="115"/>
      <c r="L68" s="115"/>
      <c r="M68" s="115"/>
      <c r="N68" s="115"/>
      <c r="O68" s="115"/>
      <c r="P68" s="115"/>
      <c r="Q68" s="115"/>
      <c r="R68" s="115"/>
      <c r="S68" s="115"/>
      <c r="T68" s="115"/>
      <c r="U68" s="115"/>
      <c r="V68" s="115"/>
      <c r="W68" s="115"/>
      <c r="X68" s="115"/>
      <c r="Y68" s="115"/>
      <c r="Z68" s="115"/>
      <c r="AA68" s="115"/>
      <c r="AB68" s="122"/>
    </row>
    <row r="69" spans="2:29" hidden="1" outlineLevel="1">
      <c r="D69" s="112" t="str">
        <f ca="1">'Line Items'!D943</f>
        <v>[Indices and Rates - Other Rates Line 14]</v>
      </c>
      <c r="E69" s="113" t="str">
        <f t="shared" si="2"/>
        <v>%</v>
      </c>
      <c r="F69" s="132"/>
      <c r="G69" s="121"/>
      <c r="H69" s="115"/>
      <c r="I69" s="115"/>
      <c r="J69" s="115"/>
      <c r="K69" s="115"/>
      <c r="L69" s="115"/>
      <c r="M69" s="115"/>
      <c r="N69" s="115"/>
      <c r="O69" s="115"/>
      <c r="P69" s="115"/>
      <c r="Q69" s="115"/>
      <c r="R69" s="115"/>
      <c r="S69" s="115"/>
      <c r="T69" s="115"/>
      <c r="U69" s="115"/>
      <c r="V69" s="115"/>
      <c r="W69" s="115"/>
      <c r="X69" s="115"/>
      <c r="Y69" s="115"/>
      <c r="Z69" s="115"/>
      <c r="AA69" s="115"/>
      <c r="AB69" s="122"/>
    </row>
    <row r="70" spans="2:29" hidden="1" outlineLevel="1">
      <c r="D70" s="112" t="str">
        <f ca="1">'Line Items'!D944</f>
        <v>[Indices and Rates - Other Rates Line 15]</v>
      </c>
      <c r="E70" s="113" t="str">
        <f t="shared" si="2"/>
        <v>%</v>
      </c>
      <c r="F70" s="114"/>
      <c r="G70" s="121"/>
      <c r="H70" s="115"/>
      <c r="I70" s="115"/>
      <c r="J70" s="115"/>
      <c r="K70" s="115"/>
      <c r="L70" s="115"/>
      <c r="M70" s="115"/>
      <c r="N70" s="115"/>
      <c r="O70" s="115"/>
      <c r="P70" s="115"/>
      <c r="Q70" s="115"/>
      <c r="R70" s="115"/>
      <c r="S70" s="115"/>
      <c r="T70" s="115"/>
      <c r="U70" s="115"/>
      <c r="V70" s="115"/>
      <c r="W70" s="115"/>
      <c r="X70" s="115"/>
      <c r="Y70" s="115"/>
      <c r="Z70" s="115"/>
      <c r="AA70" s="115"/>
      <c r="AB70" s="122"/>
    </row>
    <row r="71" spans="2:29" hidden="1" outlineLevel="1">
      <c r="D71" s="112" t="str">
        <f ca="1">'Line Items'!D945</f>
        <v>[Indices and Rates - Other Rates Line 16]</v>
      </c>
      <c r="E71" s="113" t="str">
        <f t="shared" si="2"/>
        <v>%</v>
      </c>
      <c r="F71" s="114"/>
      <c r="G71" s="121"/>
      <c r="H71" s="115"/>
      <c r="I71" s="115"/>
      <c r="J71" s="115"/>
      <c r="K71" s="115"/>
      <c r="L71" s="115"/>
      <c r="M71" s="115"/>
      <c r="N71" s="115"/>
      <c r="O71" s="115"/>
      <c r="P71" s="115"/>
      <c r="Q71" s="115"/>
      <c r="R71" s="115"/>
      <c r="S71" s="115"/>
      <c r="T71" s="115"/>
      <c r="U71" s="115"/>
      <c r="V71" s="115"/>
      <c r="W71" s="115"/>
      <c r="X71" s="115"/>
      <c r="Y71" s="115"/>
      <c r="Z71" s="115"/>
      <c r="AA71" s="115"/>
      <c r="AB71" s="122"/>
    </row>
    <row r="72" spans="2:29" hidden="1" outlineLevel="1">
      <c r="D72" s="112" t="str">
        <f ca="1">'Line Items'!D946</f>
        <v>[Indices and Rates - Other Rates Line 17]</v>
      </c>
      <c r="E72" s="113" t="str">
        <f t="shared" si="2"/>
        <v>%</v>
      </c>
      <c r="F72" s="114"/>
      <c r="G72" s="121"/>
      <c r="H72" s="115"/>
      <c r="I72" s="115"/>
      <c r="J72" s="115"/>
      <c r="K72" s="115"/>
      <c r="L72" s="115"/>
      <c r="M72" s="115"/>
      <c r="N72" s="115"/>
      <c r="O72" s="115"/>
      <c r="P72" s="115"/>
      <c r="Q72" s="115"/>
      <c r="R72" s="115"/>
      <c r="S72" s="115"/>
      <c r="T72" s="115"/>
      <c r="U72" s="115"/>
      <c r="V72" s="115"/>
      <c r="W72" s="115"/>
      <c r="X72" s="115"/>
      <c r="Y72" s="115"/>
      <c r="Z72" s="115"/>
      <c r="AA72" s="115"/>
      <c r="AB72" s="122"/>
    </row>
    <row r="73" spans="2:29" hidden="1" outlineLevel="1">
      <c r="D73" s="112" t="str">
        <f ca="1">'Line Items'!D947</f>
        <v>[Indices and Rates - Other Rates Line 18]</v>
      </c>
      <c r="E73" s="113" t="str">
        <f t="shared" si="2"/>
        <v>%</v>
      </c>
      <c r="F73" s="114"/>
      <c r="G73" s="121"/>
      <c r="H73" s="115"/>
      <c r="I73" s="115"/>
      <c r="J73" s="115"/>
      <c r="K73" s="115"/>
      <c r="L73" s="115"/>
      <c r="M73" s="115"/>
      <c r="N73" s="115"/>
      <c r="O73" s="115"/>
      <c r="P73" s="115"/>
      <c r="Q73" s="115"/>
      <c r="R73" s="115"/>
      <c r="S73" s="115"/>
      <c r="T73" s="115"/>
      <c r="U73" s="115"/>
      <c r="V73" s="115"/>
      <c r="W73" s="115"/>
      <c r="X73" s="115"/>
      <c r="Y73" s="115"/>
      <c r="Z73" s="115"/>
      <c r="AA73" s="115"/>
      <c r="AB73" s="122"/>
    </row>
    <row r="74" spans="2:29" hidden="1" outlineLevel="1">
      <c r="D74" s="112" t="str">
        <f ca="1">'Line Items'!D948</f>
        <v>[Indices and Rates - Other Rates Line 19]</v>
      </c>
      <c r="E74" s="113" t="str">
        <f t="shared" si="2"/>
        <v>%</v>
      </c>
      <c r="F74" s="114"/>
      <c r="G74" s="121"/>
      <c r="H74" s="115"/>
      <c r="I74" s="115"/>
      <c r="J74" s="115"/>
      <c r="K74" s="115"/>
      <c r="L74" s="115"/>
      <c r="M74" s="115"/>
      <c r="N74" s="115"/>
      <c r="O74" s="115"/>
      <c r="P74" s="115"/>
      <c r="Q74" s="115"/>
      <c r="R74" s="115"/>
      <c r="S74" s="115"/>
      <c r="T74" s="115"/>
      <c r="U74" s="115"/>
      <c r="V74" s="115"/>
      <c r="W74" s="115"/>
      <c r="X74" s="115"/>
      <c r="Y74" s="115"/>
      <c r="Z74" s="115"/>
      <c r="AA74" s="115"/>
      <c r="AB74" s="122"/>
    </row>
    <row r="75" spans="2:29" hidden="1" outlineLevel="1">
      <c r="D75" s="123" t="str">
        <f ca="1">'Line Items'!D949</f>
        <v>[Indices and Rates - Other Rates Line 20]</v>
      </c>
      <c r="E75" s="124" t="str">
        <f t="shared" si="2"/>
        <v>%</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8"/>
    </row>
    <row r="76" spans="2:29" collapsed="1"/>
    <row r="77" spans="2:29" ht="15">
      <c r="B77" s="15" t="s">
        <v>94</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row>
    <row r="78" spans="2:29" hidden="1" outlineLevel="1"/>
    <row r="79" spans="2:29" hidden="1" outlineLevel="1">
      <c r="D79" s="133" t="s">
        <v>95</v>
      </c>
      <c r="E79" s="113"/>
      <c r="F79" s="134"/>
      <c r="G79" s="119"/>
      <c r="H79" s="118"/>
      <c r="I79" s="118"/>
      <c r="J79" s="118"/>
      <c r="K79" s="118"/>
      <c r="L79" s="118"/>
      <c r="M79" s="118"/>
      <c r="N79" s="118"/>
      <c r="O79" s="118"/>
      <c r="P79" s="118"/>
      <c r="Q79" s="118"/>
      <c r="R79" s="118"/>
      <c r="S79" s="118"/>
      <c r="T79" s="118"/>
      <c r="U79" s="118"/>
      <c r="V79" s="118"/>
      <c r="W79" s="118"/>
      <c r="X79" s="118"/>
      <c r="Y79" s="118"/>
      <c r="Z79" s="118"/>
      <c r="AA79" s="118"/>
      <c r="AB79" s="118"/>
    </row>
    <row r="80" spans="2:29" hidden="1" outlineLevel="1">
      <c r="D80" s="135" t="s">
        <v>96</v>
      </c>
      <c r="E80" s="107" t="s">
        <v>92</v>
      </c>
      <c r="F80" s="136">
        <v>7.4999999999999997E-2</v>
      </c>
      <c r="G80" s="119"/>
      <c r="H80" s="118"/>
      <c r="I80" s="119"/>
      <c r="J80" s="119"/>
      <c r="K80" s="119"/>
      <c r="L80" s="119"/>
      <c r="M80" s="119"/>
      <c r="N80" s="119"/>
      <c r="O80" s="119"/>
      <c r="P80" s="118"/>
      <c r="Q80" s="118"/>
      <c r="R80" s="119"/>
      <c r="S80" s="119"/>
      <c r="T80" s="119"/>
      <c r="U80" s="119"/>
      <c r="V80" s="119"/>
      <c r="W80" s="119"/>
      <c r="X80" s="119"/>
      <c r="Y80" s="119"/>
      <c r="Z80" s="119"/>
      <c r="AA80" s="119"/>
      <c r="AB80" s="119"/>
      <c r="AC80" s="119"/>
    </row>
    <row r="81" spans="2:29" hidden="1" outlineLevel="1">
      <c r="D81" s="137" t="s">
        <v>97</v>
      </c>
      <c r="E81" s="138" t="s">
        <v>92</v>
      </c>
      <c r="F81" s="139">
        <v>9.5000000000000001E-2</v>
      </c>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row>
    <row r="82" spans="2:29" hidden="1" outlineLevel="1">
      <c r="D82" s="140" t="s">
        <v>98</v>
      </c>
      <c r="E82" s="141" t="s">
        <v>92</v>
      </c>
      <c r="F82" s="142">
        <v>0.15</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row>
    <row r="83" spans="2:29" hidden="1" outlineLevel="1">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row>
    <row r="84" spans="2:29" hidden="1" outlineLevel="1">
      <c r="D84" s="133" t="s">
        <v>99</v>
      </c>
      <c r="E84" s="113"/>
      <c r="F84" s="134"/>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row>
    <row r="85" spans="2:29" hidden="1" outlineLevel="1">
      <c r="D85" s="135" t="s">
        <v>100</v>
      </c>
      <c r="E85" s="107" t="s">
        <v>92</v>
      </c>
      <c r="F85" s="136">
        <v>0.2</v>
      </c>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row>
    <row r="86" spans="2:29" hidden="1" outlineLevel="1">
      <c r="D86" s="137" t="s">
        <v>101</v>
      </c>
      <c r="E86" s="138" t="s">
        <v>92</v>
      </c>
      <c r="F86" s="139">
        <v>0.5</v>
      </c>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row>
    <row r="87" spans="2:29" hidden="1" outlineLevel="1">
      <c r="D87" s="140" t="s">
        <v>102</v>
      </c>
      <c r="E87" s="141" t="s">
        <v>92</v>
      </c>
      <c r="F87" s="142">
        <v>1</v>
      </c>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row>
    <row r="88" spans="2:29" hidden="1" outlineLevel="1">
      <c r="D88" s="202"/>
    </row>
    <row r="89" spans="2:29" hidden="1" outlineLevel="1">
      <c r="D89" s="93" t="s">
        <v>103</v>
      </c>
      <c r="E89" s="113"/>
      <c r="F89" s="134"/>
      <c r="G89" s="119"/>
      <c r="H89" s="119"/>
      <c r="I89" s="119"/>
      <c r="J89" s="119"/>
      <c r="K89" s="119"/>
      <c r="L89" s="119"/>
      <c r="M89" s="119"/>
      <c r="N89" s="119"/>
      <c r="O89" s="119"/>
    </row>
    <row r="90" spans="2:29" hidden="1" outlineLevel="1">
      <c r="D90" s="93" t="s">
        <v>963</v>
      </c>
      <c r="E90" s="113"/>
      <c r="F90" s="134"/>
      <c r="G90" s="119"/>
      <c r="H90" s="119"/>
      <c r="I90" s="119"/>
      <c r="J90" s="119"/>
      <c r="K90" s="119"/>
      <c r="L90" s="119"/>
      <c r="M90" s="119"/>
      <c r="N90" s="119"/>
      <c r="O90" s="119"/>
    </row>
    <row r="91" spans="2:29" hidden="1" outlineLevel="1">
      <c r="D91" s="143" t="s">
        <v>104</v>
      </c>
      <c r="E91" s="113"/>
      <c r="F91" s="134"/>
      <c r="G91" s="119"/>
      <c r="H91" s="119"/>
      <c r="I91" s="119"/>
      <c r="J91" s="119"/>
      <c r="K91" s="119"/>
      <c r="L91" s="119"/>
      <c r="M91" s="119"/>
      <c r="N91" s="119"/>
      <c r="O91" s="119"/>
    </row>
    <row r="92" spans="2:29" ht="15" hidden="1" outlineLevel="1">
      <c r="D92" s="133"/>
      <c r="E92" s="144"/>
      <c r="F92" s="144"/>
      <c r="G92" s="144"/>
      <c r="H92" s="144"/>
      <c r="I92" s="144"/>
      <c r="J92" s="144"/>
      <c r="K92" s="144"/>
      <c r="L92" s="144"/>
      <c r="M92" s="144"/>
      <c r="N92" s="145"/>
      <c r="O92" s="145"/>
    </row>
    <row r="93" spans="2:29" collapsed="1"/>
    <row r="94" spans="2:29" ht="16.5">
      <c r="B94" s="5" t="s">
        <v>21</v>
      </c>
      <c r="C94" s="5"/>
      <c r="D94" s="5"/>
      <c r="E94" s="5"/>
      <c r="F94" s="5"/>
      <c r="G94" s="5"/>
      <c r="H94" s="5"/>
      <c r="I94" s="5"/>
      <c r="J94" s="5"/>
      <c r="K94" s="5"/>
      <c r="L94" s="5"/>
      <c r="M94" s="5"/>
      <c r="N94" s="5"/>
      <c r="O94" s="5"/>
      <c r="P94" s="5"/>
      <c r="Q94" s="5"/>
      <c r="R94" s="5"/>
      <c r="S94" s="5"/>
      <c r="T94" s="5"/>
      <c r="U94" s="5"/>
      <c r="V94" s="5"/>
      <c r="W94" s="5"/>
      <c r="X94" s="5"/>
      <c r="Y94" s="5"/>
      <c r="Z94" s="5"/>
      <c r="AA94" s="5"/>
      <c r="AB94" s="5"/>
      <c r="AC94" s="5"/>
    </row>
  </sheetData>
  <mergeCells count="3">
    <mergeCell ref="D9:D11"/>
    <mergeCell ref="E9:E11"/>
    <mergeCell ref="F9:F11"/>
  </mergeCells>
  <pageMargins left="0.39370078740157483" right="0.39370078740157483" top="0.39370078740157483" bottom="0.39370078740157483" header="0.31496062992125984" footer="0.31496062992125984"/>
  <pageSetup paperSize="8" scale="77" fitToHeight="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H952"/>
  <sheetViews>
    <sheetView showGridLines="0" zoomScale="85" zoomScaleNormal="85" zoomScaleSheetLayoutView="85" workbookViewId="0"/>
  </sheetViews>
  <sheetFormatPr defaultColWidth="9" defaultRowHeight="12.75" outlineLevelRow="1"/>
  <cols>
    <col min="1" max="1" width="2.85546875" style="3" customWidth="1"/>
    <col min="2" max="2" width="5" style="3" customWidth="1"/>
    <col min="3" max="3" width="6" style="3" customWidth="1"/>
    <col min="4" max="6" width="30.42578125" style="3" customWidth="1"/>
    <col min="7" max="7" width="9" style="3" customWidth="1"/>
    <col min="8" max="8" width="30.42578125" style="3" customWidth="1"/>
    <col min="9" max="16384" width="9" style="3"/>
  </cols>
  <sheetData>
    <row r="2" spans="2:8">
      <c r="B2" s="1" t="str">
        <f ca="1">'Template Cover'!B2</f>
        <v>Owner:</v>
      </c>
      <c r="C2" s="2"/>
      <c r="D2" s="2" t="str">
        <f ca="1">Owner</f>
        <v>[Bidder Name]</v>
      </c>
      <c r="E2" s="2"/>
      <c r="F2" s="2"/>
      <c r="G2" s="2"/>
      <c r="H2" s="2"/>
    </row>
    <row r="3" spans="2:8">
      <c r="B3" s="1" t="str">
        <f ca="1">'Template Cover'!B3</f>
        <v>Project:</v>
      </c>
      <c r="C3" s="2"/>
      <c r="D3" s="2" t="str">
        <f ca="1">Project</f>
        <v>Northern Franchise</v>
      </c>
      <c r="E3" s="2"/>
      <c r="F3" s="2"/>
      <c r="G3" s="2"/>
      <c r="H3" s="2"/>
    </row>
    <row r="4" spans="2:8">
      <c r="B4" s="1" t="str">
        <f ca="1">'Template Cover'!B4</f>
        <v>Sheet:</v>
      </c>
      <c r="C4" s="2"/>
      <c r="D4" s="2" t="str">
        <f ca="1">MID(CELL("filename",$A$1),FIND("]",CELL("filename",$A$1))+1,99)</f>
        <v>Line Items</v>
      </c>
      <c r="E4" s="2"/>
      <c r="F4" s="2"/>
      <c r="G4" s="2"/>
      <c r="H4" s="2"/>
    </row>
    <row r="5" spans="2:8">
      <c r="B5" s="1" t="str">
        <f ca="1">'Template Cover'!B5</f>
        <v>Version:</v>
      </c>
      <c r="C5" s="2"/>
      <c r="D5" s="2">
        <f ca="1">Version</f>
        <v>1</v>
      </c>
      <c r="E5" s="2"/>
      <c r="F5" s="2"/>
      <c r="G5" s="2"/>
      <c r="H5" s="2"/>
    </row>
    <row r="6" spans="2:8">
      <c r="B6" s="1" t="str">
        <f ca="1">'Template Cover'!B6</f>
        <v>Date:</v>
      </c>
      <c r="C6" s="4"/>
      <c r="D6" s="4">
        <f ca="1">TODAY()</f>
        <v>42059</v>
      </c>
      <c r="E6" s="4"/>
      <c r="F6" s="4"/>
      <c r="G6" s="4"/>
      <c r="H6" s="4"/>
    </row>
    <row r="7" spans="2:8">
      <c r="B7" s="1" t="str">
        <f ca="1">'Template Cover'!B7</f>
        <v>Filename:</v>
      </c>
      <c r="C7" s="2"/>
      <c r="D7" s="2" t="str">
        <f ca="1">LEFT(CELL("FILENAME",$A$1),FIND("]",CELL("FILENAME",$A$1)))</f>
        <v>C:\Users\888934\Documents\CF\Northern\Financial Templates\Feb 2015\[Northern Financial Templates 150223 ITT issue 3.0.xlsx]</v>
      </c>
      <c r="E7" s="2"/>
      <c r="F7" s="2"/>
      <c r="G7" s="2"/>
      <c r="H7" s="2"/>
    </row>
    <row r="8" spans="2:8">
      <c r="B8" s="104"/>
    </row>
    <row r="10" spans="2:8" ht="16.5">
      <c r="B10" s="5" t="s">
        <v>106</v>
      </c>
      <c r="C10" s="5"/>
      <c r="D10" s="5"/>
      <c r="E10" s="5"/>
      <c r="F10" s="5"/>
      <c r="G10" s="5"/>
      <c r="H10" s="5"/>
    </row>
    <row r="12" spans="2:8" ht="15">
      <c r="B12" s="15" t="s">
        <v>107</v>
      </c>
      <c r="C12" s="15"/>
      <c r="D12" s="15"/>
      <c r="E12" s="15"/>
      <c r="F12" s="15"/>
      <c r="G12" s="15"/>
      <c r="H12" s="15"/>
    </row>
    <row r="13" spans="2:8" hidden="1" outlineLevel="1"/>
    <row r="14" spans="2:8" hidden="1" outlineLevel="1">
      <c r="D14" s="135" t="s">
        <v>108</v>
      </c>
      <c r="E14" s="146"/>
    </row>
    <row r="15" spans="2:8" hidden="1" outlineLevel="1">
      <c r="D15" s="147" t="s">
        <v>986</v>
      </c>
      <c r="E15" s="78"/>
      <c r="F15" s="3" t="s">
        <v>977</v>
      </c>
    </row>
    <row r="16" spans="2:8" hidden="1" outlineLevel="1">
      <c r="D16" s="137" t="s">
        <v>109</v>
      </c>
      <c r="E16" s="78"/>
    </row>
    <row r="17" spans="2:8" hidden="1" outlineLevel="1">
      <c r="D17" s="137" t="s">
        <v>110</v>
      </c>
      <c r="E17" s="78"/>
    </row>
    <row r="18" spans="2:8" hidden="1" outlineLevel="1">
      <c r="D18" s="137" t="s">
        <v>111</v>
      </c>
      <c r="E18" s="78"/>
    </row>
    <row r="19" spans="2:8" hidden="1" outlineLevel="1">
      <c r="D19" s="137" t="s">
        <v>112</v>
      </c>
      <c r="E19" s="78"/>
    </row>
    <row r="20" spans="2:8" hidden="1" outlineLevel="1">
      <c r="D20" s="137" t="s">
        <v>113</v>
      </c>
      <c r="E20" s="78"/>
    </row>
    <row r="21" spans="2:8" hidden="1" outlineLevel="1">
      <c r="D21" s="137" t="s">
        <v>114</v>
      </c>
      <c r="E21" s="78"/>
    </row>
    <row r="22" spans="2:8" hidden="1" outlineLevel="1">
      <c r="D22" s="137" t="s">
        <v>115</v>
      </c>
      <c r="E22" s="78"/>
    </row>
    <row r="23" spans="2:8" hidden="1" outlineLevel="1">
      <c r="D23" s="137" t="s">
        <v>970</v>
      </c>
      <c r="E23" s="78"/>
    </row>
    <row r="24" spans="2:8" hidden="1" outlineLevel="1">
      <c r="D24" s="137" t="s">
        <v>971</v>
      </c>
      <c r="E24" s="78"/>
    </row>
    <row r="25" spans="2:8" hidden="1" outlineLevel="1">
      <c r="D25" s="150" t="str">
        <f ca="1">"["&amp;B$12&amp;" "&amp;"Line "&amp;ROW()-ROW(D$13)&amp;"]"</f>
        <v>[Passenger Revenue Service Groups Line 12]</v>
      </c>
      <c r="E25" s="151"/>
    </row>
    <row r="26" spans="2:8" collapsed="1"/>
    <row r="27" spans="2:8" ht="15">
      <c r="B27" s="15" t="s">
        <v>116</v>
      </c>
      <c r="C27" s="15"/>
      <c r="D27" s="15"/>
      <c r="E27" s="15"/>
      <c r="F27" s="15"/>
      <c r="G27" s="15"/>
      <c r="H27" s="15"/>
    </row>
    <row r="28" spans="2:8" hidden="1" outlineLevel="1"/>
    <row r="29" spans="2:8" hidden="1" outlineLevel="1">
      <c r="D29" s="135" t="s">
        <v>117</v>
      </c>
      <c r="E29" s="146"/>
    </row>
    <row r="30" spans="2:8" hidden="1" outlineLevel="1">
      <c r="D30" s="137" t="s">
        <v>118</v>
      </c>
      <c r="E30" s="78"/>
    </row>
    <row r="31" spans="2:8" hidden="1" outlineLevel="1">
      <c r="D31" s="137" t="s">
        <v>119</v>
      </c>
      <c r="E31" s="78"/>
    </row>
    <row r="32" spans="2:8" hidden="1" outlineLevel="1">
      <c r="D32" s="137" t="s">
        <v>120</v>
      </c>
      <c r="E32" s="78"/>
    </row>
    <row r="33" spans="2:5" hidden="1" outlineLevel="1">
      <c r="D33" s="137" t="s">
        <v>121</v>
      </c>
      <c r="E33" s="78"/>
    </row>
    <row r="34" spans="2:5" hidden="1" outlineLevel="1">
      <c r="D34" s="137" t="s">
        <v>122</v>
      </c>
      <c r="E34" s="78"/>
    </row>
    <row r="35" spans="2:5" hidden="1" outlineLevel="1">
      <c r="D35" s="137" t="s">
        <v>123</v>
      </c>
      <c r="E35" s="78"/>
    </row>
    <row r="36" spans="2:5" hidden="1" outlineLevel="1">
      <c r="D36" s="137" t="s">
        <v>124</v>
      </c>
      <c r="E36" s="78"/>
    </row>
    <row r="37" spans="2:5" hidden="1" outlineLevel="1">
      <c r="D37" s="137" t="s">
        <v>125</v>
      </c>
      <c r="E37" s="78"/>
    </row>
    <row r="38" spans="2:5" hidden="1" outlineLevel="1">
      <c r="B38" s="532"/>
      <c r="D38" s="137" t="s">
        <v>126</v>
      </c>
      <c r="E38" s="78"/>
    </row>
    <row r="39" spans="2:5" hidden="1" outlineLevel="1">
      <c r="D39" s="137" t="s">
        <v>127</v>
      </c>
      <c r="E39" s="78"/>
    </row>
    <row r="40" spans="2:5" hidden="1" outlineLevel="1">
      <c r="D40" s="148" t="str">
        <f ca="1">"["&amp;B$27&amp;" "&amp;"Line "&amp;ROW()-ROW(D$28)&amp;"]"</f>
        <v>[Other Fares Revenue Line 12]</v>
      </c>
      <c r="E40" s="149"/>
    </row>
    <row r="41" spans="2:5" hidden="1" outlineLevel="1">
      <c r="D41" s="148" t="str">
        <f ca="1">"["&amp;B$27&amp;" "&amp;"Line "&amp;ROW()-ROW(D$28)&amp;"]"</f>
        <v>[Other Fares Revenue Line 13]</v>
      </c>
      <c r="E41" s="149"/>
    </row>
    <row r="42" spans="2:5" hidden="1" outlineLevel="1">
      <c r="D42" s="148" t="str">
        <f ca="1">"["&amp;B$27&amp;" "&amp;"Line "&amp;ROW()-ROW(D$28)&amp;"]"</f>
        <v>[Other Fares Revenue Line 14]</v>
      </c>
      <c r="E42" s="149"/>
    </row>
    <row r="43" spans="2:5" hidden="1" outlineLevel="1">
      <c r="D43" s="148" t="str">
        <f t="shared" ref="D43:D48" ca="1" si="0">"["&amp;B$27&amp;" "&amp;"Line "&amp;ROW()-ROW(D$28)&amp;"]"</f>
        <v>[Other Fares Revenue Line 15]</v>
      </c>
      <c r="E43" s="149"/>
    </row>
    <row r="44" spans="2:5" hidden="1" outlineLevel="1">
      <c r="D44" s="148" t="str">
        <f t="shared" ca="1" si="0"/>
        <v>[Other Fares Revenue Line 16]</v>
      </c>
      <c r="E44" s="149"/>
    </row>
    <row r="45" spans="2:5" hidden="1" outlineLevel="1">
      <c r="D45" s="148" t="str">
        <f t="shared" ca="1" si="0"/>
        <v>[Other Fares Revenue Line 17]</v>
      </c>
      <c r="E45" s="149"/>
    </row>
    <row r="46" spans="2:5" hidden="1" outlineLevel="1">
      <c r="D46" s="148" t="str">
        <f t="shared" ca="1" si="0"/>
        <v>[Other Fares Revenue Line 18]</v>
      </c>
      <c r="E46" s="149"/>
    </row>
    <row r="47" spans="2:5" hidden="1" outlineLevel="1">
      <c r="D47" s="148" t="str">
        <f t="shared" ca="1" si="0"/>
        <v>[Other Fares Revenue Line 19]</v>
      </c>
      <c r="E47" s="149"/>
    </row>
    <row r="48" spans="2:5" hidden="1" outlineLevel="1">
      <c r="D48" s="150" t="str">
        <f t="shared" ca="1" si="0"/>
        <v>[Other Fares Revenue Line 20]</v>
      </c>
      <c r="E48" s="151"/>
    </row>
    <row r="49" spans="2:8" collapsed="1"/>
    <row r="51" spans="2:8" ht="16.5">
      <c r="B51" s="5" t="s">
        <v>128</v>
      </c>
      <c r="C51" s="5"/>
      <c r="D51" s="5"/>
      <c r="E51" s="5"/>
      <c r="F51" s="5"/>
      <c r="G51" s="5"/>
      <c r="H51" s="5"/>
    </row>
    <row r="53" spans="2:8" ht="15">
      <c r="B53" s="15" t="s">
        <v>129</v>
      </c>
      <c r="C53" s="15"/>
      <c r="D53" s="15"/>
      <c r="E53" s="15"/>
      <c r="F53" s="15"/>
      <c r="G53" s="15"/>
      <c r="H53" s="15"/>
    </row>
    <row r="54" spans="2:8" hidden="1" outlineLevel="1"/>
    <row r="55" spans="2:8" hidden="1" outlineLevel="1">
      <c r="B55" s="532"/>
      <c r="D55" s="135" t="s">
        <v>130</v>
      </c>
      <c r="E55" s="146"/>
    </row>
    <row r="56" spans="2:8" hidden="1" outlineLevel="1">
      <c r="D56" s="137" t="s">
        <v>131</v>
      </c>
      <c r="E56" s="78"/>
    </row>
    <row r="57" spans="2:8" hidden="1" outlineLevel="1">
      <c r="B57" s="532"/>
      <c r="D57" s="137" t="s">
        <v>861</v>
      </c>
      <c r="E57" s="78"/>
    </row>
    <row r="58" spans="2:8" hidden="1" outlineLevel="1">
      <c r="D58" s="137" t="s">
        <v>132</v>
      </c>
      <c r="E58" s="78"/>
    </row>
    <row r="59" spans="2:8" hidden="1" outlineLevel="1">
      <c r="D59" s="137" t="s">
        <v>133</v>
      </c>
      <c r="E59" s="78"/>
    </row>
    <row r="60" spans="2:8" hidden="1" outlineLevel="1">
      <c r="D60" s="137" t="s">
        <v>134</v>
      </c>
      <c r="E60" s="78"/>
    </row>
    <row r="61" spans="2:8" hidden="1" outlineLevel="1">
      <c r="D61" s="137" t="s">
        <v>135</v>
      </c>
      <c r="E61" s="78"/>
    </row>
    <row r="62" spans="2:8" hidden="1" outlineLevel="1">
      <c r="D62" s="148" t="str">
        <f ca="1">"["&amp;B$53&amp;" "&amp;"Line "&amp;ROW()-ROW(D$54)&amp;"]"</f>
        <v>[Other Revenue from Core Business Line 8]</v>
      </c>
      <c r="E62" s="149"/>
    </row>
    <row r="63" spans="2:8" hidden="1" outlineLevel="1">
      <c r="D63" s="148" t="str">
        <f t="shared" ref="D63:D74" ca="1" si="1">"["&amp;B$53&amp;" "&amp;"Line "&amp;ROW()-ROW(D$54)&amp;"]"</f>
        <v>[Other Revenue from Core Business Line 9]</v>
      </c>
      <c r="E63" s="149"/>
    </row>
    <row r="64" spans="2:8" hidden="1" outlineLevel="1">
      <c r="D64" s="148" t="str">
        <f t="shared" ca="1" si="1"/>
        <v>[Other Revenue from Core Business Line 10]</v>
      </c>
      <c r="E64" s="149"/>
    </row>
    <row r="65" spans="2:8" hidden="1" outlineLevel="1">
      <c r="D65" s="148" t="str">
        <f t="shared" ca="1" si="1"/>
        <v>[Other Revenue from Core Business Line 11]</v>
      </c>
      <c r="E65" s="149"/>
    </row>
    <row r="66" spans="2:8" hidden="1" outlineLevel="1">
      <c r="D66" s="148" t="str">
        <f t="shared" ca="1" si="1"/>
        <v>[Other Revenue from Core Business Line 12]</v>
      </c>
      <c r="E66" s="149"/>
    </row>
    <row r="67" spans="2:8" hidden="1" outlineLevel="1">
      <c r="D67" s="148" t="str">
        <f t="shared" ca="1" si="1"/>
        <v>[Other Revenue from Core Business Line 13]</v>
      </c>
      <c r="E67" s="149"/>
    </row>
    <row r="68" spans="2:8" hidden="1" outlineLevel="1">
      <c r="D68" s="148" t="str">
        <f t="shared" ca="1" si="1"/>
        <v>[Other Revenue from Core Business Line 14]</v>
      </c>
      <c r="E68" s="149"/>
    </row>
    <row r="69" spans="2:8" hidden="1" outlineLevel="1">
      <c r="D69" s="148" t="str">
        <f t="shared" ca="1" si="1"/>
        <v>[Other Revenue from Core Business Line 15]</v>
      </c>
      <c r="E69" s="149"/>
    </row>
    <row r="70" spans="2:8" hidden="1" outlineLevel="1">
      <c r="D70" s="148" t="str">
        <f t="shared" ca="1" si="1"/>
        <v>[Other Revenue from Core Business Line 16]</v>
      </c>
      <c r="E70" s="149"/>
    </row>
    <row r="71" spans="2:8" hidden="1" outlineLevel="1">
      <c r="D71" s="148" t="str">
        <f t="shared" ca="1" si="1"/>
        <v>[Other Revenue from Core Business Line 17]</v>
      </c>
      <c r="E71" s="149"/>
    </row>
    <row r="72" spans="2:8" hidden="1" outlineLevel="1">
      <c r="D72" s="148" t="str">
        <f t="shared" ca="1" si="1"/>
        <v>[Other Revenue from Core Business Line 18]</v>
      </c>
      <c r="E72" s="149"/>
    </row>
    <row r="73" spans="2:8" hidden="1" outlineLevel="1">
      <c r="D73" s="148" t="str">
        <f t="shared" ca="1" si="1"/>
        <v>[Other Revenue from Core Business Line 19]</v>
      </c>
      <c r="E73" s="149"/>
    </row>
    <row r="74" spans="2:8" hidden="1" outlineLevel="1">
      <c r="D74" s="150" t="str">
        <f t="shared" ca="1" si="1"/>
        <v>[Other Revenue from Core Business Line 20]</v>
      </c>
      <c r="E74" s="151"/>
    </row>
    <row r="75" spans="2:8" collapsed="1"/>
    <row r="76" spans="2:8" ht="15">
      <c r="B76" s="15" t="s">
        <v>136</v>
      </c>
      <c r="C76" s="15"/>
      <c r="D76" s="15"/>
      <c r="E76" s="15"/>
      <c r="F76" s="15"/>
      <c r="G76" s="15"/>
      <c r="H76" s="15"/>
    </row>
    <row r="77" spans="2:8" hidden="1" outlineLevel="1"/>
    <row r="78" spans="2:8" hidden="1" outlineLevel="1">
      <c r="D78" s="135" t="s">
        <v>137</v>
      </c>
      <c r="E78" s="146"/>
    </row>
    <row r="79" spans="2:8" hidden="1" outlineLevel="1">
      <c r="D79" s="137" t="s">
        <v>138</v>
      </c>
      <c r="E79" s="78"/>
    </row>
    <row r="80" spans="2:8" hidden="1" outlineLevel="1">
      <c r="D80" s="137" t="s">
        <v>139</v>
      </c>
      <c r="E80" s="78"/>
    </row>
    <row r="81" spans="4:5" hidden="1" outlineLevel="1">
      <c r="D81" s="137" t="s">
        <v>140</v>
      </c>
      <c r="E81" s="78"/>
    </row>
    <row r="82" spans="4:5" hidden="1" outlineLevel="1">
      <c r="D82" s="137" t="s">
        <v>141</v>
      </c>
      <c r="E82" s="78"/>
    </row>
    <row r="83" spans="4:5" hidden="1" outlineLevel="1">
      <c r="D83" s="137" t="s">
        <v>142</v>
      </c>
      <c r="E83" s="78"/>
    </row>
    <row r="84" spans="4:5" hidden="1" outlineLevel="1">
      <c r="D84" s="137" t="s">
        <v>143</v>
      </c>
      <c r="E84" s="78"/>
    </row>
    <row r="85" spans="4:5" hidden="1" outlineLevel="1">
      <c r="D85" s="137" t="s">
        <v>144</v>
      </c>
      <c r="E85" s="78"/>
    </row>
    <row r="86" spans="4:5" hidden="1" outlineLevel="1">
      <c r="D86" s="137" t="s">
        <v>145</v>
      </c>
      <c r="E86" s="78"/>
    </row>
    <row r="87" spans="4:5" hidden="1" outlineLevel="1">
      <c r="D87" s="137" t="s">
        <v>146</v>
      </c>
      <c r="E87" s="78"/>
    </row>
    <row r="88" spans="4:5" hidden="1" outlineLevel="1">
      <c r="D88" s="148" t="str">
        <f ca="1">"["&amp;B$76&amp;" "&amp;"Line "&amp;ROW()-ROW(D$77)&amp;"]"</f>
        <v>[Revenue from Costs Offcharged Line 11]</v>
      </c>
      <c r="E88" s="149"/>
    </row>
    <row r="89" spans="4:5" hidden="1" outlineLevel="1">
      <c r="D89" s="148" t="str">
        <f t="shared" ref="D89:D97" ca="1" si="2">"["&amp;B$76&amp;" "&amp;"Line "&amp;ROW()-ROW(D$77)&amp;"]"</f>
        <v>[Revenue from Costs Offcharged Line 12]</v>
      </c>
      <c r="E89" s="149"/>
    </row>
    <row r="90" spans="4:5" hidden="1" outlineLevel="1">
      <c r="D90" s="148" t="str">
        <f t="shared" ca="1" si="2"/>
        <v>[Revenue from Costs Offcharged Line 13]</v>
      </c>
      <c r="E90" s="149"/>
    </row>
    <row r="91" spans="4:5" hidden="1" outlineLevel="1">
      <c r="D91" s="148" t="str">
        <f t="shared" ca="1" si="2"/>
        <v>[Revenue from Costs Offcharged Line 14]</v>
      </c>
      <c r="E91" s="149"/>
    </row>
    <row r="92" spans="4:5" hidden="1" outlineLevel="1">
      <c r="D92" s="148" t="str">
        <f t="shared" ca="1" si="2"/>
        <v>[Revenue from Costs Offcharged Line 15]</v>
      </c>
      <c r="E92" s="149"/>
    </row>
    <row r="93" spans="4:5" hidden="1" outlineLevel="1">
      <c r="D93" s="148" t="str">
        <f t="shared" ca="1" si="2"/>
        <v>[Revenue from Costs Offcharged Line 16]</v>
      </c>
      <c r="E93" s="149"/>
    </row>
    <row r="94" spans="4:5" hidden="1" outlineLevel="1">
      <c r="D94" s="148" t="str">
        <f t="shared" ca="1" si="2"/>
        <v>[Revenue from Costs Offcharged Line 17]</v>
      </c>
      <c r="E94" s="149"/>
    </row>
    <row r="95" spans="4:5" hidden="1" outlineLevel="1">
      <c r="D95" s="148" t="str">
        <f t="shared" ca="1" si="2"/>
        <v>[Revenue from Costs Offcharged Line 18]</v>
      </c>
      <c r="E95" s="149"/>
    </row>
    <row r="96" spans="4:5" hidden="1" outlineLevel="1">
      <c r="D96" s="148" t="str">
        <f t="shared" ca="1" si="2"/>
        <v>[Revenue from Costs Offcharged Line 19]</v>
      </c>
      <c r="E96" s="149"/>
    </row>
    <row r="97" spans="2:8" hidden="1" outlineLevel="1">
      <c r="D97" s="150" t="str">
        <f t="shared" ca="1" si="2"/>
        <v>[Revenue from Costs Offcharged Line 20]</v>
      </c>
      <c r="E97" s="151"/>
    </row>
    <row r="98" spans="2:8" collapsed="1"/>
    <row r="100" spans="2:8" ht="16.5">
      <c r="B100" s="5" t="s">
        <v>147</v>
      </c>
      <c r="C100" s="5"/>
      <c r="D100" s="5"/>
      <c r="E100" s="5"/>
      <c r="F100" s="5"/>
      <c r="G100" s="5"/>
      <c r="H100" s="5"/>
    </row>
    <row r="102" spans="2:8" ht="15">
      <c r="B102" s="15" t="s">
        <v>148</v>
      </c>
      <c r="C102" s="15"/>
      <c r="D102" s="15"/>
      <c r="E102" s="15"/>
      <c r="F102" s="15"/>
      <c r="G102" s="15"/>
      <c r="H102" s="15"/>
    </row>
    <row r="103" spans="2:8" hidden="1" outlineLevel="1"/>
    <row r="104" spans="2:8" hidden="1" outlineLevel="1">
      <c r="D104" s="152" t="s">
        <v>149</v>
      </c>
      <c r="E104" s="152"/>
      <c r="F104" s="153" t="s">
        <v>150</v>
      </c>
      <c r="H104" s="154" t="s">
        <v>151</v>
      </c>
    </row>
    <row r="105" spans="2:8" hidden="1" outlineLevel="1">
      <c r="D105" s="135" t="s">
        <v>152</v>
      </c>
      <c r="E105" s="146"/>
      <c r="F105" s="155" t="s">
        <v>153</v>
      </c>
      <c r="H105" s="60" t="s">
        <v>153</v>
      </c>
    </row>
    <row r="106" spans="2:8" hidden="1" outlineLevel="1">
      <c r="D106" s="137" t="s">
        <v>154</v>
      </c>
      <c r="E106" s="78"/>
      <c r="F106" s="156" t="s">
        <v>153</v>
      </c>
      <c r="H106" s="62" t="s">
        <v>155</v>
      </c>
    </row>
    <row r="107" spans="2:8" hidden="1" outlineLevel="1">
      <c r="D107" s="137" t="s">
        <v>156</v>
      </c>
      <c r="E107" s="78"/>
      <c r="F107" s="156" t="s">
        <v>153</v>
      </c>
      <c r="H107" s="505" t="s">
        <v>157</v>
      </c>
    </row>
    <row r="108" spans="2:8" hidden="1" outlineLevel="1">
      <c r="D108" s="137" t="s">
        <v>158</v>
      </c>
      <c r="E108" s="78"/>
      <c r="F108" s="156" t="s">
        <v>153</v>
      </c>
      <c r="H108" s="505" t="s">
        <v>159</v>
      </c>
    </row>
    <row r="109" spans="2:8" hidden="1" outlineLevel="1">
      <c r="D109" s="137" t="s">
        <v>160</v>
      </c>
      <c r="E109" s="78"/>
      <c r="F109" s="156" t="s">
        <v>153</v>
      </c>
      <c r="H109" s="506" t="s">
        <v>161</v>
      </c>
    </row>
    <row r="110" spans="2:8" hidden="1" outlineLevel="1">
      <c r="D110" s="137" t="s">
        <v>162</v>
      </c>
      <c r="E110" s="78"/>
      <c r="F110" s="156" t="s">
        <v>161</v>
      </c>
    </row>
    <row r="111" spans="2:8" hidden="1" outlineLevel="1">
      <c r="D111" s="137" t="s">
        <v>163</v>
      </c>
      <c r="E111" s="78"/>
      <c r="F111" s="156" t="s">
        <v>161</v>
      </c>
    </row>
    <row r="112" spans="2:8" hidden="1" outlineLevel="1">
      <c r="D112" s="137" t="s">
        <v>946</v>
      </c>
      <c r="E112" s="78"/>
      <c r="F112" s="156" t="s">
        <v>155</v>
      </c>
    </row>
    <row r="113" spans="2:6" hidden="1" outlineLevel="1">
      <c r="D113" s="137" t="s">
        <v>947</v>
      </c>
      <c r="E113" s="78"/>
      <c r="F113" s="156" t="s">
        <v>155</v>
      </c>
    </row>
    <row r="114" spans="2:6" hidden="1" outlineLevel="1">
      <c r="D114" s="137" t="s">
        <v>164</v>
      </c>
      <c r="E114" s="78"/>
      <c r="F114" s="156" t="s">
        <v>157</v>
      </c>
    </row>
    <row r="115" spans="2:6" hidden="1" outlineLevel="1">
      <c r="D115" s="137" t="s">
        <v>165</v>
      </c>
      <c r="E115" s="78"/>
      <c r="F115" s="156" t="s">
        <v>161</v>
      </c>
    </row>
    <row r="116" spans="2:6" hidden="1" outlineLevel="1">
      <c r="B116" s="532" t="s">
        <v>886</v>
      </c>
      <c r="D116" s="137" t="s">
        <v>876</v>
      </c>
      <c r="E116" s="78"/>
      <c r="F116" s="156" t="s">
        <v>159</v>
      </c>
    </row>
    <row r="117" spans="2:6" hidden="1" outlineLevel="1">
      <c r="D117" s="137" t="s">
        <v>877</v>
      </c>
      <c r="E117" s="78"/>
      <c r="F117" s="156" t="s">
        <v>159</v>
      </c>
    </row>
    <row r="118" spans="2:6" hidden="1" outlineLevel="1">
      <c r="D118" s="137" t="s">
        <v>878</v>
      </c>
      <c r="E118" s="78"/>
      <c r="F118" s="156" t="s">
        <v>159</v>
      </c>
    </row>
    <row r="119" spans="2:6" hidden="1" outlineLevel="1">
      <c r="D119" s="137" t="s">
        <v>879</v>
      </c>
      <c r="E119" s="78"/>
      <c r="F119" s="156" t="s">
        <v>159</v>
      </c>
    </row>
    <row r="120" spans="2:6" hidden="1" outlineLevel="1">
      <c r="D120" s="137" t="s">
        <v>880</v>
      </c>
      <c r="E120" s="78"/>
      <c r="F120" s="156" t="s">
        <v>159</v>
      </c>
    </row>
    <row r="121" spans="2:6" hidden="1" outlineLevel="1">
      <c r="D121" s="137" t="s">
        <v>881</v>
      </c>
      <c r="E121" s="78"/>
      <c r="F121" s="156" t="s">
        <v>159</v>
      </c>
    </row>
    <row r="122" spans="2:6" hidden="1" outlineLevel="1">
      <c r="D122" s="137" t="s">
        <v>882</v>
      </c>
      <c r="E122" s="78"/>
      <c r="F122" s="156" t="s">
        <v>159</v>
      </c>
    </row>
    <row r="123" spans="2:6" hidden="1" outlineLevel="1">
      <c r="D123" s="137" t="s">
        <v>883</v>
      </c>
      <c r="E123" s="78"/>
      <c r="F123" s="156" t="s">
        <v>159</v>
      </c>
    </row>
    <row r="124" spans="2:6" hidden="1" outlineLevel="1">
      <c r="D124" s="137" t="s">
        <v>884</v>
      </c>
      <c r="E124" s="78"/>
      <c r="F124" s="156" t="s">
        <v>159</v>
      </c>
    </row>
    <row r="125" spans="2:6" hidden="1" outlineLevel="1">
      <c r="D125" s="137" t="s">
        <v>885</v>
      </c>
      <c r="E125" s="78"/>
      <c r="F125" s="156" t="s">
        <v>159</v>
      </c>
    </row>
    <row r="126" spans="2:6" hidden="1" outlineLevel="1">
      <c r="D126" s="148" t="str">
        <f t="shared" ref="D126:D134" ca="1" si="3">"["&amp;B$102&amp;" "&amp;"Line "&amp;ROW()-ROW(D$104)&amp;"]"</f>
        <v>[Staff Functions Line 22]</v>
      </c>
      <c r="E126" s="149"/>
      <c r="F126" s="157" t="s">
        <v>161</v>
      </c>
    </row>
    <row r="127" spans="2:6" hidden="1" outlineLevel="1">
      <c r="D127" s="148" t="str">
        <f t="shared" ca="1" si="3"/>
        <v>[Staff Functions Line 23]</v>
      </c>
      <c r="E127" s="149"/>
      <c r="F127" s="157" t="s">
        <v>161</v>
      </c>
    </row>
    <row r="128" spans="2:6" hidden="1" outlineLevel="1">
      <c r="D128" s="148" t="str">
        <f t="shared" ca="1" si="3"/>
        <v>[Staff Functions Line 24]</v>
      </c>
      <c r="E128" s="149"/>
      <c r="F128" s="157" t="s">
        <v>161</v>
      </c>
    </row>
    <row r="129" spans="2:8" hidden="1" outlineLevel="1">
      <c r="D129" s="148" t="str">
        <f t="shared" ca="1" si="3"/>
        <v>[Staff Functions Line 25]</v>
      </c>
      <c r="E129" s="149"/>
      <c r="F129" s="157" t="s">
        <v>161</v>
      </c>
    </row>
    <row r="130" spans="2:8" hidden="1" outlineLevel="1">
      <c r="D130" s="148" t="str">
        <f t="shared" ca="1" si="3"/>
        <v>[Staff Functions Line 26]</v>
      </c>
      <c r="E130" s="149"/>
      <c r="F130" s="157" t="s">
        <v>161</v>
      </c>
    </row>
    <row r="131" spans="2:8" hidden="1" outlineLevel="1">
      <c r="D131" s="148" t="str">
        <f t="shared" ca="1" si="3"/>
        <v>[Staff Functions Line 27]</v>
      </c>
      <c r="E131" s="149"/>
      <c r="F131" s="157" t="s">
        <v>161</v>
      </c>
    </row>
    <row r="132" spans="2:8" hidden="1" outlineLevel="1">
      <c r="D132" s="148" t="str">
        <f t="shared" ca="1" si="3"/>
        <v>[Staff Functions Line 28]</v>
      </c>
      <c r="E132" s="149"/>
      <c r="F132" s="157" t="s">
        <v>161</v>
      </c>
    </row>
    <row r="133" spans="2:8" hidden="1" outlineLevel="1">
      <c r="D133" s="148" t="str">
        <f t="shared" ca="1" si="3"/>
        <v>[Staff Functions Line 29]</v>
      </c>
      <c r="E133" s="149"/>
      <c r="F133" s="157" t="s">
        <v>161</v>
      </c>
    </row>
    <row r="134" spans="2:8" hidden="1" outlineLevel="1">
      <c r="D134" s="150" t="str">
        <f t="shared" ca="1" si="3"/>
        <v>[Staff Functions Line 30]</v>
      </c>
      <c r="E134" s="151"/>
      <c r="F134" s="158" t="s">
        <v>161</v>
      </c>
    </row>
    <row r="135" spans="2:8" collapsed="1"/>
    <row r="136" spans="2:8" ht="15">
      <c r="B136" s="15" t="s">
        <v>166</v>
      </c>
      <c r="C136" s="15"/>
      <c r="D136" s="15"/>
      <c r="E136" s="15"/>
      <c r="F136" s="15"/>
      <c r="G136" s="15"/>
      <c r="H136" s="15"/>
    </row>
    <row r="137" spans="2:8" hidden="1" outlineLevel="1"/>
    <row r="138" spans="2:8" hidden="1" outlineLevel="1">
      <c r="D138" s="507" t="s">
        <v>166</v>
      </c>
      <c r="E138" s="159"/>
      <c r="F138" s="160" t="s">
        <v>161</v>
      </c>
    </row>
    <row r="139" spans="2:8" collapsed="1"/>
    <row r="140" spans="2:8" ht="16.5">
      <c r="B140" s="5" t="s">
        <v>167</v>
      </c>
      <c r="C140" s="5"/>
      <c r="D140" s="5"/>
      <c r="E140" s="5"/>
      <c r="F140" s="5"/>
      <c r="G140" s="5"/>
      <c r="H140" s="5"/>
    </row>
    <row r="142" spans="2:8" ht="15">
      <c r="B142" s="15" t="s">
        <v>168</v>
      </c>
      <c r="C142" s="15"/>
      <c r="D142" s="15"/>
      <c r="E142" s="15"/>
      <c r="F142" s="15"/>
      <c r="G142" s="15"/>
      <c r="H142" s="15"/>
    </row>
    <row r="143" spans="2:8" hidden="1" outlineLevel="1"/>
    <row r="144" spans="2:8" hidden="1" outlineLevel="1">
      <c r="D144" s="135" t="s">
        <v>169</v>
      </c>
      <c r="E144" s="146"/>
    </row>
    <row r="145" spans="4:5" hidden="1" outlineLevel="1">
      <c r="D145" s="137" t="s">
        <v>170</v>
      </c>
      <c r="E145" s="78"/>
    </row>
    <row r="146" spans="4:5" hidden="1" outlineLevel="1">
      <c r="D146" s="137" t="s">
        <v>171</v>
      </c>
      <c r="E146" s="78"/>
    </row>
    <row r="147" spans="4:5" hidden="1" outlineLevel="1">
      <c r="D147" s="137" t="s">
        <v>172</v>
      </c>
      <c r="E147" s="78"/>
    </row>
    <row r="148" spans="4:5" hidden="1" outlineLevel="1">
      <c r="D148" s="137" t="s">
        <v>173</v>
      </c>
      <c r="E148" s="78"/>
    </row>
    <row r="149" spans="4:5" hidden="1" outlineLevel="1">
      <c r="D149" s="137" t="s">
        <v>174</v>
      </c>
      <c r="E149" s="78"/>
    </row>
    <row r="150" spans="4:5" hidden="1" outlineLevel="1">
      <c r="D150" s="137" t="s">
        <v>175</v>
      </c>
      <c r="E150" s="78"/>
    </row>
    <row r="151" spans="4:5" hidden="1" outlineLevel="1">
      <c r="D151" s="137" t="s">
        <v>176</v>
      </c>
      <c r="E151" s="78"/>
    </row>
    <row r="152" spans="4:5" hidden="1" outlineLevel="1">
      <c r="D152" s="137" t="s">
        <v>177</v>
      </c>
      <c r="E152" s="78"/>
    </row>
    <row r="153" spans="4:5" hidden="1" outlineLevel="1">
      <c r="D153" s="137" t="s">
        <v>178</v>
      </c>
      <c r="E153" s="78"/>
    </row>
    <row r="154" spans="4:5" hidden="1" outlineLevel="1">
      <c r="D154" s="137" t="s">
        <v>179</v>
      </c>
      <c r="E154" s="78"/>
    </row>
    <row r="155" spans="4:5" hidden="1" outlineLevel="1">
      <c r="D155" s="137" t="s">
        <v>180</v>
      </c>
      <c r="E155" s="78"/>
    </row>
    <row r="156" spans="4:5" hidden="1" outlineLevel="1">
      <c r="D156" s="137" t="s">
        <v>181</v>
      </c>
      <c r="E156" s="78"/>
    </row>
    <row r="157" spans="4:5" hidden="1" outlineLevel="1">
      <c r="D157" s="137" t="s">
        <v>182</v>
      </c>
      <c r="E157" s="78"/>
    </row>
    <row r="158" spans="4:5" hidden="1" outlineLevel="1">
      <c r="D158" s="137" t="s">
        <v>183</v>
      </c>
      <c r="E158" s="78"/>
    </row>
    <row r="159" spans="4:5" hidden="1" outlineLevel="1">
      <c r="D159" s="137" t="s">
        <v>184</v>
      </c>
      <c r="E159" s="78"/>
    </row>
    <row r="160" spans="4:5" hidden="1" outlineLevel="1">
      <c r="D160" s="137" t="s">
        <v>185</v>
      </c>
      <c r="E160" s="78"/>
    </row>
    <row r="161" spans="2:8" hidden="1" outlineLevel="1">
      <c r="D161" s="137" t="s">
        <v>186</v>
      </c>
      <c r="E161" s="78"/>
    </row>
    <row r="162" spans="2:8" hidden="1" outlineLevel="1">
      <c r="D162" s="148" t="str">
        <f ca="1">"["&amp;B$142&amp;" "&amp;"Line "&amp;ROW()-ROW(D$143)&amp;"]"</f>
        <v>[Other Staff Costs Line 19]</v>
      </c>
      <c r="E162" s="149"/>
    </row>
    <row r="163" spans="2:8" hidden="1" outlineLevel="1">
      <c r="D163" s="148" t="str">
        <f ca="1">"["&amp;B$142&amp;" "&amp;"Line "&amp;ROW()-ROW(D$143)&amp;"]"</f>
        <v>[Other Staff Costs Line 20]</v>
      </c>
      <c r="E163" s="149"/>
    </row>
    <row r="164" spans="2:8" hidden="1" outlineLevel="1">
      <c r="D164" s="148" t="str">
        <f t="shared" ref="D164:D173" ca="1" si="4">"["&amp;B$142&amp;" "&amp;"Line "&amp;ROW()-ROW(D$143)&amp;"]"</f>
        <v>[Other Staff Costs Line 21]</v>
      </c>
      <c r="E164" s="149"/>
    </row>
    <row r="165" spans="2:8" hidden="1" outlineLevel="1">
      <c r="D165" s="148" t="str">
        <f t="shared" ca="1" si="4"/>
        <v>[Other Staff Costs Line 22]</v>
      </c>
      <c r="E165" s="149"/>
    </row>
    <row r="166" spans="2:8" hidden="1" outlineLevel="1">
      <c r="D166" s="148" t="str">
        <f t="shared" ca="1" si="4"/>
        <v>[Other Staff Costs Line 23]</v>
      </c>
      <c r="E166" s="149"/>
    </row>
    <row r="167" spans="2:8" hidden="1" outlineLevel="1">
      <c r="D167" s="148" t="str">
        <f t="shared" ca="1" si="4"/>
        <v>[Other Staff Costs Line 24]</v>
      </c>
      <c r="E167" s="149"/>
    </row>
    <row r="168" spans="2:8" hidden="1" outlineLevel="1">
      <c r="D168" s="148" t="str">
        <f t="shared" ca="1" si="4"/>
        <v>[Other Staff Costs Line 25]</v>
      </c>
      <c r="E168" s="149"/>
    </row>
    <row r="169" spans="2:8" hidden="1" outlineLevel="1">
      <c r="D169" s="148" t="str">
        <f t="shared" ca="1" si="4"/>
        <v>[Other Staff Costs Line 26]</v>
      </c>
      <c r="E169" s="149"/>
    </row>
    <row r="170" spans="2:8" hidden="1" outlineLevel="1">
      <c r="D170" s="148" t="str">
        <f t="shared" ca="1" si="4"/>
        <v>[Other Staff Costs Line 27]</v>
      </c>
      <c r="E170" s="149"/>
    </row>
    <row r="171" spans="2:8" hidden="1" outlineLevel="1">
      <c r="D171" s="148" t="str">
        <f t="shared" ca="1" si="4"/>
        <v>[Other Staff Costs Line 28]</v>
      </c>
      <c r="E171" s="149"/>
    </row>
    <row r="172" spans="2:8" hidden="1" outlineLevel="1">
      <c r="D172" s="148" t="str">
        <f t="shared" ca="1" si="4"/>
        <v>[Other Staff Costs Line 29]</v>
      </c>
      <c r="E172" s="149"/>
    </row>
    <row r="173" spans="2:8" hidden="1" outlineLevel="1">
      <c r="D173" s="150" t="str">
        <f t="shared" ca="1" si="4"/>
        <v>[Other Staff Costs Line 30]</v>
      </c>
      <c r="E173" s="151"/>
    </row>
    <row r="174" spans="2:8" collapsed="1"/>
    <row r="175" spans="2:8" ht="15">
      <c r="B175" s="15" t="s">
        <v>188</v>
      </c>
      <c r="C175" s="15"/>
      <c r="D175" s="15"/>
      <c r="E175" s="15"/>
      <c r="F175" s="15"/>
      <c r="G175" s="15"/>
      <c r="H175" s="15"/>
    </row>
    <row r="176" spans="2:8" hidden="1" outlineLevel="1"/>
    <row r="177" spans="4:5" hidden="1" outlineLevel="1">
      <c r="D177" s="510" t="s">
        <v>189</v>
      </c>
      <c r="E177" s="511"/>
    </row>
    <row r="178" spans="4:5" hidden="1" outlineLevel="1">
      <c r="D178" s="137" t="s">
        <v>190</v>
      </c>
      <c r="E178" s="78"/>
    </row>
    <row r="179" spans="4:5" hidden="1" outlineLevel="1">
      <c r="D179" s="137" t="s">
        <v>191</v>
      </c>
      <c r="E179" s="78"/>
    </row>
    <row r="180" spans="4:5" hidden="1" outlineLevel="1">
      <c r="D180" s="137" t="s">
        <v>192</v>
      </c>
      <c r="E180" s="78"/>
    </row>
    <row r="181" spans="4:5" hidden="1" outlineLevel="1">
      <c r="D181" s="137" t="s">
        <v>193</v>
      </c>
      <c r="E181" s="78"/>
    </row>
    <row r="182" spans="4:5" hidden="1" outlineLevel="1">
      <c r="D182" s="137" t="s">
        <v>194</v>
      </c>
      <c r="E182" s="78"/>
    </row>
    <row r="183" spans="4:5" hidden="1" outlineLevel="1">
      <c r="D183" s="137" t="s">
        <v>195</v>
      </c>
      <c r="E183" s="78"/>
    </row>
    <row r="184" spans="4:5" hidden="1" outlineLevel="1">
      <c r="D184" s="137" t="s">
        <v>196</v>
      </c>
      <c r="E184" s="78"/>
    </row>
    <row r="185" spans="4:5" hidden="1" outlineLevel="1">
      <c r="D185" s="137" t="s">
        <v>197</v>
      </c>
      <c r="E185" s="78"/>
    </row>
    <row r="186" spans="4:5" hidden="1" outlineLevel="1">
      <c r="D186" s="137" t="s">
        <v>198</v>
      </c>
      <c r="E186" s="78"/>
    </row>
    <row r="187" spans="4:5" hidden="1" outlineLevel="1">
      <c r="D187" s="137" t="s">
        <v>199</v>
      </c>
      <c r="E187" s="78"/>
    </row>
    <row r="188" spans="4:5" hidden="1" outlineLevel="1">
      <c r="D188" s="137" t="s">
        <v>200</v>
      </c>
      <c r="E188" s="78"/>
    </row>
    <row r="189" spans="4:5" hidden="1" outlineLevel="1">
      <c r="D189" s="137" t="s">
        <v>201</v>
      </c>
      <c r="E189" s="78"/>
    </row>
    <row r="190" spans="4:5" hidden="1" outlineLevel="1">
      <c r="D190" s="137" t="s">
        <v>202</v>
      </c>
      <c r="E190" s="78"/>
    </row>
    <row r="191" spans="4:5" hidden="1" outlineLevel="1">
      <c r="D191" s="137" t="s">
        <v>203</v>
      </c>
      <c r="E191" s="78"/>
    </row>
    <row r="192" spans="4:5" hidden="1" outlineLevel="1">
      <c r="D192" s="137" t="s">
        <v>204</v>
      </c>
      <c r="E192" s="78"/>
    </row>
    <row r="193" spans="4:5" hidden="1" outlineLevel="1">
      <c r="D193" s="137" t="s">
        <v>205</v>
      </c>
      <c r="E193" s="78"/>
    </row>
    <row r="194" spans="4:5" hidden="1" outlineLevel="1">
      <c r="D194" s="137" t="s">
        <v>206</v>
      </c>
      <c r="E194" s="78"/>
    </row>
    <row r="195" spans="4:5" hidden="1" outlineLevel="1">
      <c r="D195" s="137" t="s">
        <v>207</v>
      </c>
      <c r="E195" s="78"/>
    </row>
    <row r="196" spans="4:5" hidden="1" outlineLevel="1">
      <c r="D196" s="137" t="s">
        <v>208</v>
      </c>
      <c r="E196" s="78"/>
    </row>
    <row r="197" spans="4:5" hidden="1" outlineLevel="1">
      <c r="D197" s="137" t="s">
        <v>209</v>
      </c>
      <c r="E197" s="78"/>
    </row>
    <row r="198" spans="4:5" hidden="1" outlineLevel="1">
      <c r="D198" s="137" t="s">
        <v>210</v>
      </c>
      <c r="E198" s="78"/>
    </row>
    <row r="199" spans="4:5" hidden="1" outlineLevel="1">
      <c r="D199" s="137" t="s">
        <v>211</v>
      </c>
      <c r="E199" s="78"/>
    </row>
    <row r="200" spans="4:5" hidden="1" outlineLevel="1">
      <c r="D200" s="137" t="s">
        <v>212</v>
      </c>
      <c r="E200" s="78"/>
    </row>
    <row r="201" spans="4:5" hidden="1" outlineLevel="1">
      <c r="D201" s="137" t="s">
        <v>213</v>
      </c>
      <c r="E201" s="78"/>
    </row>
    <row r="202" spans="4:5" hidden="1" outlineLevel="1">
      <c r="D202" s="137" t="s">
        <v>214</v>
      </c>
      <c r="E202" s="78"/>
    </row>
    <row r="203" spans="4:5" hidden="1" outlineLevel="1">
      <c r="D203" s="137" t="s">
        <v>215</v>
      </c>
      <c r="E203" s="78"/>
    </row>
    <row r="204" spans="4:5" hidden="1" outlineLevel="1">
      <c r="D204" s="137" t="s">
        <v>959</v>
      </c>
      <c r="E204" s="78"/>
    </row>
    <row r="205" spans="4:5" hidden="1" outlineLevel="1">
      <c r="D205" s="137" t="s">
        <v>216</v>
      </c>
      <c r="E205" s="78"/>
    </row>
    <row r="206" spans="4:5" hidden="1" outlineLevel="1">
      <c r="D206" s="137" t="s">
        <v>948</v>
      </c>
      <c r="E206" s="78"/>
    </row>
    <row r="207" spans="4:5" hidden="1" outlineLevel="1">
      <c r="D207" s="137" t="s">
        <v>187</v>
      </c>
      <c r="E207" s="78"/>
    </row>
    <row r="208" spans="4:5" hidden="1" outlineLevel="1">
      <c r="D208" s="137" t="s">
        <v>979</v>
      </c>
      <c r="E208" s="78"/>
    </row>
    <row r="209" spans="2:8" hidden="1" outlineLevel="1">
      <c r="D209" s="137" t="s">
        <v>978</v>
      </c>
      <c r="E209" s="78"/>
    </row>
    <row r="210" spans="2:8" hidden="1" outlineLevel="1">
      <c r="D210" s="137" t="s">
        <v>980</v>
      </c>
      <c r="E210" s="78"/>
    </row>
    <row r="211" spans="2:8" hidden="1" outlineLevel="1">
      <c r="D211" s="137" t="s">
        <v>994</v>
      </c>
      <c r="E211" s="78"/>
    </row>
    <row r="212" spans="2:8" hidden="1" outlineLevel="1">
      <c r="D212" s="148" t="str">
        <f t="shared" ref="D212:D216" ca="1" si="5">"["&amp;B$175&amp;" "&amp;"Line "&amp;ROW()-ROW(D$176)&amp;"]"</f>
        <v>[Station &amp; Train Operations Line 36]</v>
      </c>
      <c r="E212" s="149"/>
    </row>
    <row r="213" spans="2:8" hidden="1" outlineLevel="1">
      <c r="D213" s="148" t="str">
        <f t="shared" ca="1" si="5"/>
        <v>[Station &amp; Train Operations Line 37]</v>
      </c>
      <c r="E213" s="149"/>
    </row>
    <row r="214" spans="2:8" hidden="1" outlineLevel="1">
      <c r="D214" s="148" t="str">
        <f t="shared" ca="1" si="5"/>
        <v>[Station &amp; Train Operations Line 38]</v>
      </c>
      <c r="E214" s="149"/>
    </row>
    <row r="215" spans="2:8" hidden="1" outlineLevel="1">
      <c r="D215" s="148" t="str">
        <f t="shared" ca="1" si="5"/>
        <v>[Station &amp; Train Operations Line 39]</v>
      </c>
      <c r="E215" s="149"/>
    </row>
    <row r="216" spans="2:8" hidden="1" outlineLevel="1">
      <c r="D216" s="150" t="str">
        <f t="shared" ca="1" si="5"/>
        <v>[Station &amp; Train Operations Line 40]</v>
      </c>
      <c r="E216" s="151"/>
    </row>
    <row r="217" spans="2:8" collapsed="1"/>
    <row r="218" spans="2:8" ht="15">
      <c r="B218" s="15" t="s">
        <v>217</v>
      </c>
      <c r="C218" s="15"/>
      <c r="D218" s="15"/>
      <c r="E218" s="15"/>
      <c r="F218" s="15"/>
      <c r="G218" s="15"/>
      <c r="H218" s="15"/>
    </row>
    <row r="219" spans="2:8" hidden="1" outlineLevel="1"/>
    <row r="220" spans="2:8" hidden="1" outlineLevel="1">
      <c r="D220" s="135" t="s">
        <v>218</v>
      </c>
      <c r="E220" s="146"/>
    </row>
    <row r="221" spans="2:8" hidden="1" outlineLevel="1">
      <c r="D221" s="137" t="s">
        <v>219</v>
      </c>
      <c r="E221" s="78"/>
    </row>
    <row r="222" spans="2:8" hidden="1" outlineLevel="1">
      <c r="D222" s="137" t="s">
        <v>220</v>
      </c>
      <c r="E222" s="78"/>
    </row>
    <row r="223" spans="2:8" hidden="1" outlineLevel="1">
      <c r="D223" s="137" t="s">
        <v>221</v>
      </c>
      <c r="E223" s="78"/>
    </row>
    <row r="224" spans="2:8" hidden="1" outlineLevel="1">
      <c r="D224" s="137" t="s">
        <v>222</v>
      </c>
      <c r="E224" s="78"/>
    </row>
    <row r="225" spans="4:5" hidden="1" outlineLevel="1">
      <c r="D225" s="137" t="s">
        <v>223</v>
      </c>
      <c r="E225" s="78"/>
    </row>
    <row r="226" spans="4:5" hidden="1" outlineLevel="1">
      <c r="D226" s="137" t="s">
        <v>224</v>
      </c>
      <c r="E226" s="78"/>
    </row>
    <row r="227" spans="4:5" hidden="1" outlineLevel="1">
      <c r="D227" s="137" t="s">
        <v>225</v>
      </c>
      <c r="E227" s="78"/>
    </row>
    <row r="228" spans="4:5" hidden="1" outlineLevel="1">
      <c r="D228" s="137" t="s">
        <v>226</v>
      </c>
      <c r="E228" s="78"/>
    </row>
    <row r="229" spans="4:5" hidden="1" outlineLevel="1">
      <c r="D229" s="137" t="s">
        <v>227</v>
      </c>
      <c r="E229" s="78"/>
    </row>
    <row r="230" spans="4:5" hidden="1" outlineLevel="1">
      <c r="D230" s="137" t="s">
        <v>228</v>
      </c>
      <c r="E230" s="78"/>
    </row>
    <row r="231" spans="4:5" hidden="1" outlineLevel="1">
      <c r="D231" s="137" t="s">
        <v>229</v>
      </c>
      <c r="E231" s="78"/>
    </row>
    <row r="232" spans="4:5" hidden="1" outlineLevel="1">
      <c r="D232" s="137" t="s">
        <v>949</v>
      </c>
      <c r="E232" s="78"/>
    </row>
    <row r="233" spans="4:5" hidden="1" outlineLevel="1">
      <c r="D233" s="137" t="s">
        <v>231</v>
      </c>
      <c r="E233" s="78"/>
    </row>
    <row r="234" spans="4:5" hidden="1" outlineLevel="1">
      <c r="D234" s="137" t="s">
        <v>232</v>
      </c>
      <c r="E234" s="78"/>
    </row>
    <row r="235" spans="4:5" hidden="1" outlineLevel="1">
      <c r="D235" s="137" t="s">
        <v>233</v>
      </c>
      <c r="E235" s="78"/>
    </row>
    <row r="236" spans="4:5" hidden="1" outlineLevel="1">
      <c r="D236" s="137" t="s">
        <v>234</v>
      </c>
      <c r="E236" s="78"/>
    </row>
    <row r="237" spans="4:5" hidden="1" outlineLevel="1">
      <c r="D237" s="137" t="s">
        <v>235</v>
      </c>
      <c r="E237" s="78"/>
    </row>
    <row r="238" spans="4:5" hidden="1" outlineLevel="1">
      <c r="D238" s="137" t="s">
        <v>236</v>
      </c>
      <c r="E238" s="78"/>
    </row>
    <row r="239" spans="4:5" hidden="1" outlineLevel="1">
      <c r="D239" s="137" t="s">
        <v>237</v>
      </c>
      <c r="E239" s="78"/>
    </row>
    <row r="240" spans="4:5" hidden="1" outlineLevel="1">
      <c r="D240" s="137" t="s">
        <v>238</v>
      </c>
      <c r="E240" s="78"/>
    </row>
    <row r="241" spans="2:8" hidden="1" outlineLevel="1">
      <c r="D241" s="137" t="s">
        <v>239</v>
      </c>
      <c r="E241" s="78"/>
    </row>
    <row r="242" spans="2:8" hidden="1" outlineLevel="1">
      <c r="D242" s="137" t="s">
        <v>240</v>
      </c>
      <c r="E242" s="78"/>
    </row>
    <row r="243" spans="2:8" hidden="1" outlineLevel="1">
      <c r="D243" s="148" t="str">
        <f ca="1">"["&amp;B$218&amp;" "&amp;"Line "&amp;ROW()-ROW(D$219)&amp;"]"</f>
        <v>[Rolling Stock Maintenance Line 24]</v>
      </c>
      <c r="E243" s="149"/>
    </row>
    <row r="244" spans="2:8" hidden="1" outlineLevel="1">
      <c r="D244" s="148" t="str">
        <f t="shared" ref="D244:D249" ca="1" si="6">"["&amp;B$218&amp;" "&amp;"Line "&amp;ROW()-ROW(D$219)&amp;"]"</f>
        <v>[Rolling Stock Maintenance Line 25]</v>
      </c>
      <c r="E244" s="149"/>
    </row>
    <row r="245" spans="2:8" hidden="1" outlineLevel="1">
      <c r="D245" s="148" t="str">
        <f t="shared" ca="1" si="6"/>
        <v>[Rolling Stock Maintenance Line 26]</v>
      </c>
      <c r="E245" s="149"/>
    </row>
    <row r="246" spans="2:8" hidden="1" outlineLevel="1">
      <c r="D246" s="148" t="str">
        <f t="shared" ca="1" si="6"/>
        <v>[Rolling Stock Maintenance Line 27]</v>
      </c>
      <c r="E246" s="149"/>
    </row>
    <row r="247" spans="2:8" hidden="1" outlineLevel="1">
      <c r="D247" s="148" t="str">
        <f t="shared" ca="1" si="6"/>
        <v>[Rolling Stock Maintenance Line 28]</v>
      </c>
      <c r="E247" s="149"/>
    </row>
    <row r="248" spans="2:8" hidden="1" outlineLevel="1">
      <c r="D248" s="148" t="str">
        <f t="shared" ca="1" si="6"/>
        <v>[Rolling Stock Maintenance Line 29]</v>
      </c>
      <c r="E248" s="149"/>
    </row>
    <row r="249" spans="2:8" hidden="1" outlineLevel="1">
      <c r="D249" s="150" t="str">
        <f t="shared" ca="1" si="6"/>
        <v>[Rolling Stock Maintenance Line 30]</v>
      </c>
      <c r="E249" s="151"/>
    </row>
    <row r="250" spans="2:8" collapsed="1"/>
    <row r="251" spans="2:8" ht="15">
      <c r="B251" s="15" t="s">
        <v>241</v>
      </c>
      <c r="C251" s="15"/>
      <c r="D251" s="15"/>
      <c r="E251" s="15"/>
      <c r="F251" s="15"/>
      <c r="G251" s="15"/>
      <c r="H251" s="15"/>
    </row>
    <row r="252" spans="2:8" hidden="1" outlineLevel="1"/>
    <row r="253" spans="2:8" hidden="1" outlineLevel="1">
      <c r="D253" s="135" t="s">
        <v>242</v>
      </c>
      <c r="E253" s="146"/>
    </row>
    <row r="254" spans="2:8" hidden="1" outlineLevel="1">
      <c r="D254" s="137" t="s">
        <v>243</v>
      </c>
      <c r="E254" s="78"/>
    </row>
    <row r="255" spans="2:8" hidden="1" outlineLevel="1">
      <c r="D255" s="137" t="s">
        <v>244</v>
      </c>
      <c r="E255" s="78"/>
    </row>
    <row r="256" spans="2:8" hidden="1" outlineLevel="1">
      <c r="D256" s="137" t="s">
        <v>245</v>
      </c>
      <c r="E256" s="78"/>
    </row>
    <row r="257" spans="4:5" hidden="1" outlineLevel="1">
      <c r="D257" s="137" t="s">
        <v>246</v>
      </c>
      <c r="E257" s="78"/>
    </row>
    <row r="258" spans="4:5" hidden="1" outlineLevel="1">
      <c r="D258" s="137" t="s">
        <v>247</v>
      </c>
      <c r="E258" s="78"/>
    </row>
    <row r="259" spans="4:5" hidden="1" outlineLevel="1">
      <c r="D259" s="137" t="s">
        <v>248</v>
      </c>
      <c r="E259" s="78"/>
    </row>
    <row r="260" spans="4:5" hidden="1" outlineLevel="1">
      <c r="D260" s="137" t="s">
        <v>249</v>
      </c>
      <c r="E260" s="78"/>
    </row>
    <row r="261" spans="4:5" hidden="1" outlineLevel="1">
      <c r="D261" s="137" t="s">
        <v>250</v>
      </c>
      <c r="E261" s="78"/>
    </row>
    <row r="262" spans="4:5" hidden="1" outlineLevel="1">
      <c r="D262" s="137" t="s">
        <v>251</v>
      </c>
      <c r="E262" s="78"/>
    </row>
    <row r="263" spans="4:5" hidden="1" outlineLevel="1">
      <c r="D263" s="137" t="s">
        <v>252</v>
      </c>
      <c r="E263" s="78"/>
    </row>
    <row r="264" spans="4:5" hidden="1" outlineLevel="1">
      <c r="D264" s="137" t="s">
        <v>253</v>
      </c>
      <c r="E264" s="78"/>
    </row>
    <row r="265" spans="4:5" hidden="1" outlineLevel="1">
      <c r="D265" s="137" t="s">
        <v>254</v>
      </c>
      <c r="E265" s="78"/>
    </row>
    <row r="266" spans="4:5" hidden="1" outlineLevel="1">
      <c r="D266" s="137" t="s">
        <v>255</v>
      </c>
      <c r="E266" s="78"/>
    </row>
    <row r="267" spans="4:5" hidden="1" outlineLevel="1">
      <c r="D267" s="137" t="s">
        <v>256</v>
      </c>
      <c r="E267" s="78"/>
    </row>
    <row r="268" spans="4:5" hidden="1" outlineLevel="1">
      <c r="D268" s="137" t="s">
        <v>257</v>
      </c>
      <c r="E268" s="78"/>
    </row>
    <row r="269" spans="4:5" hidden="1" outlineLevel="1">
      <c r="D269" s="137" t="s">
        <v>258</v>
      </c>
      <c r="E269" s="78"/>
    </row>
    <row r="270" spans="4:5" hidden="1" outlineLevel="1">
      <c r="D270" s="137" t="s">
        <v>259</v>
      </c>
      <c r="E270" s="78"/>
    </row>
    <row r="271" spans="4:5" hidden="1" outlineLevel="1">
      <c r="D271" s="137" t="s">
        <v>260</v>
      </c>
      <c r="E271" s="78"/>
    </row>
    <row r="272" spans="4:5" hidden="1" outlineLevel="1">
      <c r="D272" s="137" t="s">
        <v>960</v>
      </c>
      <c r="E272" s="78"/>
    </row>
    <row r="273" spans="2:8" hidden="1" outlineLevel="1">
      <c r="D273" s="137" t="s">
        <v>981</v>
      </c>
      <c r="E273" s="78"/>
    </row>
    <row r="274" spans="2:8" hidden="1" outlineLevel="1">
      <c r="D274" s="137" t="s">
        <v>982</v>
      </c>
      <c r="E274" s="78"/>
    </row>
    <row r="275" spans="2:8" hidden="1" outlineLevel="1">
      <c r="D275" s="137" t="s">
        <v>983</v>
      </c>
      <c r="E275" s="78"/>
    </row>
    <row r="276" spans="2:8" hidden="1" outlineLevel="1">
      <c r="D276" s="148" t="str">
        <f t="shared" ref="D276:D282" ca="1" si="7">"["&amp;B$251&amp;" "&amp;"Line "&amp;ROW()-ROW(D$252)&amp;"]"</f>
        <v>[Industry &amp; Professional Services Line 24]</v>
      </c>
      <c r="E276" s="149"/>
    </row>
    <row r="277" spans="2:8" hidden="1" outlineLevel="1">
      <c r="D277" s="148" t="str">
        <f t="shared" ca="1" si="7"/>
        <v>[Industry &amp; Professional Services Line 25]</v>
      </c>
      <c r="E277" s="149"/>
    </row>
    <row r="278" spans="2:8" hidden="1" outlineLevel="1">
      <c r="D278" s="148" t="str">
        <f t="shared" ca="1" si="7"/>
        <v>[Industry &amp; Professional Services Line 26]</v>
      </c>
      <c r="E278" s="149"/>
    </row>
    <row r="279" spans="2:8" hidden="1" outlineLevel="1">
      <c r="D279" s="148" t="str">
        <f t="shared" ca="1" si="7"/>
        <v>[Industry &amp; Professional Services Line 27]</v>
      </c>
      <c r="E279" s="149"/>
    </row>
    <row r="280" spans="2:8" hidden="1" outlineLevel="1">
      <c r="D280" s="148" t="str">
        <f t="shared" ca="1" si="7"/>
        <v>[Industry &amp; Professional Services Line 28]</v>
      </c>
      <c r="E280" s="149"/>
    </row>
    <row r="281" spans="2:8" hidden="1" outlineLevel="1">
      <c r="D281" s="148" t="str">
        <f t="shared" ca="1" si="7"/>
        <v>[Industry &amp; Professional Services Line 29]</v>
      </c>
      <c r="E281" s="149"/>
    </row>
    <row r="282" spans="2:8" hidden="1" outlineLevel="1">
      <c r="D282" s="150" t="str">
        <f t="shared" ca="1" si="7"/>
        <v>[Industry &amp; Professional Services Line 30]</v>
      </c>
      <c r="E282" s="151"/>
    </row>
    <row r="283" spans="2:8" collapsed="1"/>
    <row r="284" spans="2:8" ht="15">
      <c r="B284" s="15" t="s">
        <v>261</v>
      </c>
      <c r="C284" s="15"/>
      <c r="D284" s="15"/>
      <c r="E284" s="15"/>
      <c r="F284" s="15"/>
      <c r="G284" s="15"/>
      <c r="H284" s="15"/>
    </row>
    <row r="285" spans="2:8" hidden="1" outlineLevel="1"/>
    <row r="286" spans="2:8" hidden="1" outlineLevel="1">
      <c r="D286" s="135" t="s">
        <v>262</v>
      </c>
      <c r="E286" s="146"/>
    </row>
    <row r="287" spans="2:8" hidden="1" outlineLevel="1">
      <c r="D287" s="137" t="s">
        <v>263</v>
      </c>
      <c r="E287" s="78"/>
    </row>
    <row r="288" spans="2:8" hidden="1" outlineLevel="1">
      <c r="D288" s="137" t="s">
        <v>264</v>
      </c>
      <c r="E288" s="78"/>
    </row>
    <row r="289" spans="4:5" hidden="1" outlineLevel="1">
      <c r="D289" s="137" t="s">
        <v>265</v>
      </c>
      <c r="E289" s="78"/>
    </row>
    <row r="290" spans="4:5" hidden="1" outlineLevel="1">
      <c r="D290" s="137" t="s">
        <v>266</v>
      </c>
      <c r="E290" s="78"/>
    </row>
    <row r="291" spans="4:5" hidden="1" outlineLevel="1">
      <c r="D291" s="137" t="s">
        <v>267</v>
      </c>
      <c r="E291" s="78"/>
    </row>
    <row r="292" spans="4:5" hidden="1" outlineLevel="1">
      <c r="D292" s="137" t="s">
        <v>268</v>
      </c>
      <c r="E292" s="78"/>
    </row>
    <row r="293" spans="4:5" hidden="1" outlineLevel="1">
      <c r="D293" s="137" t="s">
        <v>269</v>
      </c>
      <c r="E293" s="78"/>
    </row>
    <row r="294" spans="4:5" hidden="1" outlineLevel="1">
      <c r="D294" s="137" t="s">
        <v>270</v>
      </c>
      <c r="E294" s="78"/>
    </row>
    <row r="295" spans="4:5" hidden="1" outlineLevel="1">
      <c r="D295" s="137" t="s">
        <v>271</v>
      </c>
      <c r="E295" s="78"/>
    </row>
    <row r="296" spans="4:5" hidden="1" outlineLevel="1">
      <c r="D296" s="137" t="s">
        <v>272</v>
      </c>
      <c r="E296" s="78"/>
    </row>
    <row r="297" spans="4:5" hidden="1" outlineLevel="1">
      <c r="D297" s="137" t="s">
        <v>273</v>
      </c>
      <c r="E297" s="78"/>
    </row>
    <row r="298" spans="4:5" hidden="1" outlineLevel="1">
      <c r="D298" s="137" t="s">
        <v>274</v>
      </c>
      <c r="E298" s="78"/>
    </row>
    <row r="299" spans="4:5" hidden="1" outlineLevel="1">
      <c r="D299" s="137" t="s">
        <v>275</v>
      </c>
      <c r="E299" s="78"/>
    </row>
    <row r="300" spans="4:5" hidden="1" outlineLevel="1">
      <c r="D300" s="137" t="s">
        <v>276</v>
      </c>
      <c r="E300" s="78"/>
    </row>
    <row r="301" spans="4:5" hidden="1" outlineLevel="1">
      <c r="D301" s="137" t="s">
        <v>277</v>
      </c>
      <c r="E301" s="78"/>
    </row>
    <row r="302" spans="4:5" hidden="1" outlineLevel="1">
      <c r="D302" s="137" t="s">
        <v>278</v>
      </c>
      <c r="E302" s="78"/>
    </row>
    <row r="303" spans="4:5" hidden="1" outlineLevel="1">
      <c r="D303" s="137" t="s">
        <v>279</v>
      </c>
      <c r="E303" s="78"/>
    </row>
    <row r="304" spans="4:5" hidden="1" outlineLevel="1">
      <c r="D304" s="137" t="s">
        <v>280</v>
      </c>
      <c r="E304" s="78"/>
    </row>
    <row r="305" spans="4:5" hidden="1" outlineLevel="1">
      <c r="D305" s="137" t="s">
        <v>281</v>
      </c>
      <c r="E305" s="78"/>
    </row>
    <row r="306" spans="4:5" hidden="1" outlineLevel="1">
      <c r="D306" s="137" t="s">
        <v>282</v>
      </c>
      <c r="E306" s="78"/>
    </row>
    <row r="307" spans="4:5" hidden="1" outlineLevel="1">
      <c r="D307" s="137" t="s">
        <v>283</v>
      </c>
      <c r="E307" s="78"/>
    </row>
    <row r="308" spans="4:5" hidden="1" outlineLevel="1">
      <c r="D308" s="137" t="s">
        <v>284</v>
      </c>
      <c r="E308" s="78"/>
    </row>
    <row r="309" spans="4:5" hidden="1" outlineLevel="1">
      <c r="D309" s="137" t="s">
        <v>285</v>
      </c>
      <c r="E309" s="78"/>
    </row>
    <row r="310" spans="4:5" hidden="1" outlineLevel="1">
      <c r="D310" s="137" t="s">
        <v>167</v>
      </c>
      <c r="E310" s="78"/>
    </row>
    <row r="311" spans="4:5" hidden="1" outlineLevel="1">
      <c r="D311" s="137" t="s">
        <v>950</v>
      </c>
      <c r="E311" s="78"/>
    </row>
    <row r="312" spans="4:5" hidden="1" outlineLevel="1">
      <c r="D312" s="148" t="str">
        <f ca="1">"["&amp;B$284&amp;" "&amp;"Line "&amp;ROW()-ROW(D$285)&amp;"]"</f>
        <v>[Administrative Costs &amp; Other Line 27]</v>
      </c>
      <c r="E312" s="149"/>
    </row>
    <row r="313" spans="4:5" hidden="1" outlineLevel="1">
      <c r="D313" s="148" t="str">
        <f ca="1">"["&amp;B$284&amp;" "&amp;"Line "&amp;ROW()-ROW(D$285)&amp;"]"</f>
        <v>[Administrative Costs &amp; Other Line 28]</v>
      </c>
      <c r="E313" s="149"/>
    </row>
    <row r="314" spans="4:5" hidden="1" outlineLevel="1">
      <c r="D314" s="148" t="str">
        <f ca="1">"["&amp;B$284&amp;" "&amp;"Line "&amp;ROW()-ROW(D$285)&amp;"]"</f>
        <v>[Administrative Costs &amp; Other Line 29]</v>
      </c>
      <c r="E314" s="149"/>
    </row>
    <row r="315" spans="4:5" hidden="1" outlineLevel="1">
      <c r="D315" s="148" t="str">
        <f t="shared" ref="D315:D318" ca="1" si="8">"["&amp;B$284&amp;" "&amp;"Line "&amp;ROW()-ROW(D$285)&amp;"]"</f>
        <v>[Administrative Costs &amp; Other Line 30]</v>
      </c>
      <c r="E315" s="149"/>
    </row>
    <row r="316" spans="4:5" hidden="1" outlineLevel="1">
      <c r="D316" s="148" t="str">
        <f t="shared" ca="1" si="8"/>
        <v>[Administrative Costs &amp; Other Line 31]</v>
      </c>
      <c r="E316" s="149"/>
    </row>
    <row r="317" spans="4:5" hidden="1" outlineLevel="1">
      <c r="D317" s="148" t="str">
        <f t="shared" ca="1" si="8"/>
        <v>[Administrative Costs &amp; Other Line 32]</v>
      </c>
      <c r="E317" s="149"/>
    </row>
    <row r="318" spans="4:5" hidden="1" outlineLevel="1">
      <c r="D318" s="148" t="str">
        <f t="shared" ca="1" si="8"/>
        <v>[Administrative Costs &amp; Other Line 33]</v>
      </c>
      <c r="E318" s="149"/>
    </row>
    <row r="319" spans="4:5" hidden="1" outlineLevel="1">
      <c r="D319" s="148" t="str">
        <f ca="1">"["&amp;B$284&amp;" "&amp;"Line "&amp;ROW()-ROW(D$285)&amp;"]"</f>
        <v>[Administrative Costs &amp; Other Line 34]</v>
      </c>
      <c r="E319" s="149"/>
    </row>
    <row r="320" spans="4:5" hidden="1" outlineLevel="1">
      <c r="D320" s="150" t="str">
        <f ca="1">"["&amp;B$284&amp;" "&amp;"Line "&amp;ROW()-ROW(D$285)&amp;"]"</f>
        <v>[Administrative Costs &amp; Other Line 35]</v>
      </c>
      <c r="E320" s="151"/>
    </row>
    <row r="321" spans="2:8" collapsed="1"/>
    <row r="322" spans="2:8" ht="15">
      <c r="B322" s="15" t="s">
        <v>287</v>
      </c>
      <c r="C322" s="15"/>
      <c r="D322" s="15"/>
      <c r="E322" s="15"/>
      <c r="F322" s="15"/>
      <c r="G322" s="15"/>
      <c r="H322" s="15"/>
    </row>
    <row r="323" spans="2:8" hidden="1" outlineLevel="1"/>
    <row r="324" spans="2:8" hidden="1" outlineLevel="1">
      <c r="D324" s="135" t="s">
        <v>288</v>
      </c>
      <c r="E324" s="68"/>
    </row>
    <row r="325" spans="2:8" hidden="1" outlineLevel="1">
      <c r="D325" s="140" t="s">
        <v>655</v>
      </c>
      <c r="E325" s="82"/>
    </row>
    <row r="326" spans="2:8" collapsed="1"/>
    <row r="328" spans="2:8" ht="16.5">
      <c r="B328" s="5" t="s">
        <v>289</v>
      </c>
      <c r="C328" s="5"/>
      <c r="D328" s="5"/>
      <c r="E328" s="5"/>
      <c r="F328" s="5"/>
      <c r="G328" s="5"/>
      <c r="H328" s="5"/>
    </row>
    <row r="330" spans="2:8" ht="15">
      <c r="B330" s="15" t="s">
        <v>290</v>
      </c>
      <c r="C330" s="15"/>
      <c r="D330" s="15"/>
      <c r="E330" s="15"/>
      <c r="F330" s="15"/>
      <c r="G330" s="15"/>
      <c r="H330" s="15"/>
    </row>
    <row r="331" spans="2:8" hidden="1" outlineLevel="1">
      <c r="D331" s="533"/>
    </row>
    <row r="332" spans="2:8" hidden="1" outlineLevel="1">
      <c r="D332" s="135" t="s">
        <v>291</v>
      </c>
      <c r="E332" s="146"/>
    </row>
    <row r="333" spans="2:8" hidden="1" outlineLevel="1">
      <c r="D333" s="137" t="s">
        <v>292</v>
      </c>
      <c r="E333" s="78"/>
    </row>
    <row r="334" spans="2:8" hidden="1" outlineLevel="1">
      <c r="D334" s="137" t="s">
        <v>293</v>
      </c>
      <c r="E334" s="78"/>
    </row>
    <row r="335" spans="2:8" hidden="1" outlineLevel="1">
      <c r="D335" s="137" t="s">
        <v>294</v>
      </c>
      <c r="E335" s="78"/>
    </row>
    <row r="336" spans="2:8" hidden="1" outlineLevel="1">
      <c r="D336" s="137" t="s">
        <v>295</v>
      </c>
      <c r="E336" s="78"/>
    </row>
    <row r="337" spans="4:5" hidden="1" outlineLevel="1">
      <c r="D337" s="137" t="s">
        <v>296</v>
      </c>
      <c r="E337" s="78"/>
    </row>
    <row r="338" spans="4:5" hidden="1" outlineLevel="1">
      <c r="D338" s="137" t="s">
        <v>297</v>
      </c>
      <c r="E338" s="78"/>
    </row>
    <row r="339" spans="4:5" hidden="1" outlineLevel="1">
      <c r="D339" s="137" t="s">
        <v>890</v>
      </c>
      <c r="E339" s="78"/>
    </row>
    <row r="340" spans="4:5" hidden="1" outlineLevel="1">
      <c r="D340" s="137" t="s">
        <v>891</v>
      </c>
      <c r="E340" s="78"/>
    </row>
    <row r="341" spans="4:5" hidden="1" outlineLevel="1">
      <c r="D341" s="137" t="s">
        <v>892</v>
      </c>
      <c r="E341" s="78"/>
    </row>
    <row r="342" spans="4:5" hidden="1" outlineLevel="1">
      <c r="D342" s="137" t="s">
        <v>298</v>
      </c>
      <c r="E342" s="78"/>
    </row>
    <row r="343" spans="4:5" hidden="1" outlineLevel="1">
      <c r="D343" s="137" t="s">
        <v>951</v>
      </c>
      <c r="E343" s="78"/>
    </row>
    <row r="344" spans="4:5" hidden="1" outlineLevel="1">
      <c r="D344" s="137" t="s">
        <v>299</v>
      </c>
      <c r="E344" s="78"/>
    </row>
    <row r="345" spans="4:5" hidden="1" outlineLevel="1">
      <c r="D345" s="137" t="s">
        <v>300</v>
      </c>
      <c r="E345" s="78"/>
    </row>
    <row r="346" spans="4:5" hidden="1" outlineLevel="1">
      <c r="D346" s="137" t="s">
        <v>889</v>
      </c>
      <c r="E346" s="78"/>
    </row>
    <row r="347" spans="4:5" hidden="1" outlineLevel="1">
      <c r="D347" s="137" t="s">
        <v>301</v>
      </c>
      <c r="E347" s="78"/>
    </row>
    <row r="348" spans="4:5" hidden="1" outlineLevel="1">
      <c r="D348" s="137" t="s">
        <v>302</v>
      </c>
      <c r="E348" s="78"/>
    </row>
    <row r="349" spans="4:5" hidden="1" outlineLevel="1">
      <c r="D349" s="137" t="s">
        <v>303</v>
      </c>
      <c r="E349" s="78"/>
    </row>
    <row r="350" spans="4:5" hidden="1" outlineLevel="1">
      <c r="D350" s="137" t="s">
        <v>304</v>
      </c>
      <c r="E350" s="78"/>
    </row>
    <row r="351" spans="4:5" hidden="1" outlineLevel="1">
      <c r="D351" s="148" t="str">
        <f t="shared" ref="D351:D381" ca="1" si="9">"["&amp;B$330&amp;" "&amp;"Line "&amp;ROW()-ROW(D$331)&amp;"]"</f>
        <v>[Rolling Stock Line 20]</v>
      </c>
      <c r="E351" s="149"/>
    </row>
    <row r="352" spans="4:5" hidden="1" outlineLevel="1">
      <c r="D352" s="148" t="str">
        <f t="shared" ca="1" si="9"/>
        <v>[Rolling Stock Line 21]</v>
      </c>
      <c r="E352" s="149"/>
    </row>
    <row r="353" spans="4:5" hidden="1" outlineLevel="1">
      <c r="D353" s="148" t="str">
        <f t="shared" ca="1" si="9"/>
        <v>[Rolling Stock Line 22]</v>
      </c>
      <c r="E353" s="149"/>
    </row>
    <row r="354" spans="4:5" hidden="1" outlineLevel="1">
      <c r="D354" s="148" t="str">
        <f t="shared" ca="1" si="9"/>
        <v>[Rolling Stock Line 23]</v>
      </c>
      <c r="E354" s="149"/>
    </row>
    <row r="355" spans="4:5" hidden="1" outlineLevel="1">
      <c r="D355" s="148" t="str">
        <f t="shared" ca="1" si="9"/>
        <v>[Rolling Stock Line 24]</v>
      </c>
      <c r="E355" s="149"/>
    </row>
    <row r="356" spans="4:5" hidden="1" outlineLevel="1">
      <c r="D356" s="148" t="str">
        <f t="shared" ca="1" si="9"/>
        <v>[Rolling Stock Line 25]</v>
      </c>
      <c r="E356" s="149"/>
    </row>
    <row r="357" spans="4:5" hidden="1" outlineLevel="1">
      <c r="D357" s="148" t="str">
        <f t="shared" ca="1" si="9"/>
        <v>[Rolling Stock Line 26]</v>
      </c>
      <c r="E357" s="149"/>
    </row>
    <row r="358" spans="4:5" hidden="1" outlineLevel="1">
      <c r="D358" s="148" t="str">
        <f t="shared" ca="1" si="9"/>
        <v>[Rolling Stock Line 27]</v>
      </c>
      <c r="E358" s="149"/>
    </row>
    <row r="359" spans="4:5" hidden="1" outlineLevel="1">
      <c r="D359" s="148" t="str">
        <f t="shared" ca="1" si="9"/>
        <v>[Rolling Stock Line 28]</v>
      </c>
      <c r="E359" s="149"/>
    </row>
    <row r="360" spans="4:5" hidden="1" outlineLevel="1">
      <c r="D360" s="148" t="str">
        <f t="shared" ca="1" si="9"/>
        <v>[Rolling Stock Line 29]</v>
      </c>
      <c r="E360" s="149"/>
    </row>
    <row r="361" spans="4:5" hidden="1" outlineLevel="1">
      <c r="D361" s="148" t="str">
        <f t="shared" ca="1" si="9"/>
        <v>[Rolling Stock Line 30]</v>
      </c>
      <c r="E361" s="149"/>
    </row>
    <row r="362" spans="4:5" hidden="1" outlineLevel="1">
      <c r="D362" s="148" t="str">
        <f t="shared" ca="1" si="9"/>
        <v>[Rolling Stock Line 31]</v>
      </c>
      <c r="E362" s="149"/>
    </row>
    <row r="363" spans="4:5" hidden="1" outlineLevel="1">
      <c r="D363" s="148" t="str">
        <f t="shared" ca="1" si="9"/>
        <v>[Rolling Stock Line 32]</v>
      </c>
      <c r="E363" s="149"/>
    </row>
    <row r="364" spans="4:5" hidden="1" outlineLevel="1">
      <c r="D364" s="148" t="str">
        <f t="shared" ca="1" si="9"/>
        <v>[Rolling Stock Line 33]</v>
      </c>
      <c r="E364" s="149"/>
    </row>
    <row r="365" spans="4:5" hidden="1" outlineLevel="1">
      <c r="D365" s="148" t="str">
        <f t="shared" ca="1" si="9"/>
        <v>[Rolling Stock Line 34]</v>
      </c>
      <c r="E365" s="149"/>
    </row>
    <row r="366" spans="4:5" hidden="1" outlineLevel="1">
      <c r="D366" s="148" t="str">
        <f t="shared" ca="1" si="9"/>
        <v>[Rolling Stock Line 35]</v>
      </c>
      <c r="E366" s="149"/>
    </row>
    <row r="367" spans="4:5" hidden="1" outlineLevel="1">
      <c r="D367" s="148" t="str">
        <f t="shared" ca="1" si="9"/>
        <v>[Rolling Stock Line 36]</v>
      </c>
      <c r="E367" s="149"/>
    </row>
    <row r="368" spans="4:5" hidden="1" outlineLevel="1">
      <c r="D368" s="148" t="str">
        <f t="shared" ca="1" si="9"/>
        <v>[Rolling Stock Line 37]</v>
      </c>
      <c r="E368" s="149"/>
    </row>
    <row r="369" spans="2:8" hidden="1" outlineLevel="1">
      <c r="D369" s="148" t="str">
        <f t="shared" ca="1" si="9"/>
        <v>[Rolling Stock Line 38]</v>
      </c>
      <c r="E369" s="149"/>
    </row>
    <row r="370" spans="2:8" hidden="1" outlineLevel="1">
      <c r="D370" s="148" t="str">
        <f t="shared" ca="1" si="9"/>
        <v>[Rolling Stock Line 39]</v>
      </c>
      <c r="E370" s="149"/>
    </row>
    <row r="371" spans="2:8" hidden="1" outlineLevel="1">
      <c r="D371" s="148" t="str">
        <f t="shared" ca="1" si="9"/>
        <v>[Rolling Stock Line 40]</v>
      </c>
      <c r="E371" s="149"/>
    </row>
    <row r="372" spans="2:8" hidden="1" outlineLevel="1">
      <c r="D372" s="148" t="str">
        <f t="shared" ca="1" si="9"/>
        <v>[Rolling Stock Line 41]</v>
      </c>
      <c r="E372" s="149"/>
    </row>
    <row r="373" spans="2:8" hidden="1" outlineLevel="1">
      <c r="D373" s="148" t="str">
        <f t="shared" ca="1" si="9"/>
        <v>[Rolling Stock Line 42]</v>
      </c>
      <c r="E373" s="149"/>
    </row>
    <row r="374" spans="2:8" hidden="1" outlineLevel="1">
      <c r="D374" s="148" t="str">
        <f t="shared" ca="1" si="9"/>
        <v>[Rolling Stock Line 43]</v>
      </c>
      <c r="E374" s="149"/>
    </row>
    <row r="375" spans="2:8" hidden="1" outlineLevel="1">
      <c r="D375" s="148" t="str">
        <f t="shared" ca="1" si="9"/>
        <v>[Rolling Stock Line 44]</v>
      </c>
      <c r="E375" s="149"/>
    </row>
    <row r="376" spans="2:8" hidden="1" outlineLevel="1">
      <c r="D376" s="148" t="str">
        <f t="shared" ca="1" si="9"/>
        <v>[Rolling Stock Line 45]</v>
      </c>
      <c r="E376" s="149"/>
    </row>
    <row r="377" spans="2:8" hidden="1" outlineLevel="1">
      <c r="D377" s="148" t="str">
        <f t="shared" ca="1" si="9"/>
        <v>[Rolling Stock Line 46]</v>
      </c>
      <c r="E377" s="149"/>
    </row>
    <row r="378" spans="2:8" hidden="1" outlineLevel="1">
      <c r="D378" s="148" t="str">
        <f t="shared" ca="1" si="9"/>
        <v>[Rolling Stock Line 47]</v>
      </c>
      <c r="E378" s="149"/>
    </row>
    <row r="379" spans="2:8" hidden="1" outlineLevel="1">
      <c r="D379" s="148" t="str">
        <f t="shared" ca="1" si="9"/>
        <v>[Rolling Stock Line 48]</v>
      </c>
      <c r="E379" s="149"/>
    </row>
    <row r="380" spans="2:8" hidden="1" outlineLevel="1">
      <c r="D380" s="148" t="str">
        <f t="shared" ca="1" si="9"/>
        <v>[Rolling Stock Line 49]</v>
      </c>
      <c r="E380" s="149"/>
    </row>
    <row r="381" spans="2:8" hidden="1" outlineLevel="1">
      <c r="D381" s="150" t="str">
        <f t="shared" ca="1" si="9"/>
        <v>[Rolling Stock Line 50]</v>
      </c>
      <c r="E381" s="151"/>
    </row>
    <row r="382" spans="2:8" collapsed="1"/>
    <row r="383" spans="2:8" ht="16.5">
      <c r="B383" s="5" t="s">
        <v>305</v>
      </c>
      <c r="C383" s="5"/>
      <c r="D383" s="5"/>
      <c r="E383" s="5"/>
      <c r="F383" s="5"/>
      <c r="G383" s="5"/>
      <c r="H383" s="5"/>
    </row>
    <row r="385" spans="2:8" ht="15">
      <c r="B385" s="15" t="s">
        <v>306</v>
      </c>
      <c r="C385" s="15"/>
      <c r="D385" s="15"/>
      <c r="E385" s="15"/>
      <c r="F385" s="15"/>
      <c r="G385" s="15"/>
      <c r="H385" s="15"/>
    </row>
    <row r="386" spans="2:8" hidden="1" outlineLevel="1"/>
    <row r="387" spans="2:8" hidden="1" outlineLevel="1">
      <c r="D387" s="135" t="s">
        <v>307</v>
      </c>
      <c r="E387" s="162"/>
    </row>
    <row r="388" spans="2:8" hidden="1" outlineLevel="1">
      <c r="D388" s="140" t="s">
        <v>308</v>
      </c>
      <c r="E388" s="163"/>
    </row>
    <row r="389" spans="2:8" collapsed="1"/>
    <row r="390" spans="2:8" ht="15">
      <c r="B390" s="15" t="s">
        <v>309</v>
      </c>
      <c r="C390" s="15"/>
      <c r="D390" s="15"/>
      <c r="E390" s="15"/>
      <c r="F390" s="15"/>
      <c r="G390" s="15"/>
      <c r="H390" s="15"/>
    </row>
    <row r="391" spans="2:8" hidden="1" outlineLevel="1"/>
    <row r="392" spans="2:8" hidden="1" outlineLevel="1">
      <c r="D392" s="135" t="s">
        <v>310</v>
      </c>
      <c r="E392" s="146"/>
    </row>
    <row r="393" spans="2:8" hidden="1" outlineLevel="1">
      <c r="D393" s="137" t="s">
        <v>311</v>
      </c>
      <c r="E393" s="78"/>
    </row>
    <row r="394" spans="2:8" hidden="1" outlineLevel="1">
      <c r="D394" s="137" t="s">
        <v>312</v>
      </c>
      <c r="E394" s="78"/>
    </row>
    <row r="395" spans="2:8" hidden="1" outlineLevel="1">
      <c r="D395" s="137" t="s">
        <v>313</v>
      </c>
      <c r="E395" s="78"/>
    </row>
    <row r="396" spans="2:8" hidden="1" outlineLevel="1">
      <c r="D396" s="150" t="str">
        <f ca="1">"["&amp;B$390&amp;" "&amp;"Line "&amp;ROW()-ROW(D$391)&amp;"]"</f>
        <v>[Track Access Charges Line 5]</v>
      </c>
      <c r="E396" s="164"/>
    </row>
    <row r="397" spans="2:8" collapsed="1"/>
    <row r="398" spans="2:8" ht="15">
      <c r="B398" s="15" t="s">
        <v>314</v>
      </c>
      <c r="C398" s="15"/>
      <c r="D398" s="15"/>
      <c r="E398" s="15"/>
      <c r="F398" s="15"/>
      <c r="G398" s="15"/>
      <c r="H398" s="15"/>
    </row>
    <row r="399" spans="2:8" hidden="1" outlineLevel="1"/>
    <row r="400" spans="2:8" hidden="1" outlineLevel="1">
      <c r="C400" s="153" t="s">
        <v>315</v>
      </c>
    </row>
    <row r="401" spans="3:5" hidden="1" outlineLevel="1">
      <c r="D401" s="135" t="s">
        <v>316</v>
      </c>
      <c r="E401" s="162"/>
    </row>
    <row r="402" spans="3:5" hidden="1" outlineLevel="1">
      <c r="D402" s="137" t="s">
        <v>317</v>
      </c>
      <c r="E402" s="165"/>
    </row>
    <row r="403" spans="3:5" hidden="1" outlineLevel="1">
      <c r="D403" s="140" t="s">
        <v>318</v>
      </c>
      <c r="E403" s="163"/>
    </row>
    <row r="404" spans="3:5" hidden="1" outlineLevel="1"/>
    <row r="405" spans="3:5" hidden="1" outlineLevel="1">
      <c r="C405" s="153" t="s">
        <v>319</v>
      </c>
    </row>
    <row r="406" spans="3:5" hidden="1" outlineLevel="1">
      <c r="D406" s="135" t="s">
        <v>320</v>
      </c>
      <c r="E406" s="162"/>
    </row>
    <row r="407" spans="3:5" hidden="1" outlineLevel="1">
      <c r="D407" s="137" t="s">
        <v>321</v>
      </c>
      <c r="E407" s="165"/>
    </row>
    <row r="408" spans="3:5" hidden="1" outlineLevel="1">
      <c r="D408" s="150" t="str">
        <f ca="1">"["&amp;C$405&amp;" "&amp;"Line "&amp;ROW()-ROW(D$405)&amp;"]"</f>
        <v>[SFO Station Access Charges Line 3]</v>
      </c>
      <c r="E408" s="164"/>
    </row>
    <row r="409" spans="3:5" ht="9.75" hidden="1" customHeight="1" outlineLevel="1"/>
    <row r="410" spans="3:5" hidden="1" outlineLevel="1">
      <c r="C410" s="153" t="s">
        <v>322</v>
      </c>
    </row>
    <row r="411" spans="3:5" hidden="1" outlineLevel="1">
      <c r="D411" s="135" t="s">
        <v>323</v>
      </c>
      <c r="E411" s="162"/>
    </row>
    <row r="412" spans="3:5" hidden="1" outlineLevel="1">
      <c r="D412" s="137" t="s">
        <v>324</v>
      </c>
      <c r="E412" s="165"/>
    </row>
    <row r="413" spans="3:5" hidden="1" outlineLevel="1">
      <c r="D413" s="150" t="str">
        <f ca="1">"["&amp;C$410&amp;" "&amp;"Line "&amp;ROW()-ROW(D$410)&amp;"]"</f>
        <v>[Independent Station Access Charges Line 3]</v>
      </c>
      <c r="E413" s="164"/>
    </row>
    <row r="414" spans="3:5" hidden="1" outlineLevel="1"/>
    <row r="415" spans="3:5" hidden="1" outlineLevel="1">
      <c r="C415" s="153" t="s">
        <v>325</v>
      </c>
    </row>
    <row r="416" spans="3:5" hidden="1" outlineLevel="1">
      <c r="D416" s="135" t="s">
        <v>952</v>
      </c>
      <c r="E416" s="146"/>
    </row>
    <row r="417" spans="2:8" hidden="1" outlineLevel="1">
      <c r="D417" s="137" t="s">
        <v>953</v>
      </c>
      <c r="E417" s="78"/>
    </row>
    <row r="418" spans="2:8" hidden="1" outlineLevel="1">
      <c r="D418" s="137" t="s">
        <v>984</v>
      </c>
      <c r="E418" s="78"/>
    </row>
    <row r="419" spans="2:8" hidden="1" outlineLevel="1">
      <c r="D419" s="140" t="s">
        <v>326</v>
      </c>
      <c r="E419" s="166"/>
    </row>
    <row r="420" spans="2:8" collapsed="1"/>
    <row r="421" spans="2:8" ht="15">
      <c r="B421" s="15" t="s">
        <v>327</v>
      </c>
      <c r="C421" s="15"/>
      <c r="D421" s="15"/>
      <c r="E421" s="15"/>
      <c r="F421" s="15"/>
      <c r="G421" s="15"/>
      <c r="H421" s="15"/>
    </row>
    <row r="422" spans="2:8" hidden="1" outlineLevel="1"/>
    <row r="423" spans="2:8" hidden="1" outlineLevel="1">
      <c r="C423" s="153" t="s">
        <v>328</v>
      </c>
    </row>
    <row r="424" spans="2:8" hidden="1" outlineLevel="1">
      <c r="D424" s="135" t="s">
        <v>329</v>
      </c>
      <c r="E424" s="146"/>
    </row>
    <row r="425" spans="2:8" hidden="1" outlineLevel="1">
      <c r="D425" s="137" t="s">
        <v>330</v>
      </c>
      <c r="E425" s="78"/>
    </row>
    <row r="426" spans="2:8" hidden="1" outlineLevel="1">
      <c r="D426" s="150" t="str">
        <f ca="1">"["&amp;C$423&amp;" "&amp;"Line "&amp;ROW()-ROW(D$423)&amp;"]"</f>
        <v>[EC4T Line 3]</v>
      </c>
      <c r="E426" s="151"/>
    </row>
    <row r="427" spans="2:8" hidden="1" outlineLevel="1"/>
    <row r="428" spans="2:8" hidden="1" outlineLevel="1">
      <c r="C428" s="153" t="s">
        <v>331</v>
      </c>
    </row>
    <row r="429" spans="2:8" hidden="1" outlineLevel="1">
      <c r="D429" s="135" t="s">
        <v>332</v>
      </c>
      <c r="E429" s="68"/>
    </row>
    <row r="430" spans="2:8" hidden="1" outlineLevel="1">
      <c r="D430" s="137" t="s">
        <v>333</v>
      </c>
      <c r="E430" s="10"/>
    </row>
    <row r="431" spans="2:8" hidden="1" outlineLevel="1">
      <c r="D431" s="137" t="s">
        <v>334</v>
      </c>
      <c r="E431" s="10"/>
    </row>
    <row r="432" spans="2:8" hidden="1" outlineLevel="1">
      <c r="D432" s="137" t="s">
        <v>335</v>
      </c>
      <c r="E432" s="10"/>
    </row>
    <row r="433" spans="3:5" hidden="1" outlineLevel="1">
      <c r="D433" s="140" t="s">
        <v>336</v>
      </c>
      <c r="E433" s="82"/>
    </row>
    <row r="434" spans="3:5" hidden="1" outlineLevel="1"/>
    <row r="435" spans="3:5" hidden="1" outlineLevel="1">
      <c r="C435" s="153" t="s">
        <v>337</v>
      </c>
    </row>
    <row r="436" spans="3:5" hidden="1" outlineLevel="1">
      <c r="D436" s="135" t="s">
        <v>338</v>
      </c>
      <c r="E436" s="146"/>
    </row>
    <row r="437" spans="3:5" hidden="1" outlineLevel="1">
      <c r="D437" s="137" t="s">
        <v>339</v>
      </c>
      <c r="E437" s="78"/>
    </row>
    <row r="438" spans="3:5" hidden="1" outlineLevel="1">
      <c r="D438" s="150" t="str">
        <f ca="1">"["&amp;C$435&amp;" "&amp;"Line "&amp;ROW()-ROW(D$435)&amp;"]"</f>
        <v>[Schedule 8 Supplemental Line 3]</v>
      </c>
      <c r="E438" s="151"/>
    </row>
    <row r="439" spans="3:5" hidden="1" outlineLevel="1"/>
    <row r="440" spans="3:5" hidden="1" outlineLevel="1">
      <c r="C440" s="153" t="s">
        <v>327</v>
      </c>
    </row>
    <row r="441" spans="3:5" hidden="1" outlineLevel="1">
      <c r="D441" s="135" t="s">
        <v>340</v>
      </c>
      <c r="E441" s="146"/>
    </row>
    <row r="442" spans="3:5" hidden="1" outlineLevel="1">
      <c r="D442" s="137" t="s">
        <v>341</v>
      </c>
      <c r="E442" s="78"/>
    </row>
    <row r="443" spans="3:5" hidden="1" outlineLevel="1">
      <c r="D443" s="140" t="s">
        <v>939</v>
      </c>
      <c r="E443" s="166"/>
    </row>
    <row r="444" spans="3:5" hidden="1" outlineLevel="1"/>
    <row r="445" spans="3:5" hidden="1" outlineLevel="1">
      <c r="C445" s="153" t="s">
        <v>342</v>
      </c>
    </row>
    <row r="446" spans="3:5" hidden="1" outlineLevel="1">
      <c r="D446" s="135" t="s">
        <v>343</v>
      </c>
      <c r="E446" s="146"/>
    </row>
    <row r="447" spans="3:5" hidden="1" outlineLevel="1">
      <c r="D447" s="148" t="str">
        <f ca="1">"["&amp;C$445&amp;" "&amp;"Line "&amp;ROW()-ROW(D$445)&amp;"]"</f>
        <v>[Other Annualised Capex Charges Line 2]</v>
      </c>
      <c r="E447" s="149"/>
    </row>
    <row r="448" spans="3:5" hidden="1" outlineLevel="1">
      <c r="D448" s="150" t="str">
        <f ca="1">"["&amp;C$445&amp;" "&amp;"Line "&amp;ROW()-ROW(D$445)&amp;"]"</f>
        <v>[Other Annualised Capex Charges Line 3]</v>
      </c>
      <c r="E448" s="151"/>
    </row>
    <row r="449" spans="2:8" collapsed="1"/>
    <row r="450" spans="2:8" ht="15">
      <c r="B450" s="15" t="s">
        <v>344</v>
      </c>
      <c r="C450" s="15"/>
      <c r="D450" s="15"/>
      <c r="E450" s="15"/>
      <c r="F450" s="15"/>
      <c r="G450" s="15"/>
      <c r="H450" s="15"/>
    </row>
    <row r="451" spans="2:8" hidden="1" outlineLevel="1"/>
    <row r="452" spans="2:8" hidden="1" outlineLevel="1">
      <c r="D452" s="135" t="s">
        <v>345</v>
      </c>
      <c r="E452" s="146"/>
    </row>
    <row r="453" spans="2:8" hidden="1" outlineLevel="1">
      <c r="D453" s="148" t="str">
        <f ca="1">"["&amp;B$450&amp;" "&amp;"Line "&amp;ROW()-ROW(D$451)&amp;"]"</f>
        <v>[ROSCO Funded Infrastructure (Spare) Line 2]</v>
      </c>
      <c r="E453" s="149"/>
    </row>
    <row r="454" spans="2:8" hidden="1" outlineLevel="1">
      <c r="D454" s="148" t="str">
        <f ca="1">"["&amp;B$450&amp;" "&amp;"Line "&amp;ROW()-ROW(D$451)&amp;"]"</f>
        <v>[ROSCO Funded Infrastructure (Spare) Line 3]</v>
      </c>
      <c r="E454" s="149"/>
    </row>
    <row r="455" spans="2:8" hidden="1" outlineLevel="1">
      <c r="D455" s="148" t="str">
        <f ca="1">"["&amp;B$450&amp;" "&amp;"Line "&amp;ROW()-ROW(D$451)&amp;"]"</f>
        <v>[ROSCO Funded Infrastructure (Spare) Line 4]</v>
      </c>
      <c r="E455" s="149"/>
    </row>
    <row r="456" spans="2:8" hidden="1" outlineLevel="1">
      <c r="D456" s="150" t="str">
        <f ca="1">"["&amp;B$450&amp;" "&amp;"Line "&amp;ROW()-ROW(D$451)&amp;"]"</f>
        <v>[ROSCO Funded Infrastructure (Spare) Line 5]</v>
      </c>
      <c r="E456" s="151"/>
    </row>
    <row r="457" spans="2:8" collapsed="1"/>
    <row r="458" spans="2:8" ht="15">
      <c r="B458" s="15" t="s">
        <v>346</v>
      </c>
      <c r="C458" s="15"/>
      <c r="D458" s="15"/>
      <c r="E458" s="15"/>
      <c r="F458" s="15"/>
      <c r="G458" s="15"/>
      <c r="H458" s="15"/>
    </row>
    <row r="459" spans="2:8" hidden="1" outlineLevel="1"/>
    <row r="460" spans="2:8" hidden="1" outlineLevel="1">
      <c r="D460" s="135" t="s">
        <v>347</v>
      </c>
      <c r="E460" s="146"/>
    </row>
    <row r="461" spans="2:8" hidden="1" outlineLevel="1">
      <c r="D461" s="148" t="str">
        <f ca="1">"["&amp;B$458&amp;" "&amp;"Line "&amp;ROW()-ROW(D$459)&amp;"]"</f>
        <v>[Privately Funded Infrastructure (Spare) Line 2]</v>
      </c>
      <c r="E461" s="149"/>
    </row>
    <row r="462" spans="2:8" hidden="1" outlineLevel="1">
      <c r="D462" s="148" t="str">
        <f ca="1">"["&amp;B$458&amp;" "&amp;"Line "&amp;ROW()-ROW(D$459)&amp;"]"</f>
        <v>[Privately Funded Infrastructure (Spare) Line 3]</v>
      </c>
      <c r="E462" s="149"/>
    </row>
    <row r="463" spans="2:8" hidden="1" outlineLevel="1">
      <c r="D463" s="148" t="str">
        <f ca="1">"["&amp;B$458&amp;" "&amp;"Line "&amp;ROW()-ROW(D$459)&amp;"]"</f>
        <v>[Privately Funded Infrastructure (Spare) Line 4]</v>
      </c>
      <c r="E463" s="149"/>
    </row>
    <row r="464" spans="2:8" hidden="1" outlineLevel="1">
      <c r="D464" s="150" t="str">
        <f ca="1">"["&amp;B$458&amp;" "&amp;"Line "&amp;ROW()-ROW(D$459)&amp;"]"</f>
        <v>[Privately Funded Infrastructure (Spare) Line 5]</v>
      </c>
      <c r="E464" s="151"/>
    </row>
    <row r="465" spans="2:8" collapsed="1"/>
    <row r="466" spans="2:8" ht="15">
      <c r="B466" s="15" t="s">
        <v>348</v>
      </c>
      <c r="C466" s="15"/>
      <c r="D466" s="15"/>
      <c r="E466" s="15"/>
      <c r="F466" s="15"/>
      <c r="G466" s="15"/>
      <c r="H466" s="15"/>
    </row>
    <row r="467" spans="2:8" hidden="1" outlineLevel="1"/>
    <row r="468" spans="2:8" hidden="1" outlineLevel="1">
      <c r="D468" s="135" t="s">
        <v>349</v>
      </c>
      <c r="E468" s="146"/>
    </row>
    <row r="469" spans="2:8" hidden="1" outlineLevel="1">
      <c r="D469" s="148" t="str">
        <f ca="1">"["&amp;B$466&amp;" "&amp;"Line "&amp;ROW()-ROW(D$467)&amp;"]"</f>
        <v>[RAB-financed Investment Framework Infrastructure (Spare) Line 2]</v>
      </c>
      <c r="E469" s="149"/>
    </row>
    <row r="470" spans="2:8" hidden="1" outlineLevel="1">
      <c r="D470" s="148" t="str">
        <f ca="1">"["&amp;B$466&amp;" "&amp;"Line "&amp;ROW()-ROW(D$467)&amp;"]"</f>
        <v>[RAB-financed Investment Framework Infrastructure (Spare) Line 3]</v>
      </c>
      <c r="E470" s="149"/>
    </row>
    <row r="471" spans="2:8" hidden="1" outlineLevel="1">
      <c r="D471" s="148" t="str">
        <f ca="1">"["&amp;B$466&amp;" "&amp;"Line "&amp;ROW()-ROW(D$467)&amp;"]"</f>
        <v>[RAB-financed Investment Framework Infrastructure (Spare) Line 4]</v>
      </c>
      <c r="E471" s="149"/>
    </row>
    <row r="472" spans="2:8" hidden="1" outlineLevel="1">
      <c r="D472" s="150" t="str">
        <f ca="1">"["&amp;B$466&amp;" "&amp;"Line "&amp;ROW()-ROW(D$467)&amp;"]"</f>
        <v>[RAB-financed Investment Framework Infrastructure (Spare) Line 5]</v>
      </c>
      <c r="E472" s="151"/>
    </row>
    <row r="473" spans="2:8" collapsed="1"/>
    <row r="474" spans="2:8" ht="15">
      <c r="B474" s="15" t="s">
        <v>350</v>
      </c>
      <c r="C474" s="15"/>
      <c r="D474" s="15"/>
      <c r="E474" s="15"/>
      <c r="F474" s="15"/>
      <c r="G474" s="15"/>
      <c r="H474" s="15"/>
    </row>
    <row r="475" spans="2:8" hidden="1" outlineLevel="1"/>
    <row r="476" spans="2:8" hidden="1" outlineLevel="1">
      <c r="D476" s="508" t="str">
        <f t="shared" ref="D476:D478" ca="1" si="10">"["&amp;B$474&amp;" "&amp;"Line "&amp;ROW()-ROW(D$475)&amp;"]"</f>
        <v>[Exceptionals (Spare) Line 1]</v>
      </c>
      <c r="E476" s="509"/>
    </row>
    <row r="477" spans="2:8" hidden="1" outlineLevel="1">
      <c r="D477" s="148" t="str">
        <f t="shared" ca="1" si="10"/>
        <v>[Exceptionals (Spare) Line 2]</v>
      </c>
      <c r="E477" s="149"/>
    </row>
    <row r="478" spans="2:8" hidden="1" outlineLevel="1">
      <c r="D478" s="148" t="str">
        <f t="shared" ca="1" si="10"/>
        <v>[Exceptionals (Spare) Line 3]</v>
      </c>
      <c r="E478" s="149"/>
    </row>
    <row r="479" spans="2:8" hidden="1" outlineLevel="1">
      <c r="D479" s="148" t="str">
        <f ca="1">"["&amp;B$474&amp;" "&amp;"Line "&amp;ROW()-ROW(D$475)&amp;"]"</f>
        <v>[Exceptionals (Spare) Line 4]</v>
      </c>
      <c r="E479" s="149"/>
    </row>
    <row r="480" spans="2:8" hidden="1" outlineLevel="1">
      <c r="D480" s="150" t="str">
        <f ca="1">"["&amp;B$474&amp;" "&amp;"Line "&amp;ROW()-ROW(D$475)&amp;"]"</f>
        <v>[Exceptionals (Spare) Line 5]</v>
      </c>
      <c r="E480" s="151"/>
    </row>
    <row r="481" spans="2:8" collapsed="1"/>
    <row r="482" spans="2:8" ht="15">
      <c r="B482" s="15" t="s">
        <v>351</v>
      </c>
      <c r="C482" s="15"/>
      <c r="D482" s="15"/>
      <c r="E482" s="15"/>
      <c r="F482" s="15"/>
      <c r="G482" s="15"/>
      <c r="H482" s="15"/>
    </row>
    <row r="483" spans="2:8" hidden="1" outlineLevel="1"/>
    <row r="484" spans="2:8" hidden="1" outlineLevel="1">
      <c r="D484" s="508" t="str">
        <f ca="1">"["&amp;B$482&amp;" "&amp;"Line "&amp;ROW()-ROW(D$483)&amp;"]"</f>
        <v>[Contingencies (Spare) Line 1]</v>
      </c>
      <c r="E484" s="509"/>
    </row>
    <row r="485" spans="2:8" hidden="1" outlineLevel="1">
      <c r="D485" s="148" t="str">
        <f ca="1">"["&amp;B$482&amp;" "&amp;"Line "&amp;ROW()-ROW(D$483)&amp;"]"</f>
        <v>[Contingencies (Spare) Line 2]</v>
      </c>
      <c r="E485" s="149"/>
    </row>
    <row r="486" spans="2:8" hidden="1" outlineLevel="1">
      <c r="D486" s="148" t="str">
        <f ca="1">"["&amp;B$482&amp;" "&amp;"Line "&amp;ROW()-ROW(D$483)&amp;"]"</f>
        <v>[Contingencies (Spare) Line 3]</v>
      </c>
      <c r="E486" s="149"/>
    </row>
    <row r="487" spans="2:8" hidden="1" outlineLevel="1">
      <c r="D487" s="148" t="str">
        <f ca="1">"["&amp;B$482&amp;" "&amp;"Line "&amp;ROW()-ROW(D$483)&amp;"]"</f>
        <v>[Contingencies (Spare) Line 4]</v>
      </c>
      <c r="E487" s="149"/>
    </row>
    <row r="488" spans="2:8" hidden="1" outlineLevel="1">
      <c r="D488" s="150" t="str">
        <f ca="1">"["&amp;B$482&amp;" "&amp;"Line "&amp;ROW()-ROW(D$483)&amp;"]"</f>
        <v>[Contingencies (Spare) Line 5]</v>
      </c>
      <c r="E488" s="151"/>
    </row>
    <row r="489" spans="2:8" collapsed="1"/>
    <row r="491" spans="2:8" ht="16.5">
      <c r="B491" s="5" t="s">
        <v>352</v>
      </c>
      <c r="C491" s="5"/>
      <c r="D491" s="5"/>
      <c r="E491" s="5"/>
      <c r="F491" s="5"/>
      <c r="G491" s="5"/>
      <c r="H491" s="5"/>
    </row>
    <row r="493" spans="2:8" ht="15">
      <c r="B493" s="15" t="s">
        <v>353</v>
      </c>
      <c r="C493" s="15"/>
      <c r="D493" s="15"/>
      <c r="E493" s="15"/>
      <c r="F493" s="15"/>
      <c r="G493" s="15"/>
      <c r="H493" s="15"/>
    </row>
    <row r="494" spans="2:8" hidden="1" outlineLevel="1"/>
    <row r="495" spans="2:8" hidden="1" outlineLevel="1">
      <c r="D495" s="135" t="str">
        <f t="shared" ref="D495:D506" ca="1" si="11">"Schedule 8 "&amp;D14</f>
        <v xml:space="preserve">Schedule 8 ED01 - Tyne, Tees &amp; Wear </v>
      </c>
      <c r="E495" s="146"/>
    </row>
    <row r="496" spans="2:8" hidden="1" outlineLevel="1">
      <c r="D496" s="137" t="str">
        <f t="shared" ca="1" si="11"/>
        <v>Schedule 8 ED02 - Lancashire &amp; Cumbria</v>
      </c>
      <c r="E496" s="165"/>
      <c r="F496" s="3" t="s">
        <v>977</v>
      </c>
    </row>
    <row r="497" spans="2:8" hidden="1" outlineLevel="1">
      <c r="D497" s="137" t="str">
        <f t="shared" ca="1" si="11"/>
        <v xml:space="preserve">Schedule 8 ED04 - West &amp; North Yorkshire Inter-Urban </v>
      </c>
      <c r="E497" s="165"/>
    </row>
    <row r="498" spans="2:8" hidden="1" outlineLevel="1">
      <c r="D498" s="137" t="str">
        <f t="shared" ca="1" si="11"/>
        <v xml:space="preserve">Schedule 8 ED05 - West &amp; North Yorkshire Local </v>
      </c>
      <c r="E498" s="165"/>
    </row>
    <row r="499" spans="2:8" hidden="1" outlineLevel="1">
      <c r="D499" s="137" t="str">
        <f t="shared" ca="1" si="11"/>
        <v>Schedule 8 ED06 - South &amp; East Yorkshire Inter-Urban</v>
      </c>
      <c r="E499" s="165"/>
    </row>
    <row r="500" spans="2:8" hidden="1" outlineLevel="1">
      <c r="D500" s="137" t="str">
        <f t="shared" ca="1" si="11"/>
        <v>Schedule 8 ED07 - South &amp; East Yorkshire Local</v>
      </c>
      <c r="E500" s="165"/>
    </row>
    <row r="501" spans="2:8" hidden="1" outlineLevel="1">
      <c r="D501" s="137" t="str">
        <f t="shared" ca="1" si="11"/>
        <v>Schedule 8 ED08 - North Manchester</v>
      </c>
      <c r="E501" s="165"/>
    </row>
    <row r="502" spans="2:8" hidden="1" outlineLevel="1">
      <c r="D502" s="137" t="str">
        <f t="shared" ca="1" si="11"/>
        <v xml:space="preserve">Schedule 8 ED09 - Merseyrail City Lines </v>
      </c>
      <c r="E502" s="165"/>
    </row>
    <row r="503" spans="2:8" hidden="1" outlineLevel="1">
      <c r="D503" s="137" t="str">
        <f t="shared" ca="1" si="11"/>
        <v xml:space="preserve">Schedule 8 ED10 - South Manchester </v>
      </c>
      <c r="E503" s="165"/>
    </row>
    <row r="504" spans="2:8" hidden="1" outlineLevel="1">
      <c r="D504" s="137" t="str">
        <f t="shared" ca="1" si="11"/>
        <v>Schedule 8 ED11 - Former EA03 - North West</v>
      </c>
      <c r="E504" s="165"/>
    </row>
    <row r="505" spans="2:8" hidden="1" outlineLevel="1">
      <c r="D505" s="137" t="str">
        <f t="shared" ca="1" si="11"/>
        <v>Schedule 8 ED12 - Former EA06 - Manchester Airport - Blackpool</v>
      </c>
      <c r="E505" s="165"/>
    </row>
    <row r="506" spans="2:8" hidden="1" outlineLevel="1">
      <c r="D506" s="150" t="str">
        <f t="shared" ca="1" si="11"/>
        <v>Schedule 8 [Passenger Revenue Service Groups Line 12]</v>
      </c>
      <c r="E506" s="151"/>
    </row>
    <row r="507" spans="2:8" collapsed="1"/>
    <row r="508" spans="2:8" ht="15">
      <c r="B508" s="15" t="s">
        <v>354</v>
      </c>
      <c r="C508" s="15"/>
      <c r="D508" s="15"/>
      <c r="E508" s="15"/>
      <c r="F508" s="15"/>
      <c r="G508" s="15"/>
      <c r="H508" s="15"/>
    </row>
    <row r="509" spans="2:8" hidden="1" outlineLevel="1"/>
    <row r="510" spans="2:8" hidden="1" outlineLevel="1">
      <c r="C510" s="153" t="s">
        <v>355</v>
      </c>
    </row>
    <row r="511" spans="2:8" hidden="1" outlineLevel="1">
      <c r="D511" s="135" t="s">
        <v>356</v>
      </c>
      <c r="E511" s="162"/>
    </row>
    <row r="512" spans="2:8" hidden="1" outlineLevel="1">
      <c r="D512" s="137" t="s">
        <v>357</v>
      </c>
      <c r="E512" s="165"/>
    </row>
    <row r="513" spans="3:6" hidden="1" outlineLevel="1">
      <c r="D513" s="140" t="s">
        <v>358</v>
      </c>
      <c r="E513" s="166"/>
    </row>
    <row r="514" spans="3:6" hidden="1" outlineLevel="1"/>
    <row r="515" spans="3:6" hidden="1" outlineLevel="1">
      <c r="C515" s="153" t="s">
        <v>359</v>
      </c>
    </row>
    <row r="516" spans="3:6" hidden="1" outlineLevel="1">
      <c r="D516" s="135" t="s">
        <v>360</v>
      </c>
      <c r="E516" s="162"/>
    </row>
    <row r="517" spans="3:6" hidden="1" outlineLevel="1">
      <c r="D517" s="137" t="s">
        <v>361</v>
      </c>
      <c r="E517" s="165"/>
    </row>
    <row r="518" spans="3:6" hidden="1" outlineLevel="1">
      <c r="D518" s="137" t="s">
        <v>940</v>
      </c>
      <c r="E518" s="165"/>
    </row>
    <row r="519" spans="3:6" hidden="1" outlineLevel="1">
      <c r="D519" s="148" t="str">
        <f ca="1">"["&amp;C$515&amp;" "&amp;"Line "&amp;ROW()-ROW(D$515)&amp;"]"</f>
        <v>[Other Performance-Related Costs Line 4]</v>
      </c>
      <c r="E519" s="167"/>
    </row>
    <row r="520" spans="3:6" hidden="1" outlineLevel="1">
      <c r="D520" s="150" t="str">
        <f ca="1">"["&amp;C$515&amp;" "&amp;"Line "&amp;ROW()-ROW(D$515)&amp;"]"</f>
        <v>[Other Performance-Related Costs Line 5]</v>
      </c>
      <c r="E520" s="164"/>
    </row>
    <row r="521" spans="3:6" hidden="1" outlineLevel="1"/>
    <row r="522" spans="3:6" hidden="1" outlineLevel="1">
      <c r="C522" s="153" t="s">
        <v>362</v>
      </c>
    </row>
    <row r="523" spans="3:6" hidden="1" outlineLevel="1">
      <c r="D523" s="135" t="s">
        <v>363</v>
      </c>
      <c r="E523" s="162"/>
    </row>
    <row r="524" spans="3:6" hidden="1" outlineLevel="1">
      <c r="D524" s="137" t="s">
        <v>364</v>
      </c>
      <c r="E524" s="165"/>
      <c r="F524" s="3" t="s">
        <v>973</v>
      </c>
    </row>
    <row r="525" spans="3:6" hidden="1" outlineLevel="1">
      <c r="D525" s="137" t="s">
        <v>954</v>
      </c>
      <c r="E525" s="165"/>
    </row>
    <row r="526" spans="3:6" hidden="1" outlineLevel="1">
      <c r="D526" s="137" t="s">
        <v>955</v>
      </c>
      <c r="E526" s="165"/>
    </row>
    <row r="527" spans="3:6" hidden="1" outlineLevel="1">
      <c r="D527" s="140" t="s">
        <v>956</v>
      </c>
      <c r="E527" s="166"/>
    </row>
    <row r="528" spans="3:6" collapsed="1"/>
    <row r="530" spans="2:8" ht="16.5">
      <c r="B530" s="5" t="s">
        <v>365</v>
      </c>
      <c r="C530" s="5"/>
      <c r="D530" s="5"/>
      <c r="E530" s="5"/>
      <c r="F530" s="5"/>
      <c r="G530" s="5"/>
      <c r="H530" s="5"/>
    </row>
    <row r="532" spans="2:8" hidden="1" outlineLevel="1">
      <c r="D532" s="168" t="s">
        <v>366</v>
      </c>
      <c r="E532" s="169"/>
    </row>
    <row r="533" spans="2:8" hidden="1" outlineLevel="1">
      <c r="D533" s="161" t="s">
        <v>367</v>
      </c>
      <c r="E533" s="170"/>
    </row>
    <row r="534" spans="2:8" hidden="1" outlineLevel="1">
      <c r="D534" s="161" t="s">
        <v>368</v>
      </c>
      <c r="E534" s="170"/>
    </row>
    <row r="535" spans="2:8" hidden="1" outlineLevel="1">
      <c r="D535" s="161" t="s">
        <v>369</v>
      </c>
      <c r="E535" s="170"/>
    </row>
    <row r="536" spans="2:8" hidden="1" outlineLevel="1">
      <c r="D536" s="161" t="s">
        <v>370</v>
      </c>
      <c r="E536" s="170"/>
    </row>
    <row r="537" spans="2:8" hidden="1" outlineLevel="1">
      <c r="D537" s="161" t="s">
        <v>371</v>
      </c>
      <c r="E537" s="171"/>
    </row>
    <row r="538" spans="2:8" hidden="1" outlineLevel="1">
      <c r="D538" s="161" t="s">
        <v>372</v>
      </c>
      <c r="E538" s="171"/>
    </row>
    <row r="539" spans="2:8" hidden="1" outlineLevel="1">
      <c r="D539" s="161" t="s">
        <v>373</v>
      </c>
      <c r="E539" s="171"/>
    </row>
    <row r="540" spans="2:8" hidden="1" outlineLevel="1">
      <c r="D540" s="161" t="s">
        <v>374</v>
      </c>
      <c r="E540" s="171"/>
    </row>
    <row r="541" spans="2:8" hidden="1" outlineLevel="1">
      <c r="D541" s="161" t="s">
        <v>375</v>
      </c>
      <c r="E541" s="171"/>
    </row>
    <row r="542" spans="2:8" hidden="1" outlineLevel="1">
      <c r="D542" s="161" t="s">
        <v>376</v>
      </c>
      <c r="E542" s="171"/>
    </row>
    <row r="543" spans="2:8" hidden="1" outlineLevel="1">
      <c r="D543" s="161" t="s">
        <v>377</v>
      </c>
      <c r="E543" s="171"/>
    </row>
    <row r="544" spans="2:8" hidden="1" outlineLevel="1">
      <c r="D544" s="161" t="s">
        <v>378</v>
      </c>
      <c r="E544" s="171"/>
    </row>
    <row r="545" spans="4:5" hidden="1" outlineLevel="1">
      <c r="D545" s="161" t="s">
        <v>379</v>
      </c>
      <c r="E545" s="171"/>
    </row>
    <row r="546" spans="4:5" hidden="1" outlineLevel="1">
      <c r="D546" s="161" t="s">
        <v>380</v>
      </c>
      <c r="E546" s="171"/>
    </row>
    <row r="547" spans="4:5" hidden="1" outlineLevel="1">
      <c r="D547" s="161" t="s">
        <v>381</v>
      </c>
      <c r="E547" s="171"/>
    </row>
    <row r="548" spans="4:5" hidden="1" outlineLevel="1">
      <c r="D548" s="161" t="s">
        <v>382</v>
      </c>
      <c r="E548" s="171"/>
    </row>
    <row r="549" spans="4:5" hidden="1" outlineLevel="1">
      <c r="D549" s="161" t="s">
        <v>383</v>
      </c>
      <c r="E549" s="171"/>
    </row>
    <row r="550" spans="4:5" hidden="1" outlineLevel="1">
      <c r="D550" s="161" t="s">
        <v>384</v>
      </c>
      <c r="E550" s="171"/>
    </row>
    <row r="551" spans="4:5" hidden="1" outlineLevel="1">
      <c r="D551" s="161" t="s">
        <v>385</v>
      </c>
      <c r="E551" s="149"/>
    </row>
    <row r="552" spans="4:5" hidden="1" outlineLevel="1">
      <c r="D552" s="148" t="s">
        <v>386</v>
      </c>
      <c r="E552" s="167"/>
    </row>
    <row r="553" spans="4:5" hidden="1" outlineLevel="1">
      <c r="D553" s="148" t="s">
        <v>387</v>
      </c>
      <c r="E553" s="167"/>
    </row>
    <row r="554" spans="4:5" hidden="1" outlineLevel="1">
      <c r="D554" s="148" t="s">
        <v>388</v>
      </c>
      <c r="E554" s="167"/>
    </row>
    <row r="555" spans="4:5" hidden="1" outlineLevel="1">
      <c r="D555" s="148" t="s">
        <v>389</v>
      </c>
      <c r="E555" s="167"/>
    </row>
    <row r="556" spans="4:5" hidden="1" outlineLevel="1">
      <c r="D556" s="148" t="s">
        <v>390</v>
      </c>
      <c r="E556" s="167"/>
    </row>
    <row r="557" spans="4:5" hidden="1" outlineLevel="1">
      <c r="D557" s="148" t="s">
        <v>391</v>
      </c>
      <c r="E557" s="167"/>
    </row>
    <row r="558" spans="4:5" hidden="1" outlineLevel="1">
      <c r="D558" s="148" t="s">
        <v>392</v>
      </c>
      <c r="E558" s="167"/>
    </row>
    <row r="559" spans="4:5" hidden="1" outlineLevel="1">
      <c r="D559" s="148" t="s">
        <v>393</v>
      </c>
      <c r="E559" s="167"/>
    </row>
    <row r="560" spans="4:5" hidden="1" outlineLevel="1">
      <c r="D560" s="148" t="s">
        <v>394</v>
      </c>
      <c r="E560" s="167"/>
    </row>
    <row r="561" spans="2:8" hidden="1" outlineLevel="1">
      <c r="D561" s="150" t="s">
        <v>395</v>
      </c>
      <c r="E561" s="164"/>
    </row>
    <row r="562" spans="2:8" collapsed="1"/>
    <row r="563" spans="2:8" ht="16.5">
      <c r="B563" s="5" t="s">
        <v>396</v>
      </c>
      <c r="C563" s="5"/>
      <c r="D563" s="5"/>
      <c r="E563" s="5"/>
      <c r="F563" s="5"/>
      <c r="G563" s="5"/>
      <c r="H563" s="5"/>
    </row>
    <row r="565" spans="2:8" hidden="1" outlineLevel="1">
      <c r="D565" s="168" t="str">
        <f t="shared" ref="D565:D571" ca="1" si="12">"["&amp;B$563&amp;" "&amp;"Line "&amp;ROW()-ROW(D$564)&amp;"]"</f>
        <v>[Day 1 Assets Line 1]</v>
      </c>
      <c r="E565" s="169"/>
    </row>
    <row r="566" spans="2:8" hidden="1" outlineLevel="1">
      <c r="D566" s="161" t="str">
        <f t="shared" ca="1" si="12"/>
        <v>[Day 1 Assets Line 2]</v>
      </c>
      <c r="E566" s="170"/>
    </row>
    <row r="567" spans="2:8" hidden="1" outlineLevel="1">
      <c r="D567" s="161" t="str">
        <f t="shared" ca="1" si="12"/>
        <v>[Day 1 Assets Line 3]</v>
      </c>
      <c r="E567" s="170"/>
    </row>
    <row r="568" spans="2:8" hidden="1" outlineLevel="1">
      <c r="D568" s="161" t="str">
        <f t="shared" ca="1" si="12"/>
        <v>[Day 1 Assets Line 4]</v>
      </c>
      <c r="E568" s="170"/>
    </row>
    <row r="569" spans="2:8" hidden="1" outlineLevel="1">
      <c r="D569" s="161" t="str">
        <f t="shared" ca="1" si="12"/>
        <v>[Day 1 Assets Line 5]</v>
      </c>
      <c r="E569" s="170"/>
    </row>
    <row r="570" spans="2:8" hidden="1" outlineLevel="1">
      <c r="D570" s="161" t="str">
        <f t="shared" ca="1" si="12"/>
        <v>[Day 1 Assets Line 6]</v>
      </c>
      <c r="E570" s="171"/>
    </row>
    <row r="571" spans="2:8" hidden="1" outlineLevel="1">
      <c r="D571" s="161" t="str">
        <f t="shared" ca="1" si="12"/>
        <v>[Day 1 Assets Line 7]</v>
      </c>
      <c r="E571" s="171"/>
    </row>
    <row r="572" spans="2:8" hidden="1" outlineLevel="1">
      <c r="D572" s="161" t="str">
        <f t="shared" ref="D572:D576" ca="1" si="13">"["&amp;B$563&amp;" "&amp;"Line "&amp;ROW()-ROW(D$564)&amp;"]"</f>
        <v>[Day 1 Assets Line 8]</v>
      </c>
      <c r="E572" s="171"/>
    </row>
    <row r="573" spans="2:8" hidden="1" outlineLevel="1">
      <c r="D573" s="161" t="str">
        <f t="shared" ca="1" si="13"/>
        <v>[Day 1 Assets Line 9]</v>
      </c>
      <c r="E573" s="171"/>
    </row>
    <row r="574" spans="2:8" hidden="1" outlineLevel="1">
      <c r="D574" s="161" t="str">
        <f t="shared" ca="1" si="13"/>
        <v>[Day 1 Assets Line 10]</v>
      </c>
      <c r="E574" s="171"/>
    </row>
    <row r="575" spans="2:8" hidden="1" outlineLevel="1">
      <c r="D575" s="161" t="str">
        <f t="shared" ca="1" si="13"/>
        <v>[Day 1 Assets Line 11]</v>
      </c>
      <c r="E575" s="171"/>
    </row>
    <row r="576" spans="2:8" hidden="1" outlineLevel="1">
      <c r="D576" s="161" t="str">
        <f t="shared" ca="1" si="13"/>
        <v>[Day 1 Assets Line 12]</v>
      </c>
      <c r="E576" s="171"/>
    </row>
    <row r="577" spans="4:5" hidden="1" outlineLevel="1">
      <c r="D577" s="161" t="str">
        <f ca="1">"["&amp;B$563&amp;" "&amp;"Line "&amp;ROW()-ROW(D$564)&amp;"]"</f>
        <v>[Day 1 Assets Line 13]</v>
      </c>
      <c r="E577" s="171"/>
    </row>
    <row r="578" spans="4:5" hidden="1" outlineLevel="1">
      <c r="D578" s="161" t="str">
        <f t="shared" ref="D578:D594" ca="1" si="14">"["&amp;B$563&amp;" "&amp;"Line "&amp;ROW()-ROW(D$564)&amp;"]"</f>
        <v>[Day 1 Assets Line 14]</v>
      </c>
      <c r="E578" s="171"/>
    </row>
    <row r="579" spans="4:5" hidden="1" outlineLevel="1">
      <c r="D579" s="161" t="str">
        <f t="shared" ca="1" si="14"/>
        <v>[Day 1 Assets Line 15]</v>
      </c>
      <c r="E579" s="171"/>
    </row>
    <row r="580" spans="4:5" hidden="1" outlineLevel="1">
      <c r="D580" s="161" t="str">
        <f t="shared" ca="1" si="14"/>
        <v>[Day 1 Assets Line 16]</v>
      </c>
      <c r="E580" s="171"/>
    </row>
    <row r="581" spans="4:5" hidden="1" outlineLevel="1">
      <c r="D581" s="161" t="str">
        <f t="shared" ca="1" si="14"/>
        <v>[Day 1 Assets Line 17]</v>
      </c>
      <c r="E581" s="171"/>
    </row>
    <row r="582" spans="4:5" hidden="1" outlineLevel="1">
      <c r="D582" s="161" t="str">
        <f t="shared" ca="1" si="14"/>
        <v>[Day 1 Assets Line 18]</v>
      </c>
      <c r="E582" s="171"/>
    </row>
    <row r="583" spans="4:5" hidden="1" outlineLevel="1">
      <c r="D583" s="161" t="str">
        <f t="shared" ca="1" si="14"/>
        <v>[Day 1 Assets Line 19]</v>
      </c>
      <c r="E583" s="171"/>
    </row>
    <row r="584" spans="4:5" hidden="1" outlineLevel="1">
      <c r="D584" s="161" t="str">
        <f t="shared" ca="1" si="14"/>
        <v>[Day 1 Assets Line 20]</v>
      </c>
      <c r="E584" s="149"/>
    </row>
    <row r="585" spans="4:5" hidden="1" outlineLevel="1">
      <c r="D585" s="148" t="str">
        <f t="shared" ca="1" si="14"/>
        <v>[Day 1 Assets Line 21]</v>
      </c>
      <c r="E585" s="167"/>
    </row>
    <row r="586" spans="4:5" hidden="1" outlineLevel="1">
      <c r="D586" s="148" t="str">
        <f t="shared" ca="1" si="14"/>
        <v>[Day 1 Assets Line 22]</v>
      </c>
      <c r="E586" s="167"/>
    </row>
    <row r="587" spans="4:5" hidden="1" outlineLevel="1">
      <c r="D587" s="148" t="str">
        <f t="shared" ca="1" si="14"/>
        <v>[Day 1 Assets Line 23]</v>
      </c>
      <c r="E587" s="167"/>
    </row>
    <row r="588" spans="4:5" hidden="1" outlineLevel="1">
      <c r="D588" s="148" t="str">
        <f t="shared" ca="1" si="14"/>
        <v>[Day 1 Assets Line 24]</v>
      </c>
      <c r="E588" s="167"/>
    </row>
    <row r="589" spans="4:5" hidden="1" outlineLevel="1">
      <c r="D589" s="148" t="str">
        <f t="shared" ca="1" si="14"/>
        <v>[Day 1 Assets Line 25]</v>
      </c>
      <c r="E589" s="167"/>
    </row>
    <row r="590" spans="4:5" hidden="1" outlineLevel="1">
      <c r="D590" s="148" t="str">
        <f t="shared" ca="1" si="14"/>
        <v>[Day 1 Assets Line 26]</v>
      </c>
      <c r="E590" s="167"/>
    </row>
    <row r="591" spans="4:5" hidden="1" outlineLevel="1">
      <c r="D591" s="148" t="str">
        <f t="shared" ca="1" si="14"/>
        <v>[Day 1 Assets Line 27]</v>
      </c>
      <c r="E591" s="167"/>
    </row>
    <row r="592" spans="4:5" hidden="1" outlineLevel="1">
      <c r="D592" s="148" t="str">
        <f t="shared" ca="1" si="14"/>
        <v>[Day 1 Assets Line 28]</v>
      </c>
      <c r="E592" s="167"/>
    </row>
    <row r="593" spans="2:8" hidden="1" outlineLevel="1">
      <c r="D593" s="148" t="str">
        <f t="shared" ca="1" si="14"/>
        <v>[Day 1 Assets Line 29]</v>
      </c>
      <c r="E593" s="167"/>
    </row>
    <row r="594" spans="2:8" hidden="1" outlineLevel="1">
      <c r="D594" s="150" t="str">
        <f t="shared" ca="1" si="14"/>
        <v>[Day 1 Assets Line 30]</v>
      </c>
      <c r="E594" s="164"/>
    </row>
    <row r="595" spans="2:8" collapsed="1"/>
    <row r="596" spans="2:8" ht="16.5">
      <c r="B596" s="5" t="s">
        <v>397</v>
      </c>
      <c r="C596" s="5"/>
      <c r="D596" s="5"/>
      <c r="E596" s="5"/>
      <c r="F596" s="5"/>
      <c r="G596" s="5"/>
      <c r="H596" s="5"/>
    </row>
    <row r="598" spans="2:8" ht="15">
      <c r="B598" s="15" t="s">
        <v>398</v>
      </c>
      <c r="C598" s="15"/>
      <c r="D598" s="15"/>
      <c r="E598" s="15"/>
      <c r="F598" s="15"/>
      <c r="G598" s="15"/>
      <c r="H598" s="15"/>
    </row>
    <row r="599" spans="2:8" hidden="1" outlineLevel="1"/>
    <row r="600" spans="2:8" hidden="1" outlineLevel="1">
      <c r="D600" s="135" t="str">
        <f ca="1">B10</f>
        <v>Passenger Fares Revenue</v>
      </c>
      <c r="E600" s="162"/>
    </row>
    <row r="601" spans="2:8" hidden="1" outlineLevel="1">
      <c r="D601" s="137" t="str">
        <f ca="1">B51</f>
        <v>Other Revenue</v>
      </c>
      <c r="E601" s="165"/>
    </row>
    <row r="602" spans="2:8" hidden="1" outlineLevel="1">
      <c r="D602" s="137" t="str">
        <f ca="1">B100</f>
        <v>Staff Costs</v>
      </c>
      <c r="E602" s="165"/>
    </row>
    <row r="603" spans="2:8" hidden="1" outlineLevel="1">
      <c r="D603" s="137" t="str">
        <f ca="1">B140</f>
        <v>Other Operating Costs</v>
      </c>
      <c r="E603" s="165"/>
    </row>
    <row r="604" spans="2:8" hidden="1" outlineLevel="1">
      <c r="D604" s="137" t="str">
        <f ca="1">B328</f>
        <v>Rolling Stock Charges</v>
      </c>
      <c r="E604" s="165"/>
    </row>
    <row r="605" spans="2:8" hidden="1" outlineLevel="1">
      <c r="D605" s="137" t="str">
        <f ca="1">B383</f>
        <v>Infrastructure Charges</v>
      </c>
      <c r="E605" s="165"/>
    </row>
    <row r="606" spans="2:8" hidden="1" outlineLevel="1">
      <c r="D606" s="140" t="str">
        <f ca="1">B491</f>
        <v>Performance Regimes</v>
      </c>
      <c r="E606" s="163"/>
    </row>
    <row r="607" spans="2:8" collapsed="1"/>
    <row r="608" spans="2:8" ht="15">
      <c r="B608" s="15" t="s">
        <v>862</v>
      </c>
      <c r="C608" s="15"/>
      <c r="D608" s="15"/>
      <c r="E608" s="15"/>
      <c r="F608" s="15"/>
      <c r="G608" s="15"/>
      <c r="H608" s="15"/>
    </row>
    <row r="609" spans="3:6" hidden="1" outlineLevel="1"/>
    <row r="610" spans="3:6" hidden="1" outlineLevel="1">
      <c r="D610" s="106" t="str">
        <f t="shared" ref="D610:D621" ca="1" si="15">D$600&amp;": "&amp;D14</f>
        <v xml:space="preserve">Passenger Fares Revenue: ED01 - Tyne, Tees &amp; Wear </v>
      </c>
      <c r="E610" s="172"/>
    </row>
    <row r="611" spans="3:6" hidden="1" outlineLevel="1">
      <c r="D611" s="112" t="str">
        <f t="shared" ca="1" si="15"/>
        <v>Passenger Fares Revenue: ED02 - Lancashire &amp; Cumbria</v>
      </c>
      <c r="E611" s="173"/>
      <c r="F611" s="3" t="s">
        <v>977</v>
      </c>
    </row>
    <row r="612" spans="3:6" hidden="1" outlineLevel="1">
      <c r="D612" s="112" t="str">
        <f t="shared" ca="1" si="15"/>
        <v xml:space="preserve">Passenger Fares Revenue: ED04 - West &amp; North Yorkshire Inter-Urban </v>
      </c>
      <c r="E612" s="173"/>
    </row>
    <row r="613" spans="3:6" hidden="1" outlineLevel="1">
      <c r="D613" s="112" t="str">
        <f t="shared" ca="1" si="15"/>
        <v xml:space="preserve">Passenger Fares Revenue: ED05 - West &amp; North Yorkshire Local </v>
      </c>
      <c r="E613" s="173"/>
    </row>
    <row r="614" spans="3:6" hidden="1" outlineLevel="1">
      <c r="D614" s="112" t="str">
        <f t="shared" ca="1" si="15"/>
        <v>Passenger Fares Revenue: ED06 - South &amp; East Yorkshire Inter-Urban</v>
      </c>
      <c r="E614" s="173"/>
    </row>
    <row r="615" spans="3:6" hidden="1" outlineLevel="1">
      <c r="D615" s="112" t="str">
        <f t="shared" ca="1" si="15"/>
        <v>Passenger Fares Revenue: ED07 - South &amp; East Yorkshire Local</v>
      </c>
      <c r="E615" s="173"/>
    </row>
    <row r="616" spans="3:6" hidden="1" outlineLevel="1">
      <c r="D616" s="112" t="str">
        <f t="shared" ca="1" si="15"/>
        <v>Passenger Fares Revenue: ED08 - North Manchester</v>
      </c>
      <c r="E616" s="173"/>
    </row>
    <row r="617" spans="3:6" hidden="1" outlineLevel="1">
      <c r="D617" s="112" t="str">
        <f t="shared" ca="1" si="15"/>
        <v xml:space="preserve">Passenger Fares Revenue: ED09 - Merseyrail City Lines </v>
      </c>
      <c r="E617" s="173"/>
    </row>
    <row r="618" spans="3:6" hidden="1" outlineLevel="1">
      <c r="D618" s="112" t="str">
        <f t="shared" ca="1" si="15"/>
        <v xml:space="preserve">Passenger Fares Revenue: ED10 - South Manchester </v>
      </c>
      <c r="E618" s="173"/>
    </row>
    <row r="619" spans="3:6" hidden="1" outlineLevel="1">
      <c r="D619" s="112" t="str">
        <f t="shared" ca="1" si="15"/>
        <v>Passenger Fares Revenue: ED11 - Former EA03 - North West</v>
      </c>
      <c r="E619" s="173"/>
    </row>
    <row r="620" spans="3:6" hidden="1" outlineLevel="1">
      <c r="D620" s="112" t="str">
        <f t="shared" ca="1" si="15"/>
        <v>Passenger Fares Revenue: ED12 - Former EA06 - Manchester Airport - Blackpool</v>
      </c>
      <c r="E620" s="173"/>
    </row>
    <row r="621" spans="3:6" hidden="1" outlineLevel="1">
      <c r="D621" s="112" t="str">
        <f t="shared" ca="1" si="15"/>
        <v>Passenger Fares Revenue: [Passenger Revenue Service Groups Line 12]</v>
      </c>
      <c r="E621" s="173"/>
    </row>
    <row r="622" spans="3:6" hidden="1" outlineLevel="1">
      <c r="C622" s="3" t="s">
        <v>399</v>
      </c>
      <c r="D622" s="112" t="str">
        <f ca="1">D$600&amp;": "&amp;B27</f>
        <v>Passenger Fares Revenue: Other Fares Revenue</v>
      </c>
      <c r="E622" s="173"/>
    </row>
    <row r="623" spans="3:6" hidden="1" outlineLevel="1">
      <c r="D623" s="112" t="str">
        <f ca="1">D$601&amp;": "&amp;B$53</f>
        <v>Other Revenue: Other Revenue from Core Business</v>
      </c>
      <c r="E623" s="173"/>
    </row>
    <row r="624" spans="3:6" hidden="1" outlineLevel="1">
      <c r="D624" s="112" t="str">
        <f ca="1">D$601&amp;": "&amp;B$76</f>
        <v>Other Revenue: Revenue from Costs Offcharged</v>
      </c>
      <c r="E624" s="173"/>
    </row>
    <row r="625" spans="4:5" hidden="1" outlineLevel="1">
      <c r="D625" s="112" t="str">
        <f ca="1">H105</f>
        <v>Staff Costs: Trains</v>
      </c>
      <c r="E625" s="173"/>
    </row>
    <row r="626" spans="4:5" hidden="1" outlineLevel="1">
      <c r="D626" s="112" t="str">
        <f ca="1">H106</f>
        <v>Staff Costs: Stations</v>
      </c>
      <c r="E626" s="173"/>
    </row>
    <row r="627" spans="4:5" hidden="1" outlineLevel="1">
      <c r="D627" s="112" t="str">
        <f ca="1">H107</f>
        <v>Staff Costs: Depot</v>
      </c>
      <c r="E627" s="173"/>
    </row>
    <row r="628" spans="4:5" hidden="1" outlineLevel="1">
      <c r="D628" s="112" t="str">
        <f ca="1">H108</f>
        <v>Staff Costs: HQ</v>
      </c>
      <c r="E628" s="173"/>
    </row>
    <row r="629" spans="4:5" hidden="1" outlineLevel="1">
      <c r="D629" s="112" t="str">
        <f ca="1">H109</f>
        <v>Staff Costs: Other</v>
      </c>
      <c r="E629" s="173"/>
    </row>
    <row r="630" spans="4:5" hidden="1" outlineLevel="1">
      <c r="D630" s="112" t="str">
        <f ca="1">D$603&amp;": "&amp;B$142</f>
        <v>Other Operating Costs: Other Staff Costs</v>
      </c>
      <c r="E630" s="173"/>
    </row>
    <row r="631" spans="4:5" hidden="1" outlineLevel="1">
      <c r="D631" s="112" t="str">
        <f ca="1">D$603&amp;": "&amp;B$175</f>
        <v>Other Operating Costs: Station &amp; Train Operations</v>
      </c>
      <c r="E631" s="173"/>
    </row>
    <row r="632" spans="4:5" hidden="1" outlineLevel="1">
      <c r="D632" s="112" t="str">
        <f ca="1">D$603&amp;": "&amp;B$218</f>
        <v>Other Operating Costs: Rolling Stock Maintenance</v>
      </c>
      <c r="E632" s="173"/>
    </row>
    <row r="633" spans="4:5" hidden="1" outlineLevel="1">
      <c r="D633" s="112" t="str">
        <f ca="1">D$603&amp;": "&amp;B$251</f>
        <v>Other Operating Costs: Industry &amp; Professional Services</v>
      </c>
      <c r="E633" s="173"/>
    </row>
    <row r="634" spans="4:5" hidden="1" outlineLevel="1">
      <c r="D634" s="112" t="str">
        <f ca="1">D$603&amp;": "&amp;B$284</f>
        <v>Other Operating Costs: Administrative Costs &amp; Other</v>
      </c>
      <c r="E634" s="173"/>
    </row>
    <row r="635" spans="4:5" hidden="1" outlineLevel="1">
      <c r="D635" s="112" t="str">
        <f ca="1">D$603&amp;": "&amp;B$322</f>
        <v>Other Operating Costs: Non-Cash Costs</v>
      </c>
      <c r="E635" s="173"/>
    </row>
    <row r="636" spans="4:5" hidden="1" outlineLevel="1">
      <c r="D636" s="112" t="str">
        <f ca="1">D$604</f>
        <v>Rolling Stock Charges</v>
      </c>
      <c r="E636" s="173"/>
    </row>
    <row r="637" spans="4:5" hidden="1" outlineLevel="1">
      <c r="D637" s="112" t="str">
        <f ca="1">D$605&amp;": "&amp;B$385</f>
        <v>Infrastructure Charges: Secondary Station Access Charges</v>
      </c>
      <c r="E637" s="173"/>
    </row>
    <row r="638" spans="4:5" hidden="1" outlineLevel="1">
      <c r="D638" s="112" t="str">
        <f ca="1">D$605&amp;": "&amp;B$390</f>
        <v>Infrastructure Charges: Track Access Charges</v>
      </c>
      <c r="E638" s="173"/>
    </row>
    <row r="639" spans="4:5" hidden="1" outlineLevel="1">
      <c r="D639" s="112" t="str">
        <f ca="1">D$605&amp;": "&amp;B$398</f>
        <v>Infrastructure Charges: Station &amp; Depot Access Charges</v>
      </c>
      <c r="E639" s="173"/>
    </row>
    <row r="640" spans="4:5" hidden="1" outlineLevel="1">
      <c r="D640" s="112" t="str">
        <f ca="1">D$605&amp;": "&amp;C$423</f>
        <v>Infrastructure Charges: EC4T</v>
      </c>
      <c r="E640" s="173"/>
    </row>
    <row r="641" spans="2:8" hidden="1" outlineLevel="1">
      <c r="D641" s="112" t="str">
        <f ca="1">D$605&amp;": "&amp;B$421</f>
        <v>Infrastructure Charges: Other Network Rail Charges</v>
      </c>
      <c r="E641" s="173"/>
    </row>
    <row r="642" spans="2:8" hidden="1" outlineLevel="1">
      <c r="D642" s="112" t="str">
        <f ca="1">D$605&amp;": "&amp;B$450</f>
        <v>Infrastructure Charges: ROSCO Funded Infrastructure (Spare)</v>
      </c>
      <c r="E642" s="173"/>
    </row>
    <row r="643" spans="2:8" hidden="1" outlineLevel="1">
      <c r="D643" s="112" t="str">
        <f ca="1">D$605&amp;": "&amp;B$458</f>
        <v>Infrastructure Charges: Privately Funded Infrastructure (Spare)</v>
      </c>
      <c r="E643" s="173"/>
    </row>
    <row r="644" spans="2:8" hidden="1" outlineLevel="1">
      <c r="D644" s="112" t="str">
        <f ca="1">D$605&amp;": "&amp;B$466</f>
        <v>Infrastructure Charges: RAB-financed Investment Framework Infrastructure (Spare)</v>
      </c>
      <c r="E644" s="173"/>
    </row>
    <row r="645" spans="2:8" hidden="1" outlineLevel="1">
      <c r="D645" s="112" t="str">
        <f ca="1">D$606&amp;": Net Schedule 8 Payments"</f>
        <v>Performance Regimes: Net Schedule 8 Payments</v>
      </c>
      <c r="E645" s="173"/>
    </row>
    <row r="646" spans="2:8" hidden="1" outlineLevel="1">
      <c r="D646" s="123" t="str">
        <f ca="1">D$606&amp;": Other Performance Measures"</f>
        <v>Performance Regimes: Other Performance Measures</v>
      </c>
      <c r="E646" s="174"/>
    </row>
    <row r="647" spans="2:8" collapsed="1"/>
    <row r="648" spans="2:8" ht="15">
      <c r="B648" s="15" t="s">
        <v>400</v>
      </c>
      <c r="C648" s="15"/>
      <c r="D648" s="15"/>
      <c r="E648" s="15"/>
      <c r="F648" s="15"/>
      <c r="G648" s="15"/>
      <c r="H648" s="15"/>
    </row>
    <row r="649" spans="2:8" hidden="1" outlineLevel="1"/>
    <row r="650" spans="2:8" hidden="1" outlineLevel="1">
      <c r="D650" s="135" t="s">
        <v>401</v>
      </c>
      <c r="E650" s="162"/>
    </row>
    <row r="651" spans="2:8" hidden="1" outlineLevel="1">
      <c r="D651" s="137" t="s">
        <v>402</v>
      </c>
      <c r="E651" s="165"/>
    </row>
    <row r="652" spans="2:8" hidden="1" outlineLevel="1">
      <c r="D652" s="137" t="s">
        <v>403</v>
      </c>
      <c r="E652" s="165"/>
    </row>
    <row r="653" spans="2:8" hidden="1" outlineLevel="1">
      <c r="D653" s="137" t="s">
        <v>404</v>
      </c>
      <c r="E653" s="165"/>
    </row>
    <row r="654" spans="2:8" hidden="1" outlineLevel="1">
      <c r="D654" s="137" t="s">
        <v>405</v>
      </c>
      <c r="E654" s="165"/>
    </row>
    <row r="655" spans="2:8" hidden="1" outlineLevel="1">
      <c r="D655" s="137" t="s">
        <v>406</v>
      </c>
      <c r="E655" s="165"/>
    </row>
    <row r="656" spans="2:8" hidden="1" outlineLevel="1">
      <c r="D656" s="137" t="s">
        <v>407</v>
      </c>
      <c r="E656" s="165"/>
    </row>
    <row r="657" spans="2:6" hidden="1" outlineLevel="1">
      <c r="D657" s="137" t="s">
        <v>408</v>
      </c>
      <c r="E657" s="165"/>
    </row>
    <row r="658" spans="2:6" hidden="1" outlineLevel="1">
      <c r="D658" s="137" t="s">
        <v>995</v>
      </c>
      <c r="E658" s="165"/>
    </row>
    <row r="659" spans="2:6" hidden="1" outlineLevel="1">
      <c r="D659" s="137" t="s">
        <v>996</v>
      </c>
      <c r="E659" s="165"/>
    </row>
    <row r="660" spans="2:6" hidden="1" outlineLevel="1">
      <c r="D660" s="137" t="s">
        <v>409</v>
      </c>
      <c r="E660" s="165"/>
    </row>
    <row r="661" spans="2:6" hidden="1" outlineLevel="1">
      <c r="C661" s="3" t="s">
        <v>399</v>
      </c>
      <c r="D661" s="137" t="s">
        <v>410</v>
      </c>
      <c r="E661" s="165"/>
    </row>
    <row r="662" spans="2:6" hidden="1" outlineLevel="1">
      <c r="D662" s="137" t="s">
        <v>411</v>
      </c>
      <c r="E662" s="165"/>
    </row>
    <row r="663" spans="2:6" hidden="1" outlineLevel="1">
      <c r="D663" s="137" t="s">
        <v>412</v>
      </c>
      <c r="E663" s="165"/>
    </row>
    <row r="664" spans="2:6" hidden="1" outlineLevel="1">
      <c r="B664" s="532"/>
      <c r="D664" s="148" t="s">
        <v>887</v>
      </c>
      <c r="E664" s="149"/>
      <c r="F664" s="3" t="str">
        <f ca="1">"Rows "&amp;ROW(D664)&amp;" to "&amp;ROW(D666)&amp;" are for Interest Payable and Receivable"</f>
        <v>Rows 664 to 666 are for Interest Payable and Receivable</v>
      </c>
    </row>
    <row r="665" spans="2:6" hidden="1" outlineLevel="1">
      <c r="D665" s="148" t="s">
        <v>413</v>
      </c>
      <c r="E665" s="149"/>
    </row>
    <row r="666" spans="2:6" hidden="1" outlineLevel="1">
      <c r="D666" s="148" t="s">
        <v>414</v>
      </c>
      <c r="E666" s="149"/>
    </row>
    <row r="667" spans="2:6" hidden="1" outlineLevel="1">
      <c r="D667" s="137" t="s">
        <v>415</v>
      </c>
      <c r="E667" s="165"/>
    </row>
    <row r="668" spans="2:6" hidden="1" outlineLevel="1">
      <c r="D668" s="137" t="s">
        <v>416</v>
      </c>
      <c r="E668" s="165"/>
    </row>
    <row r="669" spans="2:6" hidden="1" outlineLevel="1">
      <c r="D669" s="137" t="s">
        <v>957</v>
      </c>
      <c r="E669" s="78"/>
    </row>
    <row r="670" spans="2:6" hidden="1" outlineLevel="1">
      <c r="D670" s="137" t="s">
        <v>417</v>
      </c>
      <c r="E670" s="165"/>
    </row>
    <row r="671" spans="2:6" hidden="1" outlineLevel="1">
      <c r="D671" s="137" t="s">
        <v>941</v>
      </c>
      <c r="E671" s="165"/>
    </row>
    <row r="672" spans="2:6" hidden="1" outlineLevel="1">
      <c r="D672" s="137" t="s">
        <v>459</v>
      </c>
      <c r="E672" s="165"/>
    </row>
    <row r="673" spans="2:8" hidden="1" outlineLevel="1">
      <c r="D673" s="137" t="s">
        <v>418</v>
      </c>
      <c r="E673" s="165"/>
    </row>
    <row r="674" spans="2:8" hidden="1" outlineLevel="1">
      <c r="D674" s="137" t="s">
        <v>419</v>
      </c>
      <c r="E674" s="165"/>
    </row>
    <row r="675" spans="2:8" hidden="1" outlineLevel="1">
      <c r="D675" s="137" t="s">
        <v>420</v>
      </c>
      <c r="E675" s="165"/>
    </row>
    <row r="676" spans="2:8" hidden="1" outlineLevel="1">
      <c r="D676" s="140" t="s">
        <v>421</v>
      </c>
      <c r="E676" s="163"/>
    </row>
    <row r="677" spans="2:8" hidden="1" outlineLevel="1">
      <c r="D677" s="3" t="s">
        <v>937</v>
      </c>
    </row>
    <row r="678" spans="2:8" collapsed="1"/>
    <row r="679" spans="2:8" ht="16.5">
      <c r="B679" s="5" t="s">
        <v>422</v>
      </c>
      <c r="C679" s="5"/>
      <c r="D679" s="5"/>
      <c r="E679" s="5"/>
      <c r="F679" s="5"/>
      <c r="G679" s="5"/>
      <c r="H679" s="5"/>
    </row>
    <row r="680" spans="2:8" hidden="1" outlineLevel="1"/>
    <row r="681" spans="2:8" hidden="1" outlineLevel="1">
      <c r="C681" s="153" t="s">
        <v>423</v>
      </c>
      <c r="D681" s="175"/>
      <c r="E681" s="175"/>
    </row>
    <row r="682" spans="2:8" hidden="1" outlineLevel="1">
      <c r="D682" s="135" t="s">
        <v>406</v>
      </c>
      <c r="E682" s="146"/>
    </row>
    <row r="683" spans="2:8" hidden="1" outlineLevel="1">
      <c r="D683" s="137" t="s">
        <v>424</v>
      </c>
      <c r="E683" s="78"/>
    </row>
    <row r="684" spans="2:8" hidden="1" outlineLevel="1">
      <c r="D684" s="137"/>
      <c r="E684" s="78" t="s">
        <v>425</v>
      </c>
    </row>
    <row r="685" spans="2:8" hidden="1" outlineLevel="1">
      <c r="D685" s="137"/>
      <c r="E685" s="78" t="s">
        <v>426</v>
      </c>
    </row>
    <row r="686" spans="2:8" hidden="1" outlineLevel="1">
      <c r="D686" s="137"/>
      <c r="E686" s="78" t="s">
        <v>754</v>
      </c>
    </row>
    <row r="687" spans="2:8" hidden="1" outlineLevel="1">
      <c r="D687" s="140" t="s">
        <v>427</v>
      </c>
      <c r="E687" s="166"/>
    </row>
    <row r="688" spans="2:8" hidden="1" outlineLevel="1"/>
    <row r="689" spans="3:5" hidden="1" outlineLevel="1">
      <c r="D689" s="135" t="s">
        <v>428</v>
      </c>
      <c r="E689" s="146"/>
    </row>
    <row r="690" spans="3:5" hidden="1" outlineLevel="1">
      <c r="D690" s="137" t="s">
        <v>429</v>
      </c>
      <c r="E690" s="78"/>
    </row>
    <row r="691" spans="3:5" hidden="1" outlineLevel="1">
      <c r="D691" s="137" t="s">
        <v>430</v>
      </c>
      <c r="E691" s="78"/>
    </row>
    <row r="692" spans="3:5" hidden="1" outlineLevel="1">
      <c r="D692" s="140" t="s">
        <v>431</v>
      </c>
      <c r="E692" s="166"/>
    </row>
    <row r="693" spans="3:5" hidden="1" outlineLevel="1"/>
    <row r="694" spans="3:5" hidden="1" outlineLevel="1">
      <c r="D694" s="51" t="s">
        <v>432</v>
      </c>
      <c r="E694" s="159"/>
    </row>
    <row r="695" spans="3:5" hidden="1" outlineLevel="1"/>
    <row r="696" spans="3:5" hidden="1" outlineLevel="1">
      <c r="C696" s="153" t="s">
        <v>433</v>
      </c>
      <c r="D696" s="85"/>
      <c r="E696" s="85"/>
    </row>
    <row r="697" spans="3:5" hidden="1" outlineLevel="1">
      <c r="D697" s="135" t="s">
        <v>932</v>
      </c>
      <c r="E697" s="146"/>
    </row>
    <row r="698" spans="3:5" hidden="1" outlineLevel="1">
      <c r="D698" s="137" t="s">
        <v>933</v>
      </c>
      <c r="E698" s="78"/>
    </row>
    <row r="699" spans="3:5" hidden="1" outlineLevel="1">
      <c r="D699" s="137" t="s">
        <v>926</v>
      </c>
      <c r="E699" s="78"/>
    </row>
    <row r="700" spans="3:5" hidden="1" outlineLevel="1">
      <c r="D700" s="137" t="s">
        <v>925</v>
      </c>
      <c r="E700" s="78"/>
    </row>
    <row r="701" spans="3:5" hidden="1" outlineLevel="1">
      <c r="D701" s="137" t="s">
        <v>434</v>
      </c>
      <c r="E701" s="78"/>
    </row>
    <row r="702" spans="3:5" hidden="1" outlineLevel="1">
      <c r="D702" s="137" t="s">
        <v>435</v>
      </c>
      <c r="E702" s="78"/>
    </row>
    <row r="703" spans="3:5" hidden="1" outlineLevel="1">
      <c r="D703" s="137" t="s">
        <v>436</v>
      </c>
      <c r="E703" s="78"/>
    </row>
    <row r="704" spans="3:5" hidden="1" outlineLevel="1">
      <c r="D704" s="148" t="s">
        <v>437</v>
      </c>
      <c r="E704" s="149"/>
    </row>
    <row r="705" spans="2:5" hidden="1" outlineLevel="1">
      <c r="D705" s="148" t="s">
        <v>438</v>
      </c>
      <c r="E705" s="149"/>
    </row>
    <row r="706" spans="2:5" hidden="1" outlineLevel="1">
      <c r="D706" s="150" t="s">
        <v>413</v>
      </c>
      <c r="E706" s="151"/>
    </row>
    <row r="707" spans="2:5" hidden="1" outlineLevel="1"/>
    <row r="708" spans="2:5" hidden="1" outlineLevel="1">
      <c r="D708" s="51" t="s">
        <v>439</v>
      </c>
      <c r="E708" s="159"/>
    </row>
    <row r="709" spans="2:5" hidden="1" outlineLevel="1"/>
    <row r="710" spans="2:5" hidden="1" outlineLevel="1">
      <c r="C710" s="144" t="s">
        <v>440</v>
      </c>
      <c r="D710" s="175"/>
      <c r="E710" s="175"/>
    </row>
    <row r="711" spans="2:5" hidden="1" outlineLevel="1">
      <c r="D711" s="135" t="s">
        <v>407</v>
      </c>
      <c r="E711" s="146"/>
    </row>
    <row r="712" spans="2:5" hidden="1" outlineLevel="1">
      <c r="D712" s="137" t="s">
        <v>408</v>
      </c>
      <c r="E712" s="78"/>
    </row>
    <row r="713" spans="2:5" hidden="1" outlineLevel="1">
      <c r="D713" s="137" t="s">
        <v>923</v>
      </c>
      <c r="E713" s="78"/>
    </row>
    <row r="714" spans="2:5" hidden="1" outlineLevel="1">
      <c r="D714" s="137" t="s">
        <v>924</v>
      </c>
      <c r="E714" s="78"/>
    </row>
    <row r="715" spans="2:5" hidden="1" outlineLevel="1">
      <c r="D715" s="137" t="s">
        <v>409</v>
      </c>
      <c r="E715" s="78"/>
    </row>
    <row r="716" spans="2:5" hidden="1" outlineLevel="1">
      <c r="D716" s="137" t="s">
        <v>410</v>
      </c>
      <c r="E716" s="78"/>
    </row>
    <row r="717" spans="2:5" hidden="1" outlineLevel="1">
      <c r="D717" s="137" t="s">
        <v>411</v>
      </c>
      <c r="E717" s="78"/>
    </row>
    <row r="718" spans="2:5" hidden="1" outlineLevel="1">
      <c r="D718" s="137" t="s">
        <v>412</v>
      </c>
      <c r="E718" s="78"/>
    </row>
    <row r="719" spans="2:5" hidden="1" outlineLevel="1">
      <c r="B719" s="532"/>
      <c r="D719" s="148" t="s">
        <v>888</v>
      </c>
      <c r="E719" s="149"/>
    </row>
    <row r="720" spans="2:5" hidden="1" outlineLevel="1">
      <c r="B720" s="532"/>
      <c r="D720" s="148" t="s">
        <v>441</v>
      </c>
      <c r="E720" s="149"/>
    </row>
    <row r="721" spans="4:5" hidden="1" outlineLevel="1">
      <c r="D721" s="148" t="s">
        <v>442</v>
      </c>
      <c r="E721" s="149"/>
    </row>
    <row r="722" spans="4:5" hidden="1" outlineLevel="1">
      <c r="D722" s="140" t="s">
        <v>443</v>
      </c>
      <c r="E722" s="166"/>
    </row>
    <row r="723" spans="4:5" hidden="1" outlineLevel="1"/>
    <row r="724" spans="4:5" hidden="1" outlineLevel="1">
      <c r="D724" s="51" t="s">
        <v>444</v>
      </c>
      <c r="E724" s="159"/>
    </row>
    <row r="725" spans="4:5" hidden="1" outlineLevel="1"/>
    <row r="726" spans="4:5" hidden="1" outlineLevel="1">
      <c r="D726" s="51" t="s">
        <v>957</v>
      </c>
      <c r="E726" s="159"/>
    </row>
    <row r="727" spans="4:5" hidden="1" outlineLevel="1"/>
    <row r="728" spans="4:5" hidden="1" outlineLevel="1">
      <c r="D728" s="51" t="s">
        <v>419</v>
      </c>
      <c r="E728" s="159"/>
    </row>
    <row r="729" spans="4:5" hidden="1" outlineLevel="1"/>
    <row r="730" spans="4:5" hidden="1" outlineLevel="1">
      <c r="D730" s="51" t="s">
        <v>445</v>
      </c>
      <c r="E730" s="159"/>
    </row>
    <row r="731" spans="4:5" hidden="1" outlineLevel="1"/>
    <row r="732" spans="4:5" hidden="1" outlineLevel="1">
      <c r="D732" s="135" t="s">
        <v>446</v>
      </c>
      <c r="E732" s="146"/>
    </row>
    <row r="733" spans="4:5" hidden="1" outlineLevel="1">
      <c r="D733" s="137" t="s">
        <v>447</v>
      </c>
      <c r="E733" s="78"/>
    </row>
    <row r="734" spans="4:5" hidden="1" outlineLevel="1">
      <c r="D734" s="140" t="s">
        <v>448</v>
      </c>
      <c r="E734" s="166"/>
    </row>
    <row r="735" spans="4:5" collapsed="1"/>
    <row r="737" spans="2:8" ht="16.5">
      <c r="B737" s="5" t="s">
        <v>449</v>
      </c>
      <c r="C737" s="5"/>
      <c r="D737" s="5"/>
      <c r="E737" s="5"/>
      <c r="F737" s="5"/>
      <c r="G737" s="5"/>
      <c r="H737" s="5"/>
    </row>
    <row r="738" spans="2:8" hidden="1" outlineLevel="1"/>
    <row r="739" spans="2:8" hidden="1" outlineLevel="1">
      <c r="C739" s="144" t="s">
        <v>450</v>
      </c>
    </row>
    <row r="740" spans="2:8" hidden="1" outlineLevel="1">
      <c r="D740" s="135" t="s">
        <v>451</v>
      </c>
      <c r="E740" s="146"/>
    </row>
    <row r="741" spans="2:8" hidden="1" outlineLevel="1">
      <c r="D741" s="137" t="s">
        <v>452</v>
      </c>
      <c r="E741" s="78"/>
    </row>
    <row r="742" spans="2:8" hidden="1" outlineLevel="1">
      <c r="D742" s="140" t="s">
        <v>453</v>
      </c>
      <c r="E742" s="166"/>
    </row>
    <row r="743" spans="2:8" hidden="1" outlineLevel="1"/>
    <row r="744" spans="2:8" hidden="1" outlineLevel="1">
      <c r="C744" s="144" t="s">
        <v>454</v>
      </c>
    </row>
    <row r="745" spans="2:8" hidden="1" outlineLevel="1">
      <c r="D745" s="135" t="s">
        <v>455</v>
      </c>
      <c r="E745" s="146"/>
    </row>
    <row r="746" spans="2:8" hidden="1" outlineLevel="1">
      <c r="D746" s="137" t="s">
        <v>456</v>
      </c>
      <c r="E746" s="78"/>
    </row>
    <row r="747" spans="2:8" hidden="1" outlineLevel="1">
      <c r="D747" s="137" t="s">
        <v>457</v>
      </c>
      <c r="E747" s="78"/>
    </row>
    <row r="748" spans="2:8" hidden="1" outlineLevel="1">
      <c r="D748" s="137" t="s">
        <v>458</v>
      </c>
      <c r="E748" s="78"/>
    </row>
    <row r="749" spans="2:8" hidden="1" outlineLevel="1">
      <c r="D749" s="137" t="s">
        <v>459</v>
      </c>
      <c r="E749" s="78"/>
    </row>
    <row r="750" spans="2:8" hidden="1" outlineLevel="1">
      <c r="D750" s="137" t="s">
        <v>460</v>
      </c>
      <c r="E750" s="78"/>
    </row>
    <row r="751" spans="2:8" hidden="1" outlineLevel="1">
      <c r="D751" s="137" t="s">
        <v>461</v>
      </c>
      <c r="E751" s="78"/>
    </row>
    <row r="752" spans="2:8" hidden="1" outlineLevel="1">
      <c r="D752" s="148" t="str">
        <f ca="1">"["&amp;C$744&amp;" "&amp;"Line "&amp;ROW()-ROW(D$744)&amp;"]"</f>
        <v>[Current assets (positive) Line 8]</v>
      </c>
      <c r="E752" s="149"/>
    </row>
    <row r="753" spans="3:5" hidden="1" outlineLevel="1">
      <c r="D753" s="148" t="str">
        <f ca="1">"["&amp;C$744&amp;" "&amp;"Line "&amp;ROW()-ROW(D$744)&amp;"]"</f>
        <v>[Current assets (positive) Line 9]</v>
      </c>
      <c r="E753" s="149"/>
    </row>
    <row r="754" spans="3:5" hidden="1" outlineLevel="1">
      <c r="D754" s="148" t="str">
        <f ca="1">"["&amp;C$744&amp;" "&amp;"Line "&amp;ROW()-ROW(D$744)&amp;"]"</f>
        <v>[Current assets (positive) Line 10]</v>
      </c>
      <c r="E754" s="149"/>
    </row>
    <row r="755" spans="3:5" hidden="1" outlineLevel="1">
      <c r="D755" s="176" t="s">
        <v>462</v>
      </c>
      <c r="E755" s="177"/>
    </row>
    <row r="756" spans="3:5" hidden="1" outlineLevel="1"/>
    <row r="757" spans="3:5" hidden="1" outlineLevel="1">
      <c r="C757" s="144" t="s">
        <v>463</v>
      </c>
    </row>
    <row r="758" spans="3:5" hidden="1" outlineLevel="1">
      <c r="D758" s="135" t="s">
        <v>464</v>
      </c>
      <c r="E758" s="146"/>
    </row>
    <row r="759" spans="3:5" hidden="1" outlineLevel="1">
      <c r="D759" s="137" t="s">
        <v>465</v>
      </c>
      <c r="E759" s="78"/>
    </row>
    <row r="760" spans="3:5" hidden="1" outlineLevel="1">
      <c r="D760" s="137" t="s">
        <v>466</v>
      </c>
      <c r="E760" s="78"/>
    </row>
    <row r="761" spans="3:5" hidden="1" outlineLevel="1">
      <c r="D761" s="137" t="s">
        <v>459</v>
      </c>
      <c r="E761" s="78"/>
    </row>
    <row r="762" spans="3:5" hidden="1" outlineLevel="1">
      <c r="D762" s="137" t="s">
        <v>467</v>
      </c>
      <c r="E762" s="78"/>
    </row>
    <row r="763" spans="3:5" hidden="1" outlineLevel="1">
      <c r="D763" s="137" t="s">
        <v>468</v>
      </c>
      <c r="E763" s="78"/>
    </row>
    <row r="764" spans="3:5" hidden="1" outlineLevel="1">
      <c r="D764" s="137" t="s">
        <v>469</v>
      </c>
      <c r="E764" s="78"/>
    </row>
    <row r="765" spans="3:5" hidden="1" outlineLevel="1">
      <c r="D765" s="137" t="s">
        <v>470</v>
      </c>
      <c r="E765" s="78"/>
    </row>
    <row r="766" spans="3:5" hidden="1" outlineLevel="1">
      <c r="D766" s="148" t="str">
        <f ca="1">"["&amp;C$757&amp;" "&amp;"Line "&amp;ROW()-ROW(D$757)&amp;"]"</f>
        <v>[Current liabilities (negative) Line 9]</v>
      </c>
      <c r="E766" s="149"/>
    </row>
    <row r="767" spans="3:5" hidden="1" outlineLevel="1">
      <c r="D767" s="148" t="str">
        <f ca="1">"["&amp;C$757&amp;" "&amp;"Line "&amp;ROW()-ROW(D$757)&amp;"]"</f>
        <v>[Current liabilities (negative) Line 10]</v>
      </c>
      <c r="E767" s="149"/>
    </row>
    <row r="768" spans="3:5" hidden="1" outlineLevel="1">
      <c r="D768" s="148" t="str">
        <f ca="1">"["&amp;C$757&amp;" "&amp;"Line "&amp;ROW()-ROW(D$757)&amp;"]"</f>
        <v>[Current liabilities (negative) Line 11]</v>
      </c>
      <c r="E768" s="149"/>
    </row>
    <row r="769" spans="3:5" hidden="1" outlineLevel="1">
      <c r="D769" s="176" t="s">
        <v>471</v>
      </c>
      <c r="E769" s="177"/>
    </row>
    <row r="770" spans="3:5" hidden="1" outlineLevel="1"/>
    <row r="771" spans="3:5" hidden="1" outlineLevel="1">
      <c r="D771" s="51" t="s">
        <v>472</v>
      </c>
      <c r="E771" s="159"/>
    </row>
    <row r="772" spans="3:5" hidden="1" outlineLevel="1"/>
    <row r="773" spans="3:5" hidden="1" outlineLevel="1">
      <c r="C773" s="144" t="s">
        <v>473</v>
      </c>
    </row>
    <row r="774" spans="3:5" hidden="1" outlineLevel="1">
      <c r="D774" s="135" t="s">
        <v>474</v>
      </c>
      <c r="E774" s="146"/>
    </row>
    <row r="775" spans="3:5" hidden="1" outlineLevel="1">
      <c r="D775" s="137" t="s">
        <v>927</v>
      </c>
      <c r="E775" s="78"/>
    </row>
    <row r="776" spans="3:5" hidden="1" outlineLevel="1">
      <c r="D776" s="137" t="s">
        <v>928</v>
      </c>
      <c r="E776" s="78"/>
    </row>
    <row r="777" spans="3:5" hidden="1" outlineLevel="1">
      <c r="D777" s="137" t="s">
        <v>931</v>
      </c>
      <c r="E777" s="78"/>
    </row>
    <row r="778" spans="3:5" hidden="1" outlineLevel="1">
      <c r="D778" s="137" t="s">
        <v>475</v>
      </c>
      <c r="E778" s="78"/>
    </row>
    <row r="779" spans="3:5" hidden="1" outlineLevel="1">
      <c r="D779" s="137" t="s">
        <v>476</v>
      </c>
      <c r="E779" s="78"/>
    </row>
    <row r="780" spans="3:5" hidden="1" outlineLevel="1">
      <c r="D780" s="148" t="str">
        <f ca="1">"["&amp;C$773&amp;" "&amp;"Line "&amp;ROW()-ROW(D$773)&amp;"]"</f>
        <v>[Creditors falling due after more than one year (negative) Line 7]</v>
      </c>
      <c r="E780" s="149"/>
    </row>
    <row r="781" spans="3:5" hidden="1" outlineLevel="1">
      <c r="D781" s="148" t="str">
        <f t="shared" ref="D781:D783" ca="1" si="16">"["&amp;C$773&amp;" "&amp;"Line "&amp;ROW()-ROW(D$773)&amp;"]"</f>
        <v>[Creditors falling due after more than one year (negative) Line 8]</v>
      </c>
      <c r="E781" s="149"/>
    </row>
    <row r="782" spans="3:5" hidden="1" outlineLevel="1">
      <c r="D782" s="148" t="str">
        <f t="shared" ca="1" si="16"/>
        <v>[Creditors falling due after more than one year (negative) Line 9]</v>
      </c>
      <c r="E782" s="149"/>
    </row>
    <row r="783" spans="3:5" hidden="1" outlineLevel="1">
      <c r="D783" s="150" t="str">
        <f t="shared" ca="1" si="16"/>
        <v>[Creditors falling due after more than one year (negative) Line 10]</v>
      </c>
      <c r="E783" s="151"/>
    </row>
    <row r="784" spans="3:5" hidden="1" outlineLevel="1"/>
    <row r="785" spans="2:8" hidden="1" outlineLevel="1">
      <c r="D785" s="51" t="s">
        <v>477</v>
      </c>
      <c r="E785" s="159"/>
    </row>
    <row r="786" spans="2:8" hidden="1" outlineLevel="1"/>
    <row r="787" spans="2:8" hidden="1" outlineLevel="1">
      <c r="C787" s="144" t="s">
        <v>478</v>
      </c>
    </row>
    <row r="788" spans="2:8" hidden="1" outlineLevel="1">
      <c r="D788" s="135" t="s">
        <v>479</v>
      </c>
      <c r="E788" s="146"/>
    </row>
    <row r="789" spans="2:8" hidden="1" outlineLevel="1">
      <c r="D789" s="137" t="s">
        <v>480</v>
      </c>
      <c r="E789" s="78"/>
    </row>
    <row r="790" spans="2:8" hidden="1" outlineLevel="1">
      <c r="D790" s="137" t="s">
        <v>481</v>
      </c>
      <c r="E790" s="78"/>
    </row>
    <row r="791" spans="2:8" hidden="1" outlineLevel="1">
      <c r="D791" s="137" t="s">
        <v>482</v>
      </c>
      <c r="E791" s="78"/>
    </row>
    <row r="792" spans="2:8" hidden="1" outlineLevel="1">
      <c r="D792" s="176" t="s">
        <v>483</v>
      </c>
      <c r="E792" s="166"/>
    </row>
    <row r="793" spans="2:8" hidden="1" outlineLevel="1"/>
    <row r="794" spans="2:8" hidden="1" outlineLevel="1">
      <c r="D794" s="135" t="s">
        <v>894</v>
      </c>
      <c r="E794" s="146"/>
    </row>
    <row r="795" spans="2:8" hidden="1" outlineLevel="1">
      <c r="D795" s="176" t="s">
        <v>484</v>
      </c>
      <c r="E795" s="166"/>
    </row>
    <row r="796" spans="2:8" hidden="1" outlineLevel="1"/>
    <row r="797" spans="2:8" hidden="1" outlineLevel="1">
      <c r="D797" s="51" t="s">
        <v>485</v>
      </c>
      <c r="E797" s="159"/>
    </row>
    <row r="798" spans="2:8" collapsed="1"/>
    <row r="800" spans="2:8" ht="16.5">
      <c r="B800" s="5" t="s">
        <v>486</v>
      </c>
      <c r="C800" s="5"/>
      <c r="D800" s="5"/>
      <c r="E800" s="5"/>
      <c r="F800" s="5"/>
      <c r="G800" s="5"/>
      <c r="H800" s="5"/>
    </row>
    <row r="802" spans="2:8" ht="15">
      <c r="B802" s="15" t="s">
        <v>487</v>
      </c>
      <c r="C802" s="15"/>
      <c r="D802" s="15"/>
      <c r="E802" s="15"/>
      <c r="F802" s="15"/>
      <c r="G802" s="15"/>
      <c r="H802" s="15"/>
    </row>
    <row r="803" spans="2:8" hidden="1" outlineLevel="1"/>
    <row r="804" spans="2:8" hidden="1" outlineLevel="1">
      <c r="C804" s="153" t="s">
        <v>488</v>
      </c>
    </row>
    <row r="805" spans="2:8" hidden="1" outlineLevel="1">
      <c r="D805" s="135" t="s">
        <v>489</v>
      </c>
      <c r="E805" s="146"/>
    </row>
    <row r="806" spans="2:8" hidden="1" outlineLevel="1">
      <c r="D806" s="137" t="s">
        <v>490</v>
      </c>
      <c r="E806" s="78"/>
    </row>
    <row r="807" spans="2:8" hidden="1" outlineLevel="1">
      <c r="D807" s="137" t="s">
        <v>491</v>
      </c>
      <c r="E807" s="78"/>
    </row>
    <row r="808" spans="2:8" hidden="1" outlineLevel="1">
      <c r="D808" s="137" t="s">
        <v>492</v>
      </c>
      <c r="E808" s="78"/>
    </row>
    <row r="809" spans="2:8" hidden="1" outlineLevel="1">
      <c r="D809" s="140" t="s">
        <v>944</v>
      </c>
      <c r="E809" s="166"/>
    </row>
    <row r="810" spans="2:8" hidden="1" outlineLevel="1"/>
    <row r="811" spans="2:8" hidden="1" outlineLevel="1">
      <c r="C811" s="144" t="s">
        <v>493</v>
      </c>
    </row>
    <row r="812" spans="2:8" hidden="1" outlineLevel="1">
      <c r="D812" s="135" t="s">
        <v>59</v>
      </c>
      <c r="E812" s="146"/>
    </row>
    <row r="813" spans="2:8" hidden="1" outlineLevel="1">
      <c r="D813" s="137" t="s">
        <v>60</v>
      </c>
      <c r="E813" s="78"/>
    </row>
    <row r="814" spans="2:8" hidden="1" outlineLevel="1">
      <c r="D814" s="137" t="s">
        <v>61</v>
      </c>
      <c r="E814" s="78"/>
    </row>
    <row r="815" spans="2:8" hidden="1" outlineLevel="1">
      <c r="D815" s="137" t="s">
        <v>62</v>
      </c>
      <c r="E815" s="78"/>
    </row>
    <row r="816" spans="2:8" hidden="1" outlineLevel="1">
      <c r="D816" s="137" t="s">
        <v>63</v>
      </c>
      <c r="E816" s="78"/>
    </row>
    <row r="817" spans="2:8" hidden="1" outlineLevel="1">
      <c r="D817" s="137" t="s">
        <v>64</v>
      </c>
      <c r="E817" s="78"/>
    </row>
    <row r="818" spans="2:8" hidden="1" outlineLevel="1">
      <c r="D818" s="137" t="s">
        <v>65</v>
      </c>
      <c r="E818" s="78"/>
    </row>
    <row r="819" spans="2:8" hidden="1" outlineLevel="1">
      <c r="D819" s="137" t="s">
        <v>66</v>
      </c>
      <c r="E819" s="78"/>
    </row>
    <row r="820" spans="2:8" hidden="1" outlineLevel="1">
      <c r="D820" s="137" t="s">
        <v>67</v>
      </c>
      <c r="E820" s="78"/>
    </row>
    <row r="821" spans="2:8" hidden="1" outlineLevel="1">
      <c r="D821" s="140" t="s">
        <v>68</v>
      </c>
      <c r="E821" s="166"/>
    </row>
    <row r="822" spans="2:8" collapsed="1"/>
    <row r="824" spans="2:8" ht="16.5">
      <c r="B824" s="5" t="s">
        <v>494</v>
      </c>
      <c r="C824" s="5"/>
      <c r="D824" s="5"/>
      <c r="E824" s="5"/>
      <c r="F824" s="5"/>
      <c r="G824" s="5"/>
      <c r="H824" s="5"/>
    </row>
    <row r="826" spans="2:8" ht="15">
      <c r="B826" s="15" t="s">
        <v>495</v>
      </c>
      <c r="C826" s="15"/>
      <c r="D826" s="15"/>
      <c r="E826" s="15"/>
      <c r="F826" s="15"/>
      <c r="G826" s="15"/>
      <c r="H826" s="15"/>
    </row>
    <row r="827" spans="2:8" hidden="1" outlineLevel="1"/>
    <row r="828" spans="2:8" hidden="1" outlineLevel="1">
      <c r="D828" s="135" t="s">
        <v>106</v>
      </c>
      <c r="E828" s="146"/>
    </row>
    <row r="829" spans="2:8" hidden="1" outlineLevel="1">
      <c r="D829" s="137" t="s">
        <v>128</v>
      </c>
      <c r="E829" s="78"/>
    </row>
    <row r="830" spans="2:8" hidden="1" outlineLevel="1">
      <c r="D830" s="137" t="s">
        <v>496</v>
      </c>
      <c r="E830" s="78"/>
    </row>
    <row r="831" spans="2:8" hidden="1" outlineLevel="1">
      <c r="D831" s="137" t="s">
        <v>497</v>
      </c>
      <c r="E831" s="78"/>
    </row>
    <row r="832" spans="2:8" hidden="1" outlineLevel="1">
      <c r="D832" s="137" t="s">
        <v>916</v>
      </c>
      <c r="E832" s="78"/>
    </row>
    <row r="833" spans="2:8" hidden="1" outlineLevel="1">
      <c r="D833" s="137" t="s">
        <v>498</v>
      </c>
      <c r="E833" s="78"/>
    </row>
    <row r="834" spans="2:8" hidden="1" outlineLevel="1">
      <c r="D834" s="137" t="s">
        <v>499</v>
      </c>
      <c r="E834" s="78"/>
      <c r="F834" s="104"/>
    </row>
    <row r="835" spans="2:8" hidden="1" outlineLevel="1">
      <c r="D835" s="137" t="s">
        <v>897</v>
      </c>
      <c r="E835" s="78"/>
    </row>
    <row r="836" spans="2:8" hidden="1" outlineLevel="1">
      <c r="D836" s="137" t="s">
        <v>500</v>
      </c>
      <c r="E836" s="78"/>
    </row>
    <row r="837" spans="2:8" hidden="1" outlineLevel="1">
      <c r="D837" s="137" t="s">
        <v>501</v>
      </c>
      <c r="E837" s="78"/>
    </row>
    <row r="838" spans="2:8" hidden="1" outlineLevel="1">
      <c r="D838" s="137" t="s">
        <v>942</v>
      </c>
      <c r="E838" s="78"/>
    </row>
    <row r="839" spans="2:8" hidden="1" outlineLevel="1">
      <c r="D839" s="137" t="s">
        <v>943</v>
      </c>
      <c r="E839" s="78"/>
    </row>
    <row r="840" spans="2:8" hidden="1" outlineLevel="1">
      <c r="D840" s="137" t="s">
        <v>899</v>
      </c>
      <c r="E840" s="78"/>
    </row>
    <row r="841" spans="2:8" hidden="1" outlineLevel="1">
      <c r="D841" s="137" t="s">
        <v>502</v>
      </c>
      <c r="E841" s="78"/>
    </row>
    <row r="842" spans="2:8" hidden="1" outlineLevel="1">
      <c r="D842" s="140" t="s">
        <v>898</v>
      </c>
      <c r="E842" s="166"/>
    </row>
    <row r="843" spans="2:8" collapsed="1"/>
    <row r="844" spans="2:8" ht="15">
      <c r="B844" s="15" t="s">
        <v>503</v>
      </c>
      <c r="C844" s="15"/>
      <c r="D844" s="15"/>
      <c r="E844" s="15"/>
      <c r="F844" s="15"/>
      <c r="G844" s="15"/>
      <c r="H844" s="15"/>
    </row>
    <row r="845" spans="2:8" hidden="1" outlineLevel="1"/>
    <row r="846" spans="2:8" hidden="1" outlineLevel="1">
      <c r="D846" s="135" t="s">
        <v>402</v>
      </c>
      <c r="E846" s="146"/>
    </row>
    <row r="847" spans="2:8" hidden="1" outlineLevel="1">
      <c r="D847" s="137" t="s">
        <v>504</v>
      </c>
      <c r="E847" s="78"/>
    </row>
    <row r="848" spans="2:8" hidden="1" outlineLevel="1">
      <c r="D848" s="137" t="s">
        <v>902</v>
      </c>
      <c r="E848" s="78"/>
    </row>
    <row r="849" spans="4:5" hidden="1" outlineLevel="1">
      <c r="D849" s="137" t="s">
        <v>965</v>
      </c>
      <c r="E849" s="78"/>
    </row>
    <row r="850" spans="4:5" hidden="1" outlineLevel="1">
      <c r="D850" s="137" t="s">
        <v>505</v>
      </c>
      <c r="E850" s="78"/>
    </row>
    <row r="851" spans="4:5" hidden="1" outlineLevel="1">
      <c r="D851" s="137" t="s">
        <v>900</v>
      </c>
      <c r="E851" s="78"/>
    </row>
    <row r="852" spans="4:5" hidden="1" outlineLevel="1">
      <c r="D852" s="137" t="s">
        <v>419</v>
      </c>
      <c r="E852" s="78"/>
    </row>
    <row r="853" spans="4:5" hidden="1" outlineLevel="1">
      <c r="D853" s="137" t="s">
        <v>408</v>
      </c>
      <c r="E853" s="78"/>
    </row>
    <row r="854" spans="4:5" hidden="1" outlineLevel="1">
      <c r="D854" s="137" t="s">
        <v>930</v>
      </c>
      <c r="E854" s="78"/>
    </row>
    <row r="855" spans="4:5" hidden="1" outlineLevel="1">
      <c r="D855" s="137" t="s">
        <v>929</v>
      </c>
      <c r="E855" s="78"/>
    </row>
    <row r="856" spans="4:5" hidden="1" outlineLevel="1">
      <c r="D856" s="137" t="s">
        <v>901</v>
      </c>
      <c r="E856" s="78"/>
    </row>
    <row r="857" spans="4:5" hidden="1" outlineLevel="1">
      <c r="D857" s="137" t="s">
        <v>506</v>
      </c>
      <c r="E857" s="78"/>
    </row>
    <row r="858" spans="4:5" hidden="1" outlineLevel="1">
      <c r="D858" s="148" t="s">
        <v>507</v>
      </c>
      <c r="E858" s="149"/>
    </row>
    <row r="859" spans="4:5" hidden="1" outlineLevel="1">
      <c r="D859" s="137" t="s">
        <v>508</v>
      </c>
      <c r="E859" s="78"/>
    </row>
    <row r="860" spans="4:5" hidden="1" outlineLevel="1">
      <c r="D860" s="137" t="s">
        <v>909</v>
      </c>
      <c r="E860" s="78"/>
    </row>
    <row r="861" spans="4:5" hidden="1" outlineLevel="1">
      <c r="D861" s="137" t="s">
        <v>903</v>
      </c>
      <c r="E861" s="78"/>
    </row>
    <row r="862" spans="4:5" hidden="1" outlineLevel="1">
      <c r="D862" s="137" t="s">
        <v>907</v>
      </c>
      <c r="E862" s="78"/>
    </row>
    <row r="863" spans="4:5" hidden="1" outlineLevel="1">
      <c r="D863" s="137" t="s">
        <v>904</v>
      </c>
      <c r="E863" s="78"/>
    </row>
    <row r="864" spans="4:5" hidden="1" outlineLevel="1">
      <c r="D864" s="137" t="s">
        <v>905</v>
      </c>
      <c r="E864" s="78"/>
    </row>
    <row r="865" spans="2:8" hidden="1" outlineLevel="1">
      <c r="D865" s="137" t="s">
        <v>906</v>
      </c>
      <c r="E865" s="78"/>
    </row>
    <row r="866" spans="2:8" hidden="1" outlineLevel="1">
      <c r="D866" s="137" t="s">
        <v>915</v>
      </c>
      <c r="E866" s="78"/>
    </row>
    <row r="867" spans="2:8" hidden="1" outlineLevel="1">
      <c r="D867" s="137" t="s">
        <v>509</v>
      </c>
      <c r="E867" s="78"/>
    </row>
    <row r="868" spans="2:8" hidden="1" outlineLevel="1">
      <c r="D868" s="137" t="s">
        <v>908</v>
      </c>
      <c r="E868" s="78"/>
    </row>
    <row r="869" spans="2:8" hidden="1" outlineLevel="1">
      <c r="D869" s="140" t="s">
        <v>910</v>
      </c>
      <c r="E869" s="166"/>
    </row>
    <row r="870" spans="2:8" collapsed="1"/>
    <row r="871" spans="2:8" ht="15">
      <c r="B871" s="15" t="s">
        <v>510</v>
      </c>
      <c r="C871" s="15"/>
      <c r="D871" s="15"/>
      <c r="E871" s="15"/>
      <c r="F871" s="15"/>
      <c r="G871" s="15"/>
      <c r="H871" s="15"/>
    </row>
    <row r="872" spans="2:8" hidden="1" outlineLevel="1"/>
    <row r="873" spans="2:8" hidden="1" outlineLevel="1">
      <c r="D873" s="135" t="s">
        <v>511</v>
      </c>
      <c r="E873" s="146"/>
    </row>
    <row r="874" spans="2:8" hidden="1" outlineLevel="1">
      <c r="D874" s="137" t="s">
        <v>512</v>
      </c>
      <c r="E874" s="78"/>
    </row>
    <row r="875" spans="2:8" hidden="1" outlineLevel="1">
      <c r="D875" s="137" t="s">
        <v>513</v>
      </c>
      <c r="E875" s="78"/>
    </row>
    <row r="876" spans="2:8" hidden="1" outlineLevel="1">
      <c r="D876" s="140" t="s">
        <v>514</v>
      </c>
      <c r="E876" s="166"/>
    </row>
    <row r="877" spans="2:8" collapsed="1"/>
    <row r="878" spans="2:8" ht="15">
      <c r="B878" s="15" t="s">
        <v>515</v>
      </c>
      <c r="C878" s="15"/>
      <c r="D878" s="15"/>
      <c r="E878" s="15"/>
      <c r="F878" s="15"/>
      <c r="G878" s="15"/>
      <c r="H878" s="15"/>
    </row>
    <row r="879" spans="2:8" hidden="1" outlineLevel="1"/>
    <row r="880" spans="2:8" hidden="1" outlineLevel="1">
      <c r="D880" s="135" t="s">
        <v>30</v>
      </c>
      <c r="E880" s="146"/>
    </row>
    <row r="881" spans="2:8" hidden="1" outlineLevel="1">
      <c r="D881" s="148" t="s">
        <v>516</v>
      </c>
      <c r="E881" s="149"/>
    </row>
    <row r="882" spans="2:8" hidden="1" outlineLevel="1">
      <c r="D882" s="148" t="s">
        <v>517</v>
      </c>
      <c r="E882" s="149"/>
    </row>
    <row r="883" spans="2:8" hidden="1" outlineLevel="1">
      <c r="D883" s="148" t="s">
        <v>518</v>
      </c>
      <c r="E883" s="149"/>
    </row>
    <row r="884" spans="2:8" hidden="1" outlineLevel="1">
      <c r="D884" s="148" t="s">
        <v>519</v>
      </c>
      <c r="E884" s="149"/>
    </row>
    <row r="885" spans="2:8" hidden="1" outlineLevel="1">
      <c r="D885" s="148" t="s">
        <v>520</v>
      </c>
      <c r="E885" s="149"/>
    </row>
    <row r="886" spans="2:8" hidden="1" outlineLevel="1">
      <c r="D886" s="148" t="s">
        <v>749</v>
      </c>
      <c r="E886" s="149"/>
    </row>
    <row r="887" spans="2:8" hidden="1" outlineLevel="1">
      <c r="D887" s="148" t="s">
        <v>750</v>
      </c>
      <c r="E887" s="149"/>
    </row>
    <row r="888" spans="2:8" hidden="1" outlineLevel="1">
      <c r="D888" s="148" t="s">
        <v>751</v>
      </c>
      <c r="E888" s="149"/>
    </row>
    <row r="889" spans="2:8" hidden="1" outlineLevel="1">
      <c r="D889" s="148" t="s">
        <v>752</v>
      </c>
      <c r="E889" s="149"/>
    </row>
    <row r="890" spans="2:8" hidden="1" outlineLevel="1">
      <c r="D890" s="150" t="s">
        <v>753</v>
      </c>
      <c r="E890" s="151"/>
    </row>
    <row r="891" spans="2:8" collapsed="1"/>
    <row r="892" spans="2:8" ht="15">
      <c r="B892" s="15" t="s">
        <v>521</v>
      </c>
      <c r="C892" s="15"/>
      <c r="D892" s="15"/>
      <c r="E892" s="15"/>
      <c r="F892" s="15"/>
      <c r="G892" s="15"/>
      <c r="H892" s="15"/>
    </row>
    <row r="893" spans="2:8" hidden="1" outlineLevel="1"/>
    <row r="894" spans="2:8" hidden="1" outlineLevel="1">
      <c r="D894" s="135" t="s">
        <v>512</v>
      </c>
      <c r="E894" s="146"/>
    </row>
    <row r="895" spans="2:8" hidden="1" outlineLevel="1">
      <c r="D895" s="137" t="s">
        <v>522</v>
      </c>
      <c r="E895" s="78"/>
    </row>
    <row r="896" spans="2:8" hidden="1" outlineLevel="1">
      <c r="D896" s="137" t="s">
        <v>523</v>
      </c>
      <c r="E896" s="78"/>
    </row>
    <row r="897" spans="4:5" hidden="1" outlineLevel="1">
      <c r="D897" s="148" t="str">
        <f t="shared" ref="D897:D926" ca="1" si="17">"["&amp;B$892&amp;" "&amp;"Line "&amp;ROW()-ROW(D$893)&amp;"]"</f>
        <v>[Indices and Rates - Inflation &amp; Discounting Line 4]</v>
      </c>
      <c r="E897" s="149"/>
    </row>
    <row r="898" spans="4:5" hidden="1" outlineLevel="1">
      <c r="D898" s="148" t="str">
        <f t="shared" ca="1" si="17"/>
        <v>[Indices and Rates - Inflation &amp; Discounting Line 5]</v>
      </c>
      <c r="E898" s="149"/>
    </row>
    <row r="899" spans="4:5" hidden="1" outlineLevel="1">
      <c r="D899" s="148" t="str">
        <f t="shared" ca="1" si="17"/>
        <v>[Indices and Rates - Inflation &amp; Discounting Line 6]</v>
      </c>
      <c r="E899" s="149"/>
    </row>
    <row r="900" spans="4:5" hidden="1" outlineLevel="1">
      <c r="D900" s="148" t="str">
        <f t="shared" ca="1" si="17"/>
        <v>[Indices and Rates - Inflation &amp; Discounting Line 7]</v>
      </c>
      <c r="E900" s="149"/>
    </row>
    <row r="901" spans="4:5" hidden="1" outlineLevel="1">
      <c r="D901" s="148" t="str">
        <f t="shared" ca="1" si="17"/>
        <v>[Indices and Rates - Inflation &amp; Discounting Line 8]</v>
      </c>
      <c r="E901" s="149"/>
    </row>
    <row r="902" spans="4:5" hidden="1" outlineLevel="1">
      <c r="D902" s="148" t="str">
        <f t="shared" ca="1" si="17"/>
        <v>[Indices and Rates - Inflation &amp; Discounting Line 9]</v>
      </c>
      <c r="E902" s="149"/>
    </row>
    <row r="903" spans="4:5" hidden="1" outlineLevel="1">
      <c r="D903" s="148" t="str">
        <f t="shared" ca="1" si="17"/>
        <v>[Indices and Rates - Inflation &amp; Discounting Line 10]</v>
      </c>
      <c r="E903" s="149"/>
    </row>
    <row r="904" spans="4:5" hidden="1" outlineLevel="1">
      <c r="D904" s="148" t="str">
        <f t="shared" ca="1" si="17"/>
        <v>[Indices and Rates - Inflation &amp; Discounting Line 11]</v>
      </c>
      <c r="E904" s="149"/>
    </row>
    <row r="905" spans="4:5" hidden="1" outlineLevel="1">
      <c r="D905" s="148" t="str">
        <f t="shared" ca="1" si="17"/>
        <v>[Indices and Rates - Inflation &amp; Discounting Line 12]</v>
      </c>
      <c r="E905" s="149"/>
    </row>
    <row r="906" spans="4:5" hidden="1" outlineLevel="1">
      <c r="D906" s="148" t="str">
        <f t="shared" ca="1" si="17"/>
        <v>[Indices and Rates - Inflation &amp; Discounting Line 13]</v>
      </c>
      <c r="E906" s="149"/>
    </row>
    <row r="907" spans="4:5" hidden="1" outlineLevel="1">
      <c r="D907" s="148" t="str">
        <f t="shared" ca="1" si="17"/>
        <v>[Indices and Rates - Inflation &amp; Discounting Line 14]</v>
      </c>
      <c r="E907" s="149"/>
    </row>
    <row r="908" spans="4:5" hidden="1" outlineLevel="1">
      <c r="D908" s="148" t="str">
        <f t="shared" ca="1" si="17"/>
        <v>[Indices and Rates - Inflation &amp; Discounting Line 15]</v>
      </c>
      <c r="E908" s="149"/>
    </row>
    <row r="909" spans="4:5" hidden="1" outlineLevel="1">
      <c r="D909" s="148" t="str">
        <f t="shared" ca="1" si="17"/>
        <v>[Indices and Rates - Inflation &amp; Discounting Line 16]</v>
      </c>
      <c r="E909" s="149"/>
    </row>
    <row r="910" spans="4:5" hidden="1" outlineLevel="1">
      <c r="D910" s="148" t="str">
        <f t="shared" ca="1" si="17"/>
        <v>[Indices and Rates - Inflation &amp; Discounting Line 17]</v>
      </c>
      <c r="E910" s="149"/>
    </row>
    <row r="911" spans="4:5" hidden="1" outlineLevel="1">
      <c r="D911" s="148" t="str">
        <f t="shared" ca="1" si="17"/>
        <v>[Indices and Rates - Inflation &amp; Discounting Line 18]</v>
      </c>
      <c r="E911" s="149"/>
    </row>
    <row r="912" spans="4:5" hidden="1" outlineLevel="1">
      <c r="D912" s="148" t="str">
        <f t="shared" ca="1" si="17"/>
        <v>[Indices and Rates - Inflation &amp; Discounting Line 19]</v>
      </c>
      <c r="E912" s="149"/>
    </row>
    <row r="913" spans="2:8" hidden="1" outlineLevel="1">
      <c r="D913" s="148" t="str">
        <f t="shared" ca="1" si="17"/>
        <v>[Indices and Rates - Inflation &amp; Discounting Line 20]</v>
      </c>
      <c r="E913" s="149"/>
    </row>
    <row r="914" spans="2:8" hidden="1" outlineLevel="1">
      <c r="D914" s="148" t="str">
        <f t="shared" ca="1" si="17"/>
        <v>[Indices and Rates - Inflation &amp; Discounting Line 21]</v>
      </c>
      <c r="E914" s="149"/>
    </row>
    <row r="915" spans="2:8" hidden="1" outlineLevel="1">
      <c r="D915" s="148" t="str">
        <f t="shared" ca="1" si="17"/>
        <v>[Indices and Rates - Inflation &amp; Discounting Line 22]</v>
      </c>
      <c r="E915" s="149"/>
    </row>
    <row r="916" spans="2:8" hidden="1" outlineLevel="1">
      <c r="D916" s="148" t="str">
        <f t="shared" ca="1" si="17"/>
        <v>[Indices and Rates - Inflation &amp; Discounting Line 23]</v>
      </c>
      <c r="E916" s="149"/>
    </row>
    <row r="917" spans="2:8" hidden="1" outlineLevel="1">
      <c r="D917" s="148" t="str">
        <f t="shared" ca="1" si="17"/>
        <v>[Indices and Rates - Inflation &amp; Discounting Line 24]</v>
      </c>
      <c r="E917" s="149"/>
    </row>
    <row r="918" spans="2:8" hidden="1" outlineLevel="1">
      <c r="D918" s="148" t="str">
        <f t="shared" ca="1" si="17"/>
        <v>[Indices and Rates - Inflation &amp; Discounting Line 25]</v>
      </c>
      <c r="E918" s="149"/>
    </row>
    <row r="919" spans="2:8" hidden="1" outlineLevel="1">
      <c r="D919" s="148" t="str">
        <f t="shared" ca="1" si="17"/>
        <v>[Indices and Rates - Inflation &amp; Discounting Line 26]</v>
      </c>
      <c r="E919" s="149"/>
    </row>
    <row r="920" spans="2:8" hidden="1" outlineLevel="1">
      <c r="D920" s="148" t="str">
        <f t="shared" ca="1" si="17"/>
        <v>[Indices and Rates - Inflation &amp; Discounting Line 27]</v>
      </c>
      <c r="E920" s="149"/>
    </row>
    <row r="921" spans="2:8" hidden="1" outlineLevel="1">
      <c r="D921" s="148" t="str">
        <f t="shared" ca="1" si="17"/>
        <v>[Indices and Rates - Inflation &amp; Discounting Line 28]</v>
      </c>
      <c r="E921" s="149"/>
    </row>
    <row r="922" spans="2:8" hidden="1" outlineLevel="1">
      <c r="D922" s="148" t="str">
        <f t="shared" ca="1" si="17"/>
        <v>[Indices and Rates - Inflation &amp; Discounting Line 29]</v>
      </c>
      <c r="E922" s="149"/>
    </row>
    <row r="923" spans="2:8" hidden="1" outlineLevel="1">
      <c r="D923" s="148" t="str">
        <f t="shared" ca="1" si="17"/>
        <v>[Indices and Rates - Inflation &amp; Discounting Line 30]</v>
      </c>
      <c r="E923" s="149"/>
    </row>
    <row r="924" spans="2:8" hidden="1" outlineLevel="1">
      <c r="D924" s="148" t="str">
        <f t="shared" ca="1" si="17"/>
        <v>[Indices and Rates - Inflation &amp; Discounting Line 31]</v>
      </c>
      <c r="E924" s="149"/>
    </row>
    <row r="925" spans="2:8" hidden="1" outlineLevel="1">
      <c r="D925" s="148" t="str">
        <f t="shared" ca="1" si="17"/>
        <v>[Indices and Rates - Inflation &amp; Discounting Line 32]</v>
      </c>
      <c r="E925" s="149"/>
    </row>
    <row r="926" spans="2:8" hidden="1" outlineLevel="1">
      <c r="D926" s="150" t="str">
        <f t="shared" ca="1" si="17"/>
        <v>[Indices and Rates - Inflation &amp; Discounting Line 33]</v>
      </c>
      <c r="E926" s="151"/>
    </row>
    <row r="927" spans="2:8" collapsed="1"/>
    <row r="928" spans="2:8" ht="15">
      <c r="B928" s="15" t="s">
        <v>524</v>
      </c>
      <c r="C928" s="15"/>
      <c r="D928" s="15"/>
      <c r="E928" s="15"/>
      <c r="F928" s="15"/>
      <c r="G928" s="15"/>
      <c r="H928" s="15"/>
    </row>
    <row r="929" spans="1:6" hidden="1" outlineLevel="1"/>
    <row r="930" spans="1:6" hidden="1" outlineLevel="1">
      <c r="A930" s="532"/>
      <c r="B930" s="532"/>
      <c r="D930" s="510" t="s">
        <v>863</v>
      </c>
      <c r="E930" s="60"/>
    </row>
    <row r="931" spans="1:6" hidden="1" outlineLevel="1">
      <c r="A931" s="532"/>
      <c r="D931" s="137" t="s">
        <v>864</v>
      </c>
      <c r="E931" s="78"/>
    </row>
    <row r="932" spans="1:6" hidden="1" outlineLevel="1">
      <c r="A932" s="532"/>
      <c r="D932" s="137" t="s">
        <v>865</v>
      </c>
      <c r="E932" s="78"/>
    </row>
    <row r="933" spans="1:6" hidden="1" outlineLevel="1">
      <c r="A933" s="532"/>
      <c r="D933" s="137" t="s">
        <v>866</v>
      </c>
      <c r="E933" s="78"/>
    </row>
    <row r="934" spans="1:6" hidden="1" outlineLevel="1">
      <c r="A934" s="532"/>
      <c r="D934" s="137" t="s">
        <v>867</v>
      </c>
      <c r="E934" s="78"/>
    </row>
    <row r="935" spans="1:6" hidden="1" outlineLevel="1">
      <c r="A935" s="532"/>
      <c r="D935" s="137" t="s">
        <v>868</v>
      </c>
      <c r="E935" s="78"/>
    </row>
    <row r="936" spans="1:6" hidden="1" outlineLevel="1">
      <c r="A936" s="532"/>
      <c r="D936" s="137" t="s">
        <v>869</v>
      </c>
      <c r="E936" s="78"/>
    </row>
    <row r="937" spans="1:6" hidden="1" outlineLevel="1">
      <c r="A937" s="532"/>
      <c r="D937" s="137" t="s">
        <v>870</v>
      </c>
      <c r="E937" s="78"/>
    </row>
    <row r="938" spans="1:6" hidden="1" outlineLevel="1">
      <c r="A938" s="532"/>
      <c r="D938" s="137" t="s">
        <v>871</v>
      </c>
      <c r="E938" s="78"/>
    </row>
    <row r="939" spans="1:6" hidden="1" outlineLevel="1">
      <c r="A939" s="532"/>
      <c r="D939" s="137" t="s">
        <v>872</v>
      </c>
      <c r="E939" s="78"/>
    </row>
    <row r="940" spans="1:6" hidden="1" outlineLevel="1">
      <c r="A940" s="532"/>
      <c r="D940" s="137" t="s">
        <v>873</v>
      </c>
      <c r="E940" s="62"/>
      <c r="F940" s="104"/>
    </row>
    <row r="941" spans="1:6" hidden="1" outlineLevel="1">
      <c r="A941" s="532"/>
      <c r="D941" s="137" t="s">
        <v>874</v>
      </c>
      <c r="E941" s="62"/>
    </row>
    <row r="942" spans="1:6" hidden="1" outlineLevel="1">
      <c r="A942" s="532"/>
      <c r="D942" s="137" t="s">
        <v>875</v>
      </c>
      <c r="E942" s="62"/>
    </row>
    <row r="943" spans="1:6" hidden="1" outlineLevel="1">
      <c r="A943" s="532"/>
      <c r="D943" s="148" t="str">
        <f t="shared" ref="D943:D949" ca="1" si="18">"["&amp;B$928&amp;" "&amp;"Line "&amp;ROW()-ROW(D$929)&amp;"]"</f>
        <v>[Indices and Rates - Other Rates Line 14]</v>
      </c>
      <c r="E943" s="149"/>
    </row>
    <row r="944" spans="1:6" hidden="1" outlineLevel="1">
      <c r="D944" s="148" t="str">
        <f t="shared" ca="1" si="18"/>
        <v>[Indices and Rates - Other Rates Line 15]</v>
      </c>
      <c r="E944" s="149"/>
    </row>
    <row r="945" spans="2:8" hidden="1" outlineLevel="1">
      <c r="D945" s="148" t="str">
        <f t="shared" ca="1" si="18"/>
        <v>[Indices and Rates - Other Rates Line 16]</v>
      </c>
      <c r="E945" s="149"/>
    </row>
    <row r="946" spans="2:8" hidden="1" outlineLevel="1">
      <c r="D946" s="148" t="str">
        <f t="shared" ca="1" si="18"/>
        <v>[Indices and Rates - Other Rates Line 17]</v>
      </c>
      <c r="E946" s="149"/>
    </row>
    <row r="947" spans="2:8" hidden="1" outlineLevel="1">
      <c r="D947" s="148" t="str">
        <f t="shared" ca="1" si="18"/>
        <v>[Indices and Rates - Other Rates Line 18]</v>
      </c>
      <c r="E947" s="149"/>
    </row>
    <row r="948" spans="2:8" hidden="1" outlineLevel="1">
      <c r="D948" s="148" t="str">
        <f t="shared" ca="1" si="18"/>
        <v>[Indices and Rates - Other Rates Line 19]</v>
      </c>
      <c r="E948" s="149"/>
    </row>
    <row r="949" spans="2:8" hidden="1" outlineLevel="1">
      <c r="D949" s="150" t="str">
        <f t="shared" ca="1" si="18"/>
        <v>[Indices and Rates - Other Rates Line 20]</v>
      </c>
      <c r="E949" s="151"/>
    </row>
    <row r="950" spans="2:8" hidden="1" outlineLevel="1"/>
    <row r="951" spans="2:8" collapsed="1"/>
    <row r="952" spans="2:8" ht="16.5">
      <c r="B952" s="5" t="s">
        <v>21</v>
      </c>
      <c r="C952" s="5"/>
      <c r="D952" s="5"/>
      <c r="E952" s="5"/>
      <c r="F952" s="5"/>
      <c r="G952" s="5"/>
      <c r="H952" s="5"/>
    </row>
  </sheetData>
  <dataValidations count="1">
    <dataValidation type="list" allowBlank="1" showInputMessage="1" showErrorMessage="1" sqref="F138 F105:F134">
      <formula1>Staff_Groups</formula1>
    </dataValidation>
  </dataValidations>
  <pageMargins left="0.39370078740157483" right="0.39370078740157483" top="0.39370078740157483" bottom="0.39370078740157483" header="0.31496062992125984" footer="0.31496062992125984"/>
  <pageSetup paperSize="8" scale="92" fitToHeight="99" orientation="landscape" r:id="rId1"/>
  <rowBreaks count="19" manualBreakCount="19">
    <brk id="50" max="16383" man="1"/>
    <brk id="99" max="16383" man="1"/>
    <brk id="139" max="16383" man="1"/>
    <brk id="174" max="16383" man="1"/>
    <brk id="217" max="16383" man="1"/>
    <brk id="250" max="16383" man="1"/>
    <brk id="283" max="16383" man="1"/>
    <brk id="327" max="16383" man="1"/>
    <brk id="449" max="16383" man="1"/>
    <brk id="490" max="16383" man="1"/>
    <brk id="529" max="16383" man="1"/>
    <brk id="562" max="16383" man="1"/>
    <brk id="607" max="16383" man="1"/>
    <brk id="647" max="16383" man="1"/>
    <brk id="695" max="16383" man="1"/>
    <brk id="743" max="16383" man="1"/>
    <brk id="799" max="16383" man="1"/>
    <brk id="843" max="16383" man="1"/>
    <brk id="8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8080"/>
    <pageSetUpPr fitToPage="1"/>
  </sheetPr>
  <dimension ref="A1:P32"/>
  <sheetViews>
    <sheetView showGridLines="0" zoomScale="85" zoomScaleNormal="85" zoomScaleSheetLayoutView="85" workbookViewId="0"/>
  </sheetViews>
  <sheetFormatPr defaultColWidth="9" defaultRowHeight="12.75"/>
  <cols>
    <col min="1" max="1" width="2.85546875" style="3" customWidth="1"/>
    <col min="2" max="2" width="7.5703125" style="3" customWidth="1"/>
    <col min="3" max="3" width="7.7109375" style="3" customWidth="1"/>
    <col min="4" max="4" width="49.85546875" style="3" customWidth="1"/>
    <col min="5" max="16384" width="9" style="3"/>
  </cols>
  <sheetData>
    <row r="1" spans="1:16">
      <c r="A1" s="48"/>
    </row>
    <row r="2" spans="1:16">
      <c r="B2" s="2"/>
      <c r="C2" s="2"/>
      <c r="D2" s="2"/>
      <c r="E2" s="2"/>
      <c r="F2" s="2"/>
      <c r="G2" s="2"/>
      <c r="H2" s="2"/>
      <c r="I2" s="2"/>
      <c r="J2" s="2"/>
      <c r="K2" s="2"/>
      <c r="L2" s="2"/>
      <c r="M2" s="2"/>
      <c r="N2" s="2"/>
      <c r="O2" s="2"/>
      <c r="P2" s="2"/>
    </row>
    <row r="3" spans="1:16">
      <c r="B3" s="2"/>
      <c r="C3" s="2"/>
      <c r="D3" s="2"/>
      <c r="E3" s="2"/>
      <c r="F3" s="2"/>
      <c r="G3" s="2"/>
      <c r="H3" s="2"/>
      <c r="I3" s="2"/>
      <c r="J3" s="2"/>
      <c r="K3" s="2"/>
      <c r="L3" s="2"/>
      <c r="M3" s="2"/>
      <c r="N3" s="2"/>
      <c r="O3" s="2"/>
      <c r="P3" s="2"/>
    </row>
    <row r="4" spans="1:16">
      <c r="B4" s="2"/>
      <c r="C4" s="2"/>
      <c r="D4" s="2"/>
      <c r="E4" s="2"/>
      <c r="F4" s="2"/>
      <c r="G4" s="2"/>
      <c r="H4" s="2"/>
      <c r="I4" s="2"/>
      <c r="J4" s="2"/>
      <c r="K4" s="2"/>
      <c r="L4" s="2"/>
      <c r="M4" s="2"/>
      <c r="N4" s="2"/>
      <c r="O4" s="2"/>
      <c r="P4" s="2"/>
    </row>
    <row r="5" spans="1:16">
      <c r="B5" s="2"/>
      <c r="C5" s="2"/>
      <c r="D5" s="2"/>
      <c r="E5" s="2"/>
      <c r="F5" s="2"/>
      <c r="G5" s="2"/>
      <c r="H5" s="2"/>
      <c r="I5" s="2"/>
      <c r="J5" s="2"/>
      <c r="K5" s="2"/>
      <c r="L5" s="2"/>
      <c r="M5" s="2"/>
      <c r="N5" s="2"/>
      <c r="O5" s="2"/>
      <c r="P5" s="2"/>
    </row>
    <row r="6" spans="1:16">
      <c r="B6" s="2"/>
      <c r="C6" s="2"/>
      <c r="D6" s="2"/>
      <c r="E6" s="2"/>
      <c r="F6" s="2"/>
      <c r="G6" s="2"/>
      <c r="H6" s="2"/>
      <c r="I6" s="2"/>
      <c r="J6" s="2"/>
      <c r="K6" s="2"/>
      <c r="L6" s="2"/>
      <c r="M6" s="2"/>
      <c r="N6" s="2"/>
      <c r="O6" s="2"/>
      <c r="P6" s="2"/>
    </row>
    <row r="7" spans="1:16">
      <c r="B7" s="2"/>
      <c r="C7" s="2"/>
      <c r="D7" s="2"/>
      <c r="E7" s="2"/>
      <c r="F7" s="2"/>
      <c r="G7" s="2"/>
      <c r="H7" s="2"/>
      <c r="I7" s="2"/>
      <c r="J7" s="2"/>
      <c r="K7" s="2"/>
      <c r="L7" s="2"/>
      <c r="M7" s="2"/>
      <c r="N7" s="2"/>
      <c r="O7" s="2"/>
      <c r="P7" s="2"/>
    </row>
    <row r="8" spans="1:16">
      <c r="B8" s="2"/>
      <c r="C8" s="2"/>
      <c r="D8" s="2"/>
      <c r="E8" s="2"/>
      <c r="F8" s="2"/>
      <c r="G8" s="2"/>
      <c r="H8" s="2"/>
      <c r="I8" s="2"/>
      <c r="J8" s="2"/>
      <c r="K8" s="2"/>
      <c r="L8" s="2"/>
      <c r="M8" s="2"/>
      <c r="N8" s="2"/>
      <c r="O8" s="2"/>
      <c r="P8" s="2"/>
    </row>
    <row r="9" spans="1:16">
      <c r="B9" s="2"/>
      <c r="C9" s="2"/>
      <c r="D9" s="2"/>
      <c r="E9" s="2"/>
      <c r="F9" s="2"/>
      <c r="G9" s="2"/>
      <c r="H9" s="2"/>
      <c r="I9" s="2"/>
      <c r="J9" s="2"/>
      <c r="K9" s="2"/>
      <c r="L9" s="2"/>
      <c r="M9" s="2"/>
      <c r="N9" s="2"/>
      <c r="O9" s="2"/>
      <c r="P9" s="2"/>
    </row>
    <row r="10" spans="1:16">
      <c r="B10" s="2"/>
      <c r="C10" s="2"/>
      <c r="D10" s="2"/>
      <c r="E10" s="2"/>
      <c r="F10" s="2"/>
      <c r="G10" s="2"/>
      <c r="H10" s="2"/>
      <c r="I10" s="2"/>
      <c r="J10" s="2"/>
      <c r="K10" s="2"/>
      <c r="L10" s="2"/>
      <c r="M10" s="2"/>
      <c r="N10" s="2"/>
      <c r="O10" s="2"/>
      <c r="P10" s="2"/>
    </row>
    <row r="11" spans="1:16" ht="60">
      <c r="B11" s="49"/>
      <c r="C11" s="49" t="str">
        <f ca="1">MID(CELL("filename",A1),FIND("]",CELL("filename",A1))+1,99)</f>
        <v>Templated Outputs</v>
      </c>
      <c r="D11" s="49"/>
      <c r="E11" s="49"/>
      <c r="F11" s="49"/>
      <c r="G11" s="49"/>
      <c r="H11" s="49"/>
      <c r="I11" s="49"/>
      <c r="J11" s="49"/>
      <c r="K11" s="49"/>
      <c r="L11" s="49"/>
      <c r="M11" s="49"/>
      <c r="N11" s="49"/>
      <c r="O11" s="49"/>
      <c r="P11" s="49"/>
    </row>
    <row r="12" spans="1:16">
      <c r="B12" s="2"/>
      <c r="C12" s="2"/>
      <c r="D12" s="2"/>
      <c r="E12" s="2"/>
      <c r="F12" s="2"/>
      <c r="G12" s="2"/>
      <c r="H12" s="2"/>
      <c r="I12" s="2"/>
      <c r="J12" s="2"/>
      <c r="K12" s="2"/>
      <c r="L12" s="2"/>
      <c r="M12" s="2"/>
      <c r="N12" s="2"/>
      <c r="O12" s="2"/>
      <c r="P12" s="2"/>
    </row>
    <row r="13" spans="1:16">
      <c r="B13" s="2"/>
      <c r="C13" s="2"/>
      <c r="D13" s="2"/>
      <c r="E13" s="2"/>
      <c r="F13" s="2"/>
      <c r="G13" s="2"/>
      <c r="H13" s="2"/>
      <c r="I13" s="2"/>
      <c r="J13" s="2"/>
      <c r="K13" s="2"/>
      <c r="L13" s="2"/>
      <c r="M13" s="2"/>
      <c r="N13" s="2"/>
      <c r="O13" s="2"/>
      <c r="P13" s="2"/>
    </row>
    <row r="14" spans="1:16">
      <c r="B14" s="2"/>
      <c r="C14" s="2"/>
      <c r="D14" s="2"/>
      <c r="E14" s="2"/>
      <c r="F14" s="2"/>
      <c r="G14" s="2"/>
      <c r="H14" s="2"/>
      <c r="I14" s="2"/>
      <c r="J14" s="2"/>
      <c r="K14" s="2"/>
      <c r="L14" s="2"/>
      <c r="M14" s="2"/>
      <c r="N14" s="2"/>
      <c r="O14" s="2"/>
      <c r="P14" s="2"/>
    </row>
    <row r="15" spans="1:16">
      <c r="B15" s="2"/>
      <c r="C15" s="2"/>
      <c r="D15" s="2"/>
      <c r="E15" s="2"/>
      <c r="F15" s="2"/>
      <c r="G15" s="2"/>
      <c r="H15" s="2"/>
      <c r="I15" s="2"/>
      <c r="J15" s="2"/>
      <c r="K15" s="2"/>
      <c r="L15" s="2"/>
      <c r="M15" s="2"/>
      <c r="N15" s="2"/>
      <c r="O15" s="2"/>
      <c r="P15" s="2"/>
    </row>
    <row r="16" spans="1:16">
      <c r="B16" s="2"/>
      <c r="C16" s="2"/>
      <c r="D16" s="2"/>
      <c r="E16" s="2"/>
      <c r="F16" s="2"/>
      <c r="G16" s="2"/>
      <c r="H16" s="2"/>
      <c r="I16" s="2"/>
      <c r="J16" s="2"/>
      <c r="K16" s="2"/>
      <c r="L16" s="2"/>
      <c r="M16" s="2"/>
      <c r="N16" s="2"/>
      <c r="O16" s="2"/>
      <c r="P16" s="2"/>
    </row>
    <row r="17" spans="2:16">
      <c r="B17" s="2"/>
      <c r="C17" s="2"/>
      <c r="D17" s="2"/>
      <c r="E17" s="2"/>
      <c r="F17" s="2"/>
      <c r="G17" s="2"/>
      <c r="H17" s="2"/>
      <c r="I17" s="2"/>
      <c r="J17" s="2"/>
      <c r="K17" s="2"/>
      <c r="L17" s="2"/>
      <c r="M17" s="2"/>
      <c r="N17" s="2"/>
      <c r="O17" s="2"/>
      <c r="P17" s="2"/>
    </row>
    <row r="18" spans="2:16">
      <c r="B18" s="2"/>
      <c r="C18" s="2"/>
      <c r="D18" s="2"/>
      <c r="E18" s="2"/>
      <c r="F18" s="2"/>
      <c r="G18" s="2"/>
      <c r="H18" s="2"/>
      <c r="I18" s="2"/>
      <c r="J18" s="2"/>
      <c r="K18" s="2"/>
      <c r="L18" s="2"/>
      <c r="M18" s="2"/>
      <c r="N18" s="2"/>
      <c r="O18" s="2"/>
      <c r="P18" s="2"/>
    </row>
    <row r="19" spans="2:16">
      <c r="B19" s="2"/>
      <c r="C19" s="2"/>
      <c r="D19" s="2"/>
      <c r="E19" s="2"/>
      <c r="F19" s="2"/>
      <c r="G19" s="2"/>
      <c r="H19" s="2"/>
      <c r="I19" s="2"/>
      <c r="J19" s="2"/>
      <c r="K19" s="2"/>
      <c r="L19" s="2"/>
      <c r="M19" s="2"/>
      <c r="N19" s="2"/>
      <c r="O19" s="2"/>
      <c r="P19" s="2"/>
    </row>
    <row r="20" spans="2:16">
      <c r="B20" s="2"/>
      <c r="C20" s="2"/>
      <c r="D20" s="2"/>
      <c r="E20" s="2"/>
      <c r="F20" s="2"/>
      <c r="G20" s="2"/>
      <c r="H20" s="2"/>
      <c r="I20" s="2"/>
      <c r="J20" s="2"/>
      <c r="K20" s="2"/>
      <c r="L20" s="2"/>
      <c r="M20" s="2"/>
      <c r="N20" s="2"/>
      <c r="O20" s="2"/>
      <c r="P20" s="2"/>
    </row>
    <row r="21" spans="2:16">
      <c r="B21" s="2"/>
      <c r="C21" s="2"/>
      <c r="D21" s="2"/>
      <c r="E21" s="2"/>
      <c r="F21" s="2"/>
      <c r="G21" s="2"/>
      <c r="H21" s="2"/>
      <c r="I21" s="2"/>
      <c r="J21" s="2"/>
      <c r="K21" s="2"/>
      <c r="L21" s="2"/>
      <c r="M21" s="2"/>
      <c r="N21" s="2"/>
      <c r="O21" s="2"/>
      <c r="P21" s="2"/>
    </row>
    <row r="22" spans="2:16">
      <c r="B22" s="2"/>
      <c r="C22" s="2"/>
      <c r="D22" s="2"/>
      <c r="E22" s="2"/>
      <c r="F22" s="2"/>
      <c r="G22" s="2"/>
      <c r="H22" s="2"/>
      <c r="I22" s="2"/>
      <c r="J22" s="2"/>
      <c r="K22" s="2"/>
      <c r="L22" s="2"/>
      <c r="M22" s="2"/>
      <c r="N22" s="2"/>
      <c r="O22" s="2"/>
      <c r="P22" s="2"/>
    </row>
    <row r="23" spans="2:16">
      <c r="B23" s="2"/>
      <c r="C23" s="2"/>
      <c r="D23" s="2"/>
      <c r="E23" s="2"/>
      <c r="F23" s="2"/>
      <c r="G23" s="2"/>
      <c r="H23" s="2"/>
      <c r="I23" s="2"/>
      <c r="J23" s="2"/>
      <c r="K23" s="2"/>
      <c r="L23" s="2"/>
      <c r="M23" s="2"/>
      <c r="N23" s="2"/>
      <c r="O23" s="2"/>
      <c r="P23" s="2"/>
    </row>
    <row r="24" spans="2:16">
      <c r="B24" s="2"/>
      <c r="C24" s="2"/>
      <c r="D24" s="2"/>
      <c r="E24" s="2"/>
      <c r="F24" s="2"/>
      <c r="G24" s="2"/>
      <c r="H24" s="2"/>
      <c r="I24" s="2"/>
      <c r="J24" s="2"/>
      <c r="K24" s="2"/>
      <c r="L24" s="2"/>
      <c r="M24" s="2"/>
      <c r="N24" s="2"/>
      <c r="O24" s="2"/>
      <c r="P24" s="2"/>
    </row>
    <row r="25" spans="2:16">
      <c r="B25" s="2"/>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c r="B27" s="2"/>
      <c r="C27" s="2"/>
      <c r="D27" s="2"/>
      <c r="E27" s="2"/>
      <c r="F27" s="2"/>
      <c r="G27" s="2"/>
      <c r="H27" s="2"/>
      <c r="I27" s="2"/>
      <c r="J27" s="2"/>
      <c r="K27" s="2"/>
      <c r="L27" s="2"/>
      <c r="M27" s="2"/>
      <c r="N27" s="2"/>
      <c r="O27" s="2"/>
      <c r="P27" s="2"/>
    </row>
    <row r="28" spans="2:16">
      <c r="B28" s="2"/>
      <c r="C28" s="2"/>
      <c r="D28" s="2"/>
      <c r="E28" s="2"/>
      <c r="F28" s="2"/>
      <c r="G28" s="2"/>
      <c r="H28" s="2"/>
      <c r="I28" s="2"/>
      <c r="J28" s="2"/>
      <c r="K28" s="2"/>
      <c r="L28" s="2"/>
      <c r="M28" s="2"/>
      <c r="N28" s="2"/>
      <c r="O28" s="2"/>
      <c r="P28" s="2"/>
    </row>
    <row r="29" spans="2:16">
      <c r="B29" s="2"/>
      <c r="C29" s="2"/>
      <c r="D29" s="2"/>
      <c r="E29" s="2"/>
      <c r="F29" s="2"/>
      <c r="G29" s="2"/>
      <c r="H29" s="2"/>
      <c r="I29" s="2"/>
      <c r="J29" s="2"/>
      <c r="K29" s="2"/>
      <c r="L29" s="2"/>
      <c r="M29" s="2"/>
      <c r="N29" s="2"/>
      <c r="O29" s="2"/>
      <c r="P29" s="2"/>
    </row>
    <row r="30" spans="2:16">
      <c r="B30" s="2"/>
      <c r="C30" s="2"/>
      <c r="D30" s="2"/>
      <c r="E30" s="2"/>
      <c r="F30" s="2"/>
      <c r="G30" s="2"/>
      <c r="H30" s="2"/>
      <c r="I30" s="2"/>
      <c r="J30" s="2"/>
      <c r="K30" s="2"/>
      <c r="L30" s="2"/>
      <c r="M30" s="2"/>
      <c r="N30" s="2"/>
      <c r="O30" s="2"/>
      <c r="P30" s="2"/>
    </row>
    <row r="31" spans="2:16">
      <c r="B31" s="2"/>
      <c r="C31" s="2"/>
      <c r="D31" s="2"/>
      <c r="E31" s="2"/>
      <c r="F31" s="2"/>
      <c r="G31" s="2"/>
      <c r="H31" s="2"/>
      <c r="I31" s="2"/>
      <c r="J31" s="2"/>
      <c r="K31" s="2"/>
      <c r="L31" s="2"/>
      <c r="M31" s="2"/>
      <c r="N31" s="2"/>
      <c r="O31" s="2"/>
      <c r="P31" s="2"/>
    </row>
    <row r="32" spans="2:16">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AE517"/>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activeCell="G13" sqref="G13"/>
    </sheetView>
  </sheetViews>
  <sheetFormatPr defaultColWidth="9" defaultRowHeight="15" outlineLevelRow="1" outlineLevelCol="1"/>
  <cols>
    <col min="1" max="1" width="2.85546875" customWidth="1"/>
    <col min="2" max="3" width="3" style="3" customWidth="1"/>
    <col min="4" max="5" width="23.85546875" style="3" customWidth="1"/>
    <col min="6" max="6" width="10.7109375" style="3" customWidth="1"/>
    <col min="7" max="21" width="11.42578125" style="3" customWidth="1"/>
    <col min="22" max="28" width="11.42578125" style="3" hidden="1" customWidth="1" outlineLevel="1"/>
    <col min="29" max="29" width="3.7109375" style="3" customWidth="1" collapsed="1"/>
    <col min="30" max="30" width="94.42578125" style="3" customWidth="1"/>
    <col min="31" max="16384" width="9" style="3"/>
  </cols>
  <sheetData>
    <row r="2" spans="1:31">
      <c r="B2" s="1" t="str">
        <f ca="1">'Template Cover'!B2</f>
        <v>Owner:</v>
      </c>
      <c r="C2" s="2"/>
      <c r="D2" s="2"/>
      <c r="E2" s="2"/>
      <c r="F2" s="2"/>
      <c r="G2" s="2" t="str">
        <f ca="1">Owner</f>
        <v>[Bidder Name]</v>
      </c>
      <c r="H2" s="2"/>
      <c r="I2" s="2"/>
      <c r="J2" s="2"/>
      <c r="K2" s="2"/>
      <c r="L2" s="2"/>
      <c r="M2" s="2"/>
      <c r="N2" s="2"/>
      <c r="O2" s="2"/>
      <c r="P2" s="2"/>
      <c r="Q2" s="2"/>
      <c r="R2" s="2"/>
      <c r="S2" s="2"/>
      <c r="T2" s="2"/>
      <c r="U2" s="2"/>
      <c r="V2" s="2"/>
      <c r="W2" s="2"/>
      <c r="X2" s="2"/>
      <c r="Y2" s="2"/>
      <c r="Z2" s="2"/>
      <c r="AA2" s="2"/>
      <c r="AB2" s="2"/>
      <c r="AC2" s="2"/>
      <c r="AD2" s="2"/>
    </row>
    <row r="3" spans="1:31">
      <c r="B3" s="1" t="str">
        <f ca="1">'Template Cover'!B3</f>
        <v>Project:</v>
      </c>
      <c r="C3" s="2"/>
      <c r="D3" s="2"/>
      <c r="E3" s="2"/>
      <c r="F3" s="2"/>
      <c r="G3" s="2" t="str">
        <f ca="1">Project</f>
        <v>Northern Franchise</v>
      </c>
      <c r="H3" s="2"/>
      <c r="I3" s="2"/>
      <c r="J3" s="2"/>
      <c r="K3" s="2"/>
      <c r="L3" s="2"/>
      <c r="M3" s="2"/>
      <c r="N3" s="2"/>
      <c r="O3" s="2"/>
      <c r="P3" s="2"/>
      <c r="Q3" s="2"/>
      <c r="R3" s="2"/>
      <c r="S3" s="2"/>
      <c r="T3" s="2"/>
      <c r="U3" s="2"/>
      <c r="V3" s="2"/>
      <c r="W3" s="2"/>
      <c r="X3" s="2"/>
      <c r="Y3" s="2"/>
      <c r="Z3" s="2"/>
      <c r="AA3" s="2"/>
      <c r="AB3" s="2"/>
      <c r="AC3" s="2"/>
      <c r="AD3" s="2"/>
    </row>
    <row r="4" spans="1:31">
      <c r="B4" s="1" t="str">
        <f ca="1">'Template Cover'!B4</f>
        <v>Sheet:</v>
      </c>
      <c r="C4" s="2"/>
      <c r="D4" s="2"/>
      <c r="E4" s="2"/>
      <c r="F4" s="2"/>
      <c r="G4" s="2" t="str">
        <f ca="1">MID(CELL("filename",$A$1),FIND("]",CELL("filename",$A$1))+1,99)</f>
        <v>Pax Revenue</v>
      </c>
      <c r="H4" s="2"/>
      <c r="I4" s="2"/>
      <c r="J4" s="2"/>
      <c r="K4" s="2"/>
      <c r="L4" s="2"/>
      <c r="M4" s="2"/>
      <c r="N4" s="2"/>
      <c r="O4" s="2"/>
      <c r="P4" s="2"/>
      <c r="Q4" s="2"/>
      <c r="R4" s="2"/>
      <c r="S4" s="2"/>
      <c r="T4" s="2"/>
      <c r="U4" s="2"/>
      <c r="V4" s="2"/>
      <c r="W4" s="2"/>
      <c r="X4" s="2"/>
      <c r="Y4" s="2"/>
      <c r="Z4" s="2"/>
      <c r="AA4" s="2"/>
      <c r="AB4" s="2"/>
      <c r="AC4" s="2"/>
      <c r="AD4" s="2"/>
    </row>
    <row r="5" spans="1:31">
      <c r="B5" s="1" t="str">
        <f ca="1">'Template Cover'!B5</f>
        <v>Version:</v>
      </c>
      <c r="C5" s="2"/>
      <c r="D5" s="2"/>
      <c r="E5" s="2"/>
      <c r="F5" s="2"/>
      <c r="G5" s="2">
        <f ca="1">Version</f>
        <v>1</v>
      </c>
      <c r="H5" s="2"/>
      <c r="I5" s="2"/>
      <c r="J5" s="2"/>
      <c r="K5" s="2"/>
      <c r="L5" s="2"/>
      <c r="M5" s="2"/>
      <c r="N5" s="2"/>
      <c r="O5" s="2"/>
      <c r="P5" s="2"/>
      <c r="Q5" s="2"/>
      <c r="R5" s="2"/>
      <c r="S5" s="2"/>
      <c r="T5" s="2"/>
      <c r="U5" s="2"/>
      <c r="V5" s="2"/>
      <c r="W5" s="2"/>
      <c r="X5" s="2"/>
      <c r="Y5" s="2"/>
      <c r="Z5" s="2"/>
      <c r="AA5" s="2"/>
      <c r="AB5" s="2"/>
      <c r="AC5" s="2"/>
      <c r="AD5" s="2"/>
    </row>
    <row r="6" spans="1:31">
      <c r="B6" s="1" t="str">
        <f ca="1">'Template Cover'!B6</f>
        <v>Date:</v>
      </c>
      <c r="C6" s="4"/>
      <c r="D6" s="4"/>
      <c r="E6" s="4"/>
      <c r="F6" s="4"/>
      <c r="G6" s="4">
        <f ca="1">TODAY()</f>
        <v>42059</v>
      </c>
      <c r="H6" s="4"/>
      <c r="I6" s="4"/>
      <c r="J6" s="4"/>
      <c r="K6" s="4"/>
      <c r="L6" s="4"/>
      <c r="M6" s="4"/>
      <c r="N6" s="4"/>
      <c r="O6" s="4"/>
      <c r="P6" s="4"/>
      <c r="Q6" s="4"/>
      <c r="R6" s="4"/>
      <c r="S6" s="4"/>
      <c r="T6" s="4"/>
      <c r="U6" s="4"/>
      <c r="V6" s="4"/>
      <c r="W6" s="4"/>
      <c r="X6" s="4"/>
      <c r="Y6" s="4"/>
      <c r="Z6" s="4"/>
      <c r="AA6" s="4"/>
      <c r="AB6" s="4"/>
      <c r="AC6" s="4"/>
      <c r="AD6" s="4"/>
    </row>
    <row r="7" spans="1:31">
      <c r="B7" s="1" t="str">
        <f ca="1">'Template Cover'!B7</f>
        <v>Filename:</v>
      </c>
      <c r="C7" s="2"/>
      <c r="D7" s="2"/>
      <c r="E7" s="2"/>
      <c r="F7" s="2"/>
      <c r="G7" s="2" t="str">
        <f ca="1">LEFT(CELL("FILENAME",$A$1),FIND("]",CELL("FILENAME",$A$1)))</f>
        <v>C:\Users\888934\Documents\CF\Northern\Financial Templates\Feb 2015\[Northern Financial Templates 150223 ITT issue 3.0.xlsx]</v>
      </c>
      <c r="H7" s="2"/>
      <c r="I7" s="2"/>
      <c r="J7" s="2"/>
      <c r="K7" s="2"/>
      <c r="L7" s="2"/>
      <c r="M7" s="2"/>
      <c r="N7" s="2"/>
      <c r="O7" s="2"/>
      <c r="P7" s="2"/>
      <c r="Q7" s="2"/>
      <c r="R7" s="2"/>
      <c r="S7" s="2"/>
      <c r="T7" s="2"/>
      <c r="U7" s="2"/>
      <c r="V7" s="2"/>
      <c r="W7" s="2"/>
      <c r="X7" s="2"/>
      <c r="Y7" s="2"/>
      <c r="Z7" s="2"/>
      <c r="AA7" s="2"/>
      <c r="AB7" s="2"/>
      <c r="AC7" s="2"/>
      <c r="AD7" s="2"/>
    </row>
    <row r="9" spans="1:31">
      <c r="D9" s="595" t="str">
        <f ca="1">RN_Switch</f>
        <v>Nominal</v>
      </c>
      <c r="E9" s="596"/>
      <c r="F9" s="592" t="s">
        <v>89</v>
      </c>
      <c r="G9" s="102" t="str">
        <f>Timeline!G29</f>
        <v>Blank</v>
      </c>
      <c r="H9" s="102" t="str">
        <f>Timeline!H29</f>
        <v>Blank</v>
      </c>
      <c r="I9" s="102" t="str">
        <f>Timeline!I29</f>
        <v>Year -2</v>
      </c>
      <c r="J9" s="102" t="str">
        <f>Timeline!J29</f>
        <v>Year -1</v>
      </c>
      <c r="K9" s="102" t="str">
        <f>Timeline!K29</f>
        <v>Year 0</v>
      </c>
      <c r="L9" s="102" t="str">
        <f>Timeline!L29</f>
        <v>Year 1</v>
      </c>
      <c r="M9" s="102" t="str">
        <f>Timeline!M29</f>
        <v>Year 2</v>
      </c>
      <c r="N9" s="102" t="str">
        <f>Timeline!N29</f>
        <v>Year 3</v>
      </c>
      <c r="O9" s="102" t="str">
        <f>Timeline!O29</f>
        <v>Year 4</v>
      </c>
      <c r="P9" s="102" t="str">
        <f>Timeline!P29</f>
        <v>Year 5</v>
      </c>
      <c r="Q9" s="102" t="str">
        <f>Timeline!Q29</f>
        <v>Year 6</v>
      </c>
      <c r="R9" s="102" t="str">
        <f>Timeline!R29</f>
        <v>Year 7</v>
      </c>
      <c r="S9" s="102" t="str">
        <f>Timeline!S29</f>
        <v>Year 8</v>
      </c>
      <c r="T9" s="102" t="str">
        <f>Timeline!T29</f>
        <v>Year 9</v>
      </c>
      <c r="U9" s="102" t="str">
        <f>Timeline!U29</f>
        <v>Year 10</v>
      </c>
      <c r="V9" s="102" t="str">
        <f>Timeline!V29</f>
        <v>Year 11</v>
      </c>
      <c r="W9" s="102" t="str">
        <f>Timeline!W29</f>
        <v>Year 12</v>
      </c>
      <c r="X9" s="102" t="str">
        <f>Timeline!X29</f>
        <v>Year 13</v>
      </c>
      <c r="Y9" s="102" t="str">
        <f>Timeline!Y29</f>
        <v>Year 14</v>
      </c>
      <c r="Z9" s="102" t="str">
        <f>Timeline!Z29</f>
        <v>Year 15</v>
      </c>
      <c r="AA9" s="102" t="str">
        <f>Timeline!AA29</f>
        <v>Year 16</v>
      </c>
      <c r="AB9" s="102" t="str">
        <f>Timeline!AB29</f>
        <v>Year 17</v>
      </c>
      <c r="AD9" s="592" t="s">
        <v>525</v>
      </c>
    </row>
    <row r="10" spans="1:31" ht="25.5">
      <c r="D10" s="599" t="str">
        <f ca="1">Option_Switch</f>
        <v>Base Model</v>
      </c>
      <c r="E10" s="600"/>
      <c r="F10" s="593"/>
      <c r="G10" s="102" t="str">
        <f>Timeline!G30</f>
        <v>For Bidder Use</v>
      </c>
      <c r="H10" s="102" t="str">
        <f>Timeline!H30</f>
        <v>For Bidder Use</v>
      </c>
      <c r="I10" s="102" t="str">
        <f>Timeline!I30</f>
        <v>Actual</v>
      </c>
      <c r="J10" s="102" t="str">
        <f>Timeline!J30</f>
        <v>Forecast</v>
      </c>
      <c r="K10" s="102" t="str">
        <f>Timeline!K30</f>
        <v>Forecast</v>
      </c>
      <c r="L10" s="102" t="str">
        <f>Timeline!L30</f>
        <v>Core</v>
      </c>
      <c r="M10" s="102" t="str">
        <f>Timeline!M30</f>
        <v>Core</v>
      </c>
      <c r="N10" s="102" t="str">
        <f>Timeline!N30</f>
        <v>Core</v>
      </c>
      <c r="O10" s="102" t="str">
        <f>Timeline!O30</f>
        <v>Core</v>
      </c>
      <c r="P10" s="102" t="str">
        <f>Timeline!P30</f>
        <v>Core</v>
      </c>
      <c r="Q10" s="102" t="str">
        <f>Timeline!Q30</f>
        <v>Core</v>
      </c>
      <c r="R10" s="102" t="str">
        <f>Timeline!R30</f>
        <v>Core</v>
      </c>
      <c r="S10" s="102" t="str">
        <f>Timeline!S30</f>
        <v>Core</v>
      </c>
      <c r="T10" s="102" t="str">
        <f>Timeline!T30</f>
        <v>Core</v>
      </c>
      <c r="U10" s="102" t="str">
        <f>Timeline!U30</f>
        <v>Option</v>
      </c>
      <c r="V10" s="102" t="str">
        <f>Timeline!V30</f>
        <v>Not used</v>
      </c>
      <c r="W10" s="102" t="str">
        <f>Timeline!W30</f>
        <v>Not used</v>
      </c>
      <c r="X10" s="102" t="str">
        <f>Timeline!X30</f>
        <v>Not used</v>
      </c>
      <c r="Y10" s="102" t="str">
        <f>Timeline!Y30</f>
        <v>Not used</v>
      </c>
      <c r="Z10" s="102" t="str">
        <f>Timeline!Z30</f>
        <v>Not used</v>
      </c>
      <c r="AA10" s="102" t="str">
        <f>Timeline!AA30</f>
        <v>Not used</v>
      </c>
      <c r="AB10" s="102" t="str">
        <f>Timeline!AB30</f>
        <v>Not used</v>
      </c>
      <c r="AD10" s="597"/>
    </row>
    <row r="11" spans="1:31">
      <c r="D11" s="601"/>
      <c r="E11" s="602"/>
      <c r="F11" s="594" t="s">
        <v>89</v>
      </c>
      <c r="G11" s="103" t="str">
        <f>IF(Timeline!G31="","",Timeline!G31)</f>
        <v/>
      </c>
      <c r="H11" s="103" t="str">
        <f>IF(Timeline!H31="","",Timeline!H31)</f>
        <v/>
      </c>
      <c r="I11" s="103">
        <f>IF(Timeline!I31="","",Timeline!I31)</f>
        <v>41729</v>
      </c>
      <c r="J11" s="103">
        <f>IF(Timeline!J31="","",Timeline!J31)</f>
        <v>42094</v>
      </c>
      <c r="K11" s="103">
        <f>IF(Timeline!K31="","",Timeline!K31)</f>
        <v>42460</v>
      </c>
      <c r="L11" s="103">
        <f>IF(Timeline!L31="","",Timeline!L31)</f>
        <v>42825</v>
      </c>
      <c r="M11" s="103">
        <f>IF(Timeline!M31="","",Timeline!M31)</f>
        <v>43190</v>
      </c>
      <c r="N11" s="103">
        <f>IF(Timeline!N31="","",Timeline!N31)</f>
        <v>43555</v>
      </c>
      <c r="O11" s="103">
        <f>IF(Timeline!O31="","",Timeline!O31)</f>
        <v>43921</v>
      </c>
      <c r="P11" s="103">
        <f>IF(Timeline!P31="","",Timeline!P31)</f>
        <v>44286</v>
      </c>
      <c r="Q11" s="103">
        <f>IF(Timeline!Q31="","",Timeline!Q31)</f>
        <v>44651</v>
      </c>
      <c r="R11" s="103">
        <f>IF(Timeline!R31="","",Timeline!R31)</f>
        <v>45016</v>
      </c>
      <c r="S11" s="103">
        <f>IF(Timeline!S31="","",Timeline!S31)</f>
        <v>45382</v>
      </c>
      <c r="T11" s="103">
        <f>IF(Timeline!T31="","",Timeline!T31)</f>
        <v>45747</v>
      </c>
      <c r="U11" s="103">
        <f>IF(Timeline!U31="","",Timeline!U31)</f>
        <v>46112</v>
      </c>
      <c r="V11" s="103">
        <f>IF(Timeline!V31="","",Timeline!V31)</f>
        <v>46477</v>
      </c>
      <c r="W11" s="103">
        <f>IF(Timeline!W31="","",Timeline!W31)</f>
        <v>46843</v>
      </c>
      <c r="X11" s="103">
        <f>IF(Timeline!X31="","",Timeline!X31)</f>
        <v>47208</v>
      </c>
      <c r="Y11" s="103">
        <f>IF(Timeline!Y31="","",Timeline!Y31)</f>
        <v>47573</v>
      </c>
      <c r="Z11" s="103">
        <f>IF(Timeline!Z31="","",Timeline!Z31)</f>
        <v>47938</v>
      </c>
      <c r="AA11" s="103">
        <f>IF(Timeline!AA31="","",Timeline!AA31)</f>
        <v>48304</v>
      </c>
      <c r="AB11" s="103">
        <f>IF(Timeline!AB31="","",Timeline!AB31)</f>
        <v>48669</v>
      </c>
      <c r="AD11" s="598"/>
    </row>
    <row r="13" spans="1:31" ht="16.5">
      <c r="B13" s="5" t="s">
        <v>106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5" spans="1:31">
      <c r="B15" s="15" t="s">
        <v>526</v>
      </c>
      <c r="C15" s="15"/>
      <c r="D15" s="178"/>
      <c r="E15" s="17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1" s="259" customFormat="1" ht="12.75" hidden="1" customHeight="1" outlineLevel="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3:30" ht="12.75" hidden="1" customHeight="1" outlineLevel="1">
      <c r="C17" s="144" t="s">
        <v>527</v>
      </c>
    </row>
    <row r="18" spans="3:30" ht="12.75" hidden="1" customHeight="1" outlineLevel="1">
      <c r="D18" s="106" t="str">
        <f ca="1">'Line Items'!D14</f>
        <v xml:space="preserve">ED01 - Tyne, Tees &amp; Wear </v>
      </c>
      <c r="E18" s="89"/>
      <c r="F18" s="107" t="s">
        <v>105</v>
      </c>
      <c r="G18" s="179"/>
      <c r="H18" s="179"/>
      <c r="I18" s="179"/>
      <c r="J18" s="179"/>
      <c r="K18" s="180"/>
      <c r="L18" s="179"/>
      <c r="M18" s="179"/>
      <c r="N18" s="179"/>
      <c r="O18" s="179"/>
      <c r="P18" s="179"/>
      <c r="Q18" s="179"/>
      <c r="R18" s="179"/>
      <c r="S18" s="179"/>
      <c r="T18" s="179"/>
      <c r="U18" s="179"/>
      <c r="V18" s="179"/>
      <c r="W18" s="179"/>
      <c r="X18" s="179"/>
      <c r="Y18" s="179"/>
      <c r="Z18" s="179"/>
      <c r="AA18" s="179"/>
      <c r="AB18" s="504"/>
      <c r="AD18" s="92" t="s">
        <v>528</v>
      </c>
    </row>
    <row r="19" spans="3:30" ht="12.75" hidden="1" customHeight="1" outlineLevel="1">
      <c r="D19" s="112" t="str">
        <f ca="1">'Line Items'!D15</f>
        <v>ED02 - Lancashire &amp; Cumbria</v>
      </c>
      <c r="E19" s="93"/>
      <c r="F19" s="113" t="str">
        <f t="shared" ref="F19:F29" si="0">F18</f>
        <v>£000</v>
      </c>
      <c r="G19" s="181"/>
      <c r="H19" s="181"/>
      <c r="I19" s="181"/>
      <c r="J19" s="181"/>
      <c r="K19" s="181"/>
      <c r="L19" s="181"/>
      <c r="M19" s="181"/>
      <c r="N19" s="181"/>
      <c r="O19" s="181"/>
      <c r="P19" s="181"/>
      <c r="Q19" s="181"/>
      <c r="R19" s="181"/>
      <c r="S19" s="181"/>
      <c r="T19" s="181"/>
      <c r="U19" s="181"/>
      <c r="V19" s="181"/>
      <c r="W19" s="181"/>
      <c r="X19" s="181"/>
      <c r="Y19" s="181"/>
      <c r="Z19" s="181"/>
      <c r="AA19" s="181"/>
      <c r="AB19" s="182"/>
      <c r="AD19" s="96" t="s">
        <v>985</v>
      </c>
    </row>
    <row r="20" spans="3:30" ht="12.75" hidden="1" customHeight="1" outlineLevel="1">
      <c r="D20" s="112" t="str">
        <f ca="1">'Line Items'!D16</f>
        <v xml:space="preserve">ED04 - West &amp; North Yorkshire Inter-Urban </v>
      </c>
      <c r="E20" s="93"/>
      <c r="F20" s="113" t="str">
        <f t="shared" si="0"/>
        <v>£000</v>
      </c>
      <c r="G20" s="181"/>
      <c r="H20" s="181"/>
      <c r="I20" s="181"/>
      <c r="J20" s="181"/>
      <c r="K20" s="181"/>
      <c r="L20" s="181"/>
      <c r="M20" s="181"/>
      <c r="N20" s="181"/>
      <c r="O20" s="181"/>
      <c r="P20" s="181"/>
      <c r="Q20" s="181"/>
      <c r="R20" s="181"/>
      <c r="S20" s="181"/>
      <c r="T20" s="181"/>
      <c r="U20" s="181"/>
      <c r="V20" s="181"/>
      <c r="W20" s="181"/>
      <c r="X20" s="181"/>
      <c r="Y20" s="181"/>
      <c r="Z20" s="181"/>
      <c r="AA20" s="181"/>
      <c r="AB20" s="182"/>
      <c r="AD20" s="96"/>
    </row>
    <row r="21" spans="3:30" ht="12.75" hidden="1" customHeight="1" outlineLevel="1">
      <c r="D21" s="112" t="str">
        <f ca="1">'Line Items'!D17</f>
        <v xml:space="preserve">ED05 - West &amp; North Yorkshire Local </v>
      </c>
      <c r="E21" s="93"/>
      <c r="F21" s="113" t="str">
        <f t="shared" si="0"/>
        <v>£000</v>
      </c>
      <c r="G21" s="181"/>
      <c r="H21" s="181"/>
      <c r="I21" s="181"/>
      <c r="J21" s="181"/>
      <c r="K21" s="181"/>
      <c r="L21" s="181"/>
      <c r="M21" s="181"/>
      <c r="N21" s="181"/>
      <c r="O21" s="181"/>
      <c r="P21" s="181"/>
      <c r="Q21" s="181"/>
      <c r="R21" s="181"/>
      <c r="S21" s="181"/>
      <c r="T21" s="181"/>
      <c r="U21" s="181"/>
      <c r="V21" s="181"/>
      <c r="W21" s="181"/>
      <c r="X21" s="181"/>
      <c r="Y21" s="181"/>
      <c r="Z21" s="181"/>
      <c r="AA21" s="181"/>
      <c r="AB21" s="182"/>
      <c r="AD21" s="96"/>
    </row>
    <row r="22" spans="3:30" ht="12.75" hidden="1" customHeight="1" outlineLevel="1">
      <c r="D22" s="112" t="str">
        <f ca="1">'Line Items'!D18</f>
        <v>ED06 - South &amp; East Yorkshire Inter-Urban</v>
      </c>
      <c r="E22" s="93"/>
      <c r="F22" s="113" t="str">
        <f t="shared" si="0"/>
        <v>£000</v>
      </c>
      <c r="G22" s="181"/>
      <c r="H22" s="181"/>
      <c r="I22" s="181"/>
      <c r="J22" s="181"/>
      <c r="K22" s="181"/>
      <c r="L22" s="181"/>
      <c r="M22" s="181"/>
      <c r="N22" s="181"/>
      <c r="O22" s="181"/>
      <c r="P22" s="181"/>
      <c r="Q22" s="181"/>
      <c r="R22" s="181"/>
      <c r="S22" s="181"/>
      <c r="T22" s="181"/>
      <c r="U22" s="181"/>
      <c r="V22" s="181"/>
      <c r="W22" s="181"/>
      <c r="X22" s="181"/>
      <c r="Y22" s="181"/>
      <c r="Z22" s="181"/>
      <c r="AA22" s="181"/>
      <c r="AB22" s="182"/>
      <c r="AD22" s="96"/>
    </row>
    <row r="23" spans="3:30" ht="12.75" hidden="1" customHeight="1" outlineLevel="1">
      <c r="D23" s="112" t="str">
        <f ca="1">'Line Items'!D19</f>
        <v>ED07 - South &amp; East Yorkshire Local</v>
      </c>
      <c r="E23" s="93"/>
      <c r="F23" s="113" t="str">
        <f t="shared" si="0"/>
        <v>£000</v>
      </c>
      <c r="G23" s="181"/>
      <c r="H23" s="181"/>
      <c r="I23" s="181"/>
      <c r="J23" s="181"/>
      <c r="K23" s="181"/>
      <c r="L23" s="181"/>
      <c r="M23" s="181"/>
      <c r="N23" s="181"/>
      <c r="O23" s="181"/>
      <c r="P23" s="181"/>
      <c r="Q23" s="181"/>
      <c r="R23" s="181"/>
      <c r="S23" s="181"/>
      <c r="T23" s="181"/>
      <c r="U23" s="181"/>
      <c r="V23" s="181"/>
      <c r="W23" s="181"/>
      <c r="X23" s="181"/>
      <c r="Y23" s="181"/>
      <c r="Z23" s="181"/>
      <c r="AA23" s="181"/>
      <c r="AB23" s="182"/>
      <c r="AD23" s="96"/>
    </row>
    <row r="24" spans="3:30" ht="12.75" hidden="1" customHeight="1" outlineLevel="1">
      <c r="D24" s="112" t="str">
        <f ca="1">'Line Items'!D20</f>
        <v>ED08 - North Manchester</v>
      </c>
      <c r="E24" s="93"/>
      <c r="F24" s="113" t="str">
        <f t="shared" si="0"/>
        <v>£000</v>
      </c>
      <c r="G24" s="181"/>
      <c r="H24" s="181"/>
      <c r="I24" s="181"/>
      <c r="J24" s="181"/>
      <c r="K24" s="181"/>
      <c r="L24" s="181"/>
      <c r="M24" s="181"/>
      <c r="N24" s="181"/>
      <c r="O24" s="181"/>
      <c r="P24" s="181"/>
      <c r="Q24" s="181"/>
      <c r="R24" s="181"/>
      <c r="S24" s="181"/>
      <c r="T24" s="181"/>
      <c r="U24" s="181"/>
      <c r="V24" s="181"/>
      <c r="W24" s="181"/>
      <c r="X24" s="181"/>
      <c r="Y24" s="181"/>
      <c r="Z24" s="181"/>
      <c r="AA24" s="181"/>
      <c r="AB24" s="182"/>
      <c r="AD24" s="96"/>
    </row>
    <row r="25" spans="3:30" ht="12.75" hidden="1" customHeight="1" outlineLevel="1">
      <c r="D25" s="112" t="str">
        <f ca="1">'Line Items'!D21</f>
        <v xml:space="preserve">ED09 - Merseyrail City Lines </v>
      </c>
      <c r="E25" s="93"/>
      <c r="F25" s="113" t="str">
        <f t="shared" si="0"/>
        <v>£000</v>
      </c>
      <c r="G25" s="181"/>
      <c r="H25" s="181"/>
      <c r="I25" s="181"/>
      <c r="J25" s="181"/>
      <c r="K25" s="181"/>
      <c r="L25" s="181"/>
      <c r="M25" s="181"/>
      <c r="N25" s="181"/>
      <c r="O25" s="181"/>
      <c r="P25" s="181"/>
      <c r="Q25" s="181"/>
      <c r="R25" s="181"/>
      <c r="S25" s="181"/>
      <c r="T25" s="181"/>
      <c r="U25" s="181"/>
      <c r="V25" s="181"/>
      <c r="W25" s="181"/>
      <c r="X25" s="181"/>
      <c r="Y25" s="181"/>
      <c r="Z25" s="181"/>
      <c r="AA25" s="181"/>
      <c r="AB25" s="182"/>
      <c r="AD25" s="96"/>
    </row>
    <row r="26" spans="3:30" ht="12.75" hidden="1" customHeight="1" outlineLevel="1">
      <c r="D26" s="112" t="str">
        <f ca="1">'Line Items'!D22</f>
        <v xml:space="preserve">ED10 - South Manchester </v>
      </c>
      <c r="E26" s="93"/>
      <c r="F26" s="113" t="str">
        <f t="shared" si="0"/>
        <v>£000</v>
      </c>
      <c r="G26" s="181"/>
      <c r="H26" s="181"/>
      <c r="I26" s="181"/>
      <c r="J26" s="181"/>
      <c r="K26" s="181"/>
      <c r="L26" s="181"/>
      <c r="M26" s="181"/>
      <c r="N26" s="181"/>
      <c r="O26" s="181"/>
      <c r="P26" s="181"/>
      <c r="Q26" s="181"/>
      <c r="R26" s="181"/>
      <c r="S26" s="181"/>
      <c r="T26" s="181"/>
      <c r="U26" s="181"/>
      <c r="V26" s="181"/>
      <c r="W26" s="181"/>
      <c r="X26" s="181"/>
      <c r="Y26" s="181"/>
      <c r="Z26" s="181"/>
      <c r="AA26" s="181"/>
      <c r="AB26" s="182"/>
      <c r="AD26" s="96"/>
    </row>
    <row r="27" spans="3:30" ht="12.75" hidden="1" customHeight="1" outlineLevel="1">
      <c r="D27" s="112" t="str">
        <f ca="1">'Line Items'!D23</f>
        <v>ED11 - Former EA03 - North West</v>
      </c>
      <c r="E27" s="93"/>
      <c r="F27" s="113" t="str">
        <f t="shared" si="0"/>
        <v>£000</v>
      </c>
      <c r="G27" s="181"/>
      <c r="H27" s="181"/>
      <c r="I27" s="181"/>
      <c r="J27" s="181"/>
      <c r="K27" s="181"/>
      <c r="L27" s="181"/>
      <c r="M27" s="181"/>
      <c r="N27" s="181"/>
      <c r="O27" s="181"/>
      <c r="P27" s="181"/>
      <c r="Q27" s="181"/>
      <c r="R27" s="181"/>
      <c r="S27" s="181"/>
      <c r="T27" s="181"/>
      <c r="U27" s="181"/>
      <c r="V27" s="181"/>
      <c r="W27" s="181"/>
      <c r="X27" s="181"/>
      <c r="Y27" s="181"/>
      <c r="Z27" s="181"/>
      <c r="AA27" s="181"/>
      <c r="AB27" s="182"/>
      <c r="AD27" s="96"/>
    </row>
    <row r="28" spans="3:30" ht="12.75" hidden="1" customHeight="1" outlineLevel="1">
      <c r="D28" s="112" t="str">
        <f ca="1">'Line Items'!D24</f>
        <v>ED12 - Former EA06 - Manchester Airport - Blackpool</v>
      </c>
      <c r="E28" s="93"/>
      <c r="F28" s="113" t="str">
        <f t="shared" si="0"/>
        <v>£000</v>
      </c>
      <c r="G28" s="181"/>
      <c r="H28" s="181"/>
      <c r="I28" s="181"/>
      <c r="J28" s="181"/>
      <c r="K28" s="181"/>
      <c r="L28" s="181"/>
      <c r="M28" s="181"/>
      <c r="N28" s="181"/>
      <c r="O28" s="181"/>
      <c r="P28" s="181"/>
      <c r="Q28" s="181"/>
      <c r="R28" s="181"/>
      <c r="S28" s="181"/>
      <c r="T28" s="181"/>
      <c r="U28" s="181"/>
      <c r="V28" s="181"/>
      <c r="W28" s="181"/>
      <c r="X28" s="181"/>
      <c r="Y28" s="181"/>
      <c r="Z28" s="181"/>
      <c r="AA28" s="181"/>
      <c r="AB28" s="182"/>
      <c r="AD28" s="96"/>
    </row>
    <row r="29" spans="3:30" ht="12.75" hidden="1" customHeight="1" outlineLevel="1">
      <c r="D29" s="123" t="str">
        <f ca="1">'Line Items'!D25</f>
        <v>[Passenger Revenue Service Groups Line 12]</v>
      </c>
      <c r="E29" s="183"/>
      <c r="F29" s="124" t="str">
        <f t="shared" si="0"/>
        <v>£000</v>
      </c>
      <c r="G29" s="184"/>
      <c r="H29" s="184"/>
      <c r="I29" s="184"/>
      <c r="J29" s="184"/>
      <c r="K29" s="184"/>
      <c r="L29" s="184"/>
      <c r="M29" s="184"/>
      <c r="N29" s="184"/>
      <c r="O29" s="184"/>
      <c r="P29" s="184"/>
      <c r="Q29" s="184"/>
      <c r="R29" s="184"/>
      <c r="S29" s="184"/>
      <c r="T29" s="184"/>
      <c r="U29" s="184"/>
      <c r="V29" s="184"/>
      <c r="W29" s="184"/>
      <c r="X29" s="184"/>
      <c r="Y29" s="184"/>
      <c r="Z29" s="184"/>
      <c r="AA29" s="184"/>
      <c r="AB29" s="185"/>
      <c r="AD29" s="100"/>
    </row>
    <row r="30" spans="3:30" ht="12.75" hidden="1" customHeight="1" outlineLevel="1">
      <c r="G30" s="94"/>
      <c r="H30" s="94"/>
      <c r="I30" s="94"/>
      <c r="J30" s="94"/>
      <c r="K30" s="94"/>
      <c r="L30" s="94"/>
      <c r="M30" s="94"/>
      <c r="N30" s="94"/>
      <c r="O30" s="94"/>
      <c r="P30" s="94"/>
      <c r="Q30" s="94"/>
      <c r="R30" s="94"/>
      <c r="S30" s="94"/>
      <c r="T30" s="94"/>
      <c r="U30" s="94"/>
      <c r="V30" s="94"/>
      <c r="W30" s="94"/>
      <c r="X30" s="94"/>
      <c r="Y30" s="94"/>
      <c r="Z30" s="94"/>
      <c r="AA30" s="94"/>
      <c r="AB30" s="94"/>
    </row>
    <row r="31" spans="3:30" ht="12.75" hidden="1" customHeight="1" outlineLevel="1">
      <c r="D31" s="186" t="str">
        <f>"Total "&amp;C17</f>
        <v>Total Seasons (First)</v>
      </c>
      <c r="E31" s="187"/>
      <c r="F31" s="188" t="str">
        <f>F29</f>
        <v>£000</v>
      </c>
      <c r="G31" s="189">
        <f t="shared" ref="G31:AB31" si="1">SUM(G18:G29)</f>
        <v>0</v>
      </c>
      <c r="H31" s="189">
        <f t="shared" si="1"/>
        <v>0</v>
      </c>
      <c r="I31" s="189">
        <f t="shared" si="1"/>
        <v>0</v>
      </c>
      <c r="J31" s="189">
        <f t="shared" si="1"/>
        <v>0</v>
      </c>
      <c r="K31" s="189">
        <f t="shared" si="1"/>
        <v>0</v>
      </c>
      <c r="L31" s="189">
        <f t="shared" si="1"/>
        <v>0</v>
      </c>
      <c r="M31" s="189">
        <f t="shared" si="1"/>
        <v>0</v>
      </c>
      <c r="N31" s="189">
        <f t="shared" si="1"/>
        <v>0</v>
      </c>
      <c r="O31" s="189">
        <f t="shared" si="1"/>
        <v>0</v>
      </c>
      <c r="P31" s="189">
        <f t="shared" si="1"/>
        <v>0</v>
      </c>
      <c r="Q31" s="189">
        <f t="shared" si="1"/>
        <v>0</v>
      </c>
      <c r="R31" s="189">
        <f t="shared" si="1"/>
        <v>0</v>
      </c>
      <c r="S31" s="189">
        <f t="shared" si="1"/>
        <v>0</v>
      </c>
      <c r="T31" s="189">
        <f t="shared" si="1"/>
        <v>0</v>
      </c>
      <c r="U31" s="189">
        <f t="shared" si="1"/>
        <v>0</v>
      </c>
      <c r="V31" s="189">
        <f t="shared" si="1"/>
        <v>0</v>
      </c>
      <c r="W31" s="189">
        <f t="shared" si="1"/>
        <v>0</v>
      </c>
      <c r="X31" s="189">
        <f t="shared" si="1"/>
        <v>0</v>
      </c>
      <c r="Y31" s="189">
        <f t="shared" si="1"/>
        <v>0</v>
      </c>
      <c r="Z31" s="189">
        <f t="shared" si="1"/>
        <v>0</v>
      </c>
      <c r="AA31" s="189">
        <f t="shared" si="1"/>
        <v>0</v>
      </c>
      <c r="AB31" s="190">
        <f t="shared" si="1"/>
        <v>0</v>
      </c>
      <c r="AD31" s="191"/>
    </row>
    <row r="32" spans="3:30" ht="12.75" hidden="1" customHeight="1" outlineLevel="1">
      <c r="G32" s="94"/>
      <c r="H32" s="94"/>
      <c r="I32" s="94"/>
      <c r="J32" s="94"/>
      <c r="K32" s="94"/>
      <c r="L32" s="94"/>
      <c r="M32" s="94"/>
      <c r="N32" s="94"/>
      <c r="O32" s="94"/>
      <c r="P32" s="94"/>
      <c r="Q32" s="94"/>
      <c r="R32" s="94"/>
      <c r="S32" s="94"/>
      <c r="T32" s="94"/>
      <c r="U32" s="94"/>
      <c r="V32" s="94"/>
      <c r="W32" s="94"/>
      <c r="X32" s="94"/>
      <c r="Y32" s="94"/>
      <c r="Z32" s="94"/>
      <c r="AA32" s="94"/>
      <c r="AB32" s="94"/>
    </row>
    <row r="33" spans="3:30" ht="12.75" hidden="1" customHeight="1" outlineLevel="1">
      <c r="C33" s="144" t="s">
        <v>529</v>
      </c>
      <c r="G33" s="94"/>
      <c r="H33" s="94"/>
      <c r="I33" s="94"/>
      <c r="J33" s="94"/>
      <c r="K33" s="94"/>
      <c r="L33" s="94"/>
      <c r="M33" s="94"/>
      <c r="N33" s="94"/>
      <c r="O33" s="94"/>
      <c r="P33" s="94"/>
      <c r="Q33" s="94"/>
      <c r="R33" s="94"/>
      <c r="S33" s="94"/>
      <c r="T33" s="94"/>
      <c r="U33" s="94"/>
      <c r="V33" s="94"/>
      <c r="W33" s="94"/>
      <c r="X33" s="94"/>
      <c r="Y33" s="94"/>
      <c r="Z33" s="94"/>
      <c r="AA33" s="94"/>
      <c r="AB33" s="94"/>
    </row>
    <row r="34" spans="3:30" ht="12.75" hidden="1" customHeight="1" outlineLevel="1">
      <c r="D34" s="106" t="str">
        <f ca="1">'Line Items'!D14</f>
        <v xml:space="preserve">ED01 - Tyne, Tees &amp; Wear </v>
      </c>
      <c r="E34" s="89"/>
      <c r="F34" s="192" t="str">
        <f t="shared" ref="F34:F42" si="2">F18</f>
        <v>£000</v>
      </c>
      <c r="G34" s="179"/>
      <c r="H34" s="179"/>
      <c r="I34" s="180"/>
      <c r="J34" s="179"/>
      <c r="K34" s="180"/>
      <c r="L34" s="180"/>
      <c r="M34" s="179"/>
      <c r="N34" s="179"/>
      <c r="O34" s="179"/>
      <c r="P34" s="179"/>
      <c r="Q34" s="179"/>
      <c r="R34" s="179"/>
      <c r="S34" s="179"/>
      <c r="T34" s="179"/>
      <c r="U34" s="179"/>
      <c r="V34" s="179"/>
      <c r="W34" s="179"/>
      <c r="X34" s="179"/>
      <c r="Y34" s="179"/>
      <c r="Z34" s="179"/>
      <c r="AA34" s="179"/>
      <c r="AB34" s="504"/>
      <c r="AD34" s="92" t="s">
        <v>530</v>
      </c>
    </row>
    <row r="35" spans="3:30" ht="12.75" hidden="1" customHeight="1" outlineLevel="1">
      <c r="D35" s="112" t="str">
        <f ca="1">'Line Items'!D15</f>
        <v>ED02 - Lancashire &amp; Cumbria</v>
      </c>
      <c r="E35" s="93"/>
      <c r="F35" s="113" t="str">
        <f t="shared" si="2"/>
        <v>£000</v>
      </c>
      <c r="G35" s="181"/>
      <c r="H35" s="181"/>
      <c r="I35" s="181"/>
      <c r="J35" s="181"/>
      <c r="K35" s="181"/>
      <c r="L35" s="181"/>
      <c r="M35" s="181"/>
      <c r="N35" s="181"/>
      <c r="O35" s="181"/>
      <c r="P35" s="181"/>
      <c r="Q35" s="181"/>
      <c r="R35" s="181"/>
      <c r="S35" s="181"/>
      <c r="T35" s="181"/>
      <c r="U35" s="181"/>
      <c r="V35" s="181"/>
      <c r="W35" s="181"/>
      <c r="X35" s="181"/>
      <c r="Y35" s="181"/>
      <c r="Z35" s="181"/>
      <c r="AA35" s="181"/>
      <c r="AB35" s="182"/>
      <c r="AD35" s="96" t="s">
        <v>985</v>
      </c>
    </row>
    <row r="36" spans="3:30" ht="12.75" hidden="1" customHeight="1" outlineLevel="1">
      <c r="D36" s="112" t="str">
        <f ca="1">'Line Items'!D16</f>
        <v xml:space="preserve">ED04 - West &amp; North Yorkshire Inter-Urban </v>
      </c>
      <c r="E36" s="93"/>
      <c r="F36" s="113" t="str">
        <f t="shared" si="2"/>
        <v>£000</v>
      </c>
      <c r="G36" s="181"/>
      <c r="H36" s="181"/>
      <c r="I36" s="181"/>
      <c r="J36" s="181"/>
      <c r="K36" s="181"/>
      <c r="L36" s="181"/>
      <c r="M36" s="181"/>
      <c r="N36" s="181"/>
      <c r="O36" s="181"/>
      <c r="P36" s="181"/>
      <c r="Q36" s="181"/>
      <c r="R36" s="181"/>
      <c r="S36" s="181"/>
      <c r="T36" s="181"/>
      <c r="U36" s="181"/>
      <c r="V36" s="181"/>
      <c r="W36" s="181"/>
      <c r="X36" s="181"/>
      <c r="Y36" s="181"/>
      <c r="Z36" s="181"/>
      <c r="AA36" s="181"/>
      <c r="AB36" s="182"/>
      <c r="AD36" s="96"/>
    </row>
    <row r="37" spans="3:30" ht="12.75" hidden="1" customHeight="1" outlineLevel="1">
      <c r="D37" s="112" t="str">
        <f ca="1">'Line Items'!D17</f>
        <v xml:space="preserve">ED05 - West &amp; North Yorkshire Local </v>
      </c>
      <c r="E37" s="93"/>
      <c r="F37" s="113" t="str">
        <f t="shared" si="2"/>
        <v>£000</v>
      </c>
      <c r="G37" s="181"/>
      <c r="H37" s="181"/>
      <c r="I37" s="181"/>
      <c r="J37" s="181"/>
      <c r="K37" s="181"/>
      <c r="L37" s="181"/>
      <c r="M37" s="181"/>
      <c r="N37" s="181"/>
      <c r="O37" s="181"/>
      <c r="P37" s="181"/>
      <c r="Q37" s="181"/>
      <c r="R37" s="181"/>
      <c r="S37" s="181"/>
      <c r="T37" s="181"/>
      <c r="U37" s="181"/>
      <c r="V37" s="181"/>
      <c r="W37" s="181"/>
      <c r="X37" s="181"/>
      <c r="Y37" s="181"/>
      <c r="Z37" s="181"/>
      <c r="AA37" s="181"/>
      <c r="AB37" s="182"/>
      <c r="AD37" s="96"/>
    </row>
    <row r="38" spans="3:30" ht="12.75" hidden="1" customHeight="1" outlineLevel="1">
      <c r="D38" s="112" t="str">
        <f ca="1">'Line Items'!D18</f>
        <v>ED06 - South &amp; East Yorkshire Inter-Urban</v>
      </c>
      <c r="E38" s="93"/>
      <c r="F38" s="113" t="str">
        <f t="shared" si="2"/>
        <v>£000</v>
      </c>
      <c r="G38" s="181"/>
      <c r="H38" s="181"/>
      <c r="I38" s="181"/>
      <c r="J38" s="181"/>
      <c r="K38" s="181"/>
      <c r="L38" s="181"/>
      <c r="M38" s="181"/>
      <c r="N38" s="181"/>
      <c r="O38" s="181"/>
      <c r="P38" s="181"/>
      <c r="Q38" s="181"/>
      <c r="R38" s="181"/>
      <c r="S38" s="181"/>
      <c r="T38" s="181"/>
      <c r="U38" s="181"/>
      <c r="V38" s="181"/>
      <c r="W38" s="181"/>
      <c r="X38" s="181"/>
      <c r="Y38" s="181"/>
      <c r="Z38" s="181"/>
      <c r="AA38" s="181"/>
      <c r="AB38" s="182"/>
      <c r="AD38" s="96"/>
    </row>
    <row r="39" spans="3:30" ht="12.75" hidden="1" customHeight="1" outlineLevel="1">
      <c r="D39" s="112" t="str">
        <f ca="1">'Line Items'!D19</f>
        <v>ED07 - South &amp; East Yorkshire Local</v>
      </c>
      <c r="E39" s="93"/>
      <c r="F39" s="113" t="str">
        <f t="shared" si="2"/>
        <v>£000</v>
      </c>
      <c r="G39" s="181"/>
      <c r="H39" s="181"/>
      <c r="I39" s="181"/>
      <c r="J39" s="181"/>
      <c r="K39" s="181"/>
      <c r="L39" s="181"/>
      <c r="M39" s="181"/>
      <c r="N39" s="181"/>
      <c r="O39" s="181"/>
      <c r="P39" s="181"/>
      <c r="Q39" s="181"/>
      <c r="R39" s="181"/>
      <c r="S39" s="181"/>
      <c r="T39" s="181"/>
      <c r="U39" s="181"/>
      <c r="V39" s="181"/>
      <c r="W39" s="181"/>
      <c r="X39" s="181"/>
      <c r="Y39" s="181"/>
      <c r="Z39" s="181"/>
      <c r="AA39" s="181"/>
      <c r="AB39" s="182"/>
      <c r="AD39" s="96"/>
    </row>
    <row r="40" spans="3:30" ht="12.75" hidden="1" customHeight="1" outlineLevel="1">
      <c r="D40" s="112" t="str">
        <f ca="1">'Line Items'!D20</f>
        <v>ED08 - North Manchester</v>
      </c>
      <c r="E40" s="93"/>
      <c r="F40" s="113" t="str">
        <f t="shared" si="2"/>
        <v>£000</v>
      </c>
      <c r="G40" s="181"/>
      <c r="H40" s="181"/>
      <c r="I40" s="181"/>
      <c r="J40" s="181"/>
      <c r="K40" s="181"/>
      <c r="L40" s="181"/>
      <c r="M40" s="181"/>
      <c r="N40" s="181"/>
      <c r="O40" s="181"/>
      <c r="P40" s="181"/>
      <c r="Q40" s="181"/>
      <c r="R40" s="181"/>
      <c r="S40" s="181"/>
      <c r="T40" s="181"/>
      <c r="U40" s="181"/>
      <c r="V40" s="181"/>
      <c r="W40" s="181"/>
      <c r="X40" s="181"/>
      <c r="Y40" s="181"/>
      <c r="Z40" s="181"/>
      <c r="AA40" s="181"/>
      <c r="AB40" s="182"/>
      <c r="AD40" s="96"/>
    </row>
    <row r="41" spans="3:30" ht="12.75" hidden="1" customHeight="1" outlineLevel="1">
      <c r="D41" s="112" t="str">
        <f ca="1">'Line Items'!D21</f>
        <v xml:space="preserve">ED09 - Merseyrail City Lines </v>
      </c>
      <c r="E41" s="93"/>
      <c r="F41" s="113" t="str">
        <f t="shared" si="2"/>
        <v>£000</v>
      </c>
      <c r="G41" s="181"/>
      <c r="H41" s="181"/>
      <c r="I41" s="181"/>
      <c r="J41" s="181"/>
      <c r="K41" s="181"/>
      <c r="L41" s="181"/>
      <c r="M41" s="181"/>
      <c r="N41" s="181"/>
      <c r="O41" s="181"/>
      <c r="P41" s="181"/>
      <c r="Q41" s="181"/>
      <c r="R41" s="181"/>
      <c r="S41" s="181"/>
      <c r="T41" s="181"/>
      <c r="U41" s="181"/>
      <c r="V41" s="181"/>
      <c r="W41" s="181"/>
      <c r="X41" s="181"/>
      <c r="Y41" s="181"/>
      <c r="Z41" s="181"/>
      <c r="AA41" s="181"/>
      <c r="AB41" s="182"/>
      <c r="AD41" s="96"/>
    </row>
    <row r="42" spans="3:30" ht="12.75" hidden="1" customHeight="1" outlineLevel="1">
      <c r="D42" s="112" t="str">
        <f ca="1">'Line Items'!D22</f>
        <v xml:space="preserve">ED10 - South Manchester </v>
      </c>
      <c r="E42" s="93"/>
      <c r="F42" s="113" t="str">
        <f t="shared" si="2"/>
        <v>£000</v>
      </c>
      <c r="G42" s="181"/>
      <c r="H42" s="181"/>
      <c r="I42" s="181"/>
      <c r="J42" s="181"/>
      <c r="K42" s="181"/>
      <c r="L42" s="181"/>
      <c r="M42" s="181"/>
      <c r="N42" s="181"/>
      <c r="O42" s="181"/>
      <c r="P42" s="181"/>
      <c r="Q42" s="181"/>
      <c r="R42" s="181"/>
      <c r="S42" s="181"/>
      <c r="T42" s="181"/>
      <c r="U42" s="181"/>
      <c r="V42" s="181"/>
      <c r="W42" s="181"/>
      <c r="X42" s="181"/>
      <c r="Y42" s="181"/>
      <c r="Z42" s="181"/>
      <c r="AA42" s="181"/>
      <c r="AB42" s="182"/>
      <c r="AD42" s="96"/>
    </row>
    <row r="43" spans="3:30" ht="12.75" hidden="1" customHeight="1" outlineLevel="1">
      <c r="D43" s="112" t="str">
        <f ca="1">'Line Items'!D23</f>
        <v>ED11 - Former EA03 - North West</v>
      </c>
      <c r="E43" s="93"/>
      <c r="F43" s="113" t="str">
        <f t="shared" ref="F43:F45" si="3">F27</f>
        <v>£000</v>
      </c>
      <c r="G43" s="181"/>
      <c r="H43" s="181"/>
      <c r="I43" s="181"/>
      <c r="J43" s="181"/>
      <c r="K43" s="181"/>
      <c r="L43" s="181"/>
      <c r="M43" s="181"/>
      <c r="N43" s="181"/>
      <c r="O43" s="181"/>
      <c r="P43" s="181"/>
      <c r="Q43" s="181"/>
      <c r="R43" s="181"/>
      <c r="S43" s="181"/>
      <c r="T43" s="181"/>
      <c r="U43" s="181"/>
      <c r="V43" s="181"/>
      <c r="W43" s="181"/>
      <c r="X43" s="181"/>
      <c r="Y43" s="181"/>
      <c r="Z43" s="181"/>
      <c r="AA43" s="181"/>
      <c r="AB43" s="182"/>
      <c r="AD43" s="96"/>
    </row>
    <row r="44" spans="3:30" ht="12.75" hidden="1" customHeight="1" outlineLevel="1">
      <c r="D44" s="112" t="str">
        <f ca="1">'Line Items'!D24</f>
        <v>ED12 - Former EA06 - Manchester Airport - Blackpool</v>
      </c>
      <c r="E44" s="93"/>
      <c r="F44" s="113" t="str">
        <f t="shared" si="3"/>
        <v>£000</v>
      </c>
      <c r="G44" s="181"/>
      <c r="H44" s="181"/>
      <c r="I44" s="181"/>
      <c r="J44" s="181"/>
      <c r="K44" s="181"/>
      <c r="L44" s="181"/>
      <c r="M44" s="181"/>
      <c r="N44" s="181"/>
      <c r="O44" s="181"/>
      <c r="P44" s="181"/>
      <c r="Q44" s="181"/>
      <c r="R44" s="181"/>
      <c r="S44" s="181"/>
      <c r="T44" s="181"/>
      <c r="U44" s="181"/>
      <c r="V44" s="181"/>
      <c r="W44" s="181"/>
      <c r="X44" s="181"/>
      <c r="Y44" s="181"/>
      <c r="Z44" s="181"/>
      <c r="AA44" s="181"/>
      <c r="AB44" s="182"/>
      <c r="AD44" s="96"/>
    </row>
    <row r="45" spans="3:30" ht="12.75" hidden="1" customHeight="1" outlineLevel="1">
      <c r="D45" s="123" t="str">
        <f ca="1">'Line Items'!D25</f>
        <v>[Passenger Revenue Service Groups Line 12]</v>
      </c>
      <c r="E45" s="183"/>
      <c r="F45" s="124" t="str">
        <f t="shared" si="3"/>
        <v>£000</v>
      </c>
      <c r="G45" s="184"/>
      <c r="H45" s="184"/>
      <c r="I45" s="184"/>
      <c r="J45" s="184"/>
      <c r="K45" s="184"/>
      <c r="L45" s="184"/>
      <c r="M45" s="184"/>
      <c r="N45" s="184"/>
      <c r="O45" s="184"/>
      <c r="P45" s="184"/>
      <c r="Q45" s="184"/>
      <c r="R45" s="184"/>
      <c r="S45" s="184"/>
      <c r="T45" s="184"/>
      <c r="U45" s="184"/>
      <c r="V45" s="184"/>
      <c r="W45" s="184"/>
      <c r="X45" s="184"/>
      <c r="Y45" s="184"/>
      <c r="Z45" s="184"/>
      <c r="AA45" s="184"/>
      <c r="AB45" s="185"/>
      <c r="AD45" s="100"/>
    </row>
    <row r="46" spans="3:30" ht="12.75" hidden="1" customHeight="1" outlineLevel="1">
      <c r="G46" s="94"/>
      <c r="H46" s="94"/>
      <c r="I46" s="94"/>
      <c r="J46" s="94"/>
      <c r="K46" s="94"/>
      <c r="L46" s="94"/>
      <c r="M46" s="94"/>
      <c r="N46" s="94"/>
      <c r="O46" s="94"/>
      <c r="P46" s="94"/>
      <c r="Q46" s="94"/>
      <c r="R46" s="94"/>
      <c r="S46" s="94"/>
      <c r="T46" s="94"/>
      <c r="U46" s="94"/>
      <c r="V46" s="94"/>
      <c r="W46" s="94"/>
      <c r="X46" s="94"/>
      <c r="Y46" s="94"/>
      <c r="Z46" s="94"/>
      <c r="AA46" s="94"/>
      <c r="AB46" s="94"/>
    </row>
    <row r="47" spans="3:30" ht="12.75" hidden="1" customHeight="1" outlineLevel="1">
      <c r="D47" s="186" t="str">
        <f>"Total "&amp;C33</f>
        <v>Total Seasons (Standard)</v>
      </c>
      <c r="E47" s="187"/>
      <c r="F47" s="188" t="str">
        <f>F45</f>
        <v>£000</v>
      </c>
      <c r="G47" s="189">
        <f t="shared" ref="G47:AB47" si="4">SUM(G34:G45)</f>
        <v>0</v>
      </c>
      <c r="H47" s="189">
        <f t="shared" si="4"/>
        <v>0</v>
      </c>
      <c r="I47" s="189">
        <f>SUM(I34:I45)</f>
        <v>0</v>
      </c>
      <c r="J47" s="189">
        <f>SUM(J34:J45)</f>
        <v>0</v>
      </c>
      <c r="K47" s="189">
        <f t="shared" si="4"/>
        <v>0</v>
      </c>
      <c r="L47" s="189">
        <f t="shared" si="4"/>
        <v>0</v>
      </c>
      <c r="M47" s="189">
        <f t="shared" si="4"/>
        <v>0</v>
      </c>
      <c r="N47" s="189">
        <f t="shared" si="4"/>
        <v>0</v>
      </c>
      <c r="O47" s="189">
        <f t="shared" si="4"/>
        <v>0</v>
      </c>
      <c r="P47" s="189">
        <f t="shared" si="4"/>
        <v>0</v>
      </c>
      <c r="Q47" s="189">
        <f t="shared" si="4"/>
        <v>0</v>
      </c>
      <c r="R47" s="189">
        <f t="shared" si="4"/>
        <v>0</v>
      </c>
      <c r="S47" s="189">
        <f t="shared" si="4"/>
        <v>0</v>
      </c>
      <c r="T47" s="189">
        <f t="shared" si="4"/>
        <v>0</v>
      </c>
      <c r="U47" s="189">
        <f t="shared" si="4"/>
        <v>0</v>
      </c>
      <c r="V47" s="189">
        <f t="shared" si="4"/>
        <v>0</v>
      </c>
      <c r="W47" s="189">
        <f t="shared" si="4"/>
        <v>0</v>
      </c>
      <c r="X47" s="189">
        <f t="shared" si="4"/>
        <v>0</v>
      </c>
      <c r="Y47" s="189">
        <f t="shared" si="4"/>
        <v>0</v>
      </c>
      <c r="Z47" s="189">
        <f t="shared" si="4"/>
        <v>0</v>
      </c>
      <c r="AA47" s="189">
        <f t="shared" si="4"/>
        <v>0</v>
      </c>
      <c r="AB47" s="190">
        <f t="shared" si="4"/>
        <v>0</v>
      </c>
      <c r="AD47" s="191"/>
    </row>
    <row r="48" spans="3:30" ht="12.75" hidden="1" customHeight="1" outlineLevel="1">
      <c r="G48" s="94"/>
      <c r="H48" s="94"/>
      <c r="I48" s="94"/>
      <c r="J48" s="94"/>
      <c r="K48" s="94"/>
      <c r="L48" s="94"/>
      <c r="M48" s="94"/>
      <c r="N48" s="94"/>
      <c r="O48" s="94"/>
      <c r="P48" s="94"/>
      <c r="Q48" s="94"/>
      <c r="R48" s="94"/>
      <c r="S48" s="94"/>
      <c r="T48" s="94"/>
      <c r="U48" s="94"/>
      <c r="V48" s="94"/>
      <c r="W48" s="94"/>
      <c r="X48" s="94"/>
      <c r="Y48" s="94"/>
      <c r="Z48" s="94"/>
      <c r="AA48" s="94"/>
      <c r="AB48" s="94"/>
    </row>
    <row r="49" spans="3:30" ht="12.75" hidden="1" customHeight="1" outlineLevel="1">
      <c r="D49" s="186" t="s">
        <v>531</v>
      </c>
      <c r="E49" s="187"/>
      <c r="F49" s="188" t="str">
        <f>F47</f>
        <v>£000</v>
      </c>
      <c r="G49" s="189">
        <f t="shared" ref="G49:AB49" si="5">SUM(G31,G47)</f>
        <v>0</v>
      </c>
      <c r="H49" s="189">
        <f t="shared" si="5"/>
        <v>0</v>
      </c>
      <c r="I49" s="189">
        <f t="shared" si="5"/>
        <v>0</v>
      </c>
      <c r="J49" s="189">
        <f t="shared" si="5"/>
        <v>0</v>
      </c>
      <c r="K49" s="189">
        <f t="shared" si="5"/>
        <v>0</v>
      </c>
      <c r="L49" s="189">
        <f t="shared" si="5"/>
        <v>0</v>
      </c>
      <c r="M49" s="189">
        <f t="shared" si="5"/>
        <v>0</v>
      </c>
      <c r="N49" s="189">
        <f t="shared" si="5"/>
        <v>0</v>
      </c>
      <c r="O49" s="189">
        <f t="shared" si="5"/>
        <v>0</v>
      </c>
      <c r="P49" s="189">
        <f t="shared" si="5"/>
        <v>0</v>
      </c>
      <c r="Q49" s="189">
        <f t="shared" si="5"/>
        <v>0</v>
      </c>
      <c r="R49" s="189">
        <f t="shared" si="5"/>
        <v>0</v>
      </c>
      <c r="S49" s="189">
        <f t="shared" si="5"/>
        <v>0</v>
      </c>
      <c r="T49" s="189">
        <f t="shared" si="5"/>
        <v>0</v>
      </c>
      <c r="U49" s="189">
        <f t="shared" si="5"/>
        <v>0</v>
      </c>
      <c r="V49" s="189">
        <f t="shared" si="5"/>
        <v>0</v>
      </c>
      <c r="W49" s="189">
        <f t="shared" si="5"/>
        <v>0</v>
      </c>
      <c r="X49" s="189">
        <f t="shared" si="5"/>
        <v>0</v>
      </c>
      <c r="Y49" s="189">
        <f t="shared" si="5"/>
        <v>0</v>
      </c>
      <c r="Z49" s="189">
        <f t="shared" si="5"/>
        <v>0</v>
      </c>
      <c r="AA49" s="189">
        <f t="shared" si="5"/>
        <v>0</v>
      </c>
      <c r="AB49" s="190">
        <f t="shared" si="5"/>
        <v>0</v>
      </c>
      <c r="AD49" s="191"/>
    </row>
    <row r="50" spans="3:30" ht="12.75" hidden="1" customHeight="1" outlineLevel="1">
      <c r="G50" s="94"/>
      <c r="H50" s="94"/>
      <c r="I50" s="94"/>
      <c r="J50" s="94"/>
      <c r="K50" s="94"/>
      <c r="L50" s="94"/>
      <c r="M50" s="94"/>
      <c r="N50" s="94"/>
      <c r="O50" s="94"/>
      <c r="P50" s="94"/>
      <c r="Q50" s="94"/>
      <c r="R50" s="94"/>
      <c r="S50" s="94"/>
      <c r="T50" s="94"/>
      <c r="U50" s="94"/>
      <c r="V50" s="94"/>
      <c r="W50" s="94"/>
      <c r="X50" s="94"/>
      <c r="Y50" s="94"/>
      <c r="Z50" s="94"/>
      <c r="AA50" s="94"/>
      <c r="AB50" s="94"/>
    </row>
    <row r="51" spans="3:30" ht="12.75" hidden="1" customHeight="1" outlineLevel="1">
      <c r="C51" s="144" t="s">
        <v>532</v>
      </c>
      <c r="G51" s="94"/>
      <c r="H51" s="94"/>
      <c r="I51" s="94"/>
      <c r="J51" s="94"/>
      <c r="K51" s="94"/>
      <c r="L51" s="94"/>
      <c r="M51" s="94"/>
      <c r="N51" s="94"/>
      <c r="O51" s="94"/>
      <c r="P51" s="94"/>
      <c r="Q51" s="94"/>
      <c r="R51" s="94"/>
      <c r="S51" s="94"/>
      <c r="T51" s="94"/>
      <c r="U51" s="94"/>
      <c r="V51" s="94"/>
      <c r="W51" s="94"/>
      <c r="X51" s="94"/>
      <c r="Y51" s="94"/>
      <c r="Z51" s="94"/>
      <c r="AA51" s="94"/>
      <c r="AB51" s="94"/>
    </row>
    <row r="52" spans="3:30" ht="12.75" hidden="1" customHeight="1" outlineLevel="1">
      <c r="D52" s="106" t="str">
        <f ca="1">'Line Items'!D14</f>
        <v xml:space="preserve">ED01 - Tyne, Tees &amp; Wear </v>
      </c>
      <c r="E52" s="89"/>
      <c r="F52" s="192" t="str">
        <f t="shared" ref="F52:F60" si="6">F34</f>
        <v>£000</v>
      </c>
      <c r="G52" s="179"/>
      <c r="H52" s="179"/>
      <c r="I52" s="179"/>
      <c r="J52" s="179"/>
      <c r="K52" s="180"/>
      <c r="L52" s="179"/>
      <c r="M52" s="179"/>
      <c r="N52" s="179"/>
      <c r="O52" s="179"/>
      <c r="P52" s="179"/>
      <c r="Q52" s="179"/>
      <c r="R52" s="179"/>
      <c r="S52" s="179"/>
      <c r="T52" s="179"/>
      <c r="U52" s="179"/>
      <c r="V52" s="179"/>
      <c r="W52" s="179"/>
      <c r="X52" s="179"/>
      <c r="Y52" s="179"/>
      <c r="Z52" s="179"/>
      <c r="AA52" s="179"/>
      <c r="AB52" s="504"/>
      <c r="AD52" s="92" t="s">
        <v>533</v>
      </c>
    </row>
    <row r="53" spans="3:30" ht="12.75" hidden="1" customHeight="1" outlineLevel="1">
      <c r="D53" s="112" t="str">
        <f ca="1">'Line Items'!D15</f>
        <v>ED02 - Lancashire &amp; Cumbria</v>
      </c>
      <c r="E53" s="93"/>
      <c r="F53" s="113" t="str">
        <f t="shared" si="6"/>
        <v>£000</v>
      </c>
      <c r="G53" s="181"/>
      <c r="H53" s="181"/>
      <c r="I53" s="181"/>
      <c r="J53" s="181"/>
      <c r="K53" s="181"/>
      <c r="L53" s="181"/>
      <c r="M53" s="181"/>
      <c r="N53" s="181"/>
      <c r="O53" s="181"/>
      <c r="P53" s="181"/>
      <c r="Q53" s="181"/>
      <c r="R53" s="181"/>
      <c r="S53" s="181"/>
      <c r="T53" s="181"/>
      <c r="U53" s="181"/>
      <c r="V53" s="181"/>
      <c r="W53" s="181"/>
      <c r="X53" s="181"/>
      <c r="Y53" s="181"/>
      <c r="Z53" s="181"/>
      <c r="AA53" s="181"/>
      <c r="AB53" s="182"/>
      <c r="AD53" s="96" t="s">
        <v>985</v>
      </c>
    </row>
    <row r="54" spans="3:30" ht="12.75" hidden="1" customHeight="1" outlineLevel="1">
      <c r="D54" s="112" t="str">
        <f ca="1">'Line Items'!D16</f>
        <v xml:space="preserve">ED04 - West &amp; North Yorkshire Inter-Urban </v>
      </c>
      <c r="E54" s="93"/>
      <c r="F54" s="113" t="str">
        <f t="shared" si="6"/>
        <v>£000</v>
      </c>
      <c r="G54" s="181"/>
      <c r="H54" s="181"/>
      <c r="I54" s="181"/>
      <c r="J54" s="181"/>
      <c r="K54" s="181"/>
      <c r="L54" s="181"/>
      <c r="M54" s="181"/>
      <c r="N54" s="181"/>
      <c r="O54" s="181"/>
      <c r="P54" s="181"/>
      <c r="Q54" s="181"/>
      <c r="R54" s="181"/>
      <c r="S54" s="181"/>
      <c r="T54" s="181"/>
      <c r="U54" s="181"/>
      <c r="V54" s="181"/>
      <c r="W54" s="181"/>
      <c r="X54" s="181"/>
      <c r="Y54" s="181"/>
      <c r="Z54" s="181"/>
      <c r="AA54" s="181"/>
      <c r="AB54" s="182"/>
      <c r="AD54" s="96"/>
    </row>
    <row r="55" spans="3:30" ht="12.75" hidden="1" customHeight="1" outlineLevel="1">
      <c r="D55" s="112" t="str">
        <f ca="1">'Line Items'!D17</f>
        <v xml:space="preserve">ED05 - West &amp; North Yorkshire Local </v>
      </c>
      <c r="E55" s="93"/>
      <c r="F55" s="113" t="str">
        <f t="shared" si="6"/>
        <v>£000</v>
      </c>
      <c r="G55" s="181"/>
      <c r="H55" s="181"/>
      <c r="I55" s="181"/>
      <c r="J55" s="181"/>
      <c r="K55" s="181"/>
      <c r="L55" s="181"/>
      <c r="M55" s="181"/>
      <c r="N55" s="181"/>
      <c r="O55" s="181"/>
      <c r="P55" s="181"/>
      <c r="Q55" s="181"/>
      <c r="R55" s="181"/>
      <c r="S55" s="181"/>
      <c r="T55" s="181"/>
      <c r="U55" s="181"/>
      <c r="V55" s="181"/>
      <c r="W55" s="181"/>
      <c r="X55" s="181"/>
      <c r="Y55" s="181"/>
      <c r="Z55" s="181"/>
      <c r="AA55" s="181"/>
      <c r="AB55" s="182"/>
      <c r="AD55" s="96"/>
    </row>
    <row r="56" spans="3:30" ht="12.75" hidden="1" customHeight="1" outlineLevel="1">
      <c r="D56" s="112" t="str">
        <f ca="1">'Line Items'!D18</f>
        <v>ED06 - South &amp; East Yorkshire Inter-Urban</v>
      </c>
      <c r="E56" s="93"/>
      <c r="F56" s="113" t="str">
        <f t="shared" si="6"/>
        <v>£000</v>
      </c>
      <c r="G56" s="181"/>
      <c r="H56" s="181"/>
      <c r="I56" s="181"/>
      <c r="J56" s="181"/>
      <c r="K56" s="181"/>
      <c r="L56" s="181"/>
      <c r="M56" s="181"/>
      <c r="N56" s="181"/>
      <c r="O56" s="181"/>
      <c r="P56" s="181"/>
      <c r="Q56" s="181"/>
      <c r="R56" s="181"/>
      <c r="S56" s="181"/>
      <c r="T56" s="181"/>
      <c r="U56" s="181"/>
      <c r="V56" s="181"/>
      <c r="W56" s="181"/>
      <c r="X56" s="181"/>
      <c r="Y56" s="181"/>
      <c r="Z56" s="181"/>
      <c r="AA56" s="181"/>
      <c r="AB56" s="182"/>
      <c r="AD56" s="96"/>
    </row>
    <row r="57" spans="3:30" ht="12.75" hidden="1" customHeight="1" outlineLevel="1">
      <c r="D57" s="112" t="str">
        <f ca="1">'Line Items'!D19</f>
        <v>ED07 - South &amp; East Yorkshire Local</v>
      </c>
      <c r="E57" s="93"/>
      <c r="F57" s="113" t="str">
        <f t="shared" si="6"/>
        <v>£000</v>
      </c>
      <c r="G57" s="181"/>
      <c r="H57" s="181"/>
      <c r="I57" s="181"/>
      <c r="J57" s="181"/>
      <c r="K57" s="181"/>
      <c r="L57" s="181"/>
      <c r="M57" s="181"/>
      <c r="N57" s="181"/>
      <c r="O57" s="181"/>
      <c r="P57" s="181"/>
      <c r="Q57" s="181"/>
      <c r="R57" s="181"/>
      <c r="S57" s="181"/>
      <c r="T57" s="181"/>
      <c r="U57" s="181"/>
      <c r="V57" s="181"/>
      <c r="W57" s="181"/>
      <c r="X57" s="181"/>
      <c r="Y57" s="181"/>
      <c r="Z57" s="181"/>
      <c r="AA57" s="181"/>
      <c r="AB57" s="182"/>
      <c r="AD57" s="96"/>
    </row>
    <row r="58" spans="3:30" ht="12.75" hidden="1" customHeight="1" outlineLevel="1">
      <c r="D58" s="112" t="str">
        <f ca="1">'Line Items'!D20</f>
        <v>ED08 - North Manchester</v>
      </c>
      <c r="E58" s="93"/>
      <c r="F58" s="113" t="str">
        <f t="shared" si="6"/>
        <v>£000</v>
      </c>
      <c r="G58" s="181"/>
      <c r="H58" s="181"/>
      <c r="I58" s="181"/>
      <c r="J58" s="181"/>
      <c r="K58" s="181"/>
      <c r="L58" s="181"/>
      <c r="M58" s="181"/>
      <c r="N58" s="181"/>
      <c r="O58" s="181"/>
      <c r="P58" s="181"/>
      <c r="Q58" s="181"/>
      <c r="R58" s="181"/>
      <c r="S58" s="181"/>
      <c r="T58" s="181"/>
      <c r="U58" s="181"/>
      <c r="V58" s="181"/>
      <c r="W58" s="181"/>
      <c r="X58" s="181"/>
      <c r="Y58" s="181"/>
      <c r="Z58" s="181"/>
      <c r="AA58" s="181"/>
      <c r="AB58" s="182"/>
      <c r="AD58" s="96"/>
    </row>
    <row r="59" spans="3:30" ht="12.75" hidden="1" customHeight="1" outlineLevel="1">
      <c r="D59" s="112" t="str">
        <f ca="1">'Line Items'!D21</f>
        <v xml:space="preserve">ED09 - Merseyrail City Lines </v>
      </c>
      <c r="E59" s="93"/>
      <c r="F59" s="113" t="str">
        <f t="shared" si="6"/>
        <v>£000</v>
      </c>
      <c r="G59" s="181"/>
      <c r="H59" s="181"/>
      <c r="I59" s="181"/>
      <c r="J59" s="181"/>
      <c r="K59" s="181"/>
      <c r="L59" s="181"/>
      <c r="M59" s="181"/>
      <c r="N59" s="181"/>
      <c r="O59" s="181"/>
      <c r="P59" s="181"/>
      <c r="Q59" s="181"/>
      <c r="R59" s="181"/>
      <c r="S59" s="181"/>
      <c r="T59" s="181"/>
      <c r="U59" s="181"/>
      <c r="V59" s="181"/>
      <c r="W59" s="181"/>
      <c r="X59" s="181"/>
      <c r="Y59" s="181"/>
      <c r="Z59" s="181"/>
      <c r="AA59" s="181"/>
      <c r="AB59" s="182"/>
      <c r="AD59" s="96"/>
    </row>
    <row r="60" spans="3:30" ht="12.75" hidden="1" customHeight="1" outlineLevel="1">
      <c r="D60" s="112" t="str">
        <f ca="1">'Line Items'!D22</f>
        <v xml:space="preserve">ED10 - South Manchester </v>
      </c>
      <c r="E60" s="93"/>
      <c r="F60" s="113" t="str">
        <f t="shared" si="6"/>
        <v>£000</v>
      </c>
      <c r="G60" s="181"/>
      <c r="H60" s="181"/>
      <c r="I60" s="181"/>
      <c r="J60" s="181"/>
      <c r="K60" s="181"/>
      <c r="L60" s="181"/>
      <c r="M60" s="181"/>
      <c r="N60" s="181"/>
      <c r="O60" s="181"/>
      <c r="P60" s="181"/>
      <c r="Q60" s="181"/>
      <c r="R60" s="181"/>
      <c r="S60" s="181"/>
      <c r="T60" s="181"/>
      <c r="U60" s="181"/>
      <c r="V60" s="181"/>
      <c r="W60" s="181"/>
      <c r="X60" s="181"/>
      <c r="Y60" s="181"/>
      <c r="Z60" s="181"/>
      <c r="AA60" s="181"/>
      <c r="AB60" s="182"/>
      <c r="AD60" s="96"/>
    </row>
    <row r="61" spans="3:30" ht="12.75" hidden="1" customHeight="1" outlineLevel="1">
      <c r="D61" s="112" t="str">
        <f ca="1">'Line Items'!D23</f>
        <v>ED11 - Former EA03 - North West</v>
      </c>
      <c r="E61" s="93"/>
      <c r="F61" s="113" t="str">
        <f t="shared" ref="F61:F62" si="7">F43</f>
        <v>£000</v>
      </c>
      <c r="G61" s="181"/>
      <c r="H61" s="181"/>
      <c r="I61" s="181"/>
      <c r="J61" s="181"/>
      <c r="K61" s="181"/>
      <c r="L61" s="181"/>
      <c r="M61" s="181"/>
      <c r="N61" s="181"/>
      <c r="O61" s="181"/>
      <c r="P61" s="181"/>
      <c r="Q61" s="181"/>
      <c r="R61" s="181"/>
      <c r="S61" s="181"/>
      <c r="T61" s="181"/>
      <c r="U61" s="181"/>
      <c r="V61" s="181"/>
      <c r="W61" s="181"/>
      <c r="X61" s="181"/>
      <c r="Y61" s="181"/>
      <c r="Z61" s="181"/>
      <c r="AA61" s="181"/>
      <c r="AB61" s="182"/>
      <c r="AD61" s="96"/>
    </row>
    <row r="62" spans="3:30" ht="12.75" hidden="1" customHeight="1" outlineLevel="1">
      <c r="D62" s="112" t="str">
        <f ca="1">'Line Items'!D24</f>
        <v>ED12 - Former EA06 - Manchester Airport - Blackpool</v>
      </c>
      <c r="E62" s="93"/>
      <c r="F62" s="113" t="str">
        <f t="shared" si="7"/>
        <v>£000</v>
      </c>
      <c r="G62" s="181"/>
      <c r="H62" s="181"/>
      <c r="I62" s="181"/>
      <c r="J62" s="181"/>
      <c r="K62" s="181"/>
      <c r="L62" s="181"/>
      <c r="M62" s="181"/>
      <c r="N62" s="181"/>
      <c r="O62" s="181"/>
      <c r="P62" s="181"/>
      <c r="Q62" s="181"/>
      <c r="R62" s="181"/>
      <c r="S62" s="181"/>
      <c r="T62" s="181"/>
      <c r="U62" s="181"/>
      <c r="V62" s="181"/>
      <c r="W62" s="181"/>
      <c r="X62" s="181"/>
      <c r="Y62" s="181"/>
      <c r="Z62" s="181"/>
      <c r="AA62" s="181"/>
      <c r="AB62" s="182"/>
      <c r="AD62" s="96"/>
    </row>
    <row r="63" spans="3:30" ht="12.75" hidden="1" customHeight="1" outlineLevel="1">
      <c r="D63" s="123" t="str">
        <f ca="1">'Line Items'!D25</f>
        <v>[Passenger Revenue Service Groups Line 12]</v>
      </c>
      <c r="E63" s="183"/>
      <c r="F63" s="124" t="str">
        <f>F45</f>
        <v>£000</v>
      </c>
      <c r="G63" s="184"/>
      <c r="H63" s="184"/>
      <c r="I63" s="184"/>
      <c r="J63" s="184"/>
      <c r="K63" s="184"/>
      <c r="L63" s="184"/>
      <c r="M63" s="184"/>
      <c r="N63" s="184"/>
      <c r="O63" s="184"/>
      <c r="P63" s="184"/>
      <c r="Q63" s="184"/>
      <c r="R63" s="184"/>
      <c r="S63" s="184"/>
      <c r="T63" s="184"/>
      <c r="U63" s="184"/>
      <c r="V63" s="184"/>
      <c r="W63" s="184"/>
      <c r="X63" s="184"/>
      <c r="Y63" s="184"/>
      <c r="Z63" s="184"/>
      <c r="AA63" s="184"/>
      <c r="AB63" s="185"/>
      <c r="AD63" s="100"/>
    </row>
    <row r="64" spans="3:30" ht="12.75" hidden="1" customHeight="1" outlineLevel="1">
      <c r="G64" s="94"/>
      <c r="H64" s="94"/>
      <c r="I64" s="94"/>
      <c r="J64" s="94"/>
      <c r="K64" s="94"/>
      <c r="L64" s="94"/>
      <c r="M64" s="94"/>
      <c r="N64" s="94"/>
      <c r="O64" s="94"/>
      <c r="P64" s="94"/>
      <c r="Q64" s="94"/>
      <c r="R64" s="94"/>
      <c r="S64" s="94"/>
      <c r="T64" s="94"/>
      <c r="U64" s="94"/>
      <c r="V64" s="94"/>
      <c r="W64" s="94"/>
      <c r="X64" s="94"/>
      <c r="Y64" s="94"/>
      <c r="Z64" s="94"/>
      <c r="AA64" s="94"/>
      <c r="AB64" s="94"/>
    </row>
    <row r="65" spans="3:30" ht="12.75" hidden="1" customHeight="1" outlineLevel="1">
      <c r="D65" s="186" t="str">
        <f>"Total "&amp;C51</f>
        <v>Total Full Fare (First)</v>
      </c>
      <c r="E65" s="187"/>
      <c r="F65" s="188" t="str">
        <f>F63</f>
        <v>£000</v>
      </c>
      <c r="G65" s="189">
        <f t="shared" ref="G65:AB65" si="8">SUM(G52:G63)</f>
        <v>0</v>
      </c>
      <c r="H65" s="189">
        <f t="shared" si="8"/>
        <v>0</v>
      </c>
      <c r="I65" s="189">
        <f>SUM(I52:I63)</f>
        <v>0</v>
      </c>
      <c r="J65" s="189">
        <f>SUM(J52:J63)</f>
        <v>0</v>
      </c>
      <c r="K65" s="189">
        <f t="shared" si="8"/>
        <v>0</v>
      </c>
      <c r="L65" s="189">
        <f t="shared" si="8"/>
        <v>0</v>
      </c>
      <c r="M65" s="189">
        <f t="shared" si="8"/>
        <v>0</v>
      </c>
      <c r="N65" s="189">
        <f t="shared" si="8"/>
        <v>0</v>
      </c>
      <c r="O65" s="189">
        <f t="shared" si="8"/>
        <v>0</v>
      </c>
      <c r="P65" s="189">
        <f t="shared" si="8"/>
        <v>0</v>
      </c>
      <c r="Q65" s="189">
        <f t="shared" si="8"/>
        <v>0</v>
      </c>
      <c r="R65" s="189">
        <f t="shared" si="8"/>
        <v>0</v>
      </c>
      <c r="S65" s="189">
        <f t="shared" si="8"/>
        <v>0</v>
      </c>
      <c r="T65" s="189">
        <f t="shared" si="8"/>
        <v>0</v>
      </c>
      <c r="U65" s="189">
        <f t="shared" si="8"/>
        <v>0</v>
      </c>
      <c r="V65" s="189">
        <f t="shared" si="8"/>
        <v>0</v>
      </c>
      <c r="W65" s="189">
        <f t="shared" si="8"/>
        <v>0</v>
      </c>
      <c r="X65" s="189">
        <f t="shared" si="8"/>
        <v>0</v>
      </c>
      <c r="Y65" s="189">
        <f t="shared" si="8"/>
        <v>0</v>
      </c>
      <c r="Z65" s="189">
        <f t="shared" si="8"/>
        <v>0</v>
      </c>
      <c r="AA65" s="189">
        <f t="shared" si="8"/>
        <v>0</v>
      </c>
      <c r="AB65" s="190">
        <f t="shared" si="8"/>
        <v>0</v>
      </c>
      <c r="AD65" s="191"/>
    </row>
    <row r="66" spans="3:30" ht="12.75" hidden="1" customHeight="1" outlineLevel="1">
      <c r="G66" s="94"/>
      <c r="H66" s="94"/>
      <c r="I66" s="94"/>
      <c r="J66" s="94"/>
      <c r="K66" s="94"/>
      <c r="L66" s="94"/>
      <c r="M66" s="94"/>
      <c r="N66" s="94"/>
      <c r="O66" s="94"/>
      <c r="P66" s="94"/>
      <c r="Q66" s="94"/>
      <c r="R66" s="94"/>
      <c r="S66" s="94"/>
      <c r="T66" s="94"/>
      <c r="U66" s="94"/>
      <c r="V66" s="94"/>
      <c r="W66" s="94"/>
      <c r="X66" s="94"/>
      <c r="Y66" s="94"/>
      <c r="Z66" s="94"/>
      <c r="AA66" s="94"/>
      <c r="AB66" s="94"/>
    </row>
    <row r="67" spans="3:30" ht="12.75" hidden="1" customHeight="1" outlineLevel="1">
      <c r="C67" s="144" t="s">
        <v>534</v>
      </c>
      <c r="G67" s="94"/>
      <c r="H67" s="94"/>
      <c r="I67" s="94"/>
      <c r="J67" s="94"/>
      <c r="K67" s="94"/>
      <c r="L67" s="94"/>
      <c r="M67" s="94"/>
      <c r="N67" s="94"/>
      <c r="O67" s="94"/>
      <c r="P67" s="94"/>
      <c r="Q67" s="94"/>
      <c r="R67" s="94"/>
      <c r="S67" s="94"/>
      <c r="T67" s="94"/>
      <c r="U67" s="94"/>
      <c r="V67" s="94"/>
      <c r="W67" s="94"/>
      <c r="X67" s="94"/>
      <c r="Y67" s="94"/>
      <c r="Z67" s="94"/>
      <c r="AA67" s="94"/>
      <c r="AB67" s="94"/>
    </row>
    <row r="68" spans="3:30" ht="12.75" hidden="1" customHeight="1" outlineLevel="1">
      <c r="D68" s="106" t="str">
        <f ca="1">'Line Items'!D14</f>
        <v xml:space="preserve">ED01 - Tyne, Tees &amp; Wear </v>
      </c>
      <c r="E68" s="89"/>
      <c r="F68" s="192" t="str">
        <f t="shared" ref="F68:F76" si="9">F52</f>
        <v>£000</v>
      </c>
      <c r="G68" s="179"/>
      <c r="H68" s="179"/>
      <c r="I68" s="180"/>
      <c r="J68" s="179"/>
      <c r="K68" s="180"/>
      <c r="L68" s="180"/>
      <c r="M68" s="179"/>
      <c r="N68" s="179"/>
      <c r="O68" s="179"/>
      <c r="P68" s="179"/>
      <c r="Q68" s="179"/>
      <c r="R68" s="179"/>
      <c r="S68" s="179"/>
      <c r="T68" s="179"/>
      <c r="U68" s="179"/>
      <c r="V68" s="179"/>
      <c r="W68" s="179"/>
      <c r="X68" s="179"/>
      <c r="Y68" s="179"/>
      <c r="Z68" s="179"/>
      <c r="AA68" s="179"/>
      <c r="AB68" s="504"/>
      <c r="AD68" s="92" t="s">
        <v>535</v>
      </c>
    </row>
    <row r="69" spans="3:30" ht="12.75" hidden="1" customHeight="1" outlineLevel="1">
      <c r="D69" s="112" t="str">
        <f ca="1">'Line Items'!D15</f>
        <v>ED02 - Lancashire &amp; Cumbria</v>
      </c>
      <c r="E69" s="93"/>
      <c r="F69" s="113" t="str">
        <f t="shared" si="9"/>
        <v>£000</v>
      </c>
      <c r="G69" s="181"/>
      <c r="H69" s="181"/>
      <c r="I69" s="181"/>
      <c r="J69" s="181"/>
      <c r="K69" s="181"/>
      <c r="L69" s="181"/>
      <c r="M69" s="181"/>
      <c r="N69" s="181"/>
      <c r="O69" s="181"/>
      <c r="P69" s="181"/>
      <c r="Q69" s="181"/>
      <c r="R69" s="181"/>
      <c r="S69" s="181"/>
      <c r="T69" s="181"/>
      <c r="U69" s="181"/>
      <c r="V69" s="181"/>
      <c r="W69" s="181"/>
      <c r="X69" s="181"/>
      <c r="Y69" s="181"/>
      <c r="Z69" s="181"/>
      <c r="AA69" s="181"/>
      <c r="AB69" s="182"/>
      <c r="AD69" s="96" t="s">
        <v>985</v>
      </c>
    </row>
    <row r="70" spans="3:30" ht="12.75" hidden="1" customHeight="1" outlineLevel="1">
      <c r="D70" s="112" t="str">
        <f ca="1">'Line Items'!D16</f>
        <v xml:space="preserve">ED04 - West &amp; North Yorkshire Inter-Urban </v>
      </c>
      <c r="E70" s="93"/>
      <c r="F70" s="113" t="str">
        <f t="shared" si="9"/>
        <v>£000</v>
      </c>
      <c r="G70" s="181"/>
      <c r="H70" s="181"/>
      <c r="I70" s="181"/>
      <c r="J70" s="181"/>
      <c r="K70" s="181"/>
      <c r="L70" s="181"/>
      <c r="M70" s="181"/>
      <c r="N70" s="181"/>
      <c r="O70" s="181"/>
      <c r="P70" s="181"/>
      <c r="Q70" s="181"/>
      <c r="R70" s="181"/>
      <c r="S70" s="181"/>
      <c r="T70" s="181"/>
      <c r="U70" s="181"/>
      <c r="V70" s="181"/>
      <c r="W70" s="181"/>
      <c r="X70" s="181"/>
      <c r="Y70" s="181"/>
      <c r="Z70" s="181"/>
      <c r="AA70" s="181"/>
      <c r="AB70" s="182"/>
      <c r="AD70" s="96"/>
    </row>
    <row r="71" spans="3:30" ht="12.75" hidden="1" customHeight="1" outlineLevel="1">
      <c r="D71" s="112" t="str">
        <f ca="1">'Line Items'!D17</f>
        <v xml:space="preserve">ED05 - West &amp; North Yorkshire Local </v>
      </c>
      <c r="E71" s="93"/>
      <c r="F71" s="113" t="str">
        <f t="shared" si="9"/>
        <v>£000</v>
      </c>
      <c r="G71" s="181"/>
      <c r="H71" s="181"/>
      <c r="I71" s="181"/>
      <c r="J71" s="181"/>
      <c r="K71" s="181"/>
      <c r="L71" s="181"/>
      <c r="M71" s="181"/>
      <c r="N71" s="181"/>
      <c r="O71" s="181"/>
      <c r="P71" s="181"/>
      <c r="Q71" s="181"/>
      <c r="R71" s="181"/>
      <c r="S71" s="181"/>
      <c r="T71" s="181"/>
      <c r="U71" s="181"/>
      <c r="V71" s="181"/>
      <c r="W71" s="181"/>
      <c r="X71" s="181"/>
      <c r="Y71" s="181"/>
      <c r="Z71" s="181"/>
      <c r="AA71" s="181"/>
      <c r="AB71" s="182"/>
      <c r="AD71" s="96"/>
    </row>
    <row r="72" spans="3:30" ht="12.75" hidden="1" customHeight="1" outlineLevel="1">
      <c r="D72" s="112" t="str">
        <f ca="1">'Line Items'!D18</f>
        <v>ED06 - South &amp; East Yorkshire Inter-Urban</v>
      </c>
      <c r="E72" s="93"/>
      <c r="F72" s="113" t="str">
        <f t="shared" si="9"/>
        <v>£000</v>
      </c>
      <c r="G72" s="181"/>
      <c r="H72" s="181"/>
      <c r="I72" s="181"/>
      <c r="J72" s="181"/>
      <c r="K72" s="181"/>
      <c r="L72" s="181"/>
      <c r="M72" s="181"/>
      <c r="N72" s="181"/>
      <c r="O72" s="181"/>
      <c r="P72" s="181"/>
      <c r="Q72" s="181"/>
      <c r="R72" s="181"/>
      <c r="S72" s="181"/>
      <c r="T72" s="181"/>
      <c r="U72" s="181"/>
      <c r="V72" s="181"/>
      <c r="W72" s="181"/>
      <c r="X72" s="181"/>
      <c r="Y72" s="181"/>
      <c r="Z72" s="181"/>
      <c r="AA72" s="181"/>
      <c r="AB72" s="182"/>
      <c r="AD72" s="96"/>
    </row>
    <row r="73" spans="3:30" ht="12.75" hidden="1" customHeight="1" outlineLevel="1">
      <c r="D73" s="112" t="str">
        <f ca="1">'Line Items'!D19</f>
        <v>ED07 - South &amp; East Yorkshire Local</v>
      </c>
      <c r="E73" s="93"/>
      <c r="F73" s="113" t="str">
        <f t="shared" si="9"/>
        <v>£000</v>
      </c>
      <c r="G73" s="181"/>
      <c r="H73" s="181"/>
      <c r="I73" s="181"/>
      <c r="J73" s="181"/>
      <c r="K73" s="181"/>
      <c r="L73" s="181"/>
      <c r="M73" s="181"/>
      <c r="N73" s="181"/>
      <c r="O73" s="181"/>
      <c r="P73" s="181"/>
      <c r="Q73" s="181"/>
      <c r="R73" s="181"/>
      <c r="S73" s="181"/>
      <c r="T73" s="181"/>
      <c r="U73" s="181"/>
      <c r="V73" s="181"/>
      <c r="W73" s="181"/>
      <c r="X73" s="181"/>
      <c r="Y73" s="181"/>
      <c r="Z73" s="181"/>
      <c r="AA73" s="181"/>
      <c r="AB73" s="182"/>
      <c r="AD73" s="96"/>
    </row>
    <row r="74" spans="3:30" ht="12.75" hidden="1" customHeight="1" outlineLevel="1">
      <c r="D74" s="112" t="str">
        <f ca="1">'Line Items'!D20</f>
        <v>ED08 - North Manchester</v>
      </c>
      <c r="E74" s="93"/>
      <c r="F74" s="113" t="str">
        <f t="shared" si="9"/>
        <v>£000</v>
      </c>
      <c r="G74" s="181"/>
      <c r="H74" s="181"/>
      <c r="I74" s="181"/>
      <c r="J74" s="181"/>
      <c r="K74" s="181"/>
      <c r="L74" s="181"/>
      <c r="M74" s="181"/>
      <c r="N74" s="181"/>
      <c r="O74" s="181"/>
      <c r="P74" s="181"/>
      <c r="Q74" s="181"/>
      <c r="R74" s="181"/>
      <c r="S74" s="181"/>
      <c r="T74" s="181"/>
      <c r="U74" s="181"/>
      <c r="V74" s="181"/>
      <c r="W74" s="181"/>
      <c r="X74" s="181"/>
      <c r="Y74" s="181"/>
      <c r="Z74" s="181"/>
      <c r="AA74" s="181"/>
      <c r="AB74" s="182"/>
      <c r="AD74" s="96"/>
    </row>
    <row r="75" spans="3:30" ht="12.75" hidden="1" customHeight="1" outlineLevel="1">
      <c r="D75" s="112" t="str">
        <f ca="1">'Line Items'!D21</f>
        <v xml:space="preserve">ED09 - Merseyrail City Lines </v>
      </c>
      <c r="E75" s="93"/>
      <c r="F75" s="113" t="str">
        <f t="shared" si="9"/>
        <v>£000</v>
      </c>
      <c r="G75" s="181"/>
      <c r="H75" s="181"/>
      <c r="I75" s="181"/>
      <c r="J75" s="181"/>
      <c r="K75" s="181"/>
      <c r="L75" s="181"/>
      <c r="M75" s="181"/>
      <c r="N75" s="181"/>
      <c r="O75" s="181"/>
      <c r="P75" s="181"/>
      <c r="Q75" s="181"/>
      <c r="R75" s="181"/>
      <c r="S75" s="181"/>
      <c r="T75" s="181"/>
      <c r="U75" s="181"/>
      <c r="V75" s="181"/>
      <c r="W75" s="181"/>
      <c r="X75" s="181"/>
      <c r="Y75" s="181"/>
      <c r="Z75" s="181"/>
      <c r="AA75" s="181"/>
      <c r="AB75" s="182"/>
      <c r="AD75" s="96"/>
    </row>
    <row r="76" spans="3:30" ht="12.75" hidden="1" customHeight="1" outlineLevel="1">
      <c r="D76" s="112" t="str">
        <f ca="1">'Line Items'!D22</f>
        <v xml:space="preserve">ED10 - South Manchester </v>
      </c>
      <c r="E76" s="93"/>
      <c r="F76" s="113" t="str">
        <f t="shared" si="9"/>
        <v>£000</v>
      </c>
      <c r="G76" s="181"/>
      <c r="H76" s="181"/>
      <c r="I76" s="181"/>
      <c r="J76" s="181"/>
      <c r="K76" s="181"/>
      <c r="L76" s="181"/>
      <c r="M76" s="181"/>
      <c r="N76" s="181"/>
      <c r="O76" s="181"/>
      <c r="P76" s="181"/>
      <c r="Q76" s="181"/>
      <c r="R76" s="181"/>
      <c r="S76" s="181"/>
      <c r="T76" s="181"/>
      <c r="U76" s="181"/>
      <c r="V76" s="181"/>
      <c r="W76" s="181"/>
      <c r="X76" s="181"/>
      <c r="Y76" s="181"/>
      <c r="Z76" s="181"/>
      <c r="AA76" s="181"/>
      <c r="AB76" s="182"/>
      <c r="AD76" s="96"/>
    </row>
    <row r="77" spans="3:30" ht="12.75" hidden="1" customHeight="1" outlineLevel="1">
      <c r="D77" s="112" t="str">
        <f ca="1">'Line Items'!D23</f>
        <v>ED11 - Former EA03 - North West</v>
      </c>
      <c r="E77" s="93"/>
      <c r="F77" s="113" t="str">
        <f t="shared" ref="F77:F78" si="10">F61</f>
        <v>£000</v>
      </c>
      <c r="G77" s="181"/>
      <c r="H77" s="181"/>
      <c r="I77" s="181"/>
      <c r="J77" s="181"/>
      <c r="K77" s="181"/>
      <c r="L77" s="181"/>
      <c r="M77" s="181"/>
      <c r="N77" s="181"/>
      <c r="O77" s="181"/>
      <c r="P77" s="181"/>
      <c r="Q77" s="181"/>
      <c r="R77" s="181"/>
      <c r="S77" s="181"/>
      <c r="T77" s="181"/>
      <c r="U77" s="181"/>
      <c r="V77" s="181"/>
      <c r="W77" s="181"/>
      <c r="X77" s="181"/>
      <c r="Y77" s="181"/>
      <c r="Z77" s="181"/>
      <c r="AA77" s="181"/>
      <c r="AB77" s="182"/>
      <c r="AD77" s="96"/>
    </row>
    <row r="78" spans="3:30" ht="12.75" hidden="1" customHeight="1" outlineLevel="1">
      <c r="D78" s="112" t="str">
        <f ca="1">'Line Items'!D24</f>
        <v>ED12 - Former EA06 - Manchester Airport - Blackpool</v>
      </c>
      <c r="E78" s="93"/>
      <c r="F78" s="113" t="str">
        <f t="shared" si="10"/>
        <v>£000</v>
      </c>
      <c r="G78" s="181"/>
      <c r="H78" s="181"/>
      <c r="I78" s="181"/>
      <c r="J78" s="181"/>
      <c r="K78" s="181"/>
      <c r="L78" s="181"/>
      <c r="M78" s="181"/>
      <c r="N78" s="181"/>
      <c r="O78" s="181"/>
      <c r="P78" s="181"/>
      <c r="Q78" s="181"/>
      <c r="R78" s="181"/>
      <c r="S78" s="181"/>
      <c r="T78" s="181"/>
      <c r="U78" s="181"/>
      <c r="V78" s="181"/>
      <c r="W78" s="181"/>
      <c r="X78" s="181"/>
      <c r="Y78" s="181"/>
      <c r="Z78" s="181"/>
      <c r="AA78" s="181"/>
      <c r="AB78" s="182"/>
      <c r="AD78" s="96"/>
    </row>
    <row r="79" spans="3:30" ht="12.75" hidden="1" customHeight="1" outlineLevel="1">
      <c r="D79" s="123" t="str">
        <f ca="1">'Line Items'!D25</f>
        <v>[Passenger Revenue Service Groups Line 12]</v>
      </c>
      <c r="E79" s="183"/>
      <c r="F79" s="124" t="str">
        <f>F63</f>
        <v>£000</v>
      </c>
      <c r="G79" s="184"/>
      <c r="H79" s="184"/>
      <c r="I79" s="184"/>
      <c r="J79" s="184"/>
      <c r="K79" s="184"/>
      <c r="L79" s="184"/>
      <c r="M79" s="184"/>
      <c r="N79" s="184"/>
      <c r="O79" s="184"/>
      <c r="P79" s="184"/>
      <c r="Q79" s="184"/>
      <c r="R79" s="184"/>
      <c r="S79" s="184"/>
      <c r="T79" s="184"/>
      <c r="U79" s="184"/>
      <c r="V79" s="184"/>
      <c r="W79" s="184"/>
      <c r="X79" s="184"/>
      <c r="Y79" s="184"/>
      <c r="Z79" s="184"/>
      <c r="AA79" s="184"/>
      <c r="AB79" s="185"/>
      <c r="AD79" s="100"/>
    </row>
    <row r="80" spans="3:30" ht="12.75" hidden="1" customHeight="1" outlineLevel="1">
      <c r="G80" s="94"/>
      <c r="H80" s="94"/>
      <c r="I80" s="94"/>
      <c r="J80" s="94"/>
      <c r="K80" s="94"/>
      <c r="L80" s="94"/>
      <c r="M80" s="94"/>
      <c r="N80" s="94"/>
      <c r="O80" s="94"/>
      <c r="P80" s="94"/>
      <c r="Q80" s="94"/>
      <c r="R80" s="94"/>
      <c r="S80" s="94"/>
      <c r="T80" s="94"/>
      <c r="U80" s="94"/>
      <c r="V80" s="94"/>
      <c r="W80" s="94"/>
      <c r="X80" s="94"/>
      <c r="Y80" s="94"/>
      <c r="Z80" s="94"/>
      <c r="AA80" s="94"/>
      <c r="AB80" s="94"/>
    </row>
    <row r="81" spans="3:30" ht="12.75" hidden="1" customHeight="1" outlineLevel="1">
      <c r="D81" s="186" t="str">
        <f>"Total "&amp;C67</f>
        <v>Total Full Fare (Standard)</v>
      </c>
      <c r="E81" s="187"/>
      <c r="F81" s="188" t="str">
        <f>F79</f>
        <v>£000</v>
      </c>
      <c r="G81" s="189">
        <f t="shared" ref="G81:AB81" si="11">SUM(G68:G79)</f>
        <v>0</v>
      </c>
      <c r="H81" s="189">
        <f t="shared" si="11"/>
        <v>0</v>
      </c>
      <c r="I81" s="189">
        <f>SUM(I68:I79)</f>
        <v>0</v>
      </c>
      <c r="J81" s="189">
        <f>SUM(J68:J79)</f>
        <v>0</v>
      </c>
      <c r="K81" s="189">
        <f t="shared" si="11"/>
        <v>0</v>
      </c>
      <c r="L81" s="189">
        <f t="shared" si="11"/>
        <v>0</v>
      </c>
      <c r="M81" s="189">
        <f t="shared" si="11"/>
        <v>0</v>
      </c>
      <c r="N81" s="189">
        <f t="shared" si="11"/>
        <v>0</v>
      </c>
      <c r="O81" s="189">
        <f t="shared" si="11"/>
        <v>0</v>
      </c>
      <c r="P81" s="189">
        <f t="shared" si="11"/>
        <v>0</v>
      </c>
      <c r="Q81" s="189">
        <f t="shared" si="11"/>
        <v>0</v>
      </c>
      <c r="R81" s="189">
        <f t="shared" si="11"/>
        <v>0</v>
      </c>
      <c r="S81" s="189">
        <f t="shared" si="11"/>
        <v>0</v>
      </c>
      <c r="T81" s="189">
        <f t="shared" si="11"/>
        <v>0</v>
      </c>
      <c r="U81" s="189">
        <f t="shared" si="11"/>
        <v>0</v>
      </c>
      <c r="V81" s="189">
        <f t="shared" si="11"/>
        <v>0</v>
      </c>
      <c r="W81" s="189">
        <f t="shared" si="11"/>
        <v>0</v>
      </c>
      <c r="X81" s="189">
        <f t="shared" si="11"/>
        <v>0</v>
      </c>
      <c r="Y81" s="189">
        <f t="shared" si="11"/>
        <v>0</v>
      </c>
      <c r="Z81" s="189">
        <f t="shared" si="11"/>
        <v>0</v>
      </c>
      <c r="AA81" s="189">
        <f t="shared" si="11"/>
        <v>0</v>
      </c>
      <c r="AB81" s="190">
        <f t="shared" si="11"/>
        <v>0</v>
      </c>
      <c r="AD81" s="191"/>
    </row>
    <row r="82" spans="3:30" ht="12.75" hidden="1" customHeight="1" outlineLevel="1">
      <c r="G82" s="94"/>
      <c r="H82" s="94"/>
      <c r="I82" s="94"/>
      <c r="J82" s="94"/>
      <c r="K82" s="94"/>
      <c r="L82" s="94"/>
      <c r="M82" s="94"/>
      <c r="N82" s="94"/>
      <c r="O82" s="94"/>
      <c r="P82" s="94"/>
      <c r="Q82" s="94"/>
      <c r="R82" s="94"/>
      <c r="S82" s="94"/>
      <c r="T82" s="94"/>
      <c r="U82" s="94"/>
      <c r="V82" s="94"/>
      <c r="W82" s="94"/>
      <c r="X82" s="94"/>
      <c r="Y82" s="94"/>
      <c r="Z82" s="94"/>
      <c r="AA82" s="94"/>
      <c r="AB82" s="94"/>
    </row>
    <row r="83" spans="3:30" ht="12.75" hidden="1" customHeight="1" outlineLevel="1">
      <c r="D83" s="186" t="s">
        <v>536</v>
      </c>
      <c r="E83" s="187"/>
      <c r="F83" s="188" t="str">
        <f>F81</f>
        <v>£000</v>
      </c>
      <c r="G83" s="189">
        <f t="shared" ref="G83:AB83" si="12">SUM(G65,G81)</f>
        <v>0</v>
      </c>
      <c r="H83" s="189">
        <f t="shared" si="12"/>
        <v>0</v>
      </c>
      <c r="I83" s="189">
        <f t="shared" si="12"/>
        <v>0</v>
      </c>
      <c r="J83" s="189">
        <f t="shared" si="12"/>
        <v>0</v>
      </c>
      <c r="K83" s="189">
        <f t="shared" si="12"/>
        <v>0</v>
      </c>
      <c r="L83" s="189">
        <f t="shared" si="12"/>
        <v>0</v>
      </c>
      <c r="M83" s="189">
        <f t="shared" si="12"/>
        <v>0</v>
      </c>
      <c r="N83" s="189">
        <f t="shared" si="12"/>
        <v>0</v>
      </c>
      <c r="O83" s="189">
        <f t="shared" si="12"/>
        <v>0</v>
      </c>
      <c r="P83" s="189">
        <f t="shared" si="12"/>
        <v>0</v>
      </c>
      <c r="Q83" s="189">
        <f t="shared" si="12"/>
        <v>0</v>
      </c>
      <c r="R83" s="189">
        <f t="shared" si="12"/>
        <v>0</v>
      </c>
      <c r="S83" s="189">
        <f t="shared" si="12"/>
        <v>0</v>
      </c>
      <c r="T83" s="189">
        <f t="shared" si="12"/>
        <v>0</v>
      </c>
      <c r="U83" s="189">
        <f t="shared" si="12"/>
        <v>0</v>
      </c>
      <c r="V83" s="189">
        <f t="shared" si="12"/>
        <v>0</v>
      </c>
      <c r="W83" s="189">
        <f t="shared" si="12"/>
        <v>0</v>
      </c>
      <c r="X83" s="189">
        <f t="shared" si="12"/>
        <v>0</v>
      </c>
      <c r="Y83" s="189">
        <f t="shared" si="12"/>
        <v>0</v>
      </c>
      <c r="Z83" s="189">
        <f t="shared" si="12"/>
        <v>0</v>
      </c>
      <c r="AA83" s="189">
        <f t="shared" si="12"/>
        <v>0</v>
      </c>
      <c r="AB83" s="190">
        <f t="shared" si="12"/>
        <v>0</v>
      </c>
      <c r="AD83" s="191"/>
    </row>
    <row r="84" spans="3:30" ht="12.75" hidden="1" customHeight="1" outlineLevel="1">
      <c r="G84" s="94"/>
      <c r="H84" s="94"/>
      <c r="I84" s="94"/>
      <c r="J84" s="94"/>
      <c r="K84" s="94"/>
      <c r="L84" s="94"/>
      <c r="M84" s="94"/>
      <c r="N84" s="94"/>
      <c r="O84" s="94"/>
      <c r="P84" s="94"/>
      <c r="Q84" s="94"/>
      <c r="R84" s="94"/>
      <c r="S84" s="94"/>
      <c r="T84" s="94"/>
      <c r="U84" s="94"/>
      <c r="V84" s="94"/>
      <c r="W84" s="94"/>
      <c r="X84" s="94"/>
      <c r="Y84" s="94"/>
      <c r="Z84" s="94"/>
      <c r="AA84" s="94"/>
      <c r="AB84" s="94"/>
    </row>
    <row r="85" spans="3:30" ht="12.75" hidden="1" customHeight="1" outlineLevel="1">
      <c r="C85" s="144" t="s">
        <v>537</v>
      </c>
      <c r="G85" s="94"/>
      <c r="H85" s="94"/>
      <c r="I85" s="94"/>
      <c r="J85" s="94"/>
      <c r="K85" s="94"/>
      <c r="L85" s="94"/>
      <c r="M85" s="94"/>
      <c r="N85" s="94"/>
      <c r="O85" s="94"/>
      <c r="P85" s="94"/>
      <c r="Q85" s="94"/>
      <c r="R85" s="94"/>
      <c r="S85" s="94"/>
      <c r="T85" s="94"/>
      <c r="U85" s="94"/>
      <c r="V85" s="94"/>
      <c r="W85" s="94"/>
      <c r="X85" s="94"/>
      <c r="Y85" s="94"/>
      <c r="Z85" s="94"/>
      <c r="AA85" s="94"/>
      <c r="AB85" s="94"/>
    </row>
    <row r="86" spans="3:30" ht="12.75" hidden="1" customHeight="1" outlineLevel="1">
      <c r="D86" s="106" t="str">
        <f ca="1">'Line Items'!D14</f>
        <v xml:space="preserve">ED01 - Tyne, Tees &amp; Wear </v>
      </c>
      <c r="E86" s="89"/>
      <c r="F86" s="192" t="str">
        <f t="shared" ref="F86:F94" si="13">F68</f>
        <v>£000</v>
      </c>
      <c r="G86" s="179"/>
      <c r="H86" s="179"/>
      <c r="I86" s="180"/>
      <c r="J86" s="179"/>
      <c r="K86" s="180"/>
      <c r="L86" s="180"/>
      <c r="M86" s="179"/>
      <c r="N86" s="179"/>
      <c r="O86" s="179"/>
      <c r="P86" s="179"/>
      <c r="Q86" s="179"/>
      <c r="R86" s="179"/>
      <c r="S86" s="179"/>
      <c r="T86" s="179"/>
      <c r="U86" s="179"/>
      <c r="V86" s="179"/>
      <c r="W86" s="179"/>
      <c r="X86" s="179"/>
      <c r="Y86" s="179"/>
      <c r="Z86" s="179"/>
      <c r="AA86" s="179"/>
      <c r="AB86" s="504"/>
      <c r="AD86" s="92" t="s">
        <v>538</v>
      </c>
    </row>
    <row r="87" spans="3:30" ht="12.75" hidden="1" customHeight="1" outlineLevel="1">
      <c r="D87" s="112" t="str">
        <f ca="1">'Line Items'!D15</f>
        <v>ED02 - Lancashire &amp; Cumbria</v>
      </c>
      <c r="E87" s="93"/>
      <c r="F87" s="113" t="str">
        <f t="shared" si="13"/>
        <v>£000</v>
      </c>
      <c r="G87" s="181"/>
      <c r="H87" s="181"/>
      <c r="I87" s="181"/>
      <c r="J87" s="181"/>
      <c r="K87" s="181"/>
      <c r="L87" s="181"/>
      <c r="M87" s="181"/>
      <c r="N87" s="181"/>
      <c r="O87" s="181"/>
      <c r="P87" s="181"/>
      <c r="Q87" s="181"/>
      <c r="R87" s="181"/>
      <c r="S87" s="181"/>
      <c r="T87" s="181"/>
      <c r="U87" s="181"/>
      <c r="V87" s="181"/>
      <c r="W87" s="181"/>
      <c r="X87" s="181"/>
      <c r="Y87" s="181"/>
      <c r="Z87" s="181"/>
      <c r="AA87" s="181"/>
      <c r="AB87" s="182"/>
      <c r="AD87" s="96" t="s">
        <v>985</v>
      </c>
    </row>
    <row r="88" spans="3:30" ht="12.75" hidden="1" customHeight="1" outlineLevel="1">
      <c r="D88" s="112" t="str">
        <f ca="1">'Line Items'!D16</f>
        <v xml:space="preserve">ED04 - West &amp; North Yorkshire Inter-Urban </v>
      </c>
      <c r="E88" s="93"/>
      <c r="F88" s="113" t="str">
        <f t="shared" si="13"/>
        <v>£000</v>
      </c>
      <c r="G88" s="181"/>
      <c r="H88" s="181"/>
      <c r="I88" s="181"/>
      <c r="J88" s="181"/>
      <c r="K88" s="181"/>
      <c r="L88" s="181"/>
      <c r="M88" s="181"/>
      <c r="N88" s="181"/>
      <c r="O88" s="181"/>
      <c r="P88" s="181"/>
      <c r="Q88" s="181"/>
      <c r="R88" s="181"/>
      <c r="S88" s="181"/>
      <c r="T88" s="181"/>
      <c r="U88" s="181"/>
      <c r="V88" s="181"/>
      <c r="W88" s="181"/>
      <c r="X88" s="181"/>
      <c r="Y88" s="181"/>
      <c r="Z88" s="181"/>
      <c r="AA88" s="181"/>
      <c r="AB88" s="182"/>
      <c r="AD88" s="96"/>
    </row>
    <row r="89" spans="3:30" ht="12.75" hidden="1" customHeight="1" outlineLevel="1">
      <c r="D89" s="112" t="str">
        <f ca="1">'Line Items'!D17</f>
        <v xml:space="preserve">ED05 - West &amp; North Yorkshire Local </v>
      </c>
      <c r="E89" s="93"/>
      <c r="F89" s="113" t="str">
        <f t="shared" si="13"/>
        <v>£000</v>
      </c>
      <c r="G89" s="181"/>
      <c r="H89" s="181"/>
      <c r="I89" s="181"/>
      <c r="J89" s="181"/>
      <c r="K89" s="181"/>
      <c r="L89" s="181"/>
      <c r="M89" s="181"/>
      <c r="N89" s="181"/>
      <c r="O89" s="181"/>
      <c r="P89" s="181"/>
      <c r="Q89" s="181"/>
      <c r="R89" s="181"/>
      <c r="S89" s="181"/>
      <c r="T89" s="181"/>
      <c r="U89" s="181"/>
      <c r="V89" s="181"/>
      <c r="W89" s="181"/>
      <c r="X89" s="181"/>
      <c r="Y89" s="181"/>
      <c r="Z89" s="181"/>
      <c r="AA89" s="181"/>
      <c r="AB89" s="182"/>
      <c r="AD89" s="96"/>
    </row>
    <row r="90" spans="3:30" ht="12.75" hidden="1" customHeight="1" outlineLevel="1">
      <c r="D90" s="112" t="str">
        <f ca="1">'Line Items'!D18</f>
        <v>ED06 - South &amp; East Yorkshire Inter-Urban</v>
      </c>
      <c r="E90" s="93"/>
      <c r="F90" s="113" t="str">
        <f t="shared" si="13"/>
        <v>£000</v>
      </c>
      <c r="G90" s="181"/>
      <c r="H90" s="181"/>
      <c r="I90" s="181"/>
      <c r="J90" s="181"/>
      <c r="K90" s="181"/>
      <c r="L90" s="181"/>
      <c r="M90" s="181"/>
      <c r="N90" s="181"/>
      <c r="O90" s="181"/>
      <c r="P90" s="181"/>
      <c r="Q90" s="181"/>
      <c r="R90" s="181"/>
      <c r="S90" s="181"/>
      <c r="T90" s="181"/>
      <c r="U90" s="181"/>
      <c r="V90" s="181"/>
      <c r="W90" s="181"/>
      <c r="X90" s="181"/>
      <c r="Y90" s="181"/>
      <c r="Z90" s="181"/>
      <c r="AA90" s="181"/>
      <c r="AB90" s="182"/>
      <c r="AD90" s="96"/>
    </row>
    <row r="91" spans="3:30" ht="12.75" hidden="1" customHeight="1" outlineLevel="1">
      <c r="D91" s="112" t="str">
        <f ca="1">'Line Items'!D19</f>
        <v>ED07 - South &amp; East Yorkshire Local</v>
      </c>
      <c r="E91" s="93"/>
      <c r="F91" s="113" t="str">
        <f t="shared" si="13"/>
        <v>£000</v>
      </c>
      <c r="G91" s="181"/>
      <c r="H91" s="181"/>
      <c r="I91" s="181"/>
      <c r="J91" s="181"/>
      <c r="K91" s="181"/>
      <c r="L91" s="181"/>
      <c r="M91" s="181"/>
      <c r="N91" s="181"/>
      <c r="O91" s="181"/>
      <c r="P91" s="181"/>
      <c r="Q91" s="181"/>
      <c r="R91" s="181"/>
      <c r="S91" s="181"/>
      <c r="T91" s="181"/>
      <c r="U91" s="181"/>
      <c r="V91" s="181"/>
      <c r="W91" s="181"/>
      <c r="X91" s="181"/>
      <c r="Y91" s="181"/>
      <c r="Z91" s="181"/>
      <c r="AA91" s="181"/>
      <c r="AB91" s="182"/>
      <c r="AD91" s="96"/>
    </row>
    <row r="92" spans="3:30" ht="12.75" hidden="1" customHeight="1" outlineLevel="1">
      <c r="D92" s="112" t="str">
        <f ca="1">'Line Items'!D20</f>
        <v>ED08 - North Manchester</v>
      </c>
      <c r="E92" s="93"/>
      <c r="F92" s="113" t="str">
        <f t="shared" si="13"/>
        <v>£000</v>
      </c>
      <c r="G92" s="181"/>
      <c r="H92" s="181"/>
      <c r="I92" s="181"/>
      <c r="J92" s="181"/>
      <c r="K92" s="181"/>
      <c r="L92" s="181"/>
      <c r="M92" s="181"/>
      <c r="N92" s="181"/>
      <c r="O92" s="181"/>
      <c r="P92" s="181"/>
      <c r="Q92" s="181"/>
      <c r="R92" s="181"/>
      <c r="S92" s="181"/>
      <c r="T92" s="181"/>
      <c r="U92" s="181"/>
      <c r="V92" s="181"/>
      <c r="W92" s="181"/>
      <c r="X92" s="181"/>
      <c r="Y92" s="181"/>
      <c r="Z92" s="181"/>
      <c r="AA92" s="181"/>
      <c r="AB92" s="182"/>
      <c r="AD92" s="96"/>
    </row>
    <row r="93" spans="3:30" ht="12.75" hidden="1" customHeight="1" outlineLevel="1">
      <c r="D93" s="112" t="str">
        <f ca="1">'Line Items'!D21</f>
        <v xml:space="preserve">ED09 - Merseyrail City Lines </v>
      </c>
      <c r="E93" s="93"/>
      <c r="F93" s="113" t="str">
        <f t="shared" si="13"/>
        <v>£000</v>
      </c>
      <c r="G93" s="181"/>
      <c r="H93" s="181"/>
      <c r="I93" s="181"/>
      <c r="J93" s="181"/>
      <c r="K93" s="181"/>
      <c r="L93" s="181"/>
      <c r="M93" s="181"/>
      <c r="N93" s="181"/>
      <c r="O93" s="181"/>
      <c r="P93" s="181"/>
      <c r="Q93" s="181"/>
      <c r="R93" s="181"/>
      <c r="S93" s="181"/>
      <c r="T93" s="181"/>
      <c r="U93" s="181"/>
      <c r="V93" s="181"/>
      <c r="W93" s="181"/>
      <c r="X93" s="181"/>
      <c r="Y93" s="181"/>
      <c r="Z93" s="181"/>
      <c r="AA93" s="181"/>
      <c r="AB93" s="182"/>
      <c r="AD93" s="96"/>
    </row>
    <row r="94" spans="3:30" ht="12.75" hidden="1" customHeight="1" outlineLevel="1">
      <c r="D94" s="112" t="str">
        <f ca="1">'Line Items'!D22</f>
        <v xml:space="preserve">ED10 - South Manchester </v>
      </c>
      <c r="E94" s="93"/>
      <c r="F94" s="113" t="str">
        <f t="shared" si="13"/>
        <v>£000</v>
      </c>
      <c r="G94" s="181"/>
      <c r="H94" s="181"/>
      <c r="I94" s="181"/>
      <c r="J94" s="181"/>
      <c r="K94" s="181"/>
      <c r="L94" s="181"/>
      <c r="M94" s="181"/>
      <c r="N94" s="181"/>
      <c r="O94" s="181"/>
      <c r="P94" s="181"/>
      <c r="Q94" s="181"/>
      <c r="R94" s="181"/>
      <c r="S94" s="181"/>
      <c r="T94" s="181"/>
      <c r="U94" s="181"/>
      <c r="V94" s="181"/>
      <c r="W94" s="181"/>
      <c r="X94" s="181"/>
      <c r="Y94" s="181"/>
      <c r="Z94" s="181"/>
      <c r="AA94" s="181"/>
      <c r="AB94" s="182"/>
      <c r="AD94" s="96"/>
    </row>
    <row r="95" spans="3:30" ht="12.75" hidden="1" customHeight="1" outlineLevel="1">
      <c r="D95" s="112" t="str">
        <f ca="1">'Line Items'!D23</f>
        <v>ED11 - Former EA03 - North West</v>
      </c>
      <c r="E95" s="93"/>
      <c r="F95" s="113" t="str">
        <f t="shared" ref="F95:F96" si="14">F77</f>
        <v>£000</v>
      </c>
      <c r="G95" s="181"/>
      <c r="H95" s="181"/>
      <c r="I95" s="181"/>
      <c r="J95" s="181"/>
      <c r="K95" s="181"/>
      <c r="L95" s="181"/>
      <c r="M95" s="181"/>
      <c r="N95" s="181"/>
      <c r="O95" s="181"/>
      <c r="P95" s="181"/>
      <c r="Q95" s="181"/>
      <c r="R95" s="181"/>
      <c r="S95" s="181"/>
      <c r="T95" s="181"/>
      <c r="U95" s="181"/>
      <c r="V95" s="181"/>
      <c r="W95" s="181"/>
      <c r="X95" s="181"/>
      <c r="Y95" s="181"/>
      <c r="Z95" s="181"/>
      <c r="AA95" s="181"/>
      <c r="AB95" s="182"/>
      <c r="AD95" s="96"/>
    </row>
    <row r="96" spans="3:30" ht="12.75" hidden="1" customHeight="1" outlineLevel="1">
      <c r="D96" s="112" t="str">
        <f ca="1">'Line Items'!D24</f>
        <v>ED12 - Former EA06 - Manchester Airport - Blackpool</v>
      </c>
      <c r="E96" s="93"/>
      <c r="F96" s="113" t="str">
        <f t="shared" si="14"/>
        <v>£000</v>
      </c>
      <c r="G96" s="181"/>
      <c r="H96" s="181"/>
      <c r="I96" s="181"/>
      <c r="J96" s="181"/>
      <c r="K96" s="181"/>
      <c r="L96" s="181"/>
      <c r="M96" s="181"/>
      <c r="N96" s="181"/>
      <c r="O96" s="181"/>
      <c r="P96" s="181"/>
      <c r="Q96" s="181"/>
      <c r="R96" s="181"/>
      <c r="S96" s="181"/>
      <c r="T96" s="181"/>
      <c r="U96" s="181"/>
      <c r="V96" s="181"/>
      <c r="W96" s="181"/>
      <c r="X96" s="181"/>
      <c r="Y96" s="181"/>
      <c r="Z96" s="181"/>
      <c r="AA96" s="181"/>
      <c r="AB96" s="182"/>
      <c r="AD96" s="96"/>
    </row>
    <row r="97" spans="3:30" ht="12.75" hidden="1" customHeight="1" outlineLevel="1">
      <c r="D97" s="123" t="str">
        <f ca="1">'Line Items'!D25</f>
        <v>[Passenger Revenue Service Groups Line 12]</v>
      </c>
      <c r="E97" s="183"/>
      <c r="F97" s="124" t="str">
        <f>F79</f>
        <v>£000</v>
      </c>
      <c r="G97" s="184"/>
      <c r="H97" s="184"/>
      <c r="I97" s="184"/>
      <c r="J97" s="184"/>
      <c r="K97" s="184"/>
      <c r="L97" s="184"/>
      <c r="M97" s="184"/>
      <c r="N97" s="184"/>
      <c r="O97" s="184"/>
      <c r="P97" s="184"/>
      <c r="Q97" s="184"/>
      <c r="R97" s="184"/>
      <c r="S97" s="184"/>
      <c r="T97" s="184"/>
      <c r="U97" s="184"/>
      <c r="V97" s="184"/>
      <c r="W97" s="184"/>
      <c r="X97" s="184"/>
      <c r="Y97" s="184"/>
      <c r="Z97" s="184"/>
      <c r="AA97" s="184"/>
      <c r="AB97" s="185"/>
      <c r="AD97" s="100"/>
    </row>
    <row r="98" spans="3:30" ht="12.75" hidden="1" customHeight="1" outlineLevel="1">
      <c r="G98" s="94"/>
      <c r="H98" s="94"/>
      <c r="I98" s="94"/>
      <c r="J98" s="94"/>
      <c r="K98" s="94"/>
      <c r="L98" s="94"/>
      <c r="M98" s="94"/>
      <c r="N98" s="94"/>
      <c r="O98" s="94"/>
      <c r="P98" s="94"/>
      <c r="Q98" s="94"/>
      <c r="R98" s="94"/>
      <c r="S98" s="94"/>
      <c r="T98" s="94"/>
      <c r="U98" s="94"/>
      <c r="V98" s="94"/>
      <c r="W98" s="94"/>
      <c r="X98" s="94"/>
      <c r="Y98" s="94"/>
      <c r="Z98" s="94"/>
      <c r="AA98" s="94"/>
      <c r="AB98" s="94"/>
    </row>
    <row r="99" spans="3:30" ht="12.75" hidden="1" customHeight="1" outlineLevel="1">
      <c r="D99" s="186" t="str">
        <f>"Total "&amp;C85</f>
        <v>Total Advance (First)</v>
      </c>
      <c r="E99" s="187"/>
      <c r="F99" s="188" t="str">
        <f>F97</f>
        <v>£000</v>
      </c>
      <c r="G99" s="189">
        <f t="shared" ref="G99:AB99" si="15">SUM(G86:G97)</f>
        <v>0</v>
      </c>
      <c r="H99" s="189">
        <f t="shared" si="15"/>
        <v>0</v>
      </c>
      <c r="I99" s="189">
        <f>SUM(I86:I97)</f>
        <v>0</v>
      </c>
      <c r="J99" s="189">
        <f>SUM(J86:J97)</f>
        <v>0</v>
      </c>
      <c r="K99" s="189">
        <f t="shared" si="15"/>
        <v>0</v>
      </c>
      <c r="L99" s="189">
        <f t="shared" si="15"/>
        <v>0</v>
      </c>
      <c r="M99" s="189">
        <f t="shared" si="15"/>
        <v>0</v>
      </c>
      <c r="N99" s="189">
        <f t="shared" si="15"/>
        <v>0</v>
      </c>
      <c r="O99" s="189">
        <f t="shared" si="15"/>
        <v>0</v>
      </c>
      <c r="P99" s="189">
        <f t="shared" si="15"/>
        <v>0</v>
      </c>
      <c r="Q99" s="189">
        <f t="shared" si="15"/>
        <v>0</v>
      </c>
      <c r="R99" s="189">
        <f t="shared" si="15"/>
        <v>0</v>
      </c>
      <c r="S99" s="189">
        <f t="shared" si="15"/>
        <v>0</v>
      </c>
      <c r="T99" s="189">
        <f t="shared" si="15"/>
        <v>0</v>
      </c>
      <c r="U99" s="189">
        <f t="shared" si="15"/>
        <v>0</v>
      </c>
      <c r="V99" s="189">
        <f t="shared" si="15"/>
        <v>0</v>
      </c>
      <c r="W99" s="189">
        <f t="shared" si="15"/>
        <v>0</v>
      </c>
      <c r="X99" s="189">
        <f t="shared" si="15"/>
        <v>0</v>
      </c>
      <c r="Y99" s="189">
        <f t="shared" si="15"/>
        <v>0</v>
      </c>
      <c r="Z99" s="189">
        <f t="shared" si="15"/>
        <v>0</v>
      </c>
      <c r="AA99" s="189">
        <f t="shared" si="15"/>
        <v>0</v>
      </c>
      <c r="AB99" s="190">
        <f t="shared" si="15"/>
        <v>0</v>
      </c>
      <c r="AD99" s="191"/>
    </row>
    <row r="100" spans="3:30" ht="12.75" hidden="1" customHeight="1" outlineLevel="1">
      <c r="G100" s="94"/>
      <c r="H100" s="94"/>
      <c r="I100" s="94"/>
      <c r="J100" s="94"/>
      <c r="K100" s="94"/>
      <c r="L100" s="94"/>
      <c r="M100" s="94"/>
      <c r="N100" s="94"/>
      <c r="O100" s="94"/>
      <c r="P100" s="94"/>
      <c r="Q100" s="94"/>
      <c r="R100" s="94"/>
      <c r="S100" s="94"/>
      <c r="T100" s="94"/>
      <c r="U100" s="94"/>
      <c r="V100" s="94"/>
      <c r="W100" s="94"/>
      <c r="X100" s="94"/>
      <c r="Y100" s="94"/>
      <c r="Z100" s="94"/>
      <c r="AA100" s="94"/>
      <c r="AB100" s="94"/>
    </row>
    <row r="101" spans="3:30" ht="12.75" hidden="1" customHeight="1" outlineLevel="1">
      <c r="C101" s="144" t="s">
        <v>539</v>
      </c>
      <c r="G101" s="94"/>
      <c r="H101" s="94"/>
      <c r="I101" s="94"/>
      <c r="J101" s="94"/>
      <c r="K101" s="94"/>
      <c r="L101" s="94"/>
      <c r="M101" s="94"/>
      <c r="N101" s="94"/>
      <c r="O101" s="94"/>
      <c r="P101" s="94"/>
      <c r="Q101" s="94"/>
      <c r="R101" s="94"/>
      <c r="S101" s="94"/>
      <c r="T101" s="94"/>
      <c r="U101" s="94"/>
      <c r="V101" s="94"/>
      <c r="W101" s="94"/>
      <c r="X101" s="94"/>
      <c r="Y101" s="94"/>
      <c r="Z101" s="94"/>
      <c r="AA101" s="94"/>
      <c r="AB101" s="94"/>
    </row>
    <row r="102" spans="3:30" ht="12.75" hidden="1" customHeight="1" outlineLevel="1">
      <c r="D102" s="106" t="str">
        <f ca="1">'Line Items'!D14</f>
        <v xml:space="preserve">ED01 - Tyne, Tees &amp; Wear </v>
      </c>
      <c r="E102" s="89"/>
      <c r="F102" s="192" t="str">
        <f t="shared" ref="F102:F110" si="16">F86</f>
        <v>£000</v>
      </c>
      <c r="G102" s="179"/>
      <c r="H102" s="179"/>
      <c r="I102" s="180"/>
      <c r="J102" s="179"/>
      <c r="K102" s="180"/>
      <c r="L102" s="180"/>
      <c r="M102" s="179"/>
      <c r="N102" s="179"/>
      <c r="O102" s="179"/>
      <c r="P102" s="179"/>
      <c r="Q102" s="179"/>
      <c r="R102" s="179"/>
      <c r="S102" s="179"/>
      <c r="T102" s="179"/>
      <c r="U102" s="179"/>
      <c r="V102" s="179"/>
      <c r="W102" s="179"/>
      <c r="X102" s="179"/>
      <c r="Y102" s="179"/>
      <c r="Z102" s="179"/>
      <c r="AA102" s="179"/>
      <c r="AB102" s="504"/>
      <c r="AD102" s="92" t="s">
        <v>540</v>
      </c>
    </row>
    <row r="103" spans="3:30" ht="12.75" hidden="1" customHeight="1" outlineLevel="1">
      <c r="D103" s="112" t="str">
        <f ca="1">'Line Items'!D15</f>
        <v>ED02 - Lancashire &amp; Cumbria</v>
      </c>
      <c r="E103" s="93"/>
      <c r="F103" s="113" t="str">
        <f t="shared" si="16"/>
        <v>£000</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D103" s="96" t="s">
        <v>985</v>
      </c>
    </row>
    <row r="104" spans="3:30" ht="12.75" hidden="1" customHeight="1" outlineLevel="1">
      <c r="D104" s="112" t="str">
        <f ca="1">'Line Items'!D16</f>
        <v xml:space="preserve">ED04 - West &amp; North Yorkshire Inter-Urban </v>
      </c>
      <c r="E104" s="93"/>
      <c r="F104" s="113" t="str">
        <f t="shared" si="16"/>
        <v>£000</v>
      </c>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D104" s="96"/>
    </row>
    <row r="105" spans="3:30" ht="12.75" hidden="1" customHeight="1" outlineLevel="1">
      <c r="D105" s="112" t="str">
        <f ca="1">'Line Items'!D17</f>
        <v xml:space="preserve">ED05 - West &amp; North Yorkshire Local </v>
      </c>
      <c r="E105" s="93"/>
      <c r="F105" s="113" t="str">
        <f t="shared" si="16"/>
        <v>£000</v>
      </c>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2"/>
      <c r="AD105" s="96"/>
    </row>
    <row r="106" spans="3:30" ht="12.75" hidden="1" customHeight="1" outlineLevel="1">
      <c r="D106" s="112" t="str">
        <f ca="1">'Line Items'!D18</f>
        <v>ED06 - South &amp; East Yorkshire Inter-Urban</v>
      </c>
      <c r="E106" s="93"/>
      <c r="F106" s="113" t="str">
        <f t="shared" si="16"/>
        <v>£000</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2"/>
      <c r="AD106" s="96"/>
    </row>
    <row r="107" spans="3:30" ht="12.75" hidden="1" customHeight="1" outlineLevel="1">
      <c r="D107" s="112" t="str">
        <f ca="1">'Line Items'!D19</f>
        <v>ED07 - South &amp; East Yorkshire Local</v>
      </c>
      <c r="E107" s="93"/>
      <c r="F107" s="113" t="str">
        <f t="shared" si="16"/>
        <v>£000</v>
      </c>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2"/>
      <c r="AD107" s="96"/>
    </row>
    <row r="108" spans="3:30" ht="12.75" hidden="1" customHeight="1" outlineLevel="1">
      <c r="D108" s="112" t="str">
        <f ca="1">'Line Items'!D20</f>
        <v>ED08 - North Manchester</v>
      </c>
      <c r="E108" s="93"/>
      <c r="F108" s="113" t="str">
        <f t="shared" si="16"/>
        <v>£000</v>
      </c>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D108" s="96"/>
    </row>
    <row r="109" spans="3:30" ht="12.75" hidden="1" customHeight="1" outlineLevel="1">
      <c r="D109" s="112" t="str">
        <f ca="1">'Line Items'!D21</f>
        <v xml:space="preserve">ED09 - Merseyrail City Lines </v>
      </c>
      <c r="E109" s="93"/>
      <c r="F109" s="113" t="str">
        <f t="shared" si="16"/>
        <v>£000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2"/>
      <c r="AD109" s="96"/>
    </row>
    <row r="110" spans="3:30" ht="12.75" hidden="1" customHeight="1" outlineLevel="1">
      <c r="D110" s="112" t="str">
        <f ca="1">'Line Items'!D22</f>
        <v xml:space="preserve">ED10 - South Manchester </v>
      </c>
      <c r="E110" s="93"/>
      <c r="F110" s="113" t="str">
        <f t="shared" si="16"/>
        <v>£000</v>
      </c>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2"/>
      <c r="AD110" s="96"/>
    </row>
    <row r="111" spans="3:30" ht="12.75" hidden="1" customHeight="1" outlineLevel="1">
      <c r="D111" s="112" t="str">
        <f ca="1">'Line Items'!D23</f>
        <v>ED11 - Former EA03 - North West</v>
      </c>
      <c r="E111" s="93"/>
      <c r="F111" s="113" t="str">
        <f t="shared" ref="F111:F112" si="17">F95</f>
        <v>£000</v>
      </c>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2"/>
      <c r="AD111" s="96"/>
    </row>
    <row r="112" spans="3:30" ht="12.75" hidden="1" customHeight="1" outlineLevel="1">
      <c r="D112" s="112" t="str">
        <f ca="1">'Line Items'!D24</f>
        <v>ED12 - Former EA06 - Manchester Airport - Blackpool</v>
      </c>
      <c r="E112" s="93"/>
      <c r="F112" s="113" t="str">
        <f t="shared" si="17"/>
        <v>£000</v>
      </c>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2"/>
      <c r="AD112" s="96"/>
    </row>
    <row r="113" spans="3:30" ht="12.75" hidden="1" customHeight="1" outlineLevel="1">
      <c r="D113" s="123" t="str">
        <f ca="1">'Line Items'!D25</f>
        <v>[Passenger Revenue Service Groups Line 12]</v>
      </c>
      <c r="E113" s="183"/>
      <c r="F113" s="124" t="str">
        <f>F97</f>
        <v>£000</v>
      </c>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5"/>
      <c r="AD113" s="100"/>
    </row>
    <row r="114" spans="3:30" ht="12.75" hidden="1" customHeight="1" outlineLevel="1">
      <c r="G114" s="94"/>
      <c r="H114" s="94"/>
      <c r="I114" s="94"/>
      <c r="J114" s="94"/>
      <c r="K114" s="94"/>
      <c r="L114" s="94"/>
      <c r="M114" s="94"/>
      <c r="N114" s="94"/>
      <c r="O114" s="94"/>
      <c r="P114" s="94"/>
      <c r="Q114" s="94"/>
      <c r="R114" s="94"/>
      <c r="S114" s="94"/>
      <c r="T114" s="94"/>
      <c r="U114" s="94"/>
      <c r="V114" s="94"/>
      <c r="W114" s="94"/>
      <c r="X114" s="94"/>
      <c r="Y114" s="94"/>
      <c r="Z114" s="94"/>
      <c r="AA114" s="94"/>
      <c r="AB114" s="94"/>
    </row>
    <row r="115" spans="3:30" ht="12.75" hidden="1" customHeight="1" outlineLevel="1">
      <c r="D115" s="186" t="str">
        <f>"Total "&amp;C101</f>
        <v>Total Advance (Standard)</v>
      </c>
      <c r="E115" s="187"/>
      <c r="F115" s="188" t="str">
        <f>F113</f>
        <v>£000</v>
      </c>
      <c r="G115" s="189">
        <f t="shared" ref="G115:AB115" si="18">SUM(G102:G113)</f>
        <v>0</v>
      </c>
      <c r="H115" s="189">
        <f t="shared" si="18"/>
        <v>0</v>
      </c>
      <c r="I115" s="189">
        <f>SUM(I102:I113)</f>
        <v>0</v>
      </c>
      <c r="J115" s="189">
        <f>SUM(J102:J113)</f>
        <v>0</v>
      </c>
      <c r="K115" s="189">
        <f t="shared" si="18"/>
        <v>0</v>
      </c>
      <c r="L115" s="189">
        <f t="shared" si="18"/>
        <v>0</v>
      </c>
      <c r="M115" s="189">
        <f t="shared" si="18"/>
        <v>0</v>
      </c>
      <c r="N115" s="189">
        <f t="shared" si="18"/>
        <v>0</v>
      </c>
      <c r="O115" s="189">
        <f t="shared" si="18"/>
        <v>0</v>
      </c>
      <c r="P115" s="189">
        <f t="shared" si="18"/>
        <v>0</v>
      </c>
      <c r="Q115" s="189">
        <f t="shared" si="18"/>
        <v>0</v>
      </c>
      <c r="R115" s="189">
        <f t="shared" si="18"/>
        <v>0</v>
      </c>
      <c r="S115" s="189">
        <f t="shared" si="18"/>
        <v>0</v>
      </c>
      <c r="T115" s="189">
        <f t="shared" si="18"/>
        <v>0</v>
      </c>
      <c r="U115" s="189">
        <f t="shared" si="18"/>
        <v>0</v>
      </c>
      <c r="V115" s="189">
        <f t="shared" si="18"/>
        <v>0</v>
      </c>
      <c r="W115" s="189">
        <f t="shared" si="18"/>
        <v>0</v>
      </c>
      <c r="X115" s="189">
        <f t="shared" si="18"/>
        <v>0</v>
      </c>
      <c r="Y115" s="189">
        <f t="shared" si="18"/>
        <v>0</v>
      </c>
      <c r="Z115" s="189">
        <f t="shared" si="18"/>
        <v>0</v>
      </c>
      <c r="AA115" s="189">
        <f t="shared" si="18"/>
        <v>0</v>
      </c>
      <c r="AB115" s="190">
        <f t="shared" si="18"/>
        <v>0</v>
      </c>
      <c r="AD115" s="191"/>
    </row>
    <row r="116" spans="3:30" ht="12.75" hidden="1" customHeight="1" outlineLevel="1">
      <c r="G116" s="94"/>
      <c r="H116" s="94"/>
      <c r="I116" s="94"/>
      <c r="J116" s="94"/>
      <c r="K116" s="94"/>
      <c r="L116" s="94"/>
      <c r="M116" s="94"/>
      <c r="N116" s="94"/>
      <c r="O116" s="94"/>
      <c r="P116" s="94"/>
      <c r="Q116" s="94"/>
      <c r="R116" s="94"/>
      <c r="S116" s="94"/>
      <c r="T116" s="94"/>
      <c r="U116" s="94"/>
      <c r="V116" s="94"/>
      <c r="W116" s="94"/>
      <c r="X116" s="94"/>
      <c r="Y116" s="94"/>
      <c r="Z116" s="94"/>
      <c r="AA116" s="94"/>
      <c r="AB116" s="94"/>
    </row>
    <row r="117" spans="3:30" ht="12.75" hidden="1" customHeight="1" outlineLevel="1">
      <c r="D117" s="186" t="s">
        <v>541</v>
      </c>
      <c r="E117" s="187"/>
      <c r="F117" s="188" t="str">
        <f>F115</f>
        <v>£000</v>
      </c>
      <c r="G117" s="189">
        <f t="shared" ref="G117:AB117" si="19">SUM(G99,G115)</f>
        <v>0</v>
      </c>
      <c r="H117" s="189">
        <f t="shared" si="19"/>
        <v>0</v>
      </c>
      <c r="I117" s="189">
        <f t="shared" si="19"/>
        <v>0</v>
      </c>
      <c r="J117" s="189">
        <f t="shared" si="19"/>
        <v>0</v>
      </c>
      <c r="K117" s="189">
        <f t="shared" si="19"/>
        <v>0</v>
      </c>
      <c r="L117" s="189">
        <f t="shared" si="19"/>
        <v>0</v>
      </c>
      <c r="M117" s="189">
        <f t="shared" si="19"/>
        <v>0</v>
      </c>
      <c r="N117" s="189">
        <f t="shared" si="19"/>
        <v>0</v>
      </c>
      <c r="O117" s="189">
        <f t="shared" si="19"/>
        <v>0</v>
      </c>
      <c r="P117" s="189">
        <f t="shared" si="19"/>
        <v>0</v>
      </c>
      <c r="Q117" s="189">
        <f t="shared" si="19"/>
        <v>0</v>
      </c>
      <c r="R117" s="189">
        <f t="shared" si="19"/>
        <v>0</v>
      </c>
      <c r="S117" s="189">
        <f t="shared" si="19"/>
        <v>0</v>
      </c>
      <c r="T117" s="189">
        <f t="shared" si="19"/>
        <v>0</v>
      </c>
      <c r="U117" s="189">
        <f t="shared" si="19"/>
        <v>0</v>
      </c>
      <c r="V117" s="189">
        <f t="shared" si="19"/>
        <v>0</v>
      </c>
      <c r="W117" s="189">
        <f t="shared" si="19"/>
        <v>0</v>
      </c>
      <c r="X117" s="189">
        <f t="shared" si="19"/>
        <v>0</v>
      </c>
      <c r="Y117" s="189">
        <f t="shared" si="19"/>
        <v>0</v>
      </c>
      <c r="Z117" s="189">
        <f t="shared" si="19"/>
        <v>0</v>
      </c>
      <c r="AA117" s="189">
        <f t="shared" si="19"/>
        <v>0</v>
      </c>
      <c r="AB117" s="190">
        <f t="shared" si="19"/>
        <v>0</v>
      </c>
      <c r="AD117" s="191"/>
    </row>
    <row r="118" spans="3:30" ht="12.75" hidden="1" customHeight="1" outlineLevel="1">
      <c r="G118" s="94"/>
      <c r="H118" s="94"/>
      <c r="I118" s="94"/>
      <c r="J118" s="94"/>
      <c r="K118" s="94"/>
      <c r="L118" s="94"/>
      <c r="M118" s="94"/>
      <c r="N118" s="94"/>
      <c r="O118" s="94"/>
      <c r="P118" s="94"/>
      <c r="Q118" s="94"/>
      <c r="R118" s="94"/>
      <c r="S118" s="94"/>
      <c r="T118" s="94"/>
      <c r="U118" s="94"/>
      <c r="V118" s="94"/>
      <c r="W118" s="94"/>
      <c r="X118" s="94"/>
      <c r="Y118" s="94"/>
      <c r="Z118" s="94"/>
      <c r="AA118" s="94"/>
      <c r="AB118" s="94"/>
    </row>
    <row r="119" spans="3:30" ht="12.75" hidden="1" customHeight="1" outlineLevel="1">
      <c r="C119" s="144" t="s">
        <v>542</v>
      </c>
      <c r="G119" s="94"/>
      <c r="H119" s="94"/>
      <c r="I119" s="94"/>
      <c r="J119" s="94"/>
      <c r="K119" s="94"/>
      <c r="L119" s="94"/>
      <c r="M119" s="94"/>
      <c r="N119" s="94"/>
      <c r="O119" s="94"/>
      <c r="P119" s="94"/>
      <c r="Q119" s="94"/>
      <c r="R119" s="94"/>
      <c r="S119" s="94"/>
      <c r="T119" s="94"/>
      <c r="U119" s="94"/>
      <c r="V119" s="94"/>
      <c r="W119" s="94"/>
      <c r="X119" s="94"/>
      <c r="Y119" s="94"/>
      <c r="Z119" s="94"/>
      <c r="AA119" s="94"/>
      <c r="AB119" s="94"/>
    </row>
    <row r="120" spans="3:30" ht="12.75" hidden="1" customHeight="1" outlineLevel="1">
      <c r="D120" s="106" t="str">
        <f ca="1">'Line Items'!D14</f>
        <v xml:space="preserve">ED01 - Tyne, Tees &amp; Wear </v>
      </c>
      <c r="E120" s="89"/>
      <c r="F120" s="192" t="str">
        <f t="shared" ref="F120:F128" si="20">F102</f>
        <v>£000</v>
      </c>
      <c r="G120" s="179"/>
      <c r="H120" s="179"/>
      <c r="I120" s="180"/>
      <c r="J120" s="179"/>
      <c r="K120" s="180"/>
      <c r="L120" s="180"/>
      <c r="M120" s="179"/>
      <c r="N120" s="179"/>
      <c r="O120" s="179"/>
      <c r="P120" s="179"/>
      <c r="Q120" s="179"/>
      <c r="R120" s="179"/>
      <c r="S120" s="179"/>
      <c r="T120" s="179"/>
      <c r="U120" s="179"/>
      <c r="V120" s="179"/>
      <c r="W120" s="179"/>
      <c r="X120" s="179"/>
      <c r="Y120" s="179"/>
      <c r="Z120" s="179"/>
      <c r="AA120" s="179"/>
      <c r="AB120" s="504"/>
      <c r="AD120" s="92" t="s">
        <v>543</v>
      </c>
    </row>
    <row r="121" spans="3:30" ht="12.75" hidden="1" customHeight="1" outlineLevel="1">
      <c r="D121" s="112" t="str">
        <f ca="1">'Line Items'!D15</f>
        <v>ED02 - Lancashire &amp; Cumbria</v>
      </c>
      <c r="E121" s="93"/>
      <c r="F121" s="113" t="str">
        <f t="shared" si="20"/>
        <v>£000</v>
      </c>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D121" s="96" t="s">
        <v>985</v>
      </c>
    </row>
    <row r="122" spans="3:30" ht="12.75" hidden="1" customHeight="1" outlineLevel="1">
      <c r="D122" s="112" t="str">
        <f ca="1">'Line Items'!D16</f>
        <v xml:space="preserve">ED04 - West &amp; North Yorkshire Inter-Urban </v>
      </c>
      <c r="E122" s="93"/>
      <c r="F122" s="113" t="str">
        <f t="shared" si="20"/>
        <v>£000</v>
      </c>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2"/>
      <c r="AD122" s="96"/>
    </row>
    <row r="123" spans="3:30" ht="12.75" hidden="1" customHeight="1" outlineLevel="1">
      <c r="D123" s="112" t="str">
        <f ca="1">'Line Items'!D17</f>
        <v xml:space="preserve">ED05 - West &amp; North Yorkshire Local </v>
      </c>
      <c r="E123" s="93"/>
      <c r="F123" s="113" t="str">
        <f t="shared" si="20"/>
        <v>£000</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2"/>
      <c r="AD123" s="96"/>
    </row>
    <row r="124" spans="3:30" ht="12.75" hidden="1" customHeight="1" outlineLevel="1">
      <c r="D124" s="112" t="str">
        <f ca="1">'Line Items'!D18</f>
        <v>ED06 - South &amp; East Yorkshire Inter-Urban</v>
      </c>
      <c r="E124" s="93"/>
      <c r="F124" s="113" t="str">
        <f t="shared" si="20"/>
        <v>£000</v>
      </c>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2"/>
      <c r="AD124" s="96"/>
    </row>
    <row r="125" spans="3:30" ht="12.75" hidden="1" customHeight="1" outlineLevel="1">
      <c r="D125" s="112" t="str">
        <f ca="1">'Line Items'!D19</f>
        <v>ED07 - South &amp; East Yorkshire Local</v>
      </c>
      <c r="E125" s="93"/>
      <c r="F125" s="113" t="str">
        <f t="shared" si="20"/>
        <v>£000</v>
      </c>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2"/>
      <c r="AD125" s="96"/>
    </row>
    <row r="126" spans="3:30" ht="12.75" hidden="1" customHeight="1" outlineLevel="1">
      <c r="D126" s="112" t="str">
        <f ca="1">'Line Items'!D20</f>
        <v>ED08 - North Manchester</v>
      </c>
      <c r="E126" s="93"/>
      <c r="F126" s="113" t="str">
        <f t="shared" si="20"/>
        <v>£000</v>
      </c>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2"/>
      <c r="AD126" s="96"/>
    </row>
    <row r="127" spans="3:30" ht="12.75" hidden="1" customHeight="1" outlineLevel="1">
      <c r="D127" s="112" t="str">
        <f ca="1">'Line Items'!D21</f>
        <v xml:space="preserve">ED09 - Merseyrail City Lines </v>
      </c>
      <c r="E127" s="93"/>
      <c r="F127" s="113" t="str">
        <f t="shared" si="20"/>
        <v>£000</v>
      </c>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2"/>
      <c r="AD127" s="96"/>
    </row>
    <row r="128" spans="3:30" ht="12.75" hidden="1" customHeight="1" outlineLevel="1">
      <c r="D128" s="112" t="str">
        <f ca="1">'Line Items'!D22</f>
        <v xml:space="preserve">ED10 - South Manchester </v>
      </c>
      <c r="E128" s="93"/>
      <c r="F128" s="113" t="str">
        <f t="shared" si="20"/>
        <v>£000</v>
      </c>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2"/>
      <c r="AD128" s="96"/>
    </row>
    <row r="129" spans="3:30" ht="12.75" hidden="1" customHeight="1" outlineLevel="1">
      <c r="D129" s="112" t="str">
        <f ca="1">'Line Items'!D23</f>
        <v>ED11 - Former EA03 - North West</v>
      </c>
      <c r="E129" s="93"/>
      <c r="F129" s="113" t="str">
        <f t="shared" ref="F129:F130" si="21">F111</f>
        <v>£000</v>
      </c>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2"/>
      <c r="AD129" s="96"/>
    </row>
    <row r="130" spans="3:30" ht="12.75" hidden="1" customHeight="1" outlineLevel="1">
      <c r="D130" s="112" t="str">
        <f ca="1">'Line Items'!D24</f>
        <v>ED12 - Former EA06 - Manchester Airport - Blackpool</v>
      </c>
      <c r="E130" s="93"/>
      <c r="F130" s="113" t="str">
        <f t="shared" si="21"/>
        <v>£000</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2"/>
      <c r="AD130" s="96"/>
    </row>
    <row r="131" spans="3:30" ht="12.75" hidden="1" customHeight="1" outlineLevel="1">
      <c r="D131" s="123" t="str">
        <f ca="1">'Line Items'!D25</f>
        <v>[Passenger Revenue Service Groups Line 12]</v>
      </c>
      <c r="E131" s="183"/>
      <c r="F131" s="124" t="str">
        <f>F113</f>
        <v>£000</v>
      </c>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5"/>
      <c r="AD131" s="100"/>
    </row>
    <row r="132" spans="3:30" ht="12.75" hidden="1" customHeight="1" outlineLevel="1">
      <c r="G132" s="94"/>
      <c r="H132" s="94"/>
      <c r="I132" s="94"/>
      <c r="J132" s="94"/>
      <c r="K132" s="94"/>
      <c r="L132" s="94"/>
      <c r="M132" s="94"/>
      <c r="N132" s="94"/>
      <c r="O132" s="94"/>
      <c r="P132" s="94"/>
      <c r="Q132" s="94"/>
      <c r="R132" s="94"/>
      <c r="S132" s="94"/>
      <c r="T132" s="94"/>
      <c r="U132" s="94"/>
      <c r="V132" s="94"/>
      <c r="W132" s="94"/>
      <c r="X132" s="94"/>
      <c r="Y132" s="94"/>
      <c r="Z132" s="94"/>
      <c r="AA132" s="94"/>
      <c r="AB132" s="94"/>
    </row>
    <row r="133" spans="3:30" ht="12.75" hidden="1" customHeight="1" outlineLevel="1">
      <c r="D133" s="186" t="str">
        <f>"Total "&amp;C119</f>
        <v>Total Off-Peak (First)</v>
      </c>
      <c r="E133" s="187"/>
      <c r="F133" s="188" t="str">
        <f>F131</f>
        <v>£000</v>
      </c>
      <c r="G133" s="189">
        <f t="shared" ref="G133:AB133" si="22">SUM(G120:G131)</f>
        <v>0</v>
      </c>
      <c r="H133" s="189">
        <f t="shared" si="22"/>
        <v>0</v>
      </c>
      <c r="I133" s="189">
        <f>SUM(I120:I131)</f>
        <v>0</v>
      </c>
      <c r="J133" s="189">
        <f>SUM(J120:J131)</f>
        <v>0</v>
      </c>
      <c r="K133" s="189">
        <f t="shared" si="22"/>
        <v>0</v>
      </c>
      <c r="L133" s="189">
        <f t="shared" si="22"/>
        <v>0</v>
      </c>
      <c r="M133" s="189">
        <f t="shared" si="22"/>
        <v>0</v>
      </c>
      <c r="N133" s="189">
        <f t="shared" si="22"/>
        <v>0</v>
      </c>
      <c r="O133" s="189">
        <f t="shared" si="22"/>
        <v>0</v>
      </c>
      <c r="P133" s="189">
        <f t="shared" si="22"/>
        <v>0</v>
      </c>
      <c r="Q133" s="189">
        <f t="shared" si="22"/>
        <v>0</v>
      </c>
      <c r="R133" s="189">
        <f t="shared" si="22"/>
        <v>0</v>
      </c>
      <c r="S133" s="189">
        <f t="shared" si="22"/>
        <v>0</v>
      </c>
      <c r="T133" s="189">
        <f t="shared" si="22"/>
        <v>0</v>
      </c>
      <c r="U133" s="189">
        <f t="shared" si="22"/>
        <v>0</v>
      </c>
      <c r="V133" s="189">
        <f t="shared" si="22"/>
        <v>0</v>
      </c>
      <c r="W133" s="189">
        <f t="shared" si="22"/>
        <v>0</v>
      </c>
      <c r="X133" s="189">
        <f t="shared" si="22"/>
        <v>0</v>
      </c>
      <c r="Y133" s="189">
        <f t="shared" si="22"/>
        <v>0</v>
      </c>
      <c r="Z133" s="189">
        <f t="shared" si="22"/>
        <v>0</v>
      </c>
      <c r="AA133" s="189">
        <f t="shared" si="22"/>
        <v>0</v>
      </c>
      <c r="AB133" s="190">
        <f t="shared" si="22"/>
        <v>0</v>
      </c>
      <c r="AD133" s="191"/>
    </row>
    <row r="134" spans="3:30" ht="12.75" hidden="1" customHeight="1" outlineLevel="1">
      <c r="G134" s="94"/>
      <c r="H134" s="94"/>
      <c r="I134" s="94"/>
      <c r="J134" s="94"/>
      <c r="K134" s="94"/>
      <c r="L134" s="94"/>
      <c r="M134" s="94"/>
      <c r="N134" s="94"/>
      <c r="O134" s="94"/>
      <c r="P134" s="94"/>
      <c r="Q134" s="94"/>
      <c r="R134" s="94"/>
      <c r="S134" s="94"/>
      <c r="T134" s="94"/>
      <c r="U134" s="94"/>
      <c r="V134" s="94"/>
      <c r="W134" s="94"/>
      <c r="X134" s="94"/>
      <c r="Y134" s="94"/>
      <c r="Z134" s="94"/>
      <c r="AA134" s="94"/>
      <c r="AB134" s="94"/>
    </row>
    <row r="135" spans="3:30" ht="12.75" hidden="1" customHeight="1" outlineLevel="1">
      <c r="C135" s="144" t="s">
        <v>544</v>
      </c>
      <c r="G135" s="94"/>
      <c r="H135" s="94"/>
      <c r="I135" s="94"/>
      <c r="J135" s="94"/>
      <c r="K135" s="94"/>
      <c r="L135" s="94"/>
      <c r="M135" s="94"/>
      <c r="N135" s="94"/>
      <c r="O135" s="94"/>
      <c r="P135" s="94"/>
      <c r="Q135" s="94"/>
      <c r="R135" s="94"/>
      <c r="S135" s="94"/>
      <c r="T135" s="94"/>
      <c r="U135" s="94"/>
      <c r="V135" s="94"/>
      <c r="W135" s="94"/>
      <c r="X135" s="94"/>
      <c r="Y135" s="94"/>
      <c r="Z135" s="94"/>
      <c r="AA135" s="94"/>
      <c r="AB135" s="94"/>
    </row>
    <row r="136" spans="3:30" ht="12.75" hidden="1" customHeight="1" outlineLevel="1">
      <c r="D136" s="106" t="str">
        <f ca="1">'Line Items'!D14</f>
        <v xml:space="preserve">ED01 - Tyne, Tees &amp; Wear </v>
      </c>
      <c r="E136" s="89"/>
      <c r="F136" s="192" t="str">
        <f t="shared" ref="F136:F144" si="23">F120</f>
        <v>£000</v>
      </c>
      <c r="G136" s="179"/>
      <c r="H136" s="179"/>
      <c r="I136" s="180"/>
      <c r="J136" s="179"/>
      <c r="K136" s="180"/>
      <c r="L136" s="180"/>
      <c r="M136" s="179"/>
      <c r="N136" s="179"/>
      <c r="O136" s="179"/>
      <c r="P136" s="179"/>
      <c r="Q136" s="179"/>
      <c r="R136" s="179"/>
      <c r="S136" s="179"/>
      <c r="T136" s="179"/>
      <c r="U136" s="179"/>
      <c r="V136" s="179"/>
      <c r="W136" s="179"/>
      <c r="X136" s="179"/>
      <c r="Y136" s="179"/>
      <c r="Z136" s="179"/>
      <c r="AA136" s="179"/>
      <c r="AB136" s="504"/>
      <c r="AD136" s="92" t="s">
        <v>545</v>
      </c>
    </row>
    <row r="137" spans="3:30" ht="12.75" hidden="1" customHeight="1" outlineLevel="1">
      <c r="D137" s="112" t="str">
        <f ca="1">'Line Items'!D15</f>
        <v>ED02 - Lancashire &amp; Cumbria</v>
      </c>
      <c r="E137" s="93"/>
      <c r="F137" s="113" t="str">
        <f t="shared" si="23"/>
        <v>£000</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D137" s="96" t="s">
        <v>985</v>
      </c>
    </row>
    <row r="138" spans="3:30" ht="12.75" hidden="1" customHeight="1" outlineLevel="1">
      <c r="D138" s="112" t="str">
        <f ca="1">'Line Items'!D16</f>
        <v xml:space="preserve">ED04 - West &amp; North Yorkshire Inter-Urban </v>
      </c>
      <c r="E138" s="93"/>
      <c r="F138" s="113" t="str">
        <f t="shared" si="23"/>
        <v>£000</v>
      </c>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2"/>
      <c r="AD138" s="96"/>
    </row>
    <row r="139" spans="3:30" ht="12.75" hidden="1" customHeight="1" outlineLevel="1">
      <c r="D139" s="112" t="str">
        <f ca="1">'Line Items'!D17</f>
        <v xml:space="preserve">ED05 - West &amp; North Yorkshire Local </v>
      </c>
      <c r="E139" s="93"/>
      <c r="F139" s="113" t="str">
        <f t="shared" si="23"/>
        <v>£000</v>
      </c>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2"/>
      <c r="AD139" s="96"/>
    </row>
    <row r="140" spans="3:30" ht="12.75" hidden="1" customHeight="1" outlineLevel="1">
      <c r="D140" s="112" t="str">
        <f ca="1">'Line Items'!D18</f>
        <v>ED06 - South &amp; East Yorkshire Inter-Urban</v>
      </c>
      <c r="E140" s="93"/>
      <c r="F140" s="113" t="str">
        <f t="shared" si="23"/>
        <v>£000</v>
      </c>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2"/>
      <c r="AD140" s="96"/>
    </row>
    <row r="141" spans="3:30" ht="12.75" hidden="1" customHeight="1" outlineLevel="1">
      <c r="D141" s="112" t="str">
        <f ca="1">'Line Items'!D19</f>
        <v>ED07 - South &amp; East Yorkshire Local</v>
      </c>
      <c r="E141" s="93"/>
      <c r="F141" s="113" t="str">
        <f t="shared" si="23"/>
        <v>£000</v>
      </c>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2"/>
      <c r="AD141" s="96"/>
    </row>
    <row r="142" spans="3:30" ht="12.75" hidden="1" customHeight="1" outlineLevel="1">
      <c r="D142" s="112" t="str">
        <f ca="1">'Line Items'!D20</f>
        <v>ED08 - North Manchester</v>
      </c>
      <c r="E142" s="93"/>
      <c r="F142" s="113" t="str">
        <f t="shared" si="23"/>
        <v>£000</v>
      </c>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2"/>
      <c r="AD142" s="96"/>
    </row>
    <row r="143" spans="3:30" ht="12.75" hidden="1" customHeight="1" outlineLevel="1">
      <c r="D143" s="112" t="str">
        <f ca="1">'Line Items'!D21</f>
        <v xml:space="preserve">ED09 - Merseyrail City Lines </v>
      </c>
      <c r="E143" s="93"/>
      <c r="F143" s="113" t="str">
        <f t="shared" si="23"/>
        <v>£000</v>
      </c>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2"/>
      <c r="AD143" s="96"/>
    </row>
    <row r="144" spans="3:30" ht="12.75" hidden="1" customHeight="1" outlineLevel="1">
      <c r="D144" s="112" t="str">
        <f ca="1">'Line Items'!D22</f>
        <v xml:space="preserve">ED10 - South Manchester </v>
      </c>
      <c r="E144" s="93"/>
      <c r="F144" s="113" t="str">
        <f t="shared" si="23"/>
        <v>£000</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2"/>
      <c r="AD144" s="96"/>
    </row>
    <row r="145" spans="3:30" ht="12.75" hidden="1" customHeight="1" outlineLevel="1">
      <c r="D145" s="112" t="str">
        <f ca="1">'Line Items'!D23</f>
        <v>ED11 - Former EA03 - North West</v>
      </c>
      <c r="E145" s="93"/>
      <c r="F145" s="113" t="str">
        <f t="shared" ref="F145:F146" si="24">F129</f>
        <v>£000</v>
      </c>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2"/>
      <c r="AD145" s="96"/>
    </row>
    <row r="146" spans="3:30" ht="12.75" hidden="1" customHeight="1" outlineLevel="1">
      <c r="D146" s="112" t="str">
        <f ca="1">'Line Items'!D24</f>
        <v>ED12 - Former EA06 - Manchester Airport - Blackpool</v>
      </c>
      <c r="E146" s="93"/>
      <c r="F146" s="113" t="str">
        <f t="shared" si="24"/>
        <v>£000</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2"/>
      <c r="AD146" s="96"/>
    </row>
    <row r="147" spans="3:30" ht="12.75" hidden="1" customHeight="1" outlineLevel="1">
      <c r="D147" s="123" t="str">
        <f ca="1">'Line Items'!D25</f>
        <v>[Passenger Revenue Service Groups Line 12]</v>
      </c>
      <c r="E147" s="183"/>
      <c r="F147" s="124" t="str">
        <f>F131</f>
        <v>£000</v>
      </c>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5"/>
      <c r="AD147" s="100"/>
    </row>
    <row r="148" spans="3:30" ht="12.75" hidden="1" customHeight="1" outlineLevel="1">
      <c r="G148" s="94"/>
      <c r="H148" s="94"/>
      <c r="I148" s="94"/>
      <c r="J148" s="94"/>
      <c r="K148" s="94"/>
      <c r="L148" s="94"/>
      <c r="M148" s="94"/>
      <c r="N148" s="94"/>
      <c r="O148" s="94"/>
      <c r="P148" s="94"/>
      <c r="Q148" s="94"/>
      <c r="R148" s="94"/>
      <c r="S148" s="94"/>
      <c r="T148" s="94"/>
      <c r="U148" s="94"/>
      <c r="V148" s="94"/>
      <c r="W148" s="94"/>
      <c r="X148" s="94"/>
      <c r="Y148" s="94"/>
      <c r="Z148" s="94"/>
      <c r="AA148" s="94"/>
      <c r="AB148" s="94"/>
    </row>
    <row r="149" spans="3:30" ht="12.75" hidden="1" customHeight="1" outlineLevel="1">
      <c r="D149" s="186" t="str">
        <f>"Total "&amp;C135</f>
        <v>Total Off-Peak (Standard)</v>
      </c>
      <c r="E149" s="187"/>
      <c r="F149" s="188" t="str">
        <f>F147</f>
        <v>£000</v>
      </c>
      <c r="G149" s="189">
        <f t="shared" ref="G149:AB149" si="25">SUM(G136:G147)</f>
        <v>0</v>
      </c>
      <c r="H149" s="189">
        <f t="shared" si="25"/>
        <v>0</v>
      </c>
      <c r="I149" s="189">
        <f>SUM(I136:I147)</f>
        <v>0</v>
      </c>
      <c r="J149" s="189">
        <f>SUM(J136:J147)</f>
        <v>0</v>
      </c>
      <c r="K149" s="189">
        <f t="shared" si="25"/>
        <v>0</v>
      </c>
      <c r="L149" s="189">
        <f t="shared" si="25"/>
        <v>0</v>
      </c>
      <c r="M149" s="189">
        <f t="shared" si="25"/>
        <v>0</v>
      </c>
      <c r="N149" s="189">
        <f t="shared" si="25"/>
        <v>0</v>
      </c>
      <c r="O149" s="189">
        <f t="shared" si="25"/>
        <v>0</v>
      </c>
      <c r="P149" s="189">
        <f t="shared" si="25"/>
        <v>0</v>
      </c>
      <c r="Q149" s="189">
        <f t="shared" si="25"/>
        <v>0</v>
      </c>
      <c r="R149" s="189">
        <f t="shared" si="25"/>
        <v>0</v>
      </c>
      <c r="S149" s="189">
        <f t="shared" si="25"/>
        <v>0</v>
      </c>
      <c r="T149" s="189">
        <f t="shared" si="25"/>
        <v>0</v>
      </c>
      <c r="U149" s="189">
        <f t="shared" si="25"/>
        <v>0</v>
      </c>
      <c r="V149" s="189">
        <f t="shared" si="25"/>
        <v>0</v>
      </c>
      <c r="W149" s="189">
        <f t="shared" si="25"/>
        <v>0</v>
      </c>
      <c r="X149" s="189">
        <f t="shared" si="25"/>
        <v>0</v>
      </c>
      <c r="Y149" s="189">
        <f t="shared" si="25"/>
        <v>0</v>
      </c>
      <c r="Z149" s="189">
        <f t="shared" si="25"/>
        <v>0</v>
      </c>
      <c r="AA149" s="189">
        <f t="shared" si="25"/>
        <v>0</v>
      </c>
      <c r="AB149" s="190">
        <f t="shared" si="25"/>
        <v>0</v>
      </c>
      <c r="AD149" s="191"/>
    </row>
    <row r="150" spans="3:30" ht="12.75" hidden="1" customHeight="1" outlineLevel="1">
      <c r="G150" s="94"/>
      <c r="H150" s="94"/>
      <c r="I150" s="94"/>
      <c r="J150" s="94"/>
      <c r="K150" s="94"/>
      <c r="L150" s="94"/>
      <c r="M150" s="94"/>
      <c r="N150" s="94"/>
      <c r="O150" s="94"/>
      <c r="P150" s="94"/>
      <c r="Q150" s="94"/>
      <c r="R150" s="94"/>
      <c r="S150" s="94"/>
      <c r="T150" s="94"/>
      <c r="U150" s="94"/>
      <c r="V150" s="94"/>
      <c r="W150" s="94"/>
      <c r="X150" s="94"/>
      <c r="Y150" s="94"/>
      <c r="Z150" s="94"/>
      <c r="AA150" s="94"/>
      <c r="AB150" s="94"/>
    </row>
    <row r="151" spans="3:30" ht="12.75" hidden="1" customHeight="1" outlineLevel="1">
      <c r="D151" s="186" t="s">
        <v>546</v>
      </c>
      <c r="E151" s="187"/>
      <c r="F151" s="188" t="str">
        <f>F149</f>
        <v>£000</v>
      </c>
      <c r="G151" s="189">
        <f t="shared" ref="G151:AB151" si="26">SUM(G133,G149)</f>
        <v>0</v>
      </c>
      <c r="H151" s="189">
        <f t="shared" si="26"/>
        <v>0</v>
      </c>
      <c r="I151" s="189">
        <f t="shared" si="26"/>
        <v>0</v>
      </c>
      <c r="J151" s="189">
        <f t="shared" si="26"/>
        <v>0</v>
      </c>
      <c r="K151" s="189">
        <f t="shared" si="26"/>
        <v>0</v>
      </c>
      <c r="L151" s="189">
        <f t="shared" si="26"/>
        <v>0</v>
      </c>
      <c r="M151" s="189">
        <f t="shared" si="26"/>
        <v>0</v>
      </c>
      <c r="N151" s="189">
        <f t="shared" si="26"/>
        <v>0</v>
      </c>
      <c r="O151" s="189">
        <f t="shared" si="26"/>
        <v>0</v>
      </c>
      <c r="P151" s="189">
        <f t="shared" si="26"/>
        <v>0</v>
      </c>
      <c r="Q151" s="189">
        <f t="shared" si="26"/>
        <v>0</v>
      </c>
      <c r="R151" s="189">
        <f t="shared" si="26"/>
        <v>0</v>
      </c>
      <c r="S151" s="189">
        <f t="shared" si="26"/>
        <v>0</v>
      </c>
      <c r="T151" s="189">
        <f t="shared" si="26"/>
        <v>0</v>
      </c>
      <c r="U151" s="189">
        <f t="shared" si="26"/>
        <v>0</v>
      </c>
      <c r="V151" s="189">
        <f t="shared" si="26"/>
        <v>0</v>
      </c>
      <c r="W151" s="189">
        <f t="shared" si="26"/>
        <v>0</v>
      </c>
      <c r="X151" s="189">
        <f t="shared" si="26"/>
        <v>0</v>
      </c>
      <c r="Y151" s="189">
        <f t="shared" si="26"/>
        <v>0</v>
      </c>
      <c r="Z151" s="189">
        <f t="shared" si="26"/>
        <v>0</v>
      </c>
      <c r="AA151" s="189">
        <f t="shared" si="26"/>
        <v>0</v>
      </c>
      <c r="AB151" s="190">
        <f t="shared" si="26"/>
        <v>0</v>
      </c>
      <c r="AD151" s="191"/>
    </row>
    <row r="152" spans="3:30" ht="12.75" hidden="1" customHeight="1" outlineLevel="1">
      <c r="G152" s="94"/>
      <c r="H152" s="94"/>
      <c r="I152" s="94"/>
      <c r="J152" s="94"/>
      <c r="K152" s="94"/>
      <c r="L152" s="94"/>
      <c r="M152" s="94"/>
      <c r="N152" s="94"/>
      <c r="O152" s="94"/>
      <c r="P152" s="94"/>
      <c r="Q152" s="94"/>
      <c r="R152" s="94"/>
      <c r="S152" s="94"/>
      <c r="T152" s="94"/>
      <c r="U152" s="94"/>
      <c r="V152" s="94"/>
      <c r="W152" s="94"/>
      <c r="X152" s="94"/>
      <c r="Y152" s="94"/>
      <c r="Z152" s="94"/>
      <c r="AA152" s="94"/>
      <c r="AB152" s="94"/>
    </row>
    <row r="153" spans="3:30" ht="12.75" hidden="1" customHeight="1" outlineLevel="1">
      <c r="C153" s="144" t="s">
        <v>547</v>
      </c>
      <c r="G153" s="94"/>
      <c r="H153" s="94"/>
      <c r="I153" s="94"/>
      <c r="J153" s="94"/>
      <c r="K153" s="94"/>
      <c r="L153" s="94"/>
      <c r="M153" s="94"/>
      <c r="N153" s="94"/>
      <c r="O153" s="94"/>
      <c r="P153" s="94"/>
      <c r="Q153" s="94"/>
      <c r="R153" s="94"/>
      <c r="S153" s="94"/>
      <c r="T153" s="94"/>
      <c r="U153" s="94"/>
      <c r="V153" s="94"/>
      <c r="W153" s="94"/>
      <c r="X153" s="94"/>
      <c r="Y153" s="94"/>
      <c r="Z153" s="94"/>
      <c r="AA153" s="94"/>
      <c r="AB153" s="94"/>
    </row>
    <row r="154" spans="3:30" ht="12.75" hidden="1" customHeight="1" outlineLevel="1">
      <c r="D154" s="106" t="str">
        <f ca="1">'Line Items'!D14</f>
        <v xml:space="preserve">ED01 - Tyne, Tees &amp; Wear </v>
      </c>
      <c r="E154" s="89"/>
      <c r="F154" s="192" t="str">
        <f t="shared" ref="F154:F162" si="27">F136</f>
        <v>£000</v>
      </c>
      <c r="G154" s="90">
        <f t="shared" ref="G154:AB154" si="28">SUM(G18,G34,G52,G68,G86,G102,G120,G136)</f>
        <v>0</v>
      </c>
      <c r="H154" s="90">
        <f t="shared" si="28"/>
        <v>0</v>
      </c>
      <c r="I154" s="90">
        <f t="shared" si="28"/>
        <v>0</v>
      </c>
      <c r="J154" s="90">
        <f t="shared" si="28"/>
        <v>0</v>
      </c>
      <c r="K154" s="90">
        <f t="shared" si="28"/>
        <v>0</v>
      </c>
      <c r="L154" s="90">
        <f t="shared" si="28"/>
        <v>0</v>
      </c>
      <c r="M154" s="90">
        <f t="shared" si="28"/>
        <v>0</v>
      </c>
      <c r="N154" s="90">
        <f t="shared" si="28"/>
        <v>0</v>
      </c>
      <c r="O154" s="90">
        <f t="shared" si="28"/>
        <v>0</v>
      </c>
      <c r="P154" s="90">
        <f t="shared" si="28"/>
        <v>0</v>
      </c>
      <c r="Q154" s="90">
        <f t="shared" si="28"/>
        <v>0</v>
      </c>
      <c r="R154" s="90">
        <f t="shared" si="28"/>
        <v>0</v>
      </c>
      <c r="S154" s="90">
        <f t="shared" si="28"/>
        <v>0</v>
      </c>
      <c r="T154" s="90">
        <f t="shared" si="28"/>
        <v>0</v>
      </c>
      <c r="U154" s="90">
        <f t="shared" si="28"/>
        <v>0</v>
      </c>
      <c r="V154" s="90">
        <f t="shared" si="28"/>
        <v>0</v>
      </c>
      <c r="W154" s="90">
        <f t="shared" si="28"/>
        <v>0</v>
      </c>
      <c r="X154" s="90">
        <f t="shared" si="28"/>
        <v>0</v>
      </c>
      <c r="Y154" s="90">
        <f t="shared" si="28"/>
        <v>0</v>
      </c>
      <c r="Z154" s="90">
        <f t="shared" si="28"/>
        <v>0</v>
      </c>
      <c r="AA154" s="90">
        <f t="shared" si="28"/>
        <v>0</v>
      </c>
      <c r="AB154" s="91">
        <f t="shared" si="28"/>
        <v>0</v>
      </c>
      <c r="AD154" s="193"/>
    </row>
    <row r="155" spans="3:30" ht="12.75" hidden="1" customHeight="1" outlineLevel="1">
      <c r="D155" s="112" t="str">
        <f ca="1">'Line Items'!D15</f>
        <v>ED02 - Lancashire &amp; Cumbria</v>
      </c>
      <c r="E155" s="93"/>
      <c r="F155" s="113" t="str">
        <f t="shared" si="27"/>
        <v>£000</v>
      </c>
      <c r="G155" s="94">
        <f t="shared" ref="G155:AB155" si="29">SUM(G19,G35,G53,G69,G87,G103,G121,G137)</f>
        <v>0</v>
      </c>
      <c r="H155" s="94">
        <f t="shared" si="29"/>
        <v>0</v>
      </c>
      <c r="I155" s="94">
        <f t="shared" si="29"/>
        <v>0</v>
      </c>
      <c r="J155" s="94">
        <f t="shared" si="29"/>
        <v>0</v>
      </c>
      <c r="K155" s="94">
        <f t="shared" si="29"/>
        <v>0</v>
      </c>
      <c r="L155" s="94">
        <f t="shared" si="29"/>
        <v>0</v>
      </c>
      <c r="M155" s="94">
        <f t="shared" si="29"/>
        <v>0</v>
      </c>
      <c r="N155" s="94">
        <f t="shared" si="29"/>
        <v>0</v>
      </c>
      <c r="O155" s="94">
        <f t="shared" si="29"/>
        <v>0</v>
      </c>
      <c r="P155" s="94">
        <f t="shared" si="29"/>
        <v>0</v>
      </c>
      <c r="Q155" s="94">
        <f t="shared" si="29"/>
        <v>0</v>
      </c>
      <c r="R155" s="94">
        <f t="shared" si="29"/>
        <v>0</v>
      </c>
      <c r="S155" s="94">
        <f t="shared" si="29"/>
        <v>0</v>
      </c>
      <c r="T155" s="94">
        <f t="shared" si="29"/>
        <v>0</v>
      </c>
      <c r="U155" s="94">
        <f t="shared" si="29"/>
        <v>0</v>
      </c>
      <c r="V155" s="94">
        <f t="shared" si="29"/>
        <v>0</v>
      </c>
      <c r="W155" s="94">
        <f t="shared" si="29"/>
        <v>0</v>
      </c>
      <c r="X155" s="94">
        <f t="shared" si="29"/>
        <v>0</v>
      </c>
      <c r="Y155" s="94">
        <f t="shared" si="29"/>
        <v>0</v>
      </c>
      <c r="Z155" s="94">
        <f t="shared" si="29"/>
        <v>0</v>
      </c>
      <c r="AA155" s="94">
        <f t="shared" si="29"/>
        <v>0</v>
      </c>
      <c r="AB155" s="95">
        <f t="shared" si="29"/>
        <v>0</v>
      </c>
      <c r="AD155" s="194"/>
    </row>
    <row r="156" spans="3:30" ht="12.75" hidden="1" customHeight="1" outlineLevel="1">
      <c r="D156" s="112" t="str">
        <f ca="1">'Line Items'!D16</f>
        <v xml:space="preserve">ED04 - West &amp; North Yorkshire Inter-Urban </v>
      </c>
      <c r="E156" s="93"/>
      <c r="F156" s="113" t="str">
        <f t="shared" si="27"/>
        <v>£000</v>
      </c>
      <c r="G156" s="94">
        <f t="shared" ref="G156:AB156" si="30">SUM(G20,G36,G54,G70,G88,G104,G122,G138)</f>
        <v>0</v>
      </c>
      <c r="H156" s="94">
        <f t="shared" si="30"/>
        <v>0</v>
      </c>
      <c r="I156" s="94">
        <f t="shared" si="30"/>
        <v>0</v>
      </c>
      <c r="J156" s="94">
        <f t="shared" si="30"/>
        <v>0</v>
      </c>
      <c r="K156" s="94">
        <f t="shared" si="30"/>
        <v>0</v>
      </c>
      <c r="L156" s="94">
        <f t="shared" si="30"/>
        <v>0</v>
      </c>
      <c r="M156" s="94">
        <f t="shared" si="30"/>
        <v>0</v>
      </c>
      <c r="N156" s="94">
        <f t="shared" si="30"/>
        <v>0</v>
      </c>
      <c r="O156" s="94">
        <f t="shared" si="30"/>
        <v>0</v>
      </c>
      <c r="P156" s="94">
        <f t="shared" si="30"/>
        <v>0</v>
      </c>
      <c r="Q156" s="94">
        <f t="shared" si="30"/>
        <v>0</v>
      </c>
      <c r="R156" s="94">
        <f t="shared" si="30"/>
        <v>0</v>
      </c>
      <c r="S156" s="94">
        <f t="shared" si="30"/>
        <v>0</v>
      </c>
      <c r="T156" s="94">
        <f t="shared" si="30"/>
        <v>0</v>
      </c>
      <c r="U156" s="94">
        <f t="shared" si="30"/>
        <v>0</v>
      </c>
      <c r="V156" s="94">
        <f t="shared" si="30"/>
        <v>0</v>
      </c>
      <c r="W156" s="94">
        <f t="shared" si="30"/>
        <v>0</v>
      </c>
      <c r="X156" s="94">
        <f t="shared" si="30"/>
        <v>0</v>
      </c>
      <c r="Y156" s="94">
        <f t="shared" si="30"/>
        <v>0</v>
      </c>
      <c r="Z156" s="94">
        <f t="shared" si="30"/>
        <v>0</v>
      </c>
      <c r="AA156" s="94">
        <f t="shared" si="30"/>
        <v>0</v>
      </c>
      <c r="AB156" s="95">
        <f t="shared" si="30"/>
        <v>0</v>
      </c>
      <c r="AD156" s="194"/>
    </row>
    <row r="157" spans="3:30" ht="12.75" hidden="1" customHeight="1" outlineLevel="1">
      <c r="D157" s="112" t="str">
        <f ca="1">'Line Items'!D17</f>
        <v xml:space="preserve">ED05 - West &amp; North Yorkshire Local </v>
      </c>
      <c r="E157" s="93"/>
      <c r="F157" s="113" t="str">
        <f t="shared" si="27"/>
        <v>£000</v>
      </c>
      <c r="G157" s="94">
        <f t="shared" ref="G157:AB157" si="31">SUM(G21,G37,G55,G71,G89,G105,G123,G139)</f>
        <v>0</v>
      </c>
      <c r="H157" s="94">
        <f t="shared" si="31"/>
        <v>0</v>
      </c>
      <c r="I157" s="94">
        <f t="shared" si="31"/>
        <v>0</v>
      </c>
      <c r="J157" s="94">
        <f t="shared" si="31"/>
        <v>0</v>
      </c>
      <c r="K157" s="94">
        <f t="shared" si="31"/>
        <v>0</v>
      </c>
      <c r="L157" s="94">
        <f t="shared" si="31"/>
        <v>0</v>
      </c>
      <c r="M157" s="94">
        <f t="shared" si="31"/>
        <v>0</v>
      </c>
      <c r="N157" s="94">
        <f t="shared" si="31"/>
        <v>0</v>
      </c>
      <c r="O157" s="94">
        <f t="shared" si="31"/>
        <v>0</v>
      </c>
      <c r="P157" s="94">
        <f t="shared" si="31"/>
        <v>0</v>
      </c>
      <c r="Q157" s="94">
        <f t="shared" si="31"/>
        <v>0</v>
      </c>
      <c r="R157" s="94">
        <f t="shared" si="31"/>
        <v>0</v>
      </c>
      <c r="S157" s="94">
        <f t="shared" si="31"/>
        <v>0</v>
      </c>
      <c r="T157" s="94">
        <f t="shared" si="31"/>
        <v>0</v>
      </c>
      <c r="U157" s="94">
        <f t="shared" si="31"/>
        <v>0</v>
      </c>
      <c r="V157" s="94">
        <f t="shared" si="31"/>
        <v>0</v>
      </c>
      <c r="W157" s="94">
        <f t="shared" si="31"/>
        <v>0</v>
      </c>
      <c r="X157" s="94">
        <f t="shared" si="31"/>
        <v>0</v>
      </c>
      <c r="Y157" s="94">
        <f t="shared" si="31"/>
        <v>0</v>
      </c>
      <c r="Z157" s="94">
        <f t="shared" si="31"/>
        <v>0</v>
      </c>
      <c r="AA157" s="94">
        <f t="shared" si="31"/>
        <v>0</v>
      </c>
      <c r="AB157" s="95">
        <f t="shared" si="31"/>
        <v>0</v>
      </c>
      <c r="AD157" s="194"/>
    </row>
    <row r="158" spans="3:30" ht="12.75" hidden="1" customHeight="1" outlineLevel="1">
      <c r="D158" s="112" t="str">
        <f ca="1">'Line Items'!D18</f>
        <v>ED06 - South &amp; East Yorkshire Inter-Urban</v>
      </c>
      <c r="E158" s="93"/>
      <c r="F158" s="113" t="str">
        <f t="shared" si="27"/>
        <v>£000</v>
      </c>
      <c r="G158" s="94">
        <f t="shared" ref="G158:AB158" si="32">SUM(G22,G38,G56,G72,G90,G106,G124,G140)</f>
        <v>0</v>
      </c>
      <c r="H158" s="94">
        <f t="shared" si="32"/>
        <v>0</v>
      </c>
      <c r="I158" s="94">
        <f t="shared" si="32"/>
        <v>0</v>
      </c>
      <c r="J158" s="94">
        <f t="shared" si="32"/>
        <v>0</v>
      </c>
      <c r="K158" s="94">
        <f t="shared" si="32"/>
        <v>0</v>
      </c>
      <c r="L158" s="94">
        <f t="shared" si="32"/>
        <v>0</v>
      </c>
      <c r="M158" s="94">
        <f t="shared" si="32"/>
        <v>0</v>
      </c>
      <c r="N158" s="94">
        <f t="shared" si="32"/>
        <v>0</v>
      </c>
      <c r="O158" s="94">
        <f t="shared" si="32"/>
        <v>0</v>
      </c>
      <c r="P158" s="94">
        <f t="shared" si="32"/>
        <v>0</v>
      </c>
      <c r="Q158" s="94">
        <f t="shared" si="32"/>
        <v>0</v>
      </c>
      <c r="R158" s="94">
        <f t="shared" si="32"/>
        <v>0</v>
      </c>
      <c r="S158" s="94">
        <f t="shared" si="32"/>
        <v>0</v>
      </c>
      <c r="T158" s="94">
        <f t="shared" si="32"/>
        <v>0</v>
      </c>
      <c r="U158" s="94">
        <f t="shared" si="32"/>
        <v>0</v>
      </c>
      <c r="V158" s="94">
        <f t="shared" si="32"/>
        <v>0</v>
      </c>
      <c r="W158" s="94">
        <f t="shared" si="32"/>
        <v>0</v>
      </c>
      <c r="X158" s="94">
        <f t="shared" si="32"/>
        <v>0</v>
      </c>
      <c r="Y158" s="94">
        <f t="shared" si="32"/>
        <v>0</v>
      </c>
      <c r="Z158" s="94">
        <f t="shared" si="32"/>
        <v>0</v>
      </c>
      <c r="AA158" s="94">
        <f t="shared" si="32"/>
        <v>0</v>
      </c>
      <c r="AB158" s="95">
        <f t="shared" si="32"/>
        <v>0</v>
      </c>
      <c r="AD158" s="194"/>
    </row>
    <row r="159" spans="3:30" ht="12.75" hidden="1" customHeight="1" outlineLevel="1">
      <c r="D159" s="112" t="str">
        <f ca="1">'Line Items'!D19</f>
        <v>ED07 - South &amp; East Yorkshire Local</v>
      </c>
      <c r="E159" s="93"/>
      <c r="F159" s="113" t="str">
        <f t="shared" si="27"/>
        <v>£000</v>
      </c>
      <c r="G159" s="94">
        <f t="shared" ref="G159:AB159" si="33">SUM(G23,G39,G57,G73,G91,G107,G125,G141)</f>
        <v>0</v>
      </c>
      <c r="H159" s="94">
        <f t="shared" si="33"/>
        <v>0</v>
      </c>
      <c r="I159" s="94">
        <f t="shared" si="33"/>
        <v>0</v>
      </c>
      <c r="J159" s="94">
        <f t="shared" si="33"/>
        <v>0</v>
      </c>
      <c r="K159" s="94">
        <f t="shared" si="33"/>
        <v>0</v>
      </c>
      <c r="L159" s="94">
        <f t="shared" si="33"/>
        <v>0</v>
      </c>
      <c r="M159" s="94">
        <f t="shared" si="33"/>
        <v>0</v>
      </c>
      <c r="N159" s="94">
        <f t="shared" si="33"/>
        <v>0</v>
      </c>
      <c r="O159" s="94">
        <f t="shared" si="33"/>
        <v>0</v>
      </c>
      <c r="P159" s="94">
        <f t="shared" si="33"/>
        <v>0</v>
      </c>
      <c r="Q159" s="94">
        <f t="shared" si="33"/>
        <v>0</v>
      </c>
      <c r="R159" s="94">
        <f t="shared" si="33"/>
        <v>0</v>
      </c>
      <c r="S159" s="94">
        <f t="shared" si="33"/>
        <v>0</v>
      </c>
      <c r="T159" s="94">
        <f t="shared" si="33"/>
        <v>0</v>
      </c>
      <c r="U159" s="94">
        <f t="shared" si="33"/>
        <v>0</v>
      </c>
      <c r="V159" s="94">
        <f t="shared" si="33"/>
        <v>0</v>
      </c>
      <c r="W159" s="94">
        <f t="shared" si="33"/>
        <v>0</v>
      </c>
      <c r="X159" s="94">
        <f t="shared" si="33"/>
        <v>0</v>
      </c>
      <c r="Y159" s="94">
        <f t="shared" si="33"/>
        <v>0</v>
      </c>
      <c r="Z159" s="94">
        <f t="shared" si="33"/>
        <v>0</v>
      </c>
      <c r="AA159" s="94">
        <f t="shared" si="33"/>
        <v>0</v>
      </c>
      <c r="AB159" s="95">
        <f t="shared" si="33"/>
        <v>0</v>
      </c>
      <c r="AD159" s="194"/>
    </row>
    <row r="160" spans="3:30" ht="12.75" hidden="1" customHeight="1" outlineLevel="1">
      <c r="D160" s="112" t="str">
        <f ca="1">'Line Items'!D20</f>
        <v>ED08 - North Manchester</v>
      </c>
      <c r="E160" s="93"/>
      <c r="F160" s="113" t="str">
        <f t="shared" si="27"/>
        <v>£000</v>
      </c>
      <c r="G160" s="94">
        <f t="shared" ref="G160:AB160" si="34">SUM(G24,G40,G58,G74,G92,G108,G126,G142)</f>
        <v>0</v>
      </c>
      <c r="H160" s="94">
        <f t="shared" si="34"/>
        <v>0</v>
      </c>
      <c r="I160" s="94">
        <f t="shared" si="34"/>
        <v>0</v>
      </c>
      <c r="J160" s="94">
        <f t="shared" si="34"/>
        <v>0</v>
      </c>
      <c r="K160" s="94">
        <f t="shared" si="34"/>
        <v>0</v>
      </c>
      <c r="L160" s="94">
        <f t="shared" si="34"/>
        <v>0</v>
      </c>
      <c r="M160" s="94">
        <f t="shared" si="34"/>
        <v>0</v>
      </c>
      <c r="N160" s="94">
        <f t="shared" si="34"/>
        <v>0</v>
      </c>
      <c r="O160" s="94">
        <f t="shared" si="34"/>
        <v>0</v>
      </c>
      <c r="P160" s="94">
        <f t="shared" si="34"/>
        <v>0</v>
      </c>
      <c r="Q160" s="94">
        <f t="shared" si="34"/>
        <v>0</v>
      </c>
      <c r="R160" s="94">
        <f t="shared" si="34"/>
        <v>0</v>
      </c>
      <c r="S160" s="94">
        <f t="shared" si="34"/>
        <v>0</v>
      </c>
      <c r="T160" s="94">
        <f t="shared" si="34"/>
        <v>0</v>
      </c>
      <c r="U160" s="94">
        <f t="shared" si="34"/>
        <v>0</v>
      </c>
      <c r="V160" s="94">
        <f t="shared" si="34"/>
        <v>0</v>
      </c>
      <c r="W160" s="94">
        <f t="shared" si="34"/>
        <v>0</v>
      </c>
      <c r="X160" s="94">
        <f t="shared" si="34"/>
        <v>0</v>
      </c>
      <c r="Y160" s="94">
        <f t="shared" si="34"/>
        <v>0</v>
      </c>
      <c r="Z160" s="94">
        <f t="shared" si="34"/>
        <v>0</v>
      </c>
      <c r="AA160" s="94">
        <f t="shared" si="34"/>
        <v>0</v>
      </c>
      <c r="AB160" s="95">
        <f t="shared" si="34"/>
        <v>0</v>
      </c>
      <c r="AD160" s="194"/>
    </row>
    <row r="161" spans="2:30" ht="12.75" hidden="1" customHeight="1" outlineLevel="1">
      <c r="D161" s="112" t="str">
        <f ca="1">'Line Items'!D21</f>
        <v xml:space="preserve">ED09 - Merseyrail City Lines </v>
      </c>
      <c r="E161" s="93"/>
      <c r="F161" s="113" t="str">
        <f t="shared" si="27"/>
        <v>£000</v>
      </c>
      <c r="G161" s="94">
        <f t="shared" ref="G161:AB161" si="35">SUM(G25,G41,G59,G75,G93,G109,G127,G143)</f>
        <v>0</v>
      </c>
      <c r="H161" s="94">
        <f t="shared" si="35"/>
        <v>0</v>
      </c>
      <c r="I161" s="94">
        <f t="shared" si="35"/>
        <v>0</v>
      </c>
      <c r="J161" s="94">
        <f t="shared" si="35"/>
        <v>0</v>
      </c>
      <c r="K161" s="94">
        <f t="shared" si="35"/>
        <v>0</v>
      </c>
      <c r="L161" s="94">
        <f t="shared" si="35"/>
        <v>0</v>
      </c>
      <c r="M161" s="94">
        <f t="shared" si="35"/>
        <v>0</v>
      </c>
      <c r="N161" s="94">
        <f t="shared" si="35"/>
        <v>0</v>
      </c>
      <c r="O161" s="94">
        <f t="shared" si="35"/>
        <v>0</v>
      </c>
      <c r="P161" s="94">
        <f t="shared" si="35"/>
        <v>0</v>
      </c>
      <c r="Q161" s="94">
        <f t="shared" si="35"/>
        <v>0</v>
      </c>
      <c r="R161" s="94">
        <f t="shared" si="35"/>
        <v>0</v>
      </c>
      <c r="S161" s="94">
        <f t="shared" si="35"/>
        <v>0</v>
      </c>
      <c r="T161" s="94">
        <f t="shared" si="35"/>
        <v>0</v>
      </c>
      <c r="U161" s="94">
        <f t="shared" si="35"/>
        <v>0</v>
      </c>
      <c r="V161" s="94">
        <f t="shared" si="35"/>
        <v>0</v>
      </c>
      <c r="W161" s="94">
        <f t="shared" si="35"/>
        <v>0</v>
      </c>
      <c r="X161" s="94">
        <f t="shared" si="35"/>
        <v>0</v>
      </c>
      <c r="Y161" s="94">
        <f t="shared" si="35"/>
        <v>0</v>
      </c>
      <c r="Z161" s="94">
        <f t="shared" si="35"/>
        <v>0</v>
      </c>
      <c r="AA161" s="94">
        <f t="shared" si="35"/>
        <v>0</v>
      </c>
      <c r="AB161" s="95">
        <f t="shared" si="35"/>
        <v>0</v>
      </c>
      <c r="AD161" s="194"/>
    </row>
    <row r="162" spans="2:30" ht="12.75" hidden="1" customHeight="1" outlineLevel="1">
      <c r="D162" s="112" t="str">
        <f ca="1">'Line Items'!D22</f>
        <v xml:space="preserve">ED10 - South Manchester </v>
      </c>
      <c r="E162" s="93"/>
      <c r="F162" s="113" t="str">
        <f t="shared" si="27"/>
        <v>£000</v>
      </c>
      <c r="G162" s="94">
        <f t="shared" ref="G162:AB164" si="36">SUM(G26,G42,G60,G76,G94,G110,G128,G144)</f>
        <v>0</v>
      </c>
      <c r="H162" s="94">
        <f t="shared" si="36"/>
        <v>0</v>
      </c>
      <c r="I162" s="94">
        <f t="shared" si="36"/>
        <v>0</v>
      </c>
      <c r="J162" s="94">
        <f t="shared" si="36"/>
        <v>0</v>
      </c>
      <c r="K162" s="94">
        <f t="shared" si="36"/>
        <v>0</v>
      </c>
      <c r="L162" s="94">
        <f t="shared" si="36"/>
        <v>0</v>
      </c>
      <c r="M162" s="94">
        <f t="shared" si="36"/>
        <v>0</v>
      </c>
      <c r="N162" s="94">
        <f t="shared" si="36"/>
        <v>0</v>
      </c>
      <c r="O162" s="94">
        <f t="shared" si="36"/>
        <v>0</v>
      </c>
      <c r="P162" s="94">
        <f t="shared" si="36"/>
        <v>0</v>
      </c>
      <c r="Q162" s="94">
        <f t="shared" si="36"/>
        <v>0</v>
      </c>
      <c r="R162" s="94">
        <f t="shared" si="36"/>
        <v>0</v>
      </c>
      <c r="S162" s="94">
        <f t="shared" si="36"/>
        <v>0</v>
      </c>
      <c r="T162" s="94">
        <f t="shared" si="36"/>
        <v>0</v>
      </c>
      <c r="U162" s="94">
        <f t="shared" si="36"/>
        <v>0</v>
      </c>
      <c r="V162" s="94">
        <f t="shared" si="36"/>
        <v>0</v>
      </c>
      <c r="W162" s="94">
        <f t="shared" si="36"/>
        <v>0</v>
      </c>
      <c r="X162" s="94">
        <f t="shared" si="36"/>
        <v>0</v>
      </c>
      <c r="Y162" s="94">
        <f t="shared" si="36"/>
        <v>0</v>
      </c>
      <c r="Z162" s="94">
        <f t="shared" si="36"/>
        <v>0</v>
      </c>
      <c r="AA162" s="94">
        <f t="shared" si="36"/>
        <v>0</v>
      </c>
      <c r="AB162" s="95">
        <f t="shared" si="36"/>
        <v>0</v>
      </c>
      <c r="AD162" s="194"/>
    </row>
    <row r="163" spans="2:30" ht="12.75" hidden="1" customHeight="1" outlineLevel="1">
      <c r="D163" s="112" t="str">
        <f ca="1">'Line Items'!D23</f>
        <v>ED11 - Former EA03 - North West</v>
      </c>
      <c r="E163" s="93"/>
      <c r="F163" s="113" t="str">
        <f t="shared" ref="F163:F164" si="37">F145</f>
        <v>£000</v>
      </c>
      <c r="G163" s="94">
        <f t="shared" si="36"/>
        <v>0</v>
      </c>
      <c r="H163" s="94">
        <f t="shared" si="36"/>
        <v>0</v>
      </c>
      <c r="I163" s="94">
        <f t="shared" si="36"/>
        <v>0</v>
      </c>
      <c r="J163" s="94">
        <f t="shared" si="36"/>
        <v>0</v>
      </c>
      <c r="K163" s="94">
        <f t="shared" si="36"/>
        <v>0</v>
      </c>
      <c r="L163" s="94">
        <f t="shared" si="36"/>
        <v>0</v>
      </c>
      <c r="M163" s="94">
        <f t="shared" si="36"/>
        <v>0</v>
      </c>
      <c r="N163" s="94">
        <f t="shared" si="36"/>
        <v>0</v>
      </c>
      <c r="O163" s="94">
        <f t="shared" si="36"/>
        <v>0</v>
      </c>
      <c r="P163" s="94">
        <f t="shared" si="36"/>
        <v>0</v>
      </c>
      <c r="Q163" s="94">
        <f t="shared" si="36"/>
        <v>0</v>
      </c>
      <c r="R163" s="94">
        <f t="shared" si="36"/>
        <v>0</v>
      </c>
      <c r="S163" s="94">
        <f t="shared" si="36"/>
        <v>0</v>
      </c>
      <c r="T163" s="94">
        <f t="shared" si="36"/>
        <v>0</v>
      </c>
      <c r="U163" s="94">
        <f t="shared" si="36"/>
        <v>0</v>
      </c>
      <c r="V163" s="94">
        <f t="shared" si="36"/>
        <v>0</v>
      </c>
      <c r="W163" s="94">
        <f t="shared" si="36"/>
        <v>0</v>
      </c>
      <c r="X163" s="94">
        <f t="shared" si="36"/>
        <v>0</v>
      </c>
      <c r="Y163" s="94">
        <f t="shared" si="36"/>
        <v>0</v>
      </c>
      <c r="Z163" s="94">
        <f t="shared" si="36"/>
        <v>0</v>
      </c>
      <c r="AA163" s="94">
        <f t="shared" si="36"/>
        <v>0</v>
      </c>
      <c r="AB163" s="95">
        <f t="shared" si="36"/>
        <v>0</v>
      </c>
      <c r="AD163" s="194"/>
    </row>
    <row r="164" spans="2:30" ht="12.75" hidden="1" customHeight="1" outlineLevel="1">
      <c r="D164" s="112" t="str">
        <f ca="1">'Line Items'!D24</f>
        <v>ED12 - Former EA06 - Manchester Airport - Blackpool</v>
      </c>
      <c r="E164" s="93"/>
      <c r="F164" s="113" t="str">
        <f t="shared" si="37"/>
        <v>£000</v>
      </c>
      <c r="G164" s="94">
        <f t="shared" si="36"/>
        <v>0</v>
      </c>
      <c r="H164" s="94">
        <f t="shared" si="36"/>
        <v>0</v>
      </c>
      <c r="I164" s="94">
        <f t="shared" si="36"/>
        <v>0</v>
      </c>
      <c r="J164" s="94">
        <f t="shared" si="36"/>
        <v>0</v>
      </c>
      <c r="K164" s="94">
        <f t="shared" si="36"/>
        <v>0</v>
      </c>
      <c r="L164" s="94">
        <f t="shared" si="36"/>
        <v>0</v>
      </c>
      <c r="M164" s="94">
        <f t="shared" si="36"/>
        <v>0</v>
      </c>
      <c r="N164" s="94">
        <f t="shared" si="36"/>
        <v>0</v>
      </c>
      <c r="O164" s="94">
        <f t="shared" si="36"/>
        <v>0</v>
      </c>
      <c r="P164" s="94">
        <f t="shared" si="36"/>
        <v>0</v>
      </c>
      <c r="Q164" s="94">
        <f t="shared" si="36"/>
        <v>0</v>
      </c>
      <c r="R164" s="94">
        <f t="shared" si="36"/>
        <v>0</v>
      </c>
      <c r="S164" s="94">
        <f t="shared" si="36"/>
        <v>0</v>
      </c>
      <c r="T164" s="94">
        <f t="shared" si="36"/>
        <v>0</v>
      </c>
      <c r="U164" s="94">
        <f t="shared" si="36"/>
        <v>0</v>
      </c>
      <c r="V164" s="94">
        <f t="shared" si="36"/>
        <v>0</v>
      </c>
      <c r="W164" s="94">
        <f t="shared" si="36"/>
        <v>0</v>
      </c>
      <c r="X164" s="94">
        <f t="shared" si="36"/>
        <v>0</v>
      </c>
      <c r="Y164" s="94">
        <f t="shared" si="36"/>
        <v>0</v>
      </c>
      <c r="Z164" s="94">
        <f t="shared" si="36"/>
        <v>0</v>
      </c>
      <c r="AA164" s="94">
        <f t="shared" si="36"/>
        <v>0</v>
      </c>
      <c r="AB164" s="95">
        <f t="shared" si="36"/>
        <v>0</v>
      </c>
      <c r="AD164" s="194"/>
    </row>
    <row r="165" spans="2:30" ht="12.75" hidden="1" customHeight="1" outlineLevel="1">
      <c r="D165" s="123" t="str">
        <f ca="1">'Line Items'!D25</f>
        <v>[Passenger Revenue Service Groups Line 12]</v>
      </c>
      <c r="E165" s="183"/>
      <c r="F165" s="124" t="str">
        <f>F147</f>
        <v>£000</v>
      </c>
      <c r="G165" s="98">
        <f t="shared" ref="G165:AB165" si="38">SUM(G29,G45,G63,G79,G97,G113,G131,G147)</f>
        <v>0</v>
      </c>
      <c r="H165" s="98">
        <f t="shared" si="38"/>
        <v>0</v>
      </c>
      <c r="I165" s="98">
        <f t="shared" si="38"/>
        <v>0</v>
      </c>
      <c r="J165" s="98">
        <f t="shared" si="38"/>
        <v>0</v>
      </c>
      <c r="K165" s="98">
        <f t="shared" si="38"/>
        <v>0</v>
      </c>
      <c r="L165" s="98">
        <f t="shared" si="38"/>
        <v>0</v>
      </c>
      <c r="M165" s="98">
        <f t="shared" si="38"/>
        <v>0</v>
      </c>
      <c r="N165" s="98">
        <f t="shared" si="38"/>
        <v>0</v>
      </c>
      <c r="O165" s="98">
        <f t="shared" si="38"/>
        <v>0</v>
      </c>
      <c r="P165" s="98">
        <f t="shared" si="38"/>
        <v>0</v>
      </c>
      <c r="Q165" s="98">
        <f t="shared" si="38"/>
        <v>0</v>
      </c>
      <c r="R165" s="98">
        <f t="shared" si="38"/>
        <v>0</v>
      </c>
      <c r="S165" s="98">
        <f t="shared" si="38"/>
        <v>0</v>
      </c>
      <c r="T165" s="98">
        <f t="shared" si="38"/>
        <v>0</v>
      </c>
      <c r="U165" s="98">
        <f t="shared" si="38"/>
        <v>0</v>
      </c>
      <c r="V165" s="98">
        <f t="shared" si="38"/>
        <v>0</v>
      </c>
      <c r="W165" s="98">
        <f t="shared" si="38"/>
        <v>0</v>
      </c>
      <c r="X165" s="98">
        <f t="shared" si="38"/>
        <v>0</v>
      </c>
      <c r="Y165" s="98">
        <f t="shared" si="38"/>
        <v>0</v>
      </c>
      <c r="Z165" s="98">
        <f t="shared" si="38"/>
        <v>0</v>
      </c>
      <c r="AA165" s="98">
        <f t="shared" si="38"/>
        <v>0</v>
      </c>
      <c r="AB165" s="99">
        <f t="shared" si="38"/>
        <v>0</v>
      </c>
      <c r="AD165" s="195"/>
    </row>
    <row r="166" spans="2:30" ht="12.75" hidden="1" customHeight="1" outlineLevel="1">
      <c r="G166" s="94"/>
      <c r="H166" s="94"/>
      <c r="I166" s="94"/>
      <c r="J166" s="94"/>
      <c r="K166" s="94"/>
      <c r="L166" s="94"/>
      <c r="M166" s="94"/>
      <c r="N166" s="94"/>
      <c r="O166" s="94"/>
      <c r="P166" s="94"/>
      <c r="Q166" s="94"/>
      <c r="R166" s="94"/>
      <c r="S166" s="94"/>
      <c r="T166" s="94"/>
      <c r="U166" s="94"/>
      <c r="V166" s="94"/>
      <c r="W166" s="94"/>
      <c r="X166" s="94"/>
      <c r="Y166" s="94"/>
      <c r="Z166" s="94"/>
      <c r="AA166" s="94"/>
      <c r="AB166" s="94"/>
    </row>
    <row r="167" spans="2:30" ht="12.75" hidden="1" customHeight="1" outlineLevel="1">
      <c r="D167" s="186" t="str">
        <f>C153</f>
        <v>TOTAL REVENUE BY SERVICE GROUP</v>
      </c>
      <c r="E167" s="187"/>
      <c r="F167" s="188" t="str">
        <f>F165</f>
        <v>£000</v>
      </c>
      <c r="G167" s="189">
        <f t="shared" ref="G167:AB167" si="39">SUM(G154:G165)</f>
        <v>0</v>
      </c>
      <c r="H167" s="189">
        <f t="shared" si="39"/>
        <v>0</v>
      </c>
      <c r="I167" s="189">
        <f>SUM(I154:I165)</f>
        <v>0</v>
      </c>
      <c r="J167" s="189">
        <f>SUM(J154:J165)</f>
        <v>0</v>
      </c>
      <c r="K167" s="189">
        <f t="shared" si="39"/>
        <v>0</v>
      </c>
      <c r="L167" s="189">
        <f t="shared" si="39"/>
        <v>0</v>
      </c>
      <c r="M167" s="189">
        <f t="shared" si="39"/>
        <v>0</v>
      </c>
      <c r="N167" s="189">
        <f t="shared" si="39"/>
        <v>0</v>
      </c>
      <c r="O167" s="189">
        <f t="shared" si="39"/>
        <v>0</v>
      </c>
      <c r="P167" s="189">
        <f t="shared" si="39"/>
        <v>0</v>
      </c>
      <c r="Q167" s="189">
        <f t="shared" si="39"/>
        <v>0</v>
      </c>
      <c r="R167" s="189">
        <f t="shared" si="39"/>
        <v>0</v>
      </c>
      <c r="S167" s="189">
        <f t="shared" si="39"/>
        <v>0</v>
      </c>
      <c r="T167" s="189">
        <f t="shared" si="39"/>
        <v>0</v>
      </c>
      <c r="U167" s="189">
        <f t="shared" si="39"/>
        <v>0</v>
      </c>
      <c r="V167" s="189">
        <f t="shared" si="39"/>
        <v>0</v>
      </c>
      <c r="W167" s="189">
        <f t="shared" si="39"/>
        <v>0</v>
      </c>
      <c r="X167" s="189">
        <f t="shared" si="39"/>
        <v>0</v>
      </c>
      <c r="Y167" s="189">
        <f t="shared" si="39"/>
        <v>0</v>
      </c>
      <c r="Z167" s="189">
        <f t="shared" si="39"/>
        <v>0</v>
      </c>
      <c r="AA167" s="189">
        <f t="shared" si="39"/>
        <v>0</v>
      </c>
      <c r="AB167" s="190">
        <f t="shared" si="39"/>
        <v>0</v>
      </c>
      <c r="AD167" s="191"/>
    </row>
    <row r="168" spans="2:30" collapsed="1">
      <c r="G168" s="94"/>
      <c r="H168" s="94"/>
      <c r="I168" s="94"/>
      <c r="J168" s="94"/>
      <c r="K168" s="94"/>
      <c r="L168" s="94"/>
      <c r="M168" s="94"/>
      <c r="N168" s="94"/>
      <c r="O168" s="94"/>
      <c r="P168" s="94"/>
      <c r="Q168" s="94"/>
      <c r="R168" s="94"/>
      <c r="S168" s="94"/>
      <c r="T168" s="94"/>
      <c r="U168" s="94"/>
      <c r="V168" s="94"/>
      <c r="W168" s="94"/>
      <c r="X168" s="94"/>
      <c r="Y168" s="94"/>
      <c r="Z168" s="94"/>
      <c r="AA168" s="94"/>
      <c r="AB168" s="94"/>
    </row>
    <row r="169" spans="2:30">
      <c r="B169" s="15" t="str">
        <f ca="1">'Line Items'!B27</f>
        <v>Other Fares Revenue</v>
      </c>
      <c r="C169" s="15"/>
      <c r="D169" s="178"/>
      <c r="E169" s="178"/>
      <c r="F169" s="15"/>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5"/>
      <c r="AD169" s="15"/>
    </row>
    <row r="170" spans="2:30" ht="12.75" hidden="1" customHeight="1" outlineLevel="1">
      <c r="G170" s="94"/>
      <c r="H170" s="94"/>
      <c r="I170" s="94"/>
      <c r="J170" s="94"/>
      <c r="K170" s="94"/>
      <c r="L170" s="94"/>
      <c r="M170" s="94"/>
      <c r="N170" s="94"/>
      <c r="O170" s="94"/>
      <c r="P170" s="94"/>
      <c r="Q170" s="94"/>
      <c r="R170" s="94"/>
      <c r="S170" s="94"/>
      <c r="T170" s="94"/>
      <c r="U170" s="94"/>
      <c r="V170" s="94"/>
      <c r="W170" s="94"/>
      <c r="X170" s="94"/>
      <c r="Y170" s="94"/>
      <c r="Z170" s="94"/>
      <c r="AA170" s="94"/>
      <c r="AB170" s="94"/>
    </row>
    <row r="171" spans="2:30" ht="12.75" hidden="1" customHeight="1" outlineLevel="1">
      <c r="D171" s="106" t="str">
        <f ca="1">'Line Items'!D29</f>
        <v>Travelcard Revenue</v>
      </c>
      <c r="E171" s="89"/>
      <c r="F171" s="107" t="s">
        <v>105</v>
      </c>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97"/>
      <c r="AD171" s="92" t="s">
        <v>958</v>
      </c>
    </row>
    <row r="172" spans="2:30" ht="12.75" hidden="1" customHeight="1" outlineLevel="1">
      <c r="D172" s="112" t="str">
        <f ca="1">'Line Items'!D30</f>
        <v>Concessionary Travel</v>
      </c>
      <c r="E172" s="93"/>
      <c r="F172" s="113" t="str">
        <f t="shared" ref="F172:F190" si="40">F171</f>
        <v>£000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2"/>
      <c r="AD172" s="96" t="s">
        <v>118</v>
      </c>
    </row>
    <row r="173" spans="2:30" ht="12.75" hidden="1" customHeight="1" outlineLevel="1">
      <c r="D173" s="112" t="str">
        <f ca="1">'Line Items'!D31</f>
        <v>Railcard Sales</v>
      </c>
      <c r="E173" s="93"/>
      <c r="F173" s="113" t="str">
        <f t="shared" si="40"/>
        <v>£000</v>
      </c>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2"/>
      <c r="AD173" s="96" t="s">
        <v>548</v>
      </c>
    </row>
    <row r="174" spans="2:30" ht="12.75" hidden="1" customHeight="1" outlineLevel="1">
      <c r="D174" s="112" t="str">
        <f ca="1">'Line Items'!D32</f>
        <v>Refunds</v>
      </c>
      <c r="E174" s="93"/>
      <c r="F174" s="113" t="str">
        <f t="shared" si="40"/>
        <v>£000</v>
      </c>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D174" s="96" t="s">
        <v>549</v>
      </c>
    </row>
    <row r="175" spans="2:30" ht="12.75" hidden="1" customHeight="1" outlineLevel="1">
      <c r="D175" s="112" t="str">
        <f ca="1">'Line Items'!D33</f>
        <v>Penalty Fares</v>
      </c>
      <c r="E175" s="93"/>
      <c r="F175" s="113" t="str">
        <f t="shared" si="40"/>
        <v>£000</v>
      </c>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2"/>
      <c r="AD175" s="96" t="s">
        <v>550</v>
      </c>
    </row>
    <row r="176" spans="2:30" ht="12.75" hidden="1" customHeight="1" outlineLevel="1">
      <c r="D176" s="112" t="str">
        <f ca="1">'Line Items'!D34</f>
        <v>Excess Fares</v>
      </c>
      <c r="E176" s="93"/>
      <c r="F176" s="113" t="str">
        <f t="shared" si="40"/>
        <v>£000</v>
      </c>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2"/>
      <c r="AD176" s="96" t="s">
        <v>551</v>
      </c>
    </row>
    <row r="177" spans="4:30" ht="12.75" hidden="1" customHeight="1" outlineLevel="1">
      <c r="D177" s="112" t="str">
        <f ca="1">'Line Items'!D35</f>
        <v>Upgrades</v>
      </c>
      <c r="E177" s="93"/>
      <c r="F177" s="113" t="str">
        <f t="shared" si="40"/>
        <v>£000</v>
      </c>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2"/>
      <c r="AD177" s="96" t="s">
        <v>552</v>
      </c>
    </row>
    <row r="178" spans="4:30" ht="12.75" hidden="1" customHeight="1" outlineLevel="1">
      <c r="D178" s="112" t="str">
        <f ca="1">'Line Items'!D36</f>
        <v>Rail Staff Travel</v>
      </c>
      <c r="E178" s="93"/>
      <c r="F178" s="113" t="str">
        <f t="shared" si="40"/>
        <v>£000</v>
      </c>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2"/>
      <c r="AD178" s="96" t="s">
        <v>553</v>
      </c>
    </row>
    <row r="179" spans="4:30" ht="12.75" hidden="1" customHeight="1" outlineLevel="1">
      <c r="D179" s="112" t="str">
        <f ca="1">'Line Items'!D37</f>
        <v>BT Police</v>
      </c>
      <c r="E179" s="93"/>
      <c r="F179" s="113" t="str">
        <f t="shared" si="40"/>
        <v>£000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2"/>
      <c r="AD179" s="96" t="s">
        <v>554</v>
      </c>
    </row>
    <row r="180" spans="4:30" ht="12.75" hidden="1" customHeight="1" outlineLevel="1">
      <c r="D180" s="112" t="str">
        <f ca="1">'Line Items'!D38</f>
        <v>Bus Feeder Income</v>
      </c>
      <c r="E180" s="93"/>
      <c r="F180" s="113" t="str">
        <f t="shared" si="40"/>
        <v>£000</v>
      </c>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2"/>
      <c r="AD180" s="96" t="s">
        <v>126</v>
      </c>
    </row>
    <row r="181" spans="4:30" ht="12.75" hidden="1" customHeight="1" outlineLevel="1">
      <c r="D181" s="112" t="str">
        <f ca="1">'Line Items'!D39</f>
        <v>Non-geographical</v>
      </c>
      <c r="E181" s="93"/>
      <c r="F181" s="113" t="str">
        <f t="shared" si="40"/>
        <v>£000</v>
      </c>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2"/>
      <c r="AD181" s="96" t="s">
        <v>555</v>
      </c>
    </row>
    <row r="182" spans="4:30" ht="12.75" hidden="1" customHeight="1" outlineLevel="1">
      <c r="D182" s="112" t="str">
        <f ca="1">'Line Items'!D40</f>
        <v>[Other Fares Revenue Line 12]</v>
      </c>
      <c r="E182" s="93"/>
      <c r="F182" s="113" t="str">
        <f t="shared" si="40"/>
        <v>£000</v>
      </c>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2"/>
      <c r="AD182" s="96"/>
    </row>
    <row r="183" spans="4:30" ht="12.75" hidden="1" customHeight="1" outlineLevel="1">
      <c r="D183" s="112" t="str">
        <f ca="1">'Line Items'!D41</f>
        <v>[Other Fares Revenue Line 13]</v>
      </c>
      <c r="E183" s="93"/>
      <c r="F183" s="113" t="str">
        <f t="shared" si="40"/>
        <v>£000</v>
      </c>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2"/>
      <c r="AD183" s="96"/>
    </row>
    <row r="184" spans="4:30" ht="12.75" hidden="1" customHeight="1" outlineLevel="1">
      <c r="D184" s="112" t="str">
        <f ca="1">'Line Items'!D42</f>
        <v>[Other Fares Revenue Line 14]</v>
      </c>
      <c r="E184" s="93"/>
      <c r="F184" s="113" t="str">
        <f t="shared" si="40"/>
        <v>£000</v>
      </c>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2"/>
      <c r="AD184" s="96"/>
    </row>
    <row r="185" spans="4:30" ht="12.75" hidden="1" customHeight="1" outlineLevel="1">
      <c r="D185" s="112" t="str">
        <f ca="1">'Line Items'!D43</f>
        <v>[Other Fares Revenue Line 15]</v>
      </c>
      <c r="E185" s="93"/>
      <c r="F185" s="113" t="str">
        <f t="shared" si="40"/>
        <v>£000</v>
      </c>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2"/>
      <c r="AD185" s="96"/>
    </row>
    <row r="186" spans="4:30" ht="12.75" hidden="1" customHeight="1" outlineLevel="1">
      <c r="D186" s="112" t="str">
        <f ca="1">'Line Items'!D44</f>
        <v>[Other Fares Revenue Line 16]</v>
      </c>
      <c r="E186" s="93"/>
      <c r="F186" s="113" t="str">
        <f t="shared" si="40"/>
        <v>£000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2"/>
      <c r="AD186" s="96"/>
    </row>
    <row r="187" spans="4:30" ht="12.75" hidden="1" customHeight="1" outlineLevel="1">
      <c r="D187" s="112" t="str">
        <f ca="1">'Line Items'!D45</f>
        <v>[Other Fares Revenue Line 17]</v>
      </c>
      <c r="E187" s="93"/>
      <c r="F187" s="113" t="str">
        <f t="shared" si="40"/>
        <v>£000</v>
      </c>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D187" s="96"/>
    </row>
    <row r="188" spans="4:30" ht="12.75" hidden="1" customHeight="1" outlineLevel="1">
      <c r="D188" s="112" t="str">
        <f ca="1">'Line Items'!D46</f>
        <v>[Other Fares Revenue Line 18]</v>
      </c>
      <c r="E188" s="93"/>
      <c r="F188" s="113" t="str">
        <f t="shared" si="40"/>
        <v>£000</v>
      </c>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2"/>
      <c r="AD188" s="96"/>
    </row>
    <row r="189" spans="4:30" ht="12.75" hidden="1" customHeight="1" outlineLevel="1">
      <c r="D189" s="112" t="str">
        <f ca="1">'Line Items'!D47</f>
        <v>[Other Fares Revenue Line 19]</v>
      </c>
      <c r="E189" s="93"/>
      <c r="F189" s="113" t="str">
        <f t="shared" si="40"/>
        <v>£000</v>
      </c>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2"/>
      <c r="AD189" s="96"/>
    </row>
    <row r="190" spans="4:30" ht="12.75" hidden="1" customHeight="1" outlineLevel="1">
      <c r="D190" s="123" t="str">
        <f ca="1">'Line Items'!D48</f>
        <v>[Other Fares Revenue Line 20]</v>
      </c>
      <c r="E190" s="183"/>
      <c r="F190" s="124" t="str">
        <f t="shared" si="40"/>
        <v>£000</v>
      </c>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5"/>
      <c r="AD190" s="100"/>
    </row>
    <row r="191" spans="4:30" ht="12.75" hidden="1" customHeight="1" outlineLevel="1">
      <c r="G191" s="94"/>
      <c r="H191" s="94"/>
      <c r="I191" s="94"/>
      <c r="J191" s="94"/>
      <c r="K191" s="94"/>
      <c r="L191" s="94"/>
      <c r="M191" s="94"/>
      <c r="N191" s="94"/>
      <c r="O191" s="94"/>
      <c r="P191" s="94"/>
      <c r="Q191" s="94"/>
      <c r="R191" s="94"/>
      <c r="S191" s="94"/>
      <c r="T191" s="94"/>
      <c r="U191" s="94"/>
      <c r="V191" s="94"/>
      <c r="W191" s="94"/>
      <c r="X191" s="94"/>
      <c r="Y191" s="94"/>
      <c r="Z191" s="94"/>
      <c r="AA191" s="94"/>
      <c r="AB191" s="94"/>
    </row>
    <row r="192" spans="4:30" ht="12.75" hidden="1" customHeight="1" outlineLevel="1">
      <c r="D192" s="186" t="str">
        <f ca="1">B169</f>
        <v>Other Fares Revenue</v>
      </c>
      <c r="E192" s="187"/>
      <c r="F192" s="188" t="str">
        <f>F190</f>
        <v>£000</v>
      </c>
      <c r="G192" s="189">
        <f>SUM(G171:G190)</f>
        <v>0</v>
      </c>
      <c r="H192" s="189">
        <f t="shared" ref="H192:AA192" si="41">SUM(H171:H190)</f>
        <v>0</v>
      </c>
      <c r="I192" s="189">
        <f t="shared" si="41"/>
        <v>0</v>
      </c>
      <c r="J192" s="189">
        <f t="shared" si="41"/>
        <v>0</v>
      </c>
      <c r="K192" s="189">
        <f t="shared" si="41"/>
        <v>0</v>
      </c>
      <c r="L192" s="189">
        <f t="shared" si="41"/>
        <v>0</v>
      </c>
      <c r="M192" s="189">
        <f t="shared" si="41"/>
        <v>0</v>
      </c>
      <c r="N192" s="189">
        <f t="shared" si="41"/>
        <v>0</v>
      </c>
      <c r="O192" s="189">
        <f t="shared" si="41"/>
        <v>0</v>
      </c>
      <c r="P192" s="189">
        <f t="shared" si="41"/>
        <v>0</v>
      </c>
      <c r="Q192" s="189">
        <f t="shared" si="41"/>
        <v>0</v>
      </c>
      <c r="R192" s="189">
        <f t="shared" si="41"/>
        <v>0</v>
      </c>
      <c r="S192" s="189">
        <f t="shared" si="41"/>
        <v>0</v>
      </c>
      <c r="T192" s="189">
        <f t="shared" si="41"/>
        <v>0</v>
      </c>
      <c r="U192" s="189">
        <f t="shared" si="41"/>
        <v>0</v>
      </c>
      <c r="V192" s="189">
        <f t="shared" si="41"/>
        <v>0</v>
      </c>
      <c r="W192" s="189">
        <f t="shared" si="41"/>
        <v>0</v>
      </c>
      <c r="X192" s="189">
        <f t="shared" si="41"/>
        <v>0</v>
      </c>
      <c r="Y192" s="189">
        <f t="shared" si="41"/>
        <v>0</v>
      </c>
      <c r="Z192" s="189">
        <f t="shared" si="41"/>
        <v>0</v>
      </c>
      <c r="AA192" s="189">
        <f t="shared" si="41"/>
        <v>0</v>
      </c>
      <c r="AB192" s="190">
        <f>SUM(AB171:AB190)</f>
        <v>0</v>
      </c>
      <c r="AD192" s="191"/>
    </row>
    <row r="193" spans="2:30" collapsed="1">
      <c r="G193" s="94"/>
      <c r="H193" s="94"/>
      <c r="I193" s="94"/>
      <c r="J193" s="94"/>
      <c r="K193" s="94"/>
      <c r="L193" s="94"/>
      <c r="M193" s="94"/>
      <c r="N193" s="94"/>
      <c r="O193" s="94"/>
      <c r="P193" s="94"/>
      <c r="Q193" s="94"/>
      <c r="R193" s="94"/>
      <c r="S193" s="94"/>
      <c r="T193" s="94"/>
      <c r="U193" s="94"/>
      <c r="V193" s="94"/>
      <c r="W193" s="94"/>
      <c r="X193" s="94"/>
      <c r="Y193" s="94"/>
      <c r="Z193" s="94"/>
      <c r="AA193" s="94"/>
      <c r="AB193" s="94"/>
    </row>
    <row r="194" spans="2:30">
      <c r="G194" s="94"/>
      <c r="H194" s="94"/>
      <c r="I194" s="94"/>
      <c r="J194" s="94"/>
      <c r="K194" s="94"/>
      <c r="L194" s="94"/>
      <c r="M194" s="94"/>
      <c r="N194" s="94"/>
      <c r="O194" s="94"/>
      <c r="P194" s="94"/>
      <c r="Q194" s="94"/>
      <c r="R194" s="94"/>
      <c r="S194" s="94"/>
      <c r="T194" s="94"/>
      <c r="U194" s="94"/>
      <c r="V194" s="94"/>
      <c r="W194" s="94"/>
      <c r="X194" s="94"/>
      <c r="Y194" s="94"/>
      <c r="Z194" s="94"/>
      <c r="AA194" s="94"/>
      <c r="AB194" s="94"/>
    </row>
    <row r="195" spans="2:30" ht="16.5">
      <c r="B195" s="5" t="str">
        <f>"Total "&amp;B9</f>
        <v xml:space="preserve">Total </v>
      </c>
      <c r="C195" s="5"/>
      <c r="D195" s="5"/>
      <c r="E195" s="5"/>
      <c r="F195" s="5"/>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5"/>
      <c r="AD195" s="5"/>
    </row>
    <row r="196" spans="2:30" ht="12.75" hidden="1" customHeight="1" outlineLevel="1">
      <c r="G196" s="94"/>
      <c r="H196" s="94"/>
      <c r="I196" s="94"/>
      <c r="J196" s="94"/>
      <c r="K196" s="94"/>
      <c r="L196" s="94"/>
      <c r="M196" s="94"/>
      <c r="N196" s="94"/>
      <c r="O196" s="94"/>
      <c r="P196" s="94"/>
      <c r="Q196" s="94"/>
      <c r="R196" s="94"/>
      <c r="S196" s="94"/>
      <c r="T196" s="94"/>
      <c r="U196" s="94"/>
      <c r="V196" s="94"/>
      <c r="W196" s="94"/>
      <c r="X196" s="94"/>
      <c r="Y196" s="94"/>
      <c r="Z196" s="94"/>
      <c r="AA196" s="94"/>
      <c r="AB196" s="94"/>
    </row>
    <row r="197" spans="2:30" ht="12.75" hidden="1" customHeight="1" outlineLevel="1">
      <c r="D197" s="106" t="str">
        <f>PROPER(D167)</f>
        <v>Total Revenue By Service Group</v>
      </c>
      <c r="E197" s="89"/>
      <c r="F197" s="192" t="str">
        <f t="shared" ref="F197" si="42">F167</f>
        <v>£000</v>
      </c>
      <c r="G197" s="90">
        <f>G167</f>
        <v>0</v>
      </c>
      <c r="H197" s="90">
        <f t="shared" ref="H197:S197" si="43">H167</f>
        <v>0</v>
      </c>
      <c r="I197" s="90">
        <f>I167</f>
        <v>0</v>
      </c>
      <c r="J197" s="90">
        <f t="shared" si="43"/>
        <v>0</v>
      </c>
      <c r="K197" s="90">
        <f t="shared" si="43"/>
        <v>0</v>
      </c>
      <c r="L197" s="90">
        <f t="shared" si="43"/>
        <v>0</v>
      </c>
      <c r="M197" s="90">
        <f t="shared" si="43"/>
        <v>0</v>
      </c>
      <c r="N197" s="90">
        <f t="shared" si="43"/>
        <v>0</v>
      </c>
      <c r="O197" s="90">
        <f t="shared" si="43"/>
        <v>0</v>
      </c>
      <c r="P197" s="90">
        <f t="shared" si="43"/>
        <v>0</v>
      </c>
      <c r="Q197" s="90">
        <f t="shared" si="43"/>
        <v>0</v>
      </c>
      <c r="R197" s="90">
        <f t="shared" si="43"/>
        <v>0</v>
      </c>
      <c r="S197" s="90">
        <f t="shared" si="43"/>
        <v>0</v>
      </c>
      <c r="T197" s="90">
        <f>T167</f>
        <v>0</v>
      </c>
      <c r="U197" s="90">
        <f>U167</f>
        <v>0</v>
      </c>
      <c r="V197" s="90">
        <f t="shared" ref="V197:AA197" si="44">V167</f>
        <v>0</v>
      </c>
      <c r="W197" s="90">
        <f t="shared" si="44"/>
        <v>0</v>
      </c>
      <c r="X197" s="90">
        <f t="shared" si="44"/>
        <v>0</v>
      </c>
      <c r="Y197" s="90">
        <f t="shared" si="44"/>
        <v>0</v>
      </c>
      <c r="Z197" s="90">
        <f t="shared" si="44"/>
        <v>0</v>
      </c>
      <c r="AA197" s="90">
        <f t="shared" si="44"/>
        <v>0</v>
      </c>
      <c r="AB197" s="91">
        <f>AB167</f>
        <v>0</v>
      </c>
      <c r="AD197" s="193"/>
    </row>
    <row r="198" spans="2:30" ht="12.75" hidden="1" customHeight="1" outlineLevel="1">
      <c r="D198" s="123" t="str">
        <f ca="1">D192</f>
        <v>Other Fares Revenue</v>
      </c>
      <c r="E198" s="183"/>
      <c r="F198" s="124" t="str">
        <f t="shared" ref="F198" si="45">F192</f>
        <v>£000</v>
      </c>
      <c r="G198" s="98">
        <f>G192</f>
        <v>0</v>
      </c>
      <c r="H198" s="98">
        <f t="shared" ref="H198:S198" si="46">H192</f>
        <v>0</v>
      </c>
      <c r="I198" s="98">
        <f t="shared" si="46"/>
        <v>0</v>
      </c>
      <c r="J198" s="98">
        <f t="shared" si="46"/>
        <v>0</v>
      </c>
      <c r="K198" s="98">
        <f t="shared" si="46"/>
        <v>0</v>
      </c>
      <c r="L198" s="98">
        <f t="shared" si="46"/>
        <v>0</v>
      </c>
      <c r="M198" s="98">
        <f t="shared" si="46"/>
        <v>0</v>
      </c>
      <c r="N198" s="98">
        <f t="shared" si="46"/>
        <v>0</v>
      </c>
      <c r="O198" s="98">
        <f t="shared" si="46"/>
        <v>0</v>
      </c>
      <c r="P198" s="98">
        <f t="shared" si="46"/>
        <v>0</v>
      </c>
      <c r="Q198" s="98">
        <f t="shared" si="46"/>
        <v>0</v>
      </c>
      <c r="R198" s="98">
        <f t="shared" si="46"/>
        <v>0</v>
      </c>
      <c r="S198" s="98">
        <f t="shared" si="46"/>
        <v>0</v>
      </c>
      <c r="T198" s="98">
        <f>T192</f>
        <v>0</v>
      </c>
      <c r="U198" s="98">
        <f>U192</f>
        <v>0</v>
      </c>
      <c r="V198" s="98">
        <f t="shared" ref="V198:AA198" si="47">V192</f>
        <v>0</v>
      </c>
      <c r="W198" s="98">
        <f t="shared" si="47"/>
        <v>0</v>
      </c>
      <c r="X198" s="98">
        <f t="shared" si="47"/>
        <v>0</v>
      </c>
      <c r="Y198" s="98">
        <f t="shared" si="47"/>
        <v>0</v>
      </c>
      <c r="Z198" s="98">
        <f t="shared" si="47"/>
        <v>0</v>
      </c>
      <c r="AA198" s="98">
        <f t="shared" si="47"/>
        <v>0</v>
      </c>
      <c r="AB198" s="99">
        <f>AB192</f>
        <v>0</v>
      </c>
      <c r="AD198" s="195"/>
    </row>
    <row r="199" spans="2:30" ht="12.75" hidden="1" customHeight="1" outlineLevel="1">
      <c r="G199" s="94"/>
      <c r="H199" s="94"/>
      <c r="I199" s="94"/>
      <c r="J199" s="94"/>
      <c r="K199" s="94"/>
      <c r="L199" s="94"/>
      <c r="M199" s="94"/>
      <c r="N199" s="94"/>
      <c r="O199" s="94"/>
      <c r="P199" s="94"/>
      <c r="Q199" s="94"/>
      <c r="R199" s="94"/>
      <c r="S199" s="94"/>
      <c r="T199" s="94"/>
      <c r="U199" s="94"/>
      <c r="V199" s="94"/>
      <c r="W199" s="94"/>
      <c r="X199" s="94"/>
      <c r="Y199" s="94"/>
      <c r="Z199" s="94"/>
      <c r="AA199" s="94"/>
      <c r="AB199" s="94"/>
    </row>
    <row r="200" spans="2:30" ht="12.75" hidden="1" customHeight="1" outlineLevel="1">
      <c r="D200" s="186" t="str">
        <f>B195</f>
        <v xml:space="preserve">Total </v>
      </c>
      <c r="E200" s="187"/>
      <c r="F200" s="188" t="str">
        <f>F198</f>
        <v>£000</v>
      </c>
      <c r="G200" s="189">
        <f>SUM(G197:G198)</f>
        <v>0</v>
      </c>
      <c r="H200" s="189">
        <f t="shared" ref="H200:S200" si="48">SUM(H197:H198)</f>
        <v>0</v>
      </c>
      <c r="I200" s="189">
        <f t="shared" si="48"/>
        <v>0</v>
      </c>
      <c r="J200" s="189">
        <f t="shared" si="48"/>
        <v>0</v>
      </c>
      <c r="K200" s="189">
        <f t="shared" si="48"/>
        <v>0</v>
      </c>
      <c r="L200" s="189">
        <f t="shared" si="48"/>
        <v>0</v>
      </c>
      <c r="M200" s="189">
        <f t="shared" si="48"/>
        <v>0</v>
      </c>
      <c r="N200" s="189">
        <f t="shared" si="48"/>
        <v>0</v>
      </c>
      <c r="O200" s="189">
        <f t="shared" si="48"/>
        <v>0</v>
      </c>
      <c r="P200" s="189">
        <f t="shared" si="48"/>
        <v>0</v>
      </c>
      <c r="Q200" s="189">
        <f t="shared" si="48"/>
        <v>0</v>
      </c>
      <c r="R200" s="189">
        <f t="shared" si="48"/>
        <v>0</v>
      </c>
      <c r="S200" s="189">
        <f t="shared" si="48"/>
        <v>0</v>
      </c>
      <c r="T200" s="189">
        <f>SUM(T197:T198)</f>
        <v>0</v>
      </c>
      <c r="U200" s="189">
        <f>SUM(U197:U198)</f>
        <v>0</v>
      </c>
      <c r="V200" s="189">
        <f t="shared" ref="V200:AA200" si="49">SUM(V197:V198)</f>
        <v>0</v>
      </c>
      <c r="W200" s="189">
        <f t="shared" si="49"/>
        <v>0</v>
      </c>
      <c r="X200" s="189">
        <f t="shared" si="49"/>
        <v>0</v>
      </c>
      <c r="Y200" s="189">
        <f t="shared" si="49"/>
        <v>0</v>
      </c>
      <c r="Z200" s="189">
        <f t="shared" si="49"/>
        <v>0</v>
      </c>
      <c r="AA200" s="189">
        <f t="shared" si="49"/>
        <v>0</v>
      </c>
      <c r="AB200" s="190">
        <f>SUM(AB197:AB198)</f>
        <v>0</v>
      </c>
      <c r="AD200" s="191"/>
    </row>
    <row r="201" spans="2:30" collapsed="1">
      <c r="G201" s="94"/>
      <c r="H201" s="94"/>
      <c r="I201" s="94"/>
      <c r="J201" s="94"/>
      <c r="K201" s="94"/>
      <c r="L201" s="94"/>
      <c r="M201" s="94"/>
      <c r="N201" s="94"/>
      <c r="O201" s="94"/>
      <c r="P201" s="94"/>
      <c r="Q201" s="94"/>
      <c r="R201" s="94"/>
      <c r="S201" s="94"/>
      <c r="T201" s="94"/>
      <c r="U201" s="94"/>
      <c r="V201" s="94"/>
      <c r="W201" s="94"/>
      <c r="X201" s="94"/>
      <c r="Y201" s="94"/>
      <c r="Z201" s="94"/>
      <c r="AA201" s="94"/>
      <c r="AB201" s="94"/>
    </row>
    <row r="202" spans="2:30">
      <c r="G202" s="94"/>
      <c r="H202" s="94"/>
      <c r="I202" s="94"/>
      <c r="J202" s="94"/>
      <c r="K202" s="94"/>
      <c r="L202" s="94"/>
      <c r="M202" s="94"/>
      <c r="N202" s="94"/>
      <c r="O202" s="94"/>
      <c r="P202" s="94"/>
      <c r="Q202" s="94"/>
      <c r="R202" s="94"/>
      <c r="S202" s="94"/>
      <c r="T202" s="94"/>
      <c r="U202" s="94"/>
      <c r="V202" s="94"/>
      <c r="W202" s="94"/>
      <c r="X202" s="94"/>
      <c r="Y202" s="94"/>
      <c r="Z202" s="94"/>
      <c r="AA202" s="94"/>
      <c r="AB202" s="94"/>
    </row>
    <row r="203" spans="2:30" ht="16.5">
      <c r="B203" s="5" t="s">
        <v>556</v>
      </c>
      <c r="C203" s="5"/>
      <c r="D203" s="5"/>
      <c r="E203" s="5"/>
      <c r="F203" s="5"/>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5"/>
      <c r="AD203" s="5"/>
    </row>
    <row r="204" spans="2:30">
      <c r="G204" s="94"/>
      <c r="H204" s="94"/>
      <c r="I204" s="94"/>
      <c r="J204" s="94"/>
      <c r="K204" s="94"/>
      <c r="L204" s="94"/>
      <c r="M204" s="94"/>
      <c r="N204" s="94"/>
      <c r="O204" s="94"/>
      <c r="P204" s="94"/>
      <c r="Q204" s="94"/>
      <c r="R204" s="94"/>
      <c r="S204" s="94"/>
      <c r="T204" s="94"/>
      <c r="U204" s="94"/>
      <c r="V204" s="94"/>
      <c r="W204" s="94"/>
      <c r="X204" s="94"/>
      <c r="Y204" s="94"/>
      <c r="Z204" s="94"/>
      <c r="AA204" s="94"/>
      <c r="AB204" s="94"/>
    </row>
    <row r="205" spans="2:30">
      <c r="B205" s="15" t="s">
        <v>557</v>
      </c>
      <c r="C205" s="15"/>
      <c r="D205" s="178"/>
      <c r="E205" s="178"/>
      <c r="F205" s="15"/>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5"/>
      <c r="AD205" s="15"/>
    </row>
    <row r="206" spans="2:30" ht="12.75" hidden="1" customHeight="1" outlineLevel="1">
      <c r="G206" s="94"/>
      <c r="H206" s="94"/>
      <c r="I206" s="94"/>
      <c r="J206" s="94"/>
      <c r="K206" s="94"/>
      <c r="L206" s="94"/>
      <c r="M206" s="94"/>
      <c r="N206" s="94"/>
      <c r="O206" s="94"/>
      <c r="P206" s="94"/>
      <c r="Q206" s="94"/>
      <c r="R206" s="94"/>
      <c r="S206" s="94"/>
      <c r="T206" s="94"/>
      <c r="U206" s="94"/>
      <c r="V206" s="94"/>
      <c r="W206" s="94"/>
      <c r="X206" s="94"/>
      <c r="Y206" s="94"/>
      <c r="Z206" s="94"/>
      <c r="AA206" s="94"/>
      <c r="AB206" s="94"/>
    </row>
    <row r="207" spans="2:30" ht="12.75" hidden="1" customHeight="1" outlineLevel="1">
      <c r="C207" s="144" t="str">
        <f>C17</f>
        <v>Seasons (First)</v>
      </c>
      <c r="G207" s="94"/>
      <c r="H207" s="94"/>
      <c r="I207" s="94"/>
      <c r="J207" s="94"/>
      <c r="K207" s="94"/>
      <c r="L207" s="94"/>
      <c r="M207" s="94"/>
      <c r="N207" s="94"/>
      <c r="O207" s="94"/>
      <c r="P207" s="94"/>
      <c r="Q207" s="94"/>
      <c r="R207" s="94"/>
      <c r="S207" s="94"/>
      <c r="T207" s="94"/>
      <c r="U207" s="94"/>
      <c r="V207" s="94"/>
      <c r="W207" s="94"/>
      <c r="X207" s="94"/>
      <c r="Y207" s="94"/>
      <c r="Z207" s="94"/>
      <c r="AA207" s="94"/>
      <c r="AB207" s="94"/>
    </row>
    <row r="208" spans="2:30" ht="12.75" hidden="1" customHeight="1" outlineLevel="1">
      <c r="D208" s="106" t="str">
        <f ca="1">'Line Items'!D14</f>
        <v xml:space="preserve">ED01 - Tyne, Tees &amp; Wear </v>
      </c>
      <c r="E208" s="89"/>
      <c r="F208" s="107" t="s">
        <v>558</v>
      </c>
      <c r="G208" s="179"/>
      <c r="H208" s="179"/>
      <c r="I208" s="180"/>
      <c r="J208" s="179"/>
      <c r="K208" s="180"/>
      <c r="L208" s="180"/>
      <c r="M208" s="179"/>
      <c r="N208" s="179"/>
      <c r="O208" s="179"/>
      <c r="P208" s="179"/>
      <c r="Q208" s="179"/>
      <c r="R208" s="179"/>
      <c r="S208" s="179"/>
      <c r="T208" s="179"/>
      <c r="U208" s="179"/>
      <c r="V208" s="179"/>
      <c r="W208" s="179"/>
      <c r="X208" s="179"/>
      <c r="Y208" s="179"/>
      <c r="Z208" s="179"/>
      <c r="AA208" s="179"/>
      <c r="AB208" s="504"/>
      <c r="AD208" s="92" t="s">
        <v>559</v>
      </c>
    </row>
    <row r="209" spans="3:30" ht="12.75" hidden="1" customHeight="1" outlineLevel="1">
      <c r="D209" s="112" t="str">
        <f ca="1">'Line Items'!D15</f>
        <v>ED02 - Lancashire &amp; Cumbria</v>
      </c>
      <c r="E209" s="93"/>
      <c r="F209" s="113" t="str">
        <f t="shared" ref="F209:F219" si="50">F208</f>
        <v>000 Jnys</v>
      </c>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2"/>
      <c r="AD209" s="96" t="s">
        <v>985</v>
      </c>
    </row>
    <row r="210" spans="3:30" ht="12.75" hidden="1" customHeight="1" outlineLevel="1">
      <c r="D210" s="112" t="str">
        <f ca="1">'Line Items'!D16</f>
        <v xml:space="preserve">ED04 - West &amp; North Yorkshire Inter-Urban </v>
      </c>
      <c r="E210" s="93"/>
      <c r="F210" s="113" t="str">
        <f t="shared" si="50"/>
        <v>000 Jnys</v>
      </c>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2"/>
      <c r="AD210" s="96"/>
    </row>
    <row r="211" spans="3:30" ht="12.75" hidden="1" customHeight="1" outlineLevel="1">
      <c r="D211" s="112" t="str">
        <f ca="1">'Line Items'!D17</f>
        <v xml:space="preserve">ED05 - West &amp; North Yorkshire Local </v>
      </c>
      <c r="E211" s="93"/>
      <c r="F211" s="113" t="str">
        <f t="shared" si="50"/>
        <v>000 Jnys</v>
      </c>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2"/>
      <c r="AD211" s="96"/>
    </row>
    <row r="212" spans="3:30" ht="12.75" hidden="1" customHeight="1" outlineLevel="1">
      <c r="D212" s="112" t="str">
        <f ca="1">'Line Items'!D18</f>
        <v>ED06 - South &amp; East Yorkshire Inter-Urban</v>
      </c>
      <c r="E212" s="93"/>
      <c r="F212" s="113" t="str">
        <f t="shared" si="50"/>
        <v>000 Jnys</v>
      </c>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2"/>
      <c r="AD212" s="96"/>
    </row>
    <row r="213" spans="3:30" ht="12.75" hidden="1" customHeight="1" outlineLevel="1">
      <c r="D213" s="112" t="str">
        <f ca="1">'Line Items'!D19</f>
        <v>ED07 - South &amp; East Yorkshire Local</v>
      </c>
      <c r="E213" s="93"/>
      <c r="F213" s="113" t="str">
        <f t="shared" si="50"/>
        <v>000 Jnys</v>
      </c>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2"/>
      <c r="AD213" s="96"/>
    </row>
    <row r="214" spans="3:30" ht="12.75" hidden="1" customHeight="1" outlineLevel="1">
      <c r="D214" s="112" t="str">
        <f ca="1">'Line Items'!D20</f>
        <v>ED08 - North Manchester</v>
      </c>
      <c r="E214" s="93"/>
      <c r="F214" s="113" t="str">
        <f t="shared" si="50"/>
        <v>000 Jnys</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D214" s="96"/>
    </row>
    <row r="215" spans="3:30" ht="12.75" hidden="1" customHeight="1" outlineLevel="1">
      <c r="D215" s="112" t="str">
        <f ca="1">'Line Items'!D21</f>
        <v xml:space="preserve">ED09 - Merseyrail City Lines </v>
      </c>
      <c r="E215" s="93"/>
      <c r="F215" s="113" t="str">
        <f t="shared" si="50"/>
        <v>000 Jnys</v>
      </c>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2"/>
      <c r="AD215" s="96"/>
    </row>
    <row r="216" spans="3:30" ht="12.75" hidden="1" customHeight="1" outlineLevel="1">
      <c r="D216" s="112" t="str">
        <f ca="1">'Line Items'!D22</f>
        <v xml:space="preserve">ED10 - South Manchester </v>
      </c>
      <c r="E216" s="93"/>
      <c r="F216" s="113" t="str">
        <f t="shared" si="50"/>
        <v>000 Jnys</v>
      </c>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2"/>
      <c r="AD216" s="96"/>
    </row>
    <row r="217" spans="3:30" ht="12.75" hidden="1" customHeight="1" outlineLevel="1">
      <c r="D217" s="112" t="str">
        <f ca="1">'Line Items'!D23</f>
        <v>ED11 - Former EA03 - North West</v>
      </c>
      <c r="E217" s="93"/>
      <c r="F217" s="113" t="str">
        <f t="shared" si="50"/>
        <v>000 Jnys</v>
      </c>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2"/>
      <c r="AD217" s="96"/>
    </row>
    <row r="218" spans="3:30" ht="12.75" hidden="1" customHeight="1" outlineLevel="1">
      <c r="D218" s="112" t="str">
        <f ca="1">'Line Items'!D24</f>
        <v>ED12 - Former EA06 - Manchester Airport - Blackpool</v>
      </c>
      <c r="E218" s="93"/>
      <c r="F218" s="113" t="str">
        <f t="shared" si="50"/>
        <v>000 Jnys</v>
      </c>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2"/>
      <c r="AD218" s="96"/>
    </row>
    <row r="219" spans="3:30" ht="12.75" hidden="1" customHeight="1" outlineLevel="1">
      <c r="D219" s="123" t="str">
        <f ca="1">'Line Items'!D25</f>
        <v>[Passenger Revenue Service Groups Line 12]</v>
      </c>
      <c r="E219" s="183"/>
      <c r="F219" s="124" t="str">
        <f t="shared" si="50"/>
        <v>000 Jnys</v>
      </c>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5"/>
      <c r="AD219" s="100"/>
    </row>
    <row r="220" spans="3:30" ht="12.75" hidden="1" customHeight="1" outlineLevel="1">
      <c r="G220" s="94"/>
      <c r="H220" s="94"/>
      <c r="I220" s="94"/>
      <c r="J220" s="94"/>
      <c r="K220" s="94"/>
      <c r="L220" s="94"/>
      <c r="M220" s="94"/>
      <c r="N220" s="94"/>
      <c r="O220" s="94"/>
      <c r="P220" s="94"/>
      <c r="Q220" s="94"/>
      <c r="R220" s="94"/>
      <c r="S220" s="94"/>
      <c r="T220" s="94"/>
      <c r="U220" s="94"/>
      <c r="V220" s="94"/>
      <c r="W220" s="94"/>
      <c r="X220" s="94"/>
      <c r="Y220" s="94"/>
      <c r="Z220" s="94"/>
      <c r="AA220" s="94"/>
      <c r="AB220" s="94"/>
    </row>
    <row r="221" spans="3:30" ht="12.75" hidden="1" customHeight="1" outlineLevel="1">
      <c r="D221" s="186" t="str">
        <f>"Total "&amp;C207</f>
        <v>Total Seasons (First)</v>
      </c>
      <c r="E221" s="187"/>
      <c r="F221" s="188" t="str">
        <f>F219</f>
        <v>000 Jnys</v>
      </c>
      <c r="G221" s="189">
        <f>SUM(G208:G219)</f>
        <v>0</v>
      </c>
      <c r="H221" s="189">
        <f>SUM(H208:H219)</f>
        <v>0</v>
      </c>
      <c r="I221" s="189">
        <f t="shared" ref="I221:AB221" si="51">SUM(I208:I219)</f>
        <v>0</v>
      </c>
      <c r="J221" s="189">
        <f t="shared" si="51"/>
        <v>0</v>
      </c>
      <c r="K221" s="189">
        <f t="shared" si="51"/>
        <v>0</v>
      </c>
      <c r="L221" s="189">
        <f t="shared" si="51"/>
        <v>0</v>
      </c>
      <c r="M221" s="189">
        <f t="shared" si="51"/>
        <v>0</v>
      </c>
      <c r="N221" s="189">
        <f t="shared" si="51"/>
        <v>0</v>
      </c>
      <c r="O221" s="189">
        <f t="shared" si="51"/>
        <v>0</v>
      </c>
      <c r="P221" s="189">
        <f t="shared" si="51"/>
        <v>0</v>
      </c>
      <c r="Q221" s="189">
        <f t="shared" si="51"/>
        <v>0</v>
      </c>
      <c r="R221" s="189">
        <f t="shared" si="51"/>
        <v>0</v>
      </c>
      <c r="S221" s="189">
        <f t="shared" si="51"/>
        <v>0</v>
      </c>
      <c r="T221" s="189">
        <f t="shared" si="51"/>
        <v>0</v>
      </c>
      <c r="U221" s="189">
        <f t="shared" si="51"/>
        <v>0</v>
      </c>
      <c r="V221" s="189">
        <f t="shared" si="51"/>
        <v>0</v>
      </c>
      <c r="W221" s="189">
        <f t="shared" si="51"/>
        <v>0</v>
      </c>
      <c r="X221" s="189">
        <f t="shared" si="51"/>
        <v>0</v>
      </c>
      <c r="Y221" s="189">
        <f t="shared" si="51"/>
        <v>0</v>
      </c>
      <c r="Z221" s="189">
        <f t="shared" si="51"/>
        <v>0</v>
      </c>
      <c r="AA221" s="189">
        <f t="shared" si="51"/>
        <v>0</v>
      </c>
      <c r="AB221" s="190">
        <f t="shared" si="51"/>
        <v>0</v>
      </c>
      <c r="AD221" s="191"/>
    </row>
    <row r="222" spans="3:30" ht="12.75" hidden="1" customHeight="1" outlineLevel="1">
      <c r="G222" s="94"/>
      <c r="H222" s="94"/>
      <c r="I222" s="94"/>
      <c r="J222" s="94"/>
      <c r="K222" s="94"/>
      <c r="L222" s="94"/>
      <c r="M222" s="94"/>
      <c r="N222" s="94"/>
      <c r="O222" s="94"/>
      <c r="P222" s="94"/>
      <c r="Q222" s="94"/>
      <c r="R222" s="94"/>
      <c r="S222" s="94"/>
      <c r="T222" s="94"/>
      <c r="U222" s="94"/>
      <c r="V222" s="94"/>
      <c r="W222" s="94"/>
      <c r="X222" s="94"/>
      <c r="Y222" s="94"/>
      <c r="Z222" s="94"/>
      <c r="AA222" s="94"/>
      <c r="AB222" s="94"/>
    </row>
    <row r="223" spans="3:30" ht="12.75" hidden="1" customHeight="1" outlineLevel="1">
      <c r="C223" s="144" t="str">
        <f>C33</f>
        <v>Seasons (Standard)</v>
      </c>
      <c r="G223" s="94"/>
      <c r="H223" s="94"/>
      <c r="I223" s="94"/>
      <c r="J223" s="94"/>
      <c r="K223" s="94"/>
      <c r="L223" s="94"/>
      <c r="M223" s="94"/>
      <c r="N223" s="94"/>
      <c r="O223" s="94"/>
      <c r="P223" s="94"/>
      <c r="Q223" s="94"/>
      <c r="R223" s="94"/>
      <c r="S223" s="94"/>
      <c r="T223" s="94"/>
      <c r="U223" s="94"/>
      <c r="V223" s="94"/>
      <c r="W223" s="94"/>
      <c r="X223" s="94"/>
      <c r="Y223" s="94"/>
      <c r="Z223" s="94"/>
      <c r="AA223" s="94"/>
      <c r="AB223" s="94"/>
    </row>
    <row r="224" spans="3:30" ht="12.75" hidden="1" customHeight="1" outlineLevel="1">
      <c r="D224" s="106" t="str">
        <f ca="1">'Line Items'!D14</f>
        <v xml:space="preserve">ED01 - Tyne, Tees &amp; Wear </v>
      </c>
      <c r="E224" s="89"/>
      <c r="F224" s="192" t="str">
        <f t="shared" ref="F224:F232" si="52">F208</f>
        <v>000 Jnys</v>
      </c>
      <c r="G224" s="179"/>
      <c r="H224" s="179"/>
      <c r="I224" s="180"/>
      <c r="J224" s="179"/>
      <c r="K224" s="180"/>
      <c r="L224" s="180"/>
      <c r="M224" s="179"/>
      <c r="N224" s="179"/>
      <c r="O224" s="179"/>
      <c r="P224" s="179"/>
      <c r="Q224" s="179"/>
      <c r="R224" s="179"/>
      <c r="S224" s="179"/>
      <c r="T224" s="179"/>
      <c r="U224" s="179"/>
      <c r="V224" s="179"/>
      <c r="W224" s="179"/>
      <c r="X224" s="179"/>
      <c r="Y224" s="179"/>
      <c r="Z224" s="179"/>
      <c r="AA224" s="179"/>
      <c r="AB224" s="504"/>
      <c r="AD224" s="92" t="s">
        <v>560</v>
      </c>
    </row>
    <row r="225" spans="4:30" ht="12.75" hidden="1" customHeight="1" outlineLevel="1">
      <c r="D225" s="112" t="str">
        <f ca="1">'Line Items'!D15</f>
        <v>ED02 - Lancashire &amp; Cumbria</v>
      </c>
      <c r="E225" s="93"/>
      <c r="F225" s="113" t="str">
        <f t="shared" si="52"/>
        <v>000 Jnys</v>
      </c>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2"/>
      <c r="AD225" s="96" t="s">
        <v>985</v>
      </c>
    </row>
    <row r="226" spans="4:30" ht="12.75" hidden="1" customHeight="1" outlineLevel="1">
      <c r="D226" s="112" t="str">
        <f ca="1">'Line Items'!D16</f>
        <v xml:space="preserve">ED04 - West &amp; North Yorkshire Inter-Urban </v>
      </c>
      <c r="E226" s="93"/>
      <c r="F226" s="113" t="str">
        <f t="shared" si="52"/>
        <v>000 Jnys</v>
      </c>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2"/>
      <c r="AD226" s="96"/>
    </row>
    <row r="227" spans="4:30" ht="12.75" hidden="1" customHeight="1" outlineLevel="1">
      <c r="D227" s="112" t="str">
        <f ca="1">'Line Items'!D17</f>
        <v xml:space="preserve">ED05 - West &amp; North Yorkshire Local </v>
      </c>
      <c r="E227" s="93"/>
      <c r="F227" s="113" t="str">
        <f t="shared" si="52"/>
        <v>000 Jnys</v>
      </c>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D227" s="96"/>
    </row>
    <row r="228" spans="4:30" ht="12.75" hidden="1" customHeight="1" outlineLevel="1">
      <c r="D228" s="112" t="str">
        <f ca="1">'Line Items'!D18</f>
        <v>ED06 - South &amp; East Yorkshire Inter-Urban</v>
      </c>
      <c r="E228" s="93"/>
      <c r="F228" s="113" t="str">
        <f t="shared" si="52"/>
        <v>000 Jnys</v>
      </c>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2"/>
      <c r="AD228" s="96"/>
    </row>
    <row r="229" spans="4:30" ht="12.75" hidden="1" customHeight="1" outlineLevel="1">
      <c r="D229" s="112" t="str">
        <f ca="1">'Line Items'!D19</f>
        <v>ED07 - South &amp; East Yorkshire Local</v>
      </c>
      <c r="E229" s="93"/>
      <c r="F229" s="113" t="str">
        <f t="shared" si="52"/>
        <v>000 Jnys</v>
      </c>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2"/>
      <c r="AD229" s="96"/>
    </row>
    <row r="230" spans="4:30" ht="12.75" hidden="1" customHeight="1" outlineLevel="1">
      <c r="D230" s="112" t="str">
        <f ca="1">'Line Items'!D20</f>
        <v>ED08 - North Manchester</v>
      </c>
      <c r="E230" s="93"/>
      <c r="F230" s="113" t="str">
        <f t="shared" si="52"/>
        <v>000 Jnys</v>
      </c>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2"/>
      <c r="AD230" s="96"/>
    </row>
    <row r="231" spans="4:30" ht="12.75" hidden="1" customHeight="1" outlineLevel="1">
      <c r="D231" s="112" t="str">
        <f ca="1">'Line Items'!D21</f>
        <v xml:space="preserve">ED09 - Merseyrail City Lines </v>
      </c>
      <c r="E231" s="93"/>
      <c r="F231" s="113" t="str">
        <f t="shared" si="52"/>
        <v>000 Jnys</v>
      </c>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2"/>
      <c r="AD231" s="96"/>
    </row>
    <row r="232" spans="4:30" ht="12.75" hidden="1" customHeight="1" outlineLevel="1">
      <c r="D232" s="112" t="str">
        <f ca="1">'Line Items'!D22</f>
        <v xml:space="preserve">ED10 - South Manchester </v>
      </c>
      <c r="E232" s="93"/>
      <c r="F232" s="113" t="str">
        <f t="shared" si="52"/>
        <v>000 Jnys</v>
      </c>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2"/>
      <c r="AD232" s="96"/>
    </row>
    <row r="233" spans="4:30" ht="12.75" hidden="1" customHeight="1" outlineLevel="1">
      <c r="D233" s="112" t="str">
        <f ca="1">'Line Items'!D23</f>
        <v>ED11 - Former EA03 - North West</v>
      </c>
      <c r="E233" s="93"/>
      <c r="F233" s="113" t="str">
        <f t="shared" ref="F233:F234" si="53">F217</f>
        <v>000 Jnys</v>
      </c>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2"/>
      <c r="AD233" s="96"/>
    </row>
    <row r="234" spans="4:30" ht="12.75" hidden="1" customHeight="1" outlineLevel="1">
      <c r="D234" s="112" t="str">
        <f ca="1">'Line Items'!D24</f>
        <v>ED12 - Former EA06 - Manchester Airport - Blackpool</v>
      </c>
      <c r="E234" s="93"/>
      <c r="F234" s="113" t="str">
        <f t="shared" si="53"/>
        <v>000 Jnys</v>
      </c>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2"/>
      <c r="AD234" s="96"/>
    </row>
    <row r="235" spans="4:30" ht="12.75" hidden="1" customHeight="1" outlineLevel="1">
      <c r="D235" s="123" t="str">
        <f ca="1">'Line Items'!D25</f>
        <v>[Passenger Revenue Service Groups Line 12]</v>
      </c>
      <c r="E235" s="183"/>
      <c r="F235" s="124" t="str">
        <f t="shared" ref="F235" si="54">F219</f>
        <v>000 Jnys</v>
      </c>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5"/>
      <c r="AD235" s="100"/>
    </row>
    <row r="236" spans="4:30" ht="12.75" hidden="1" customHeight="1" outlineLevel="1">
      <c r="G236" s="94"/>
      <c r="H236" s="94"/>
      <c r="I236" s="94"/>
      <c r="J236" s="94"/>
      <c r="K236" s="94"/>
      <c r="L236" s="94"/>
      <c r="M236" s="94"/>
      <c r="N236" s="94"/>
      <c r="O236" s="94"/>
      <c r="P236" s="94"/>
      <c r="Q236" s="94"/>
      <c r="R236" s="94"/>
      <c r="S236" s="94"/>
      <c r="T236" s="94"/>
      <c r="U236" s="94"/>
      <c r="V236" s="94"/>
      <c r="W236" s="94"/>
      <c r="X236" s="94"/>
      <c r="Y236" s="94"/>
      <c r="Z236" s="94"/>
      <c r="AA236" s="94"/>
      <c r="AB236" s="94"/>
    </row>
    <row r="237" spans="4:30" ht="12.75" hidden="1" customHeight="1" outlineLevel="1">
      <c r="D237" s="186" t="str">
        <f>"Total "&amp;C223</f>
        <v>Total Seasons (Standard)</v>
      </c>
      <c r="E237" s="187"/>
      <c r="F237" s="188" t="str">
        <f>F235</f>
        <v>000 Jnys</v>
      </c>
      <c r="G237" s="189">
        <f t="shared" ref="G237:AB237" si="55">SUM(G224:G235)</f>
        <v>0</v>
      </c>
      <c r="H237" s="189">
        <f t="shared" si="55"/>
        <v>0</v>
      </c>
      <c r="I237" s="189">
        <f t="shared" si="55"/>
        <v>0</v>
      </c>
      <c r="J237" s="189">
        <f t="shared" si="55"/>
        <v>0</v>
      </c>
      <c r="K237" s="189">
        <f t="shared" si="55"/>
        <v>0</v>
      </c>
      <c r="L237" s="189">
        <f t="shared" si="55"/>
        <v>0</v>
      </c>
      <c r="M237" s="189">
        <f t="shared" si="55"/>
        <v>0</v>
      </c>
      <c r="N237" s="189">
        <f t="shared" si="55"/>
        <v>0</v>
      </c>
      <c r="O237" s="189">
        <f t="shared" si="55"/>
        <v>0</v>
      </c>
      <c r="P237" s="189">
        <f t="shared" si="55"/>
        <v>0</v>
      </c>
      <c r="Q237" s="189">
        <f t="shared" si="55"/>
        <v>0</v>
      </c>
      <c r="R237" s="189">
        <f t="shared" si="55"/>
        <v>0</v>
      </c>
      <c r="S237" s="189">
        <f t="shared" si="55"/>
        <v>0</v>
      </c>
      <c r="T237" s="189">
        <f t="shared" si="55"/>
        <v>0</v>
      </c>
      <c r="U237" s="189">
        <f t="shared" si="55"/>
        <v>0</v>
      </c>
      <c r="V237" s="189">
        <f t="shared" si="55"/>
        <v>0</v>
      </c>
      <c r="W237" s="189">
        <f t="shared" si="55"/>
        <v>0</v>
      </c>
      <c r="X237" s="189">
        <f t="shared" si="55"/>
        <v>0</v>
      </c>
      <c r="Y237" s="189">
        <f t="shared" si="55"/>
        <v>0</v>
      </c>
      <c r="Z237" s="189">
        <f t="shared" si="55"/>
        <v>0</v>
      </c>
      <c r="AA237" s="189">
        <f t="shared" si="55"/>
        <v>0</v>
      </c>
      <c r="AB237" s="190">
        <f t="shared" si="55"/>
        <v>0</v>
      </c>
      <c r="AD237" s="191"/>
    </row>
    <row r="238" spans="4:30" ht="12.75" hidden="1" customHeight="1" outlineLevel="1">
      <c r="G238" s="94"/>
      <c r="H238" s="94"/>
      <c r="I238" s="94"/>
      <c r="J238" s="94"/>
      <c r="K238" s="94"/>
      <c r="L238" s="94"/>
      <c r="M238" s="94"/>
      <c r="N238" s="94"/>
      <c r="O238" s="94"/>
      <c r="P238" s="94"/>
      <c r="Q238" s="94"/>
      <c r="R238" s="94"/>
      <c r="S238" s="94"/>
      <c r="T238" s="94"/>
      <c r="U238" s="94"/>
      <c r="V238" s="94"/>
      <c r="W238" s="94"/>
      <c r="X238" s="94"/>
      <c r="Y238" s="94"/>
      <c r="Z238" s="94"/>
      <c r="AA238" s="94"/>
      <c r="AB238" s="94"/>
    </row>
    <row r="239" spans="4:30" ht="12.75" hidden="1" customHeight="1" outlineLevel="1">
      <c r="D239" s="186" t="s">
        <v>561</v>
      </c>
      <c r="E239" s="187"/>
      <c r="F239" s="188" t="str">
        <f>F237</f>
        <v>000 Jnys</v>
      </c>
      <c r="G239" s="189">
        <f t="shared" ref="G239:AB239" si="56">SUM(G221,G237)</f>
        <v>0</v>
      </c>
      <c r="H239" s="189">
        <f t="shared" si="56"/>
        <v>0</v>
      </c>
      <c r="I239" s="189">
        <f t="shared" si="56"/>
        <v>0</v>
      </c>
      <c r="J239" s="189">
        <f t="shared" si="56"/>
        <v>0</v>
      </c>
      <c r="K239" s="189">
        <f t="shared" si="56"/>
        <v>0</v>
      </c>
      <c r="L239" s="189">
        <f t="shared" si="56"/>
        <v>0</v>
      </c>
      <c r="M239" s="189">
        <f t="shared" si="56"/>
        <v>0</v>
      </c>
      <c r="N239" s="189">
        <f t="shared" si="56"/>
        <v>0</v>
      </c>
      <c r="O239" s="189">
        <f t="shared" si="56"/>
        <v>0</v>
      </c>
      <c r="P239" s="189">
        <f t="shared" si="56"/>
        <v>0</v>
      </c>
      <c r="Q239" s="189">
        <f t="shared" si="56"/>
        <v>0</v>
      </c>
      <c r="R239" s="189">
        <f t="shared" si="56"/>
        <v>0</v>
      </c>
      <c r="S239" s="189">
        <f t="shared" si="56"/>
        <v>0</v>
      </c>
      <c r="T239" s="189">
        <f t="shared" si="56"/>
        <v>0</v>
      </c>
      <c r="U239" s="189">
        <f t="shared" si="56"/>
        <v>0</v>
      </c>
      <c r="V239" s="189">
        <f t="shared" si="56"/>
        <v>0</v>
      </c>
      <c r="W239" s="189">
        <f t="shared" si="56"/>
        <v>0</v>
      </c>
      <c r="X239" s="189">
        <f t="shared" si="56"/>
        <v>0</v>
      </c>
      <c r="Y239" s="189">
        <f t="shared" si="56"/>
        <v>0</v>
      </c>
      <c r="Z239" s="189">
        <f t="shared" si="56"/>
        <v>0</v>
      </c>
      <c r="AA239" s="189">
        <f t="shared" si="56"/>
        <v>0</v>
      </c>
      <c r="AB239" s="190">
        <f t="shared" si="56"/>
        <v>0</v>
      </c>
      <c r="AD239" s="191"/>
    </row>
    <row r="240" spans="4:30" ht="12.75" hidden="1" customHeight="1" outlineLevel="1">
      <c r="G240" s="94"/>
      <c r="H240" s="94"/>
      <c r="I240" s="94"/>
      <c r="J240" s="94"/>
      <c r="K240" s="94"/>
      <c r="L240" s="94"/>
      <c r="M240" s="94"/>
      <c r="N240" s="94"/>
      <c r="O240" s="94"/>
      <c r="P240" s="94"/>
      <c r="Q240" s="94"/>
      <c r="R240" s="94"/>
      <c r="S240" s="94"/>
      <c r="T240" s="94"/>
      <c r="U240" s="94"/>
      <c r="V240" s="94"/>
      <c r="W240" s="94"/>
      <c r="X240" s="94"/>
      <c r="Y240" s="94"/>
      <c r="Z240" s="94"/>
      <c r="AA240" s="94"/>
      <c r="AB240" s="94"/>
    </row>
    <row r="241" spans="3:30" ht="12.75" hidden="1" customHeight="1" outlineLevel="1">
      <c r="C241" s="144" t="str">
        <f>C51</f>
        <v>Full Fare (First)</v>
      </c>
      <c r="G241" s="94"/>
      <c r="H241" s="94"/>
      <c r="I241" s="94"/>
      <c r="J241" s="94"/>
      <c r="K241" s="94"/>
      <c r="L241" s="94"/>
      <c r="M241" s="94"/>
      <c r="N241" s="94"/>
      <c r="O241" s="94"/>
      <c r="P241" s="94"/>
      <c r="Q241" s="94"/>
      <c r="R241" s="94"/>
      <c r="S241" s="94"/>
      <c r="T241" s="94"/>
      <c r="U241" s="94"/>
      <c r="V241" s="94"/>
      <c r="W241" s="94"/>
      <c r="X241" s="94"/>
      <c r="Y241" s="94"/>
      <c r="Z241" s="94"/>
      <c r="AA241" s="94"/>
      <c r="AB241" s="94"/>
    </row>
    <row r="242" spans="3:30" ht="12.75" hidden="1" customHeight="1" outlineLevel="1">
      <c r="D242" s="106" t="str">
        <f ca="1">'Line Items'!D14</f>
        <v xml:space="preserve">ED01 - Tyne, Tees &amp; Wear </v>
      </c>
      <c r="E242" s="89"/>
      <c r="F242" s="192" t="str">
        <f t="shared" ref="F242:F250" si="57">F224</f>
        <v>000 Jnys</v>
      </c>
      <c r="G242" s="179"/>
      <c r="H242" s="179"/>
      <c r="I242" s="180"/>
      <c r="J242" s="179"/>
      <c r="K242" s="180"/>
      <c r="L242" s="180"/>
      <c r="M242" s="179"/>
      <c r="N242" s="179"/>
      <c r="O242" s="179"/>
      <c r="P242" s="179"/>
      <c r="Q242" s="179"/>
      <c r="R242" s="179"/>
      <c r="S242" s="179"/>
      <c r="T242" s="179"/>
      <c r="U242" s="179"/>
      <c r="V242" s="179"/>
      <c r="W242" s="179"/>
      <c r="X242" s="179"/>
      <c r="Y242" s="179"/>
      <c r="Z242" s="179"/>
      <c r="AA242" s="179"/>
      <c r="AB242" s="504"/>
      <c r="AD242" s="92" t="s">
        <v>562</v>
      </c>
    </row>
    <row r="243" spans="3:30" ht="12.75" hidden="1" customHeight="1" outlineLevel="1">
      <c r="D243" s="112" t="str">
        <f ca="1">'Line Items'!D15</f>
        <v>ED02 - Lancashire &amp; Cumbria</v>
      </c>
      <c r="E243" s="93"/>
      <c r="F243" s="113" t="str">
        <f t="shared" si="57"/>
        <v>000 Jnys</v>
      </c>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2"/>
      <c r="AD243" s="96" t="s">
        <v>985</v>
      </c>
    </row>
    <row r="244" spans="3:30" ht="12.75" hidden="1" customHeight="1" outlineLevel="1">
      <c r="D244" s="112" t="str">
        <f ca="1">'Line Items'!D16</f>
        <v xml:space="preserve">ED04 - West &amp; North Yorkshire Inter-Urban </v>
      </c>
      <c r="E244" s="93"/>
      <c r="F244" s="113" t="str">
        <f t="shared" si="57"/>
        <v>000 Jnys</v>
      </c>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2"/>
      <c r="AD244" s="96"/>
    </row>
    <row r="245" spans="3:30" ht="12.75" hidden="1" customHeight="1" outlineLevel="1">
      <c r="D245" s="112" t="str">
        <f ca="1">'Line Items'!D17</f>
        <v xml:space="preserve">ED05 - West &amp; North Yorkshire Local </v>
      </c>
      <c r="E245" s="93"/>
      <c r="F245" s="113" t="str">
        <f t="shared" si="57"/>
        <v>000 Jnys</v>
      </c>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2"/>
      <c r="AD245" s="96"/>
    </row>
    <row r="246" spans="3:30" ht="12.75" hidden="1" customHeight="1" outlineLevel="1">
      <c r="D246" s="112" t="str">
        <f ca="1">'Line Items'!D18</f>
        <v>ED06 - South &amp; East Yorkshire Inter-Urban</v>
      </c>
      <c r="E246" s="93"/>
      <c r="F246" s="113" t="str">
        <f t="shared" si="57"/>
        <v>000 Jnys</v>
      </c>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2"/>
      <c r="AD246" s="96"/>
    </row>
    <row r="247" spans="3:30" ht="12.75" hidden="1" customHeight="1" outlineLevel="1">
      <c r="D247" s="112" t="str">
        <f ca="1">'Line Items'!D19</f>
        <v>ED07 - South &amp; East Yorkshire Local</v>
      </c>
      <c r="E247" s="93"/>
      <c r="F247" s="113" t="str">
        <f t="shared" si="57"/>
        <v>000 Jnys</v>
      </c>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2"/>
      <c r="AD247" s="96"/>
    </row>
    <row r="248" spans="3:30" ht="12.75" hidden="1" customHeight="1" outlineLevel="1">
      <c r="D248" s="112" t="str">
        <f ca="1">'Line Items'!D20</f>
        <v>ED08 - North Manchester</v>
      </c>
      <c r="E248" s="93"/>
      <c r="F248" s="113" t="str">
        <f t="shared" si="57"/>
        <v>000 Jnys</v>
      </c>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2"/>
      <c r="AD248" s="96"/>
    </row>
    <row r="249" spans="3:30" ht="12.75" hidden="1" customHeight="1" outlineLevel="1">
      <c r="D249" s="112" t="str">
        <f ca="1">'Line Items'!D21</f>
        <v xml:space="preserve">ED09 - Merseyrail City Lines </v>
      </c>
      <c r="E249" s="93"/>
      <c r="F249" s="113" t="str">
        <f t="shared" si="57"/>
        <v>000 Jnys</v>
      </c>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2"/>
      <c r="AD249" s="96"/>
    </row>
    <row r="250" spans="3:30" ht="12.75" hidden="1" customHeight="1" outlineLevel="1">
      <c r="D250" s="112" t="str">
        <f ca="1">'Line Items'!D22</f>
        <v xml:space="preserve">ED10 - South Manchester </v>
      </c>
      <c r="E250" s="93"/>
      <c r="F250" s="113" t="str">
        <f t="shared" si="57"/>
        <v>000 Jnys</v>
      </c>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2"/>
      <c r="AD250" s="96"/>
    </row>
    <row r="251" spans="3:30" ht="12.75" hidden="1" customHeight="1" outlineLevel="1">
      <c r="D251" s="112" t="str">
        <f ca="1">'Line Items'!D23</f>
        <v>ED11 - Former EA03 - North West</v>
      </c>
      <c r="E251" s="93"/>
      <c r="F251" s="113" t="str">
        <f t="shared" ref="F251:F253" si="58">F233</f>
        <v>000 Jnys</v>
      </c>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2"/>
      <c r="AD251" s="96"/>
    </row>
    <row r="252" spans="3:30" ht="12.75" hidden="1" customHeight="1" outlineLevel="1">
      <c r="D252" s="112" t="str">
        <f ca="1">'Line Items'!D24</f>
        <v>ED12 - Former EA06 - Manchester Airport - Blackpool</v>
      </c>
      <c r="E252" s="93"/>
      <c r="F252" s="113" t="str">
        <f t="shared" si="58"/>
        <v>000 Jnys</v>
      </c>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2"/>
      <c r="AD252" s="96"/>
    </row>
    <row r="253" spans="3:30" ht="12.75" hidden="1" customHeight="1" outlineLevel="1">
      <c r="D253" s="123" t="str">
        <f ca="1">'Line Items'!D25</f>
        <v>[Passenger Revenue Service Groups Line 12]</v>
      </c>
      <c r="E253" s="183"/>
      <c r="F253" s="124" t="str">
        <f t="shared" si="58"/>
        <v>000 Jnys</v>
      </c>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5"/>
      <c r="AD253" s="100"/>
    </row>
    <row r="254" spans="3:30" ht="12.75" hidden="1" customHeight="1" outlineLevel="1">
      <c r="G254" s="94"/>
      <c r="H254" s="94"/>
      <c r="I254" s="94"/>
      <c r="J254" s="94"/>
      <c r="K254" s="94"/>
      <c r="L254" s="94"/>
      <c r="M254" s="94"/>
      <c r="N254" s="94"/>
      <c r="O254" s="94"/>
      <c r="P254" s="94"/>
      <c r="Q254" s="94"/>
      <c r="R254" s="94"/>
      <c r="S254" s="94"/>
      <c r="T254" s="94"/>
      <c r="U254" s="94"/>
      <c r="V254" s="94"/>
      <c r="W254" s="94"/>
      <c r="X254" s="94"/>
      <c r="Y254" s="94"/>
      <c r="Z254" s="94"/>
      <c r="AA254" s="94"/>
      <c r="AB254" s="94"/>
    </row>
    <row r="255" spans="3:30" ht="12.75" hidden="1" customHeight="1" outlineLevel="1">
      <c r="D255" s="186" t="str">
        <f>"Total "&amp;C241</f>
        <v>Total Full Fare (First)</v>
      </c>
      <c r="E255" s="187"/>
      <c r="F255" s="188" t="str">
        <f>F253</f>
        <v>000 Jnys</v>
      </c>
      <c r="G255" s="189">
        <f t="shared" ref="G255:AB255" si="59">SUM(G242:G253)</f>
        <v>0</v>
      </c>
      <c r="H255" s="189">
        <f t="shared" si="59"/>
        <v>0</v>
      </c>
      <c r="I255" s="189">
        <f>SUM(I242:I253)</f>
        <v>0</v>
      </c>
      <c r="J255" s="189">
        <f>SUM(J242:J253)</f>
        <v>0</v>
      </c>
      <c r="K255" s="189">
        <f t="shared" si="59"/>
        <v>0</v>
      </c>
      <c r="L255" s="189">
        <f t="shared" si="59"/>
        <v>0</v>
      </c>
      <c r="M255" s="189">
        <f t="shared" si="59"/>
        <v>0</v>
      </c>
      <c r="N255" s="189">
        <f t="shared" si="59"/>
        <v>0</v>
      </c>
      <c r="O255" s="189">
        <f t="shared" si="59"/>
        <v>0</v>
      </c>
      <c r="P255" s="189">
        <f t="shared" si="59"/>
        <v>0</v>
      </c>
      <c r="Q255" s="189">
        <f t="shared" si="59"/>
        <v>0</v>
      </c>
      <c r="R255" s="189">
        <f t="shared" si="59"/>
        <v>0</v>
      </c>
      <c r="S255" s="189">
        <f t="shared" si="59"/>
        <v>0</v>
      </c>
      <c r="T255" s="189">
        <f t="shared" si="59"/>
        <v>0</v>
      </c>
      <c r="U255" s="189">
        <f t="shared" si="59"/>
        <v>0</v>
      </c>
      <c r="V255" s="189">
        <f t="shared" si="59"/>
        <v>0</v>
      </c>
      <c r="W255" s="189">
        <f t="shared" si="59"/>
        <v>0</v>
      </c>
      <c r="X255" s="189">
        <f t="shared" si="59"/>
        <v>0</v>
      </c>
      <c r="Y255" s="189">
        <f t="shared" si="59"/>
        <v>0</v>
      </c>
      <c r="Z255" s="189">
        <f t="shared" si="59"/>
        <v>0</v>
      </c>
      <c r="AA255" s="189">
        <f t="shared" si="59"/>
        <v>0</v>
      </c>
      <c r="AB255" s="190">
        <f t="shared" si="59"/>
        <v>0</v>
      </c>
      <c r="AD255" s="191"/>
    </row>
    <row r="256" spans="3:30" ht="12.75" hidden="1" customHeight="1" outlineLevel="1">
      <c r="G256" s="94"/>
      <c r="H256" s="94"/>
      <c r="I256" s="94"/>
      <c r="J256" s="94"/>
      <c r="K256" s="94"/>
      <c r="L256" s="94"/>
      <c r="M256" s="94"/>
      <c r="N256" s="94"/>
      <c r="O256" s="94"/>
      <c r="P256" s="94"/>
      <c r="Q256" s="94"/>
      <c r="R256" s="94"/>
      <c r="S256" s="94"/>
      <c r="T256" s="94"/>
      <c r="U256" s="94"/>
      <c r="V256" s="94"/>
      <c r="W256" s="94"/>
      <c r="X256" s="94"/>
      <c r="Y256" s="94"/>
      <c r="Z256" s="94"/>
      <c r="AA256" s="94"/>
      <c r="AB256" s="94"/>
    </row>
    <row r="257" spans="3:30" ht="12.75" hidden="1" customHeight="1" outlineLevel="1">
      <c r="C257" s="144" t="str">
        <f>C67</f>
        <v>Full Fare (Standard)</v>
      </c>
      <c r="G257" s="94"/>
      <c r="H257" s="94"/>
      <c r="I257" s="94"/>
      <c r="J257" s="94"/>
      <c r="K257" s="94"/>
      <c r="L257" s="94"/>
      <c r="M257" s="94"/>
      <c r="N257" s="94"/>
      <c r="O257" s="94"/>
      <c r="P257" s="94"/>
      <c r="Q257" s="94"/>
      <c r="R257" s="94"/>
      <c r="S257" s="94"/>
      <c r="T257" s="94"/>
      <c r="U257" s="94"/>
      <c r="V257" s="94"/>
      <c r="W257" s="94"/>
      <c r="X257" s="94"/>
      <c r="Y257" s="94"/>
      <c r="Z257" s="94"/>
      <c r="AA257" s="94"/>
      <c r="AB257" s="94"/>
    </row>
    <row r="258" spans="3:30" ht="12.75" hidden="1" customHeight="1" outlineLevel="1">
      <c r="D258" s="106" t="str">
        <f ca="1">'Line Items'!D14</f>
        <v xml:space="preserve">ED01 - Tyne, Tees &amp; Wear </v>
      </c>
      <c r="E258" s="89"/>
      <c r="F258" s="192" t="str">
        <f t="shared" ref="F258:F266" si="60">F242</f>
        <v>000 Jnys</v>
      </c>
      <c r="G258" s="179"/>
      <c r="H258" s="179"/>
      <c r="I258" s="180"/>
      <c r="J258" s="179"/>
      <c r="K258" s="180"/>
      <c r="L258" s="180"/>
      <c r="M258" s="179"/>
      <c r="N258" s="179"/>
      <c r="O258" s="179"/>
      <c r="P258" s="179"/>
      <c r="Q258" s="179"/>
      <c r="R258" s="179"/>
      <c r="S258" s="179"/>
      <c r="T258" s="179"/>
      <c r="U258" s="179"/>
      <c r="V258" s="179"/>
      <c r="W258" s="179"/>
      <c r="X258" s="179"/>
      <c r="Y258" s="179"/>
      <c r="Z258" s="179"/>
      <c r="AA258" s="179"/>
      <c r="AB258" s="504"/>
      <c r="AD258" s="92" t="s">
        <v>563</v>
      </c>
    </row>
    <row r="259" spans="3:30" ht="12.75" hidden="1" customHeight="1" outlineLevel="1">
      <c r="D259" s="112" t="str">
        <f ca="1">'Line Items'!D15</f>
        <v>ED02 - Lancashire &amp; Cumbria</v>
      </c>
      <c r="E259" s="93"/>
      <c r="F259" s="113" t="str">
        <f t="shared" si="60"/>
        <v>000 Jnys</v>
      </c>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2"/>
      <c r="AD259" s="96" t="s">
        <v>985</v>
      </c>
    </row>
    <row r="260" spans="3:30" ht="12.75" hidden="1" customHeight="1" outlineLevel="1">
      <c r="D260" s="112" t="str">
        <f ca="1">'Line Items'!D16</f>
        <v xml:space="preserve">ED04 - West &amp; North Yorkshire Inter-Urban </v>
      </c>
      <c r="E260" s="93"/>
      <c r="F260" s="113" t="str">
        <f t="shared" si="60"/>
        <v>000 Jnys</v>
      </c>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2"/>
      <c r="AD260" s="96"/>
    </row>
    <row r="261" spans="3:30" ht="12.75" hidden="1" customHeight="1" outlineLevel="1">
      <c r="D261" s="112" t="str">
        <f ca="1">'Line Items'!D17</f>
        <v xml:space="preserve">ED05 - West &amp; North Yorkshire Local </v>
      </c>
      <c r="E261" s="93"/>
      <c r="F261" s="113" t="str">
        <f t="shared" si="60"/>
        <v>000 Jnys</v>
      </c>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2"/>
      <c r="AD261" s="96"/>
    </row>
    <row r="262" spans="3:30" ht="12.75" hidden="1" customHeight="1" outlineLevel="1">
      <c r="D262" s="112" t="str">
        <f ca="1">'Line Items'!D18</f>
        <v>ED06 - South &amp; East Yorkshire Inter-Urban</v>
      </c>
      <c r="E262" s="93"/>
      <c r="F262" s="113" t="str">
        <f t="shared" si="60"/>
        <v>000 Jnys</v>
      </c>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2"/>
      <c r="AD262" s="96"/>
    </row>
    <row r="263" spans="3:30" ht="12.75" hidden="1" customHeight="1" outlineLevel="1">
      <c r="D263" s="112" t="str">
        <f ca="1">'Line Items'!D19</f>
        <v>ED07 - South &amp; East Yorkshire Local</v>
      </c>
      <c r="E263" s="93"/>
      <c r="F263" s="113" t="str">
        <f t="shared" si="60"/>
        <v>000 Jnys</v>
      </c>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2"/>
      <c r="AD263" s="96"/>
    </row>
    <row r="264" spans="3:30" ht="12.75" hidden="1" customHeight="1" outlineLevel="1">
      <c r="D264" s="112" t="str">
        <f ca="1">'Line Items'!D20</f>
        <v>ED08 - North Manchester</v>
      </c>
      <c r="E264" s="93"/>
      <c r="F264" s="113" t="str">
        <f t="shared" si="60"/>
        <v>000 Jnys</v>
      </c>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2"/>
      <c r="AD264" s="96"/>
    </row>
    <row r="265" spans="3:30" ht="12.75" hidden="1" customHeight="1" outlineLevel="1">
      <c r="D265" s="112" t="str">
        <f ca="1">'Line Items'!D21</f>
        <v xml:space="preserve">ED09 - Merseyrail City Lines </v>
      </c>
      <c r="E265" s="93"/>
      <c r="F265" s="113" t="str">
        <f t="shared" si="60"/>
        <v>000 Jnys</v>
      </c>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2"/>
      <c r="AD265" s="96"/>
    </row>
    <row r="266" spans="3:30" ht="12.75" hidden="1" customHeight="1" outlineLevel="1">
      <c r="D266" s="112" t="str">
        <f ca="1">'Line Items'!D22</f>
        <v xml:space="preserve">ED10 - South Manchester </v>
      </c>
      <c r="E266" s="93"/>
      <c r="F266" s="113" t="str">
        <f t="shared" si="60"/>
        <v>000 Jnys</v>
      </c>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2"/>
      <c r="AD266" s="96"/>
    </row>
    <row r="267" spans="3:30" ht="12.75" hidden="1" customHeight="1" outlineLevel="1">
      <c r="D267" s="112" t="str">
        <f ca="1">'Line Items'!D23</f>
        <v>ED11 - Former EA03 - North West</v>
      </c>
      <c r="E267" s="93"/>
      <c r="F267" s="113" t="str">
        <f t="shared" ref="F267:F269" si="61">F251</f>
        <v>000 Jnys</v>
      </c>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2"/>
      <c r="AD267" s="96"/>
    </row>
    <row r="268" spans="3:30" ht="12.75" hidden="1" customHeight="1" outlineLevel="1">
      <c r="D268" s="112" t="str">
        <f ca="1">'Line Items'!D24</f>
        <v>ED12 - Former EA06 - Manchester Airport - Blackpool</v>
      </c>
      <c r="E268" s="93"/>
      <c r="F268" s="113" t="str">
        <f t="shared" si="61"/>
        <v>000 Jnys</v>
      </c>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2"/>
      <c r="AD268" s="96"/>
    </row>
    <row r="269" spans="3:30" ht="12.75" hidden="1" customHeight="1" outlineLevel="1">
      <c r="D269" s="123" t="str">
        <f ca="1">'Line Items'!D25</f>
        <v>[Passenger Revenue Service Groups Line 12]</v>
      </c>
      <c r="E269" s="183"/>
      <c r="F269" s="124" t="str">
        <f t="shared" si="61"/>
        <v>000 Jnys</v>
      </c>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5"/>
      <c r="AD269" s="100"/>
    </row>
    <row r="270" spans="3:30" ht="12.75" hidden="1" customHeight="1" outlineLevel="1">
      <c r="G270" s="94"/>
      <c r="H270" s="94"/>
      <c r="I270" s="94"/>
      <c r="J270" s="94"/>
      <c r="K270" s="94"/>
      <c r="L270" s="94"/>
      <c r="M270" s="94"/>
      <c r="N270" s="94"/>
      <c r="O270" s="94"/>
      <c r="P270" s="94"/>
      <c r="Q270" s="94"/>
      <c r="R270" s="94"/>
      <c r="S270" s="94"/>
      <c r="T270" s="94"/>
      <c r="U270" s="94"/>
      <c r="V270" s="94"/>
      <c r="W270" s="94"/>
      <c r="X270" s="94"/>
      <c r="Y270" s="94"/>
      <c r="Z270" s="94"/>
      <c r="AA270" s="94"/>
      <c r="AB270" s="94"/>
    </row>
    <row r="271" spans="3:30" ht="12.75" hidden="1" customHeight="1" outlineLevel="1">
      <c r="D271" s="186" t="str">
        <f>"Total "&amp;C257</f>
        <v>Total Full Fare (Standard)</v>
      </c>
      <c r="E271" s="187"/>
      <c r="F271" s="188" t="str">
        <f>F269</f>
        <v>000 Jnys</v>
      </c>
      <c r="G271" s="189">
        <f t="shared" ref="G271:AB271" si="62">SUM(G258:G269)</f>
        <v>0</v>
      </c>
      <c r="H271" s="189">
        <f t="shared" si="62"/>
        <v>0</v>
      </c>
      <c r="I271" s="189">
        <f>SUM(I258:I269)</f>
        <v>0</v>
      </c>
      <c r="J271" s="189">
        <f>SUM(J258:J269)</f>
        <v>0</v>
      </c>
      <c r="K271" s="189">
        <f t="shared" si="62"/>
        <v>0</v>
      </c>
      <c r="L271" s="189">
        <f t="shared" si="62"/>
        <v>0</v>
      </c>
      <c r="M271" s="189">
        <f t="shared" si="62"/>
        <v>0</v>
      </c>
      <c r="N271" s="189">
        <f t="shared" si="62"/>
        <v>0</v>
      </c>
      <c r="O271" s="189">
        <f t="shared" si="62"/>
        <v>0</v>
      </c>
      <c r="P271" s="189">
        <f t="shared" si="62"/>
        <v>0</v>
      </c>
      <c r="Q271" s="189">
        <f t="shared" si="62"/>
        <v>0</v>
      </c>
      <c r="R271" s="189">
        <f t="shared" si="62"/>
        <v>0</v>
      </c>
      <c r="S271" s="189">
        <f t="shared" si="62"/>
        <v>0</v>
      </c>
      <c r="T271" s="189">
        <f t="shared" si="62"/>
        <v>0</v>
      </c>
      <c r="U271" s="189">
        <f t="shared" si="62"/>
        <v>0</v>
      </c>
      <c r="V271" s="189">
        <f t="shared" si="62"/>
        <v>0</v>
      </c>
      <c r="W271" s="189">
        <f t="shared" si="62"/>
        <v>0</v>
      </c>
      <c r="X271" s="189">
        <f t="shared" si="62"/>
        <v>0</v>
      </c>
      <c r="Y271" s="189">
        <f t="shared" si="62"/>
        <v>0</v>
      </c>
      <c r="Z271" s="189">
        <f t="shared" si="62"/>
        <v>0</v>
      </c>
      <c r="AA271" s="189">
        <f t="shared" si="62"/>
        <v>0</v>
      </c>
      <c r="AB271" s="190">
        <f t="shared" si="62"/>
        <v>0</v>
      </c>
      <c r="AD271" s="191"/>
    </row>
    <row r="272" spans="3:30" ht="12.75" hidden="1" customHeight="1" outlineLevel="1">
      <c r="G272" s="94"/>
      <c r="H272" s="94"/>
      <c r="I272" s="94"/>
      <c r="J272" s="94"/>
      <c r="K272" s="94"/>
      <c r="L272" s="94"/>
      <c r="M272" s="94"/>
      <c r="N272" s="94"/>
      <c r="O272" s="94"/>
      <c r="P272" s="94"/>
      <c r="Q272" s="94"/>
      <c r="R272" s="94"/>
      <c r="S272" s="94"/>
      <c r="T272" s="94"/>
      <c r="U272" s="94"/>
      <c r="V272" s="94"/>
      <c r="W272" s="94"/>
      <c r="X272" s="94"/>
      <c r="Y272" s="94"/>
      <c r="Z272" s="94"/>
      <c r="AA272" s="94"/>
      <c r="AB272" s="94"/>
    </row>
    <row r="273" spans="3:30" ht="12.75" hidden="1" customHeight="1" outlineLevel="1">
      <c r="D273" s="186" t="s">
        <v>536</v>
      </c>
      <c r="E273" s="187"/>
      <c r="F273" s="188" t="str">
        <f>F271</f>
        <v>000 Jnys</v>
      </c>
      <c r="G273" s="189">
        <f t="shared" ref="G273:AB273" si="63">SUM(G255,G271)</f>
        <v>0</v>
      </c>
      <c r="H273" s="189">
        <f t="shared" si="63"/>
        <v>0</v>
      </c>
      <c r="I273" s="189">
        <f t="shared" si="63"/>
        <v>0</v>
      </c>
      <c r="J273" s="189">
        <f t="shared" si="63"/>
        <v>0</v>
      </c>
      <c r="K273" s="189">
        <f t="shared" si="63"/>
        <v>0</v>
      </c>
      <c r="L273" s="189">
        <f t="shared" si="63"/>
        <v>0</v>
      </c>
      <c r="M273" s="189">
        <f t="shared" si="63"/>
        <v>0</v>
      </c>
      <c r="N273" s="189">
        <f t="shared" si="63"/>
        <v>0</v>
      </c>
      <c r="O273" s="189">
        <f t="shared" si="63"/>
        <v>0</v>
      </c>
      <c r="P273" s="189">
        <f t="shared" si="63"/>
        <v>0</v>
      </c>
      <c r="Q273" s="189">
        <f t="shared" si="63"/>
        <v>0</v>
      </c>
      <c r="R273" s="189">
        <f t="shared" si="63"/>
        <v>0</v>
      </c>
      <c r="S273" s="189">
        <f t="shared" si="63"/>
        <v>0</v>
      </c>
      <c r="T273" s="189">
        <f t="shared" si="63"/>
        <v>0</v>
      </c>
      <c r="U273" s="189">
        <f t="shared" si="63"/>
        <v>0</v>
      </c>
      <c r="V273" s="189">
        <f t="shared" si="63"/>
        <v>0</v>
      </c>
      <c r="W273" s="189">
        <f t="shared" si="63"/>
        <v>0</v>
      </c>
      <c r="X273" s="189">
        <f t="shared" si="63"/>
        <v>0</v>
      </c>
      <c r="Y273" s="189">
        <f t="shared" si="63"/>
        <v>0</v>
      </c>
      <c r="Z273" s="189">
        <f t="shared" si="63"/>
        <v>0</v>
      </c>
      <c r="AA273" s="189">
        <f t="shared" si="63"/>
        <v>0</v>
      </c>
      <c r="AB273" s="190">
        <f t="shared" si="63"/>
        <v>0</v>
      </c>
      <c r="AD273" s="191"/>
    </row>
    <row r="274" spans="3:30" ht="12.75" hidden="1" customHeight="1" outlineLevel="1">
      <c r="G274" s="94"/>
      <c r="H274" s="94"/>
      <c r="I274" s="94"/>
      <c r="J274" s="94"/>
      <c r="K274" s="94"/>
      <c r="L274" s="94"/>
      <c r="M274" s="94"/>
      <c r="N274" s="94"/>
      <c r="O274" s="94"/>
      <c r="P274" s="94"/>
      <c r="Q274" s="94"/>
      <c r="R274" s="94"/>
      <c r="S274" s="94"/>
      <c r="T274" s="94"/>
      <c r="U274" s="94"/>
      <c r="V274" s="94"/>
      <c r="W274" s="94"/>
      <c r="X274" s="94"/>
      <c r="Y274" s="94"/>
      <c r="Z274" s="94"/>
      <c r="AA274" s="94"/>
      <c r="AB274" s="94"/>
    </row>
    <row r="275" spans="3:30" ht="12.75" hidden="1" customHeight="1" outlineLevel="1">
      <c r="C275" s="144" t="str">
        <f>C85</f>
        <v>Advance (First)</v>
      </c>
      <c r="G275" s="94"/>
      <c r="H275" s="94"/>
      <c r="I275" s="94"/>
      <c r="J275" s="94"/>
      <c r="K275" s="94"/>
      <c r="L275" s="94"/>
      <c r="M275" s="94"/>
      <c r="N275" s="94"/>
      <c r="O275" s="94"/>
      <c r="P275" s="94"/>
      <c r="Q275" s="94"/>
      <c r="R275" s="94"/>
      <c r="S275" s="94"/>
      <c r="T275" s="94"/>
      <c r="U275" s="94"/>
      <c r="V275" s="94"/>
      <c r="W275" s="94"/>
      <c r="X275" s="94"/>
      <c r="Y275" s="94"/>
      <c r="Z275" s="94"/>
      <c r="AA275" s="94"/>
      <c r="AB275" s="94"/>
    </row>
    <row r="276" spans="3:30" ht="12.75" hidden="1" customHeight="1" outlineLevel="1">
      <c r="D276" s="106" t="str">
        <f ca="1">'Line Items'!D14</f>
        <v xml:space="preserve">ED01 - Tyne, Tees &amp; Wear </v>
      </c>
      <c r="E276" s="89"/>
      <c r="F276" s="192" t="str">
        <f t="shared" ref="F276:F284" si="64">F258</f>
        <v>000 Jnys</v>
      </c>
      <c r="G276" s="179"/>
      <c r="H276" s="179"/>
      <c r="I276" s="180"/>
      <c r="J276" s="179"/>
      <c r="K276" s="180"/>
      <c r="L276" s="180"/>
      <c r="M276" s="179"/>
      <c r="N276" s="179"/>
      <c r="O276" s="179"/>
      <c r="P276" s="179"/>
      <c r="Q276" s="179"/>
      <c r="R276" s="179"/>
      <c r="S276" s="179"/>
      <c r="T276" s="179"/>
      <c r="U276" s="179"/>
      <c r="V276" s="179"/>
      <c r="W276" s="179"/>
      <c r="X276" s="179"/>
      <c r="Y276" s="179"/>
      <c r="Z276" s="179"/>
      <c r="AA276" s="179"/>
      <c r="AB276" s="504"/>
      <c r="AD276" s="92" t="s">
        <v>564</v>
      </c>
    </row>
    <row r="277" spans="3:30" ht="12.75" hidden="1" customHeight="1" outlineLevel="1">
      <c r="D277" s="112" t="str">
        <f ca="1">'Line Items'!D15</f>
        <v>ED02 - Lancashire &amp; Cumbria</v>
      </c>
      <c r="E277" s="93"/>
      <c r="F277" s="113" t="str">
        <f t="shared" si="64"/>
        <v>000 Jnys</v>
      </c>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2"/>
      <c r="AD277" s="96" t="s">
        <v>985</v>
      </c>
    </row>
    <row r="278" spans="3:30" ht="12.75" hidden="1" customHeight="1" outlineLevel="1">
      <c r="D278" s="112" t="str">
        <f ca="1">'Line Items'!D16</f>
        <v xml:space="preserve">ED04 - West &amp; North Yorkshire Inter-Urban </v>
      </c>
      <c r="E278" s="93"/>
      <c r="F278" s="113" t="str">
        <f t="shared" si="64"/>
        <v>000 Jnys</v>
      </c>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2"/>
      <c r="AD278" s="96"/>
    </row>
    <row r="279" spans="3:30" ht="12.75" hidden="1" customHeight="1" outlineLevel="1">
      <c r="D279" s="112" t="str">
        <f ca="1">'Line Items'!D17</f>
        <v xml:space="preserve">ED05 - West &amp; North Yorkshire Local </v>
      </c>
      <c r="E279" s="93"/>
      <c r="F279" s="113" t="str">
        <f t="shared" si="64"/>
        <v>000 Jnys</v>
      </c>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2"/>
      <c r="AD279" s="96"/>
    </row>
    <row r="280" spans="3:30" ht="12.75" hidden="1" customHeight="1" outlineLevel="1">
      <c r="D280" s="112" t="str">
        <f ca="1">'Line Items'!D18</f>
        <v>ED06 - South &amp; East Yorkshire Inter-Urban</v>
      </c>
      <c r="E280" s="93"/>
      <c r="F280" s="113" t="str">
        <f t="shared" si="64"/>
        <v>000 Jnys</v>
      </c>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2"/>
      <c r="AD280" s="96"/>
    </row>
    <row r="281" spans="3:30" ht="12.75" hidden="1" customHeight="1" outlineLevel="1">
      <c r="D281" s="112" t="str">
        <f ca="1">'Line Items'!D19</f>
        <v>ED07 - South &amp; East Yorkshire Local</v>
      </c>
      <c r="E281" s="93"/>
      <c r="F281" s="113" t="str">
        <f t="shared" si="64"/>
        <v>000 Jnys</v>
      </c>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2"/>
      <c r="AD281" s="96"/>
    </row>
    <row r="282" spans="3:30" ht="12.75" hidden="1" customHeight="1" outlineLevel="1">
      <c r="D282" s="112" t="str">
        <f ca="1">'Line Items'!D20</f>
        <v>ED08 - North Manchester</v>
      </c>
      <c r="E282" s="93"/>
      <c r="F282" s="113" t="str">
        <f t="shared" si="64"/>
        <v>000 Jnys</v>
      </c>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2"/>
      <c r="AD282" s="96"/>
    </row>
    <row r="283" spans="3:30" ht="12.75" hidden="1" customHeight="1" outlineLevel="1">
      <c r="D283" s="112" t="str">
        <f ca="1">'Line Items'!D21</f>
        <v xml:space="preserve">ED09 - Merseyrail City Lines </v>
      </c>
      <c r="E283" s="93"/>
      <c r="F283" s="113" t="str">
        <f t="shared" si="64"/>
        <v>000 Jnys</v>
      </c>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2"/>
      <c r="AD283" s="96"/>
    </row>
    <row r="284" spans="3:30" ht="12.75" hidden="1" customHeight="1" outlineLevel="1">
      <c r="D284" s="112" t="str">
        <f ca="1">'Line Items'!D22</f>
        <v xml:space="preserve">ED10 - South Manchester </v>
      </c>
      <c r="E284" s="93"/>
      <c r="F284" s="113" t="str">
        <f t="shared" si="64"/>
        <v>000 Jnys</v>
      </c>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2"/>
      <c r="AD284" s="96"/>
    </row>
    <row r="285" spans="3:30" ht="12.75" hidden="1" customHeight="1" outlineLevel="1">
      <c r="D285" s="112" t="str">
        <f ca="1">'Line Items'!D23</f>
        <v>ED11 - Former EA03 - North West</v>
      </c>
      <c r="E285" s="93"/>
      <c r="F285" s="113" t="str">
        <f t="shared" ref="F285:F287" si="65">F267</f>
        <v>000 Jnys</v>
      </c>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2"/>
      <c r="AD285" s="96"/>
    </row>
    <row r="286" spans="3:30" ht="12.75" hidden="1" customHeight="1" outlineLevel="1">
      <c r="D286" s="112" t="str">
        <f ca="1">'Line Items'!D24</f>
        <v>ED12 - Former EA06 - Manchester Airport - Blackpool</v>
      </c>
      <c r="E286" s="93"/>
      <c r="F286" s="113" t="str">
        <f t="shared" si="65"/>
        <v>000 Jnys</v>
      </c>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2"/>
      <c r="AD286" s="96"/>
    </row>
    <row r="287" spans="3:30" ht="12.75" hidden="1" customHeight="1" outlineLevel="1">
      <c r="D287" s="123" t="str">
        <f ca="1">'Line Items'!D25</f>
        <v>[Passenger Revenue Service Groups Line 12]</v>
      </c>
      <c r="E287" s="183"/>
      <c r="F287" s="124" t="str">
        <f t="shared" si="65"/>
        <v>000 Jnys</v>
      </c>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5"/>
      <c r="AD287" s="100"/>
    </row>
    <row r="288" spans="3:30" ht="12.75" hidden="1" customHeight="1" outlineLevel="1">
      <c r="G288" s="94"/>
      <c r="H288" s="94"/>
      <c r="I288" s="94"/>
      <c r="J288" s="94"/>
      <c r="K288" s="94"/>
      <c r="L288" s="94"/>
      <c r="M288" s="94"/>
      <c r="N288" s="94"/>
      <c r="O288" s="94"/>
      <c r="P288" s="94"/>
      <c r="Q288" s="94"/>
      <c r="R288" s="94"/>
      <c r="S288" s="94"/>
      <c r="T288" s="94"/>
      <c r="U288" s="94"/>
      <c r="V288" s="94"/>
      <c r="W288" s="94"/>
      <c r="X288" s="94"/>
      <c r="Y288" s="94"/>
      <c r="Z288" s="94"/>
      <c r="AA288" s="94"/>
      <c r="AB288" s="94"/>
    </row>
    <row r="289" spans="3:30" ht="12.75" hidden="1" customHeight="1" outlineLevel="1">
      <c r="D289" s="186" t="str">
        <f>"Total "&amp;C275</f>
        <v>Total Advance (First)</v>
      </c>
      <c r="E289" s="187"/>
      <c r="F289" s="188" t="str">
        <f>F287</f>
        <v>000 Jnys</v>
      </c>
      <c r="G289" s="189">
        <f t="shared" ref="G289:AB289" si="66">SUM(G276:G287)</f>
        <v>0</v>
      </c>
      <c r="H289" s="189">
        <f t="shared" si="66"/>
        <v>0</v>
      </c>
      <c r="I289" s="189">
        <f>SUM(I276:I287)</f>
        <v>0</v>
      </c>
      <c r="J289" s="189">
        <f>SUM(J276:J287)</f>
        <v>0</v>
      </c>
      <c r="K289" s="189">
        <f t="shared" si="66"/>
        <v>0</v>
      </c>
      <c r="L289" s="189">
        <f t="shared" si="66"/>
        <v>0</v>
      </c>
      <c r="M289" s="189">
        <f t="shared" si="66"/>
        <v>0</v>
      </c>
      <c r="N289" s="189">
        <f t="shared" si="66"/>
        <v>0</v>
      </c>
      <c r="O289" s="189">
        <f t="shared" si="66"/>
        <v>0</v>
      </c>
      <c r="P289" s="189">
        <f t="shared" si="66"/>
        <v>0</v>
      </c>
      <c r="Q289" s="189">
        <f t="shared" si="66"/>
        <v>0</v>
      </c>
      <c r="R289" s="189">
        <f t="shared" si="66"/>
        <v>0</v>
      </c>
      <c r="S289" s="189">
        <f t="shared" si="66"/>
        <v>0</v>
      </c>
      <c r="T289" s="189">
        <f t="shared" si="66"/>
        <v>0</v>
      </c>
      <c r="U289" s="189">
        <f t="shared" si="66"/>
        <v>0</v>
      </c>
      <c r="V289" s="189">
        <f t="shared" si="66"/>
        <v>0</v>
      </c>
      <c r="W289" s="189">
        <f t="shared" si="66"/>
        <v>0</v>
      </c>
      <c r="X289" s="189">
        <f t="shared" si="66"/>
        <v>0</v>
      </c>
      <c r="Y289" s="189">
        <f t="shared" si="66"/>
        <v>0</v>
      </c>
      <c r="Z289" s="189">
        <f t="shared" si="66"/>
        <v>0</v>
      </c>
      <c r="AA289" s="189">
        <f t="shared" si="66"/>
        <v>0</v>
      </c>
      <c r="AB289" s="190">
        <f t="shared" si="66"/>
        <v>0</v>
      </c>
      <c r="AD289" s="191"/>
    </row>
    <row r="290" spans="3:30" ht="12.75" hidden="1" customHeight="1" outlineLevel="1">
      <c r="G290" s="94"/>
      <c r="H290" s="94"/>
      <c r="I290" s="94"/>
      <c r="J290" s="94"/>
      <c r="K290" s="94"/>
      <c r="L290" s="94"/>
      <c r="M290" s="94"/>
      <c r="N290" s="94"/>
      <c r="O290" s="94"/>
      <c r="P290" s="94"/>
      <c r="Q290" s="94"/>
      <c r="R290" s="94"/>
      <c r="S290" s="94"/>
      <c r="T290" s="94"/>
      <c r="U290" s="94"/>
      <c r="V290" s="94"/>
      <c r="W290" s="94"/>
      <c r="X290" s="94"/>
      <c r="Y290" s="94"/>
      <c r="Z290" s="94"/>
      <c r="AA290" s="94"/>
      <c r="AB290" s="94"/>
    </row>
    <row r="291" spans="3:30" ht="12.75" hidden="1" customHeight="1" outlineLevel="1">
      <c r="C291" s="144" t="str">
        <f>C101</f>
        <v>Advance (Standard)</v>
      </c>
      <c r="G291" s="94"/>
      <c r="H291" s="94"/>
      <c r="I291" s="94"/>
      <c r="J291" s="94"/>
      <c r="K291" s="94"/>
      <c r="L291" s="94"/>
      <c r="M291" s="94"/>
      <c r="N291" s="94"/>
      <c r="O291" s="94"/>
      <c r="P291" s="94"/>
      <c r="Q291" s="94"/>
      <c r="R291" s="94"/>
      <c r="S291" s="94"/>
      <c r="T291" s="94"/>
      <c r="U291" s="94"/>
      <c r="V291" s="94"/>
      <c r="W291" s="94"/>
      <c r="X291" s="94"/>
      <c r="Y291" s="94"/>
      <c r="Z291" s="94"/>
      <c r="AA291" s="94"/>
      <c r="AB291" s="94"/>
    </row>
    <row r="292" spans="3:30" ht="12.75" hidden="1" customHeight="1" outlineLevel="1">
      <c r="D292" s="106" t="str">
        <f ca="1">'Line Items'!D14</f>
        <v xml:space="preserve">ED01 - Tyne, Tees &amp; Wear </v>
      </c>
      <c r="E292" s="89"/>
      <c r="F292" s="192" t="str">
        <f t="shared" ref="F292:F300" si="67">F276</f>
        <v>000 Jnys</v>
      </c>
      <c r="G292" s="179"/>
      <c r="H292" s="179"/>
      <c r="I292" s="180"/>
      <c r="J292" s="179"/>
      <c r="K292" s="180"/>
      <c r="L292" s="180"/>
      <c r="M292" s="179"/>
      <c r="N292" s="179"/>
      <c r="O292" s="179"/>
      <c r="P292" s="179"/>
      <c r="Q292" s="179"/>
      <c r="R292" s="179"/>
      <c r="S292" s="179"/>
      <c r="T292" s="179"/>
      <c r="U292" s="179"/>
      <c r="V292" s="179"/>
      <c r="W292" s="179"/>
      <c r="X292" s="179"/>
      <c r="Y292" s="179"/>
      <c r="Z292" s="179"/>
      <c r="AA292" s="179"/>
      <c r="AB292" s="504"/>
      <c r="AD292" s="92" t="s">
        <v>565</v>
      </c>
    </row>
    <row r="293" spans="3:30" ht="12.75" hidden="1" customHeight="1" outlineLevel="1">
      <c r="D293" s="112" t="str">
        <f ca="1">'Line Items'!D15</f>
        <v>ED02 - Lancashire &amp; Cumbria</v>
      </c>
      <c r="E293" s="93"/>
      <c r="F293" s="113" t="str">
        <f t="shared" si="67"/>
        <v>000 Jnys</v>
      </c>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2"/>
      <c r="AD293" s="96" t="s">
        <v>985</v>
      </c>
    </row>
    <row r="294" spans="3:30" ht="12.75" hidden="1" customHeight="1" outlineLevel="1">
      <c r="D294" s="112" t="str">
        <f ca="1">'Line Items'!D16</f>
        <v xml:space="preserve">ED04 - West &amp; North Yorkshire Inter-Urban </v>
      </c>
      <c r="E294" s="93"/>
      <c r="F294" s="113" t="str">
        <f t="shared" si="67"/>
        <v>000 Jnys</v>
      </c>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2"/>
      <c r="AD294" s="96"/>
    </row>
    <row r="295" spans="3:30" ht="12.75" hidden="1" customHeight="1" outlineLevel="1">
      <c r="D295" s="112" t="str">
        <f ca="1">'Line Items'!D17</f>
        <v xml:space="preserve">ED05 - West &amp; North Yorkshire Local </v>
      </c>
      <c r="E295" s="93"/>
      <c r="F295" s="113" t="str">
        <f t="shared" si="67"/>
        <v>000 Jnys</v>
      </c>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2"/>
      <c r="AD295" s="96"/>
    </row>
    <row r="296" spans="3:30" ht="12.75" hidden="1" customHeight="1" outlineLevel="1">
      <c r="D296" s="112" t="str">
        <f ca="1">'Line Items'!D18</f>
        <v>ED06 - South &amp; East Yorkshire Inter-Urban</v>
      </c>
      <c r="E296" s="93"/>
      <c r="F296" s="113" t="str">
        <f t="shared" si="67"/>
        <v>000 Jnys</v>
      </c>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2"/>
      <c r="AD296" s="96"/>
    </row>
    <row r="297" spans="3:30" ht="12.75" hidden="1" customHeight="1" outlineLevel="1">
      <c r="D297" s="112" t="str">
        <f ca="1">'Line Items'!D19</f>
        <v>ED07 - South &amp; East Yorkshire Local</v>
      </c>
      <c r="E297" s="93"/>
      <c r="F297" s="113" t="str">
        <f t="shared" si="67"/>
        <v>000 Jnys</v>
      </c>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2"/>
      <c r="AD297" s="96"/>
    </row>
    <row r="298" spans="3:30" ht="12.75" hidden="1" customHeight="1" outlineLevel="1">
      <c r="D298" s="112" t="str">
        <f ca="1">'Line Items'!D20</f>
        <v>ED08 - North Manchester</v>
      </c>
      <c r="E298" s="93"/>
      <c r="F298" s="113" t="str">
        <f t="shared" si="67"/>
        <v>000 Jnys</v>
      </c>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2"/>
      <c r="AD298" s="96"/>
    </row>
    <row r="299" spans="3:30" ht="12.75" hidden="1" customHeight="1" outlineLevel="1">
      <c r="D299" s="112" t="str">
        <f ca="1">'Line Items'!D21</f>
        <v xml:space="preserve">ED09 - Merseyrail City Lines </v>
      </c>
      <c r="E299" s="93"/>
      <c r="F299" s="113" t="str">
        <f t="shared" si="67"/>
        <v>000 Jnys</v>
      </c>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2"/>
      <c r="AD299" s="96"/>
    </row>
    <row r="300" spans="3:30" ht="12.75" hidden="1" customHeight="1" outlineLevel="1">
      <c r="D300" s="112" t="str">
        <f ca="1">'Line Items'!D22</f>
        <v xml:space="preserve">ED10 - South Manchester </v>
      </c>
      <c r="E300" s="93"/>
      <c r="F300" s="113" t="str">
        <f t="shared" si="67"/>
        <v>000 Jnys</v>
      </c>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2"/>
      <c r="AD300" s="96"/>
    </row>
    <row r="301" spans="3:30" ht="12.75" hidden="1" customHeight="1" outlineLevel="1">
      <c r="D301" s="112" t="str">
        <f ca="1">'Line Items'!D23</f>
        <v>ED11 - Former EA03 - North West</v>
      </c>
      <c r="E301" s="93"/>
      <c r="F301" s="113" t="str">
        <f t="shared" ref="F301:F303" si="68">F285</f>
        <v>000 Jnys</v>
      </c>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2"/>
      <c r="AD301" s="96"/>
    </row>
    <row r="302" spans="3:30" ht="12.75" hidden="1" customHeight="1" outlineLevel="1">
      <c r="D302" s="112" t="str">
        <f ca="1">'Line Items'!D24</f>
        <v>ED12 - Former EA06 - Manchester Airport - Blackpool</v>
      </c>
      <c r="E302" s="93"/>
      <c r="F302" s="113" t="str">
        <f t="shared" si="68"/>
        <v>000 Jnys</v>
      </c>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2"/>
      <c r="AD302" s="96"/>
    </row>
    <row r="303" spans="3:30" ht="12.75" hidden="1" customHeight="1" outlineLevel="1">
      <c r="D303" s="123" t="str">
        <f ca="1">'Line Items'!D25</f>
        <v>[Passenger Revenue Service Groups Line 12]</v>
      </c>
      <c r="E303" s="183"/>
      <c r="F303" s="124" t="str">
        <f t="shared" si="68"/>
        <v>000 Jnys</v>
      </c>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5"/>
      <c r="AD303" s="100"/>
    </row>
    <row r="304" spans="3:30" ht="12.75" hidden="1" customHeight="1" outlineLevel="1">
      <c r="G304" s="94"/>
      <c r="H304" s="94"/>
      <c r="I304" s="94"/>
      <c r="J304" s="94"/>
      <c r="K304" s="94"/>
      <c r="L304" s="94"/>
      <c r="M304" s="94"/>
      <c r="N304" s="94"/>
      <c r="O304" s="94"/>
      <c r="P304" s="94"/>
      <c r="Q304" s="94"/>
      <c r="R304" s="94"/>
      <c r="S304" s="94"/>
      <c r="T304" s="94"/>
      <c r="U304" s="94"/>
      <c r="V304" s="94"/>
      <c r="W304" s="94"/>
      <c r="X304" s="94"/>
      <c r="Y304" s="94"/>
      <c r="Z304" s="94"/>
      <c r="AA304" s="94"/>
      <c r="AB304" s="94"/>
    </row>
    <row r="305" spans="3:30" ht="12.75" hidden="1" customHeight="1" outlineLevel="1">
      <c r="D305" s="186" t="str">
        <f>"Total "&amp;C291</f>
        <v>Total Advance (Standard)</v>
      </c>
      <c r="E305" s="187"/>
      <c r="F305" s="188" t="str">
        <f>F303</f>
        <v>000 Jnys</v>
      </c>
      <c r="G305" s="189">
        <f t="shared" ref="G305:AB305" si="69">SUM(G292:G303)</f>
        <v>0</v>
      </c>
      <c r="H305" s="189">
        <f t="shared" si="69"/>
        <v>0</v>
      </c>
      <c r="I305" s="189">
        <f>SUM(I292:I303)</f>
        <v>0</v>
      </c>
      <c r="J305" s="189">
        <f>SUM(J292:J303)</f>
        <v>0</v>
      </c>
      <c r="K305" s="189">
        <f t="shared" si="69"/>
        <v>0</v>
      </c>
      <c r="L305" s="189">
        <f t="shared" si="69"/>
        <v>0</v>
      </c>
      <c r="M305" s="189">
        <f t="shared" si="69"/>
        <v>0</v>
      </c>
      <c r="N305" s="189">
        <f t="shared" si="69"/>
        <v>0</v>
      </c>
      <c r="O305" s="189">
        <f t="shared" si="69"/>
        <v>0</v>
      </c>
      <c r="P305" s="189">
        <f t="shared" si="69"/>
        <v>0</v>
      </c>
      <c r="Q305" s="189">
        <f t="shared" si="69"/>
        <v>0</v>
      </c>
      <c r="R305" s="189">
        <f t="shared" si="69"/>
        <v>0</v>
      </c>
      <c r="S305" s="189">
        <f t="shared" si="69"/>
        <v>0</v>
      </c>
      <c r="T305" s="189">
        <f t="shared" si="69"/>
        <v>0</v>
      </c>
      <c r="U305" s="189">
        <f t="shared" si="69"/>
        <v>0</v>
      </c>
      <c r="V305" s="189">
        <f t="shared" si="69"/>
        <v>0</v>
      </c>
      <c r="W305" s="189">
        <f t="shared" si="69"/>
        <v>0</v>
      </c>
      <c r="X305" s="189">
        <f t="shared" si="69"/>
        <v>0</v>
      </c>
      <c r="Y305" s="189">
        <f t="shared" si="69"/>
        <v>0</v>
      </c>
      <c r="Z305" s="189">
        <f t="shared" si="69"/>
        <v>0</v>
      </c>
      <c r="AA305" s="189">
        <f t="shared" si="69"/>
        <v>0</v>
      </c>
      <c r="AB305" s="190">
        <f t="shared" si="69"/>
        <v>0</v>
      </c>
      <c r="AD305" s="191"/>
    </row>
    <row r="306" spans="3:30" ht="12.75" hidden="1" customHeight="1" outlineLevel="1">
      <c r="G306" s="94"/>
      <c r="H306" s="94"/>
      <c r="I306" s="94"/>
      <c r="J306" s="94"/>
      <c r="K306" s="94"/>
      <c r="L306" s="94"/>
      <c r="M306" s="94"/>
      <c r="N306" s="94"/>
      <c r="O306" s="94"/>
      <c r="P306" s="94"/>
      <c r="Q306" s="94"/>
      <c r="R306" s="94"/>
      <c r="S306" s="94"/>
      <c r="T306" s="94"/>
      <c r="U306" s="94"/>
      <c r="V306" s="94"/>
      <c r="W306" s="94"/>
      <c r="X306" s="94"/>
      <c r="Y306" s="94"/>
      <c r="Z306" s="94"/>
      <c r="AA306" s="94"/>
      <c r="AB306" s="94"/>
    </row>
    <row r="307" spans="3:30" ht="12.75" hidden="1" customHeight="1" outlineLevel="1">
      <c r="D307" s="186" t="s">
        <v>566</v>
      </c>
      <c r="E307" s="187"/>
      <c r="F307" s="188" t="str">
        <f>F305</f>
        <v>000 Jnys</v>
      </c>
      <c r="G307" s="189">
        <f t="shared" ref="G307:AB307" si="70">SUM(G289,G305)</f>
        <v>0</v>
      </c>
      <c r="H307" s="189">
        <f t="shared" si="70"/>
        <v>0</v>
      </c>
      <c r="I307" s="189">
        <f t="shared" si="70"/>
        <v>0</v>
      </c>
      <c r="J307" s="189">
        <f t="shared" si="70"/>
        <v>0</v>
      </c>
      <c r="K307" s="189">
        <f t="shared" si="70"/>
        <v>0</v>
      </c>
      <c r="L307" s="189">
        <f t="shared" si="70"/>
        <v>0</v>
      </c>
      <c r="M307" s="189">
        <f t="shared" si="70"/>
        <v>0</v>
      </c>
      <c r="N307" s="189">
        <f t="shared" si="70"/>
        <v>0</v>
      </c>
      <c r="O307" s="189">
        <f t="shared" si="70"/>
        <v>0</v>
      </c>
      <c r="P307" s="189">
        <f t="shared" si="70"/>
        <v>0</v>
      </c>
      <c r="Q307" s="189">
        <f t="shared" si="70"/>
        <v>0</v>
      </c>
      <c r="R307" s="189">
        <f t="shared" si="70"/>
        <v>0</v>
      </c>
      <c r="S307" s="189">
        <f t="shared" si="70"/>
        <v>0</v>
      </c>
      <c r="T307" s="189">
        <f t="shared" si="70"/>
        <v>0</v>
      </c>
      <c r="U307" s="189">
        <f t="shared" si="70"/>
        <v>0</v>
      </c>
      <c r="V307" s="189">
        <f t="shared" si="70"/>
        <v>0</v>
      </c>
      <c r="W307" s="189">
        <f t="shared" si="70"/>
        <v>0</v>
      </c>
      <c r="X307" s="189">
        <f t="shared" si="70"/>
        <v>0</v>
      </c>
      <c r="Y307" s="189">
        <f t="shared" si="70"/>
        <v>0</v>
      </c>
      <c r="Z307" s="189">
        <f t="shared" si="70"/>
        <v>0</v>
      </c>
      <c r="AA307" s="189">
        <f t="shared" si="70"/>
        <v>0</v>
      </c>
      <c r="AB307" s="190">
        <f t="shared" si="70"/>
        <v>0</v>
      </c>
      <c r="AD307" s="191"/>
    </row>
    <row r="308" spans="3:30" ht="12.75" hidden="1" customHeight="1" outlineLevel="1">
      <c r="G308" s="94"/>
      <c r="H308" s="94"/>
      <c r="I308" s="94"/>
      <c r="J308" s="94"/>
      <c r="K308" s="94"/>
      <c r="L308" s="94"/>
      <c r="M308" s="94"/>
      <c r="N308" s="94"/>
      <c r="O308" s="94"/>
      <c r="P308" s="94"/>
      <c r="Q308" s="94"/>
      <c r="R308" s="94"/>
      <c r="S308" s="94"/>
      <c r="T308" s="94"/>
      <c r="U308" s="94"/>
      <c r="V308" s="94"/>
      <c r="W308" s="94"/>
      <c r="X308" s="94"/>
      <c r="Y308" s="94"/>
      <c r="Z308" s="94"/>
      <c r="AA308" s="94"/>
      <c r="AB308" s="94"/>
    </row>
    <row r="309" spans="3:30" ht="12.75" hidden="1" customHeight="1" outlineLevel="1">
      <c r="C309" s="144" t="str">
        <f>C119</f>
        <v>Off-Peak (First)</v>
      </c>
      <c r="G309" s="94"/>
      <c r="H309" s="94"/>
      <c r="I309" s="94"/>
      <c r="J309" s="94"/>
      <c r="K309" s="94"/>
      <c r="L309" s="94"/>
      <c r="M309" s="94"/>
      <c r="N309" s="94"/>
      <c r="O309" s="94"/>
      <c r="P309" s="94"/>
      <c r="Q309" s="94"/>
      <c r="R309" s="94"/>
      <c r="S309" s="94"/>
      <c r="T309" s="94"/>
      <c r="U309" s="94"/>
      <c r="V309" s="94"/>
      <c r="W309" s="94"/>
      <c r="X309" s="94"/>
      <c r="Y309" s="94"/>
      <c r="Z309" s="94"/>
      <c r="AA309" s="94"/>
      <c r="AB309" s="94"/>
    </row>
    <row r="310" spans="3:30" ht="12.75" hidden="1" customHeight="1" outlineLevel="1">
      <c r="D310" s="106" t="str">
        <f ca="1">'Line Items'!D14</f>
        <v xml:space="preserve">ED01 - Tyne, Tees &amp; Wear </v>
      </c>
      <c r="E310" s="89"/>
      <c r="F310" s="192" t="str">
        <f t="shared" ref="F310:F318" si="71">F292</f>
        <v>000 Jnys</v>
      </c>
      <c r="G310" s="179"/>
      <c r="H310" s="179"/>
      <c r="I310" s="180"/>
      <c r="J310" s="179"/>
      <c r="K310" s="180"/>
      <c r="L310" s="180"/>
      <c r="M310" s="179"/>
      <c r="N310" s="179"/>
      <c r="O310" s="179"/>
      <c r="P310" s="179"/>
      <c r="Q310" s="179"/>
      <c r="R310" s="179"/>
      <c r="S310" s="179"/>
      <c r="T310" s="179"/>
      <c r="U310" s="179"/>
      <c r="V310" s="179"/>
      <c r="W310" s="179"/>
      <c r="X310" s="179"/>
      <c r="Y310" s="179"/>
      <c r="Z310" s="179"/>
      <c r="AA310" s="179"/>
      <c r="AB310" s="504"/>
      <c r="AD310" s="92" t="s">
        <v>567</v>
      </c>
    </row>
    <row r="311" spans="3:30" ht="12.75" hidden="1" customHeight="1" outlineLevel="1">
      <c r="D311" s="112" t="str">
        <f ca="1">'Line Items'!D15</f>
        <v>ED02 - Lancashire &amp; Cumbria</v>
      </c>
      <c r="E311" s="93"/>
      <c r="F311" s="113" t="str">
        <f t="shared" si="71"/>
        <v>000 Jnys</v>
      </c>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2"/>
      <c r="AD311" s="96" t="s">
        <v>985</v>
      </c>
    </row>
    <row r="312" spans="3:30" ht="12.75" hidden="1" customHeight="1" outlineLevel="1">
      <c r="D312" s="112" t="str">
        <f ca="1">'Line Items'!D16</f>
        <v xml:space="preserve">ED04 - West &amp; North Yorkshire Inter-Urban </v>
      </c>
      <c r="E312" s="93"/>
      <c r="F312" s="113" t="str">
        <f t="shared" si="71"/>
        <v>000 Jnys</v>
      </c>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2"/>
      <c r="AD312" s="96"/>
    </row>
    <row r="313" spans="3:30" ht="12.75" hidden="1" customHeight="1" outlineLevel="1">
      <c r="D313" s="112" t="str">
        <f ca="1">'Line Items'!D17</f>
        <v xml:space="preserve">ED05 - West &amp; North Yorkshire Local </v>
      </c>
      <c r="E313" s="93"/>
      <c r="F313" s="113" t="str">
        <f t="shared" si="71"/>
        <v>000 Jnys</v>
      </c>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2"/>
      <c r="AD313" s="96"/>
    </row>
    <row r="314" spans="3:30" ht="12.75" hidden="1" customHeight="1" outlineLevel="1">
      <c r="D314" s="112" t="str">
        <f ca="1">'Line Items'!D18</f>
        <v>ED06 - South &amp; East Yorkshire Inter-Urban</v>
      </c>
      <c r="E314" s="93"/>
      <c r="F314" s="113" t="str">
        <f t="shared" si="71"/>
        <v>000 Jnys</v>
      </c>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2"/>
      <c r="AD314" s="96"/>
    </row>
    <row r="315" spans="3:30" ht="12.75" hidden="1" customHeight="1" outlineLevel="1">
      <c r="D315" s="112" t="str">
        <f ca="1">'Line Items'!D19</f>
        <v>ED07 - South &amp; East Yorkshire Local</v>
      </c>
      <c r="E315" s="93"/>
      <c r="F315" s="113" t="str">
        <f t="shared" si="71"/>
        <v>000 Jnys</v>
      </c>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2"/>
      <c r="AD315" s="96"/>
    </row>
    <row r="316" spans="3:30" ht="12.75" hidden="1" customHeight="1" outlineLevel="1">
      <c r="D316" s="112" t="str">
        <f ca="1">'Line Items'!D20</f>
        <v>ED08 - North Manchester</v>
      </c>
      <c r="E316" s="93"/>
      <c r="F316" s="113" t="str">
        <f t="shared" si="71"/>
        <v>000 Jnys</v>
      </c>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2"/>
      <c r="AD316" s="96"/>
    </row>
    <row r="317" spans="3:30" ht="12.75" hidden="1" customHeight="1" outlineLevel="1">
      <c r="D317" s="112" t="str">
        <f ca="1">'Line Items'!D21</f>
        <v xml:space="preserve">ED09 - Merseyrail City Lines </v>
      </c>
      <c r="E317" s="93"/>
      <c r="F317" s="113" t="str">
        <f t="shared" si="71"/>
        <v>000 Jnys</v>
      </c>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2"/>
      <c r="AD317" s="96"/>
    </row>
    <row r="318" spans="3:30" ht="12.75" hidden="1" customHeight="1" outlineLevel="1">
      <c r="D318" s="112" t="str">
        <f ca="1">'Line Items'!D22</f>
        <v xml:space="preserve">ED10 - South Manchester </v>
      </c>
      <c r="E318" s="93"/>
      <c r="F318" s="113" t="str">
        <f t="shared" si="71"/>
        <v>000 Jnys</v>
      </c>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2"/>
      <c r="AD318" s="96"/>
    </row>
    <row r="319" spans="3:30" ht="12.75" hidden="1" customHeight="1" outlineLevel="1">
      <c r="D319" s="112" t="str">
        <f ca="1">'Line Items'!D23</f>
        <v>ED11 - Former EA03 - North West</v>
      </c>
      <c r="E319" s="93"/>
      <c r="F319" s="113" t="str">
        <f t="shared" ref="F319:F321" si="72">F301</f>
        <v>000 Jnys</v>
      </c>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2"/>
      <c r="AD319" s="96"/>
    </row>
    <row r="320" spans="3:30" ht="12.75" hidden="1" customHeight="1" outlineLevel="1">
      <c r="D320" s="112" t="str">
        <f ca="1">'Line Items'!D24</f>
        <v>ED12 - Former EA06 - Manchester Airport - Blackpool</v>
      </c>
      <c r="E320" s="93"/>
      <c r="F320" s="113" t="str">
        <f t="shared" si="72"/>
        <v>000 Jnys</v>
      </c>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2"/>
      <c r="AD320" s="96"/>
    </row>
    <row r="321" spans="3:30" ht="12.75" hidden="1" customHeight="1" outlineLevel="1">
      <c r="D321" s="123" t="str">
        <f ca="1">'Line Items'!D25</f>
        <v>[Passenger Revenue Service Groups Line 12]</v>
      </c>
      <c r="E321" s="183"/>
      <c r="F321" s="124" t="str">
        <f t="shared" si="72"/>
        <v>000 Jnys</v>
      </c>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5"/>
      <c r="AD321" s="100"/>
    </row>
    <row r="322" spans="3:30" ht="12.75" hidden="1" customHeight="1" outlineLevel="1">
      <c r="G322" s="94"/>
      <c r="H322" s="94"/>
      <c r="I322" s="94"/>
      <c r="J322" s="94"/>
      <c r="K322" s="94"/>
      <c r="L322" s="94"/>
      <c r="M322" s="94"/>
      <c r="N322" s="94"/>
      <c r="O322" s="94"/>
      <c r="P322" s="94"/>
      <c r="Q322" s="94"/>
      <c r="R322" s="94"/>
      <c r="S322" s="94"/>
      <c r="T322" s="94"/>
      <c r="U322" s="94"/>
      <c r="V322" s="94"/>
      <c r="W322" s="94"/>
      <c r="X322" s="94"/>
      <c r="Y322" s="94"/>
      <c r="Z322" s="94"/>
      <c r="AA322" s="94"/>
      <c r="AB322" s="94"/>
    </row>
    <row r="323" spans="3:30" ht="12.75" hidden="1" customHeight="1" outlineLevel="1">
      <c r="D323" s="186" t="str">
        <f>"Total "&amp;C309</f>
        <v>Total Off-Peak (First)</v>
      </c>
      <c r="E323" s="187"/>
      <c r="F323" s="188" t="str">
        <f>F321</f>
        <v>000 Jnys</v>
      </c>
      <c r="G323" s="189">
        <f t="shared" ref="G323:AB323" si="73">SUM(G310:G321)</f>
        <v>0</v>
      </c>
      <c r="H323" s="189">
        <f t="shared" si="73"/>
        <v>0</v>
      </c>
      <c r="I323" s="189">
        <f>SUM(I310:I321)</f>
        <v>0</v>
      </c>
      <c r="J323" s="189">
        <f>SUM(J310:J321)</f>
        <v>0</v>
      </c>
      <c r="K323" s="189">
        <f t="shared" si="73"/>
        <v>0</v>
      </c>
      <c r="L323" s="189">
        <f t="shared" si="73"/>
        <v>0</v>
      </c>
      <c r="M323" s="189">
        <f t="shared" si="73"/>
        <v>0</v>
      </c>
      <c r="N323" s="189">
        <f t="shared" si="73"/>
        <v>0</v>
      </c>
      <c r="O323" s="189">
        <f t="shared" si="73"/>
        <v>0</v>
      </c>
      <c r="P323" s="189">
        <f t="shared" si="73"/>
        <v>0</v>
      </c>
      <c r="Q323" s="189">
        <f t="shared" si="73"/>
        <v>0</v>
      </c>
      <c r="R323" s="189">
        <f t="shared" si="73"/>
        <v>0</v>
      </c>
      <c r="S323" s="189">
        <f t="shared" si="73"/>
        <v>0</v>
      </c>
      <c r="T323" s="189">
        <f t="shared" si="73"/>
        <v>0</v>
      </c>
      <c r="U323" s="189">
        <f t="shared" si="73"/>
        <v>0</v>
      </c>
      <c r="V323" s="189">
        <f t="shared" si="73"/>
        <v>0</v>
      </c>
      <c r="W323" s="189">
        <f t="shared" si="73"/>
        <v>0</v>
      </c>
      <c r="X323" s="189">
        <f t="shared" si="73"/>
        <v>0</v>
      </c>
      <c r="Y323" s="189">
        <f t="shared" si="73"/>
        <v>0</v>
      </c>
      <c r="Z323" s="189">
        <f t="shared" si="73"/>
        <v>0</v>
      </c>
      <c r="AA323" s="189">
        <f t="shared" si="73"/>
        <v>0</v>
      </c>
      <c r="AB323" s="190">
        <f t="shared" si="73"/>
        <v>0</v>
      </c>
      <c r="AD323" s="191"/>
    </row>
    <row r="324" spans="3:30" ht="12.75" hidden="1" customHeight="1" outlineLevel="1">
      <c r="G324" s="94"/>
      <c r="H324" s="94"/>
      <c r="I324" s="94"/>
      <c r="J324" s="94"/>
      <c r="K324" s="94"/>
      <c r="L324" s="94"/>
      <c r="M324" s="94"/>
      <c r="N324" s="94"/>
      <c r="O324" s="94"/>
      <c r="P324" s="94"/>
      <c r="Q324" s="94"/>
      <c r="R324" s="94"/>
      <c r="S324" s="94"/>
      <c r="T324" s="94"/>
      <c r="U324" s="94"/>
      <c r="V324" s="94"/>
      <c r="W324" s="94"/>
      <c r="X324" s="94"/>
      <c r="Y324" s="94"/>
      <c r="Z324" s="94"/>
      <c r="AA324" s="94"/>
      <c r="AB324" s="94"/>
    </row>
    <row r="325" spans="3:30" ht="12.75" hidden="1" customHeight="1" outlineLevel="1">
      <c r="C325" s="144" t="str">
        <f>C135</f>
        <v>Off-Peak (Standard)</v>
      </c>
      <c r="G325" s="94"/>
      <c r="H325" s="94"/>
      <c r="I325" s="94"/>
      <c r="J325" s="94"/>
      <c r="K325" s="94"/>
      <c r="L325" s="94"/>
      <c r="M325" s="94"/>
      <c r="N325" s="94"/>
      <c r="O325" s="94"/>
      <c r="P325" s="94"/>
      <c r="Q325" s="94"/>
      <c r="R325" s="94"/>
      <c r="S325" s="94"/>
      <c r="T325" s="94"/>
      <c r="U325" s="94"/>
      <c r="V325" s="94"/>
      <c r="W325" s="94"/>
      <c r="X325" s="94"/>
      <c r="Y325" s="94"/>
      <c r="Z325" s="94"/>
      <c r="AA325" s="94"/>
      <c r="AB325" s="94"/>
    </row>
    <row r="326" spans="3:30" ht="12.75" hidden="1" customHeight="1" outlineLevel="1">
      <c r="D326" s="106" t="str">
        <f ca="1">'Line Items'!D14</f>
        <v xml:space="preserve">ED01 - Tyne, Tees &amp; Wear </v>
      </c>
      <c r="E326" s="89"/>
      <c r="F326" s="192" t="str">
        <f t="shared" ref="F326:F334" si="74">F310</f>
        <v>000 Jnys</v>
      </c>
      <c r="G326" s="179"/>
      <c r="H326" s="179"/>
      <c r="I326" s="180"/>
      <c r="J326" s="179"/>
      <c r="K326" s="180"/>
      <c r="L326" s="180"/>
      <c r="M326" s="179"/>
      <c r="N326" s="179"/>
      <c r="O326" s="179"/>
      <c r="P326" s="179"/>
      <c r="Q326" s="179"/>
      <c r="R326" s="179"/>
      <c r="S326" s="179"/>
      <c r="T326" s="179"/>
      <c r="U326" s="179"/>
      <c r="V326" s="179"/>
      <c r="W326" s="179"/>
      <c r="X326" s="179"/>
      <c r="Y326" s="179"/>
      <c r="Z326" s="179"/>
      <c r="AA326" s="179"/>
      <c r="AB326" s="504"/>
      <c r="AD326" s="92" t="s">
        <v>568</v>
      </c>
    </row>
    <row r="327" spans="3:30" ht="12.75" hidden="1" customHeight="1" outlineLevel="1">
      <c r="D327" s="112" t="str">
        <f ca="1">'Line Items'!D15</f>
        <v>ED02 - Lancashire &amp; Cumbria</v>
      </c>
      <c r="E327" s="93"/>
      <c r="F327" s="113" t="str">
        <f t="shared" si="74"/>
        <v>000 Jnys</v>
      </c>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2"/>
      <c r="AD327" s="96" t="s">
        <v>985</v>
      </c>
    </row>
    <row r="328" spans="3:30" ht="12.75" hidden="1" customHeight="1" outlineLevel="1">
      <c r="D328" s="112" t="str">
        <f ca="1">'Line Items'!D16</f>
        <v xml:space="preserve">ED04 - West &amp; North Yorkshire Inter-Urban </v>
      </c>
      <c r="E328" s="93"/>
      <c r="F328" s="113" t="str">
        <f t="shared" si="74"/>
        <v>000 Jnys</v>
      </c>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2"/>
      <c r="AD328" s="96"/>
    </row>
    <row r="329" spans="3:30" ht="12.75" hidden="1" customHeight="1" outlineLevel="1">
      <c r="D329" s="112" t="str">
        <f ca="1">'Line Items'!D17</f>
        <v xml:space="preserve">ED05 - West &amp; North Yorkshire Local </v>
      </c>
      <c r="E329" s="93"/>
      <c r="F329" s="113" t="str">
        <f t="shared" si="74"/>
        <v>000 Jnys</v>
      </c>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2"/>
      <c r="AD329" s="96"/>
    </row>
    <row r="330" spans="3:30" ht="12.75" hidden="1" customHeight="1" outlineLevel="1">
      <c r="D330" s="112" t="str">
        <f ca="1">'Line Items'!D18</f>
        <v>ED06 - South &amp; East Yorkshire Inter-Urban</v>
      </c>
      <c r="E330" s="93"/>
      <c r="F330" s="113" t="str">
        <f t="shared" si="74"/>
        <v>000 Jnys</v>
      </c>
      <c r="G330" s="181"/>
      <c r="H330" s="181"/>
      <c r="I330" s="181"/>
      <c r="J330" s="181"/>
      <c r="K330" s="181"/>
      <c r="L330" s="181"/>
      <c r="M330" s="181"/>
      <c r="N330" s="181"/>
      <c r="O330" s="181"/>
      <c r="P330" s="181"/>
      <c r="Q330" s="181"/>
      <c r="R330" s="181"/>
      <c r="S330" s="181"/>
      <c r="T330" s="181"/>
      <c r="U330" s="181"/>
      <c r="V330" s="181"/>
      <c r="W330" s="181"/>
      <c r="X330" s="181"/>
      <c r="Y330" s="181"/>
      <c r="Z330" s="181"/>
      <c r="AA330" s="181"/>
      <c r="AB330" s="182"/>
      <c r="AD330" s="96"/>
    </row>
    <row r="331" spans="3:30" ht="12.75" hidden="1" customHeight="1" outlineLevel="1">
      <c r="D331" s="112" t="str">
        <f ca="1">'Line Items'!D19</f>
        <v>ED07 - South &amp; East Yorkshire Local</v>
      </c>
      <c r="E331" s="93"/>
      <c r="F331" s="113" t="str">
        <f t="shared" si="74"/>
        <v>000 Jnys</v>
      </c>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2"/>
      <c r="AD331" s="96"/>
    </row>
    <row r="332" spans="3:30" ht="12.75" hidden="1" customHeight="1" outlineLevel="1">
      <c r="D332" s="112" t="str">
        <f ca="1">'Line Items'!D20</f>
        <v>ED08 - North Manchester</v>
      </c>
      <c r="E332" s="93"/>
      <c r="F332" s="113" t="str">
        <f t="shared" si="74"/>
        <v>000 Jnys</v>
      </c>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2"/>
      <c r="AD332" s="96"/>
    </row>
    <row r="333" spans="3:30" ht="12.75" hidden="1" customHeight="1" outlineLevel="1">
      <c r="D333" s="112" t="str">
        <f ca="1">'Line Items'!D21</f>
        <v xml:space="preserve">ED09 - Merseyrail City Lines </v>
      </c>
      <c r="E333" s="93"/>
      <c r="F333" s="113" t="str">
        <f t="shared" si="74"/>
        <v>000 Jnys</v>
      </c>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2"/>
      <c r="AD333" s="96"/>
    </row>
    <row r="334" spans="3:30" ht="12.75" hidden="1" customHeight="1" outlineLevel="1">
      <c r="D334" s="112" t="str">
        <f ca="1">'Line Items'!D22</f>
        <v xml:space="preserve">ED10 - South Manchester </v>
      </c>
      <c r="E334" s="93"/>
      <c r="F334" s="113" t="str">
        <f t="shared" si="74"/>
        <v>000 Jnys</v>
      </c>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2"/>
      <c r="AD334" s="96"/>
    </row>
    <row r="335" spans="3:30" ht="12.75" hidden="1" customHeight="1" outlineLevel="1">
      <c r="D335" s="112" t="str">
        <f ca="1">'Line Items'!D23</f>
        <v>ED11 - Former EA03 - North West</v>
      </c>
      <c r="E335" s="93"/>
      <c r="F335" s="113" t="str">
        <f t="shared" ref="F335:F337" si="75">F319</f>
        <v>000 Jnys</v>
      </c>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2"/>
      <c r="AD335" s="96"/>
    </row>
    <row r="336" spans="3:30" ht="12.75" hidden="1" customHeight="1" outlineLevel="1">
      <c r="D336" s="112" t="str">
        <f ca="1">'Line Items'!D24</f>
        <v>ED12 - Former EA06 - Manchester Airport - Blackpool</v>
      </c>
      <c r="E336" s="93"/>
      <c r="F336" s="113" t="str">
        <f t="shared" si="75"/>
        <v>000 Jnys</v>
      </c>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2"/>
      <c r="AD336" s="96"/>
    </row>
    <row r="337" spans="3:30" ht="12.75" hidden="1" customHeight="1" outlineLevel="1">
      <c r="D337" s="123" t="str">
        <f ca="1">'Line Items'!D25</f>
        <v>[Passenger Revenue Service Groups Line 12]</v>
      </c>
      <c r="E337" s="183"/>
      <c r="F337" s="124" t="str">
        <f t="shared" si="75"/>
        <v>000 Jnys</v>
      </c>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5"/>
      <c r="AD337" s="100"/>
    </row>
    <row r="338" spans="3:30" ht="12.75" hidden="1" customHeight="1" outlineLevel="1">
      <c r="G338" s="94"/>
      <c r="H338" s="94"/>
      <c r="I338" s="94"/>
      <c r="J338" s="94"/>
      <c r="K338" s="94"/>
      <c r="L338" s="94"/>
      <c r="M338" s="94"/>
      <c r="N338" s="94"/>
      <c r="O338" s="94"/>
      <c r="P338" s="94"/>
      <c r="Q338" s="94"/>
      <c r="R338" s="94"/>
      <c r="S338" s="94"/>
      <c r="T338" s="94"/>
      <c r="U338" s="94"/>
      <c r="V338" s="94"/>
      <c r="W338" s="94"/>
      <c r="X338" s="94"/>
      <c r="Y338" s="94"/>
      <c r="Z338" s="94"/>
      <c r="AA338" s="94"/>
      <c r="AB338" s="94"/>
    </row>
    <row r="339" spans="3:30" ht="12.75" hidden="1" customHeight="1" outlineLevel="1">
      <c r="D339" s="186" t="str">
        <f>"Total "&amp;C325</f>
        <v>Total Off-Peak (Standard)</v>
      </c>
      <c r="E339" s="187"/>
      <c r="F339" s="188" t="str">
        <f>F337</f>
        <v>000 Jnys</v>
      </c>
      <c r="G339" s="189">
        <f t="shared" ref="G339:AB339" si="76">SUM(G326:G337)</f>
        <v>0</v>
      </c>
      <c r="H339" s="189">
        <f t="shared" si="76"/>
        <v>0</v>
      </c>
      <c r="I339" s="189">
        <f t="shared" si="76"/>
        <v>0</v>
      </c>
      <c r="J339" s="189">
        <f t="shared" si="76"/>
        <v>0</v>
      </c>
      <c r="K339" s="189">
        <f t="shared" si="76"/>
        <v>0</v>
      </c>
      <c r="L339" s="189">
        <f t="shared" si="76"/>
        <v>0</v>
      </c>
      <c r="M339" s="189">
        <f t="shared" si="76"/>
        <v>0</v>
      </c>
      <c r="N339" s="189">
        <f t="shared" si="76"/>
        <v>0</v>
      </c>
      <c r="O339" s="189">
        <f t="shared" si="76"/>
        <v>0</v>
      </c>
      <c r="P339" s="189">
        <f t="shared" si="76"/>
        <v>0</v>
      </c>
      <c r="Q339" s="189">
        <f t="shared" si="76"/>
        <v>0</v>
      </c>
      <c r="R339" s="189">
        <f t="shared" si="76"/>
        <v>0</v>
      </c>
      <c r="S339" s="189">
        <f t="shared" si="76"/>
        <v>0</v>
      </c>
      <c r="T339" s="189">
        <f t="shared" si="76"/>
        <v>0</v>
      </c>
      <c r="U339" s="189">
        <f t="shared" si="76"/>
        <v>0</v>
      </c>
      <c r="V339" s="189">
        <f t="shared" si="76"/>
        <v>0</v>
      </c>
      <c r="W339" s="189">
        <f t="shared" si="76"/>
        <v>0</v>
      </c>
      <c r="X339" s="189">
        <f t="shared" si="76"/>
        <v>0</v>
      </c>
      <c r="Y339" s="189">
        <f t="shared" si="76"/>
        <v>0</v>
      </c>
      <c r="Z339" s="189">
        <f t="shared" si="76"/>
        <v>0</v>
      </c>
      <c r="AA339" s="189">
        <f t="shared" si="76"/>
        <v>0</v>
      </c>
      <c r="AB339" s="190">
        <f t="shared" si="76"/>
        <v>0</v>
      </c>
      <c r="AD339" s="191"/>
    </row>
    <row r="340" spans="3:30" ht="12.75" hidden="1" customHeight="1" outlineLevel="1">
      <c r="G340" s="94"/>
      <c r="H340" s="94"/>
      <c r="I340" s="94"/>
      <c r="J340" s="94"/>
      <c r="K340" s="94"/>
      <c r="L340" s="94"/>
      <c r="M340" s="94"/>
      <c r="N340" s="94"/>
      <c r="O340" s="94"/>
      <c r="P340" s="94"/>
      <c r="Q340" s="94"/>
      <c r="R340" s="94"/>
      <c r="S340" s="94"/>
      <c r="T340" s="94"/>
      <c r="U340" s="94"/>
      <c r="V340" s="94"/>
      <c r="W340" s="94"/>
      <c r="X340" s="94"/>
      <c r="Y340" s="94"/>
      <c r="Z340" s="94"/>
      <c r="AA340" s="94"/>
      <c r="AB340" s="94"/>
    </row>
    <row r="341" spans="3:30" ht="12.75" hidden="1" customHeight="1" outlineLevel="1">
      <c r="D341" s="186" t="s">
        <v>569</v>
      </c>
      <c r="E341" s="187"/>
      <c r="F341" s="188" t="str">
        <f>F339</f>
        <v>000 Jnys</v>
      </c>
      <c r="G341" s="189">
        <f t="shared" ref="G341:AB341" si="77">SUM(G323,G339)</f>
        <v>0</v>
      </c>
      <c r="H341" s="189">
        <f t="shared" si="77"/>
        <v>0</v>
      </c>
      <c r="I341" s="189">
        <f t="shared" si="77"/>
        <v>0</v>
      </c>
      <c r="J341" s="189">
        <f t="shared" si="77"/>
        <v>0</v>
      </c>
      <c r="K341" s="189">
        <f t="shared" si="77"/>
        <v>0</v>
      </c>
      <c r="L341" s="189">
        <f t="shared" si="77"/>
        <v>0</v>
      </c>
      <c r="M341" s="189">
        <f t="shared" si="77"/>
        <v>0</v>
      </c>
      <c r="N341" s="189">
        <f t="shared" si="77"/>
        <v>0</v>
      </c>
      <c r="O341" s="189">
        <f t="shared" si="77"/>
        <v>0</v>
      </c>
      <c r="P341" s="189">
        <f t="shared" si="77"/>
        <v>0</v>
      </c>
      <c r="Q341" s="189">
        <f t="shared" si="77"/>
        <v>0</v>
      </c>
      <c r="R341" s="189">
        <f t="shared" si="77"/>
        <v>0</v>
      </c>
      <c r="S341" s="189">
        <f t="shared" si="77"/>
        <v>0</v>
      </c>
      <c r="T341" s="189">
        <f t="shared" si="77"/>
        <v>0</v>
      </c>
      <c r="U341" s="189">
        <f t="shared" si="77"/>
        <v>0</v>
      </c>
      <c r="V341" s="189">
        <f t="shared" si="77"/>
        <v>0</v>
      </c>
      <c r="W341" s="189">
        <f t="shared" si="77"/>
        <v>0</v>
      </c>
      <c r="X341" s="189">
        <f t="shared" si="77"/>
        <v>0</v>
      </c>
      <c r="Y341" s="189">
        <f t="shared" si="77"/>
        <v>0</v>
      </c>
      <c r="Z341" s="189">
        <f t="shared" si="77"/>
        <v>0</v>
      </c>
      <c r="AA341" s="189">
        <f t="shared" si="77"/>
        <v>0</v>
      </c>
      <c r="AB341" s="190">
        <f t="shared" si="77"/>
        <v>0</v>
      </c>
      <c r="AD341" s="191"/>
    </row>
    <row r="342" spans="3:30" ht="12.75" hidden="1" customHeight="1" outlineLevel="1">
      <c r="G342" s="94"/>
      <c r="H342" s="94"/>
      <c r="I342" s="94"/>
      <c r="J342" s="94"/>
      <c r="K342" s="94"/>
      <c r="L342" s="94"/>
      <c r="M342" s="94"/>
      <c r="N342" s="94"/>
      <c r="O342" s="94"/>
      <c r="P342" s="94"/>
      <c r="Q342" s="94"/>
      <c r="R342" s="94"/>
      <c r="S342" s="94"/>
      <c r="T342" s="94"/>
      <c r="U342" s="94"/>
      <c r="V342" s="94"/>
      <c r="W342" s="94"/>
      <c r="X342" s="94"/>
      <c r="Y342" s="94"/>
      <c r="Z342" s="94"/>
      <c r="AA342" s="94"/>
      <c r="AB342" s="94"/>
    </row>
    <row r="343" spans="3:30" ht="12.75" hidden="1" customHeight="1" outlineLevel="1">
      <c r="C343" s="144" t="s">
        <v>570</v>
      </c>
      <c r="G343" s="94"/>
      <c r="H343" s="94"/>
      <c r="I343" s="94"/>
      <c r="J343" s="94"/>
      <c r="K343" s="94"/>
      <c r="L343" s="94"/>
      <c r="M343" s="94"/>
      <c r="N343" s="94"/>
      <c r="O343" s="94"/>
      <c r="P343" s="94"/>
      <c r="Q343" s="94"/>
      <c r="R343" s="94"/>
      <c r="S343" s="94"/>
      <c r="T343" s="94"/>
      <c r="U343" s="94"/>
      <c r="V343" s="94"/>
      <c r="W343" s="94"/>
      <c r="X343" s="94"/>
      <c r="Y343" s="94"/>
      <c r="Z343" s="94"/>
      <c r="AA343" s="94"/>
      <c r="AB343" s="94"/>
    </row>
    <row r="344" spans="3:30" ht="12.75" hidden="1" customHeight="1" outlineLevel="1">
      <c r="D344" s="106" t="str">
        <f ca="1">'Line Items'!D14</f>
        <v xml:space="preserve">ED01 - Tyne, Tees &amp; Wear </v>
      </c>
      <c r="E344" s="89"/>
      <c r="F344" s="192" t="str">
        <f t="shared" ref="F344:F352" si="78">F326</f>
        <v>000 Jnys</v>
      </c>
      <c r="G344" s="90">
        <f t="shared" ref="G344:AB344" si="79">SUM(G208,G224,G242,G258,G276,G292,G310,G326)</f>
        <v>0</v>
      </c>
      <c r="H344" s="90">
        <f t="shared" si="79"/>
        <v>0</v>
      </c>
      <c r="I344" s="90">
        <f t="shared" si="79"/>
        <v>0</v>
      </c>
      <c r="J344" s="90">
        <f t="shared" si="79"/>
        <v>0</v>
      </c>
      <c r="K344" s="90">
        <f t="shared" si="79"/>
        <v>0</v>
      </c>
      <c r="L344" s="90">
        <f t="shared" si="79"/>
        <v>0</v>
      </c>
      <c r="M344" s="90">
        <f t="shared" si="79"/>
        <v>0</v>
      </c>
      <c r="N344" s="90">
        <f t="shared" si="79"/>
        <v>0</v>
      </c>
      <c r="O344" s="90">
        <f t="shared" si="79"/>
        <v>0</v>
      </c>
      <c r="P344" s="90">
        <f t="shared" si="79"/>
        <v>0</v>
      </c>
      <c r="Q344" s="90">
        <f t="shared" si="79"/>
        <v>0</v>
      </c>
      <c r="R344" s="90">
        <f t="shared" si="79"/>
        <v>0</v>
      </c>
      <c r="S344" s="90">
        <f t="shared" si="79"/>
        <v>0</v>
      </c>
      <c r="T344" s="90">
        <f t="shared" si="79"/>
        <v>0</v>
      </c>
      <c r="U344" s="90">
        <f t="shared" si="79"/>
        <v>0</v>
      </c>
      <c r="V344" s="90">
        <f t="shared" si="79"/>
        <v>0</v>
      </c>
      <c r="W344" s="90">
        <f t="shared" si="79"/>
        <v>0</v>
      </c>
      <c r="X344" s="90">
        <f t="shared" si="79"/>
        <v>0</v>
      </c>
      <c r="Y344" s="90">
        <f t="shared" si="79"/>
        <v>0</v>
      </c>
      <c r="Z344" s="90">
        <f t="shared" si="79"/>
        <v>0</v>
      </c>
      <c r="AA344" s="90">
        <f t="shared" si="79"/>
        <v>0</v>
      </c>
      <c r="AB344" s="91">
        <f t="shared" si="79"/>
        <v>0</v>
      </c>
      <c r="AD344" s="193"/>
    </row>
    <row r="345" spans="3:30" ht="12.75" hidden="1" customHeight="1" outlineLevel="1">
      <c r="D345" s="112" t="str">
        <f ca="1">'Line Items'!D15</f>
        <v>ED02 - Lancashire &amp; Cumbria</v>
      </c>
      <c r="E345" s="93"/>
      <c r="F345" s="113" t="str">
        <f t="shared" si="78"/>
        <v>000 Jnys</v>
      </c>
      <c r="G345" s="94">
        <f t="shared" ref="G345:AB345" si="80">SUM(G209,G225,G243,G259,G277,G293,G311,G327)</f>
        <v>0</v>
      </c>
      <c r="H345" s="94">
        <f t="shared" si="80"/>
        <v>0</v>
      </c>
      <c r="I345" s="94">
        <f t="shared" si="80"/>
        <v>0</v>
      </c>
      <c r="J345" s="94">
        <f t="shared" si="80"/>
        <v>0</v>
      </c>
      <c r="K345" s="94">
        <f t="shared" si="80"/>
        <v>0</v>
      </c>
      <c r="L345" s="94">
        <f t="shared" si="80"/>
        <v>0</v>
      </c>
      <c r="M345" s="94">
        <f t="shared" si="80"/>
        <v>0</v>
      </c>
      <c r="N345" s="94">
        <f t="shared" si="80"/>
        <v>0</v>
      </c>
      <c r="O345" s="94">
        <f t="shared" si="80"/>
        <v>0</v>
      </c>
      <c r="P345" s="94">
        <f t="shared" si="80"/>
        <v>0</v>
      </c>
      <c r="Q345" s="94">
        <f t="shared" si="80"/>
        <v>0</v>
      </c>
      <c r="R345" s="94">
        <f t="shared" si="80"/>
        <v>0</v>
      </c>
      <c r="S345" s="94">
        <f t="shared" si="80"/>
        <v>0</v>
      </c>
      <c r="T345" s="94">
        <f t="shared" si="80"/>
        <v>0</v>
      </c>
      <c r="U345" s="94">
        <f t="shared" si="80"/>
        <v>0</v>
      </c>
      <c r="V345" s="94">
        <f t="shared" si="80"/>
        <v>0</v>
      </c>
      <c r="W345" s="94">
        <f t="shared" si="80"/>
        <v>0</v>
      </c>
      <c r="X345" s="94">
        <f t="shared" si="80"/>
        <v>0</v>
      </c>
      <c r="Y345" s="94">
        <f t="shared" si="80"/>
        <v>0</v>
      </c>
      <c r="Z345" s="94">
        <f t="shared" si="80"/>
        <v>0</v>
      </c>
      <c r="AA345" s="94">
        <f t="shared" si="80"/>
        <v>0</v>
      </c>
      <c r="AB345" s="95">
        <f t="shared" si="80"/>
        <v>0</v>
      </c>
      <c r="AD345" s="194"/>
    </row>
    <row r="346" spans="3:30" ht="12.75" hidden="1" customHeight="1" outlineLevel="1">
      <c r="D346" s="112" t="str">
        <f ca="1">'Line Items'!D16</f>
        <v xml:space="preserve">ED04 - West &amp; North Yorkshire Inter-Urban </v>
      </c>
      <c r="E346" s="93"/>
      <c r="F346" s="113" t="str">
        <f t="shared" si="78"/>
        <v>000 Jnys</v>
      </c>
      <c r="G346" s="94">
        <f t="shared" ref="G346:AB346" si="81">SUM(G210,G226,G244,G260,G278,G294,G312,G328)</f>
        <v>0</v>
      </c>
      <c r="H346" s="94">
        <f t="shared" si="81"/>
        <v>0</v>
      </c>
      <c r="I346" s="94">
        <f t="shared" si="81"/>
        <v>0</v>
      </c>
      <c r="J346" s="94">
        <f t="shared" si="81"/>
        <v>0</v>
      </c>
      <c r="K346" s="94">
        <f t="shared" si="81"/>
        <v>0</v>
      </c>
      <c r="L346" s="94">
        <f t="shared" si="81"/>
        <v>0</v>
      </c>
      <c r="M346" s="94">
        <f t="shared" si="81"/>
        <v>0</v>
      </c>
      <c r="N346" s="94">
        <f t="shared" si="81"/>
        <v>0</v>
      </c>
      <c r="O346" s="94">
        <f t="shared" si="81"/>
        <v>0</v>
      </c>
      <c r="P346" s="94">
        <f t="shared" si="81"/>
        <v>0</v>
      </c>
      <c r="Q346" s="94">
        <f t="shared" si="81"/>
        <v>0</v>
      </c>
      <c r="R346" s="94">
        <f t="shared" si="81"/>
        <v>0</v>
      </c>
      <c r="S346" s="94">
        <f t="shared" si="81"/>
        <v>0</v>
      </c>
      <c r="T346" s="94">
        <f t="shared" si="81"/>
        <v>0</v>
      </c>
      <c r="U346" s="94">
        <f t="shared" si="81"/>
        <v>0</v>
      </c>
      <c r="V346" s="94">
        <f t="shared" si="81"/>
        <v>0</v>
      </c>
      <c r="W346" s="94">
        <f t="shared" si="81"/>
        <v>0</v>
      </c>
      <c r="X346" s="94">
        <f t="shared" si="81"/>
        <v>0</v>
      </c>
      <c r="Y346" s="94">
        <f t="shared" si="81"/>
        <v>0</v>
      </c>
      <c r="Z346" s="94">
        <f t="shared" si="81"/>
        <v>0</v>
      </c>
      <c r="AA346" s="94">
        <f t="shared" si="81"/>
        <v>0</v>
      </c>
      <c r="AB346" s="95">
        <f t="shared" si="81"/>
        <v>0</v>
      </c>
      <c r="AD346" s="194"/>
    </row>
    <row r="347" spans="3:30" ht="12.75" hidden="1" customHeight="1" outlineLevel="1">
      <c r="D347" s="112" t="str">
        <f ca="1">'Line Items'!D17</f>
        <v xml:space="preserve">ED05 - West &amp; North Yorkshire Local </v>
      </c>
      <c r="E347" s="93"/>
      <c r="F347" s="113" t="str">
        <f t="shared" si="78"/>
        <v>000 Jnys</v>
      </c>
      <c r="G347" s="94">
        <f t="shared" ref="G347:AB347" si="82">SUM(G211,G227,G245,G261,G279,G295,G313,G329)</f>
        <v>0</v>
      </c>
      <c r="H347" s="94">
        <f t="shared" si="82"/>
        <v>0</v>
      </c>
      <c r="I347" s="94">
        <f t="shared" si="82"/>
        <v>0</v>
      </c>
      <c r="J347" s="94">
        <f t="shared" si="82"/>
        <v>0</v>
      </c>
      <c r="K347" s="94">
        <f t="shared" si="82"/>
        <v>0</v>
      </c>
      <c r="L347" s="94">
        <f t="shared" si="82"/>
        <v>0</v>
      </c>
      <c r="M347" s="94">
        <f t="shared" si="82"/>
        <v>0</v>
      </c>
      <c r="N347" s="94">
        <f t="shared" si="82"/>
        <v>0</v>
      </c>
      <c r="O347" s="94">
        <f t="shared" si="82"/>
        <v>0</v>
      </c>
      <c r="P347" s="94">
        <f t="shared" si="82"/>
        <v>0</v>
      </c>
      <c r="Q347" s="94">
        <f t="shared" si="82"/>
        <v>0</v>
      </c>
      <c r="R347" s="94">
        <f t="shared" si="82"/>
        <v>0</v>
      </c>
      <c r="S347" s="94">
        <f t="shared" si="82"/>
        <v>0</v>
      </c>
      <c r="T347" s="94">
        <f t="shared" si="82"/>
        <v>0</v>
      </c>
      <c r="U347" s="94">
        <f t="shared" si="82"/>
        <v>0</v>
      </c>
      <c r="V347" s="94">
        <f t="shared" si="82"/>
        <v>0</v>
      </c>
      <c r="W347" s="94">
        <f t="shared" si="82"/>
        <v>0</v>
      </c>
      <c r="X347" s="94">
        <f t="shared" si="82"/>
        <v>0</v>
      </c>
      <c r="Y347" s="94">
        <f t="shared" si="82"/>
        <v>0</v>
      </c>
      <c r="Z347" s="94">
        <f t="shared" si="82"/>
        <v>0</v>
      </c>
      <c r="AA347" s="94">
        <f t="shared" si="82"/>
        <v>0</v>
      </c>
      <c r="AB347" s="95">
        <f t="shared" si="82"/>
        <v>0</v>
      </c>
      <c r="AD347" s="194"/>
    </row>
    <row r="348" spans="3:30" ht="12.75" hidden="1" customHeight="1" outlineLevel="1">
      <c r="D348" s="112" t="str">
        <f ca="1">'Line Items'!D18</f>
        <v>ED06 - South &amp; East Yorkshire Inter-Urban</v>
      </c>
      <c r="E348" s="93"/>
      <c r="F348" s="113" t="str">
        <f t="shared" si="78"/>
        <v>000 Jnys</v>
      </c>
      <c r="G348" s="94">
        <f t="shared" ref="G348:AB348" si="83">SUM(G212,G228,G246,G262,G280,G296,G314,G330)</f>
        <v>0</v>
      </c>
      <c r="H348" s="94">
        <f t="shared" si="83"/>
        <v>0</v>
      </c>
      <c r="I348" s="94">
        <f t="shared" si="83"/>
        <v>0</v>
      </c>
      <c r="J348" s="94">
        <f t="shared" si="83"/>
        <v>0</v>
      </c>
      <c r="K348" s="94">
        <f t="shared" si="83"/>
        <v>0</v>
      </c>
      <c r="L348" s="94">
        <f t="shared" si="83"/>
        <v>0</v>
      </c>
      <c r="M348" s="94">
        <f t="shared" si="83"/>
        <v>0</v>
      </c>
      <c r="N348" s="94">
        <f t="shared" si="83"/>
        <v>0</v>
      </c>
      <c r="O348" s="94">
        <f t="shared" si="83"/>
        <v>0</v>
      </c>
      <c r="P348" s="94">
        <f t="shared" si="83"/>
        <v>0</v>
      </c>
      <c r="Q348" s="94">
        <f t="shared" si="83"/>
        <v>0</v>
      </c>
      <c r="R348" s="94">
        <f t="shared" si="83"/>
        <v>0</v>
      </c>
      <c r="S348" s="94">
        <f t="shared" si="83"/>
        <v>0</v>
      </c>
      <c r="T348" s="94">
        <f t="shared" si="83"/>
        <v>0</v>
      </c>
      <c r="U348" s="94">
        <f t="shared" si="83"/>
        <v>0</v>
      </c>
      <c r="V348" s="94">
        <f t="shared" si="83"/>
        <v>0</v>
      </c>
      <c r="W348" s="94">
        <f t="shared" si="83"/>
        <v>0</v>
      </c>
      <c r="X348" s="94">
        <f t="shared" si="83"/>
        <v>0</v>
      </c>
      <c r="Y348" s="94">
        <f t="shared" si="83"/>
        <v>0</v>
      </c>
      <c r="Z348" s="94">
        <f t="shared" si="83"/>
        <v>0</v>
      </c>
      <c r="AA348" s="94">
        <f t="shared" si="83"/>
        <v>0</v>
      </c>
      <c r="AB348" s="95">
        <f t="shared" si="83"/>
        <v>0</v>
      </c>
      <c r="AD348" s="194"/>
    </row>
    <row r="349" spans="3:30" ht="12.75" hidden="1" customHeight="1" outlineLevel="1">
      <c r="D349" s="112" t="str">
        <f ca="1">'Line Items'!D19</f>
        <v>ED07 - South &amp; East Yorkshire Local</v>
      </c>
      <c r="E349" s="93"/>
      <c r="F349" s="113" t="str">
        <f t="shared" si="78"/>
        <v>000 Jnys</v>
      </c>
      <c r="G349" s="94">
        <f t="shared" ref="G349:AB349" si="84">SUM(G213,G229,G247,G263,G281,G297,G315,G331)</f>
        <v>0</v>
      </c>
      <c r="H349" s="94">
        <f t="shared" si="84"/>
        <v>0</v>
      </c>
      <c r="I349" s="94">
        <f t="shared" si="84"/>
        <v>0</v>
      </c>
      <c r="J349" s="94">
        <f t="shared" si="84"/>
        <v>0</v>
      </c>
      <c r="K349" s="94">
        <f t="shared" si="84"/>
        <v>0</v>
      </c>
      <c r="L349" s="94">
        <f t="shared" si="84"/>
        <v>0</v>
      </c>
      <c r="M349" s="94">
        <f t="shared" si="84"/>
        <v>0</v>
      </c>
      <c r="N349" s="94">
        <f t="shared" si="84"/>
        <v>0</v>
      </c>
      <c r="O349" s="94">
        <f t="shared" si="84"/>
        <v>0</v>
      </c>
      <c r="P349" s="94">
        <f t="shared" si="84"/>
        <v>0</v>
      </c>
      <c r="Q349" s="94">
        <f t="shared" si="84"/>
        <v>0</v>
      </c>
      <c r="R349" s="94">
        <f t="shared" si="84"/>
        <v>0</v>
      </c>
      <c r="S349" s="94">
        <f t="shared" si="84"/>
        <v>0</v>
      </c>
      <c r="T349" s="94">
        <f t="shared" si="84"/>
        <v>0</v>
      </c>
      <c r="U349" s="94">
        <f t="shared" si="84"/>
        <v>0</v>
      </c>
      <c r="V349" s="94">
        <f t="shared" si="84"/>
        <v>0</v>
      </c>
      <c r="W349" s="94">
        <f t="shared" si="84"/>
        <v>0</v>
      </c>
      <c r="X349" s="94">
        <f t="shared" si="84"/>
        <v>0</v>
      </c>
      <c r="Y349" s="94">
        <f t="shared" si="84"/>
        <v>0</v>
      </c>
      <c r="Z349" s="94">
        <f t="shared" si="84"/>
        <v>0</v>
      </c>
      <c r="AA349" s="94">
        <f t="shared" si="84"/>
        <v>0</v>
      </c>
      <c r="AB349" s="95">
        <f t="shared" si="84"/>
        <v>0</v>
      </c>
      <c r="AD349" s="194"/>
    </row>
    <row r="350" spans="3:30" ht="12.75" hidden="1" customHeight="1" outlineLevel="1">
      <c r="D350" s="112" t="str">
        <f ca="1">'Line Items'!D20</f>
        <v>ED08 - North Manchester</v>
      </c>
      <c r="E350" s="93"/>
      <c r="F350" s="113" t="str">
        <f t="shared" si="78"/>
        <v>000 Jnys</v>
      </c>
      <c r="G350" s="94">
        <f t="shared" ref="G350:AB350" si="85">SUM(G214,G230,G248,G264,G282,G298,G316,G332)</f>
        <v>0</v>
      </c>
      <c r="H350" s="94">
        <f t="shared" si="85"/>
        <v>0</v>
      </c>
      <c r="I350" s="94">
        <f t="shared" si="85"/>
        <v>0</v>
      </c>
      <c r="J350" s="94">
        <f t="shared" si="85"/>
        <v>0</v>
      </c>
      <c r="K350" s="94">
        <f t="shared" si="85"/>
        <v>0</v>
      </c>
      <c r="L350" s="94">
        <f t="shared" si="85"/>
        <v>0</v>
      </c>
      <c r="M350" s="94">
        <f t="shared" si="85"/>
        <v>0</v>
      </c>
      <c r="N350" s="94">
        <f t="shared" si="85"/>
        <v>0</v>
      </c>
      <c r="O350" s="94">
        <f t="shared" si="85"/>
        <v>0</v>
      </c>
      <c r="P350" s="94">
        <f t="shared" si="85"/>
        <v>0</v>
      </c>
      <c r="Q350" s="94">
        <f t="shared" si="85"/>
        <v>0</v>
      </c>
      <c r="R350" s="94">
        <f t="shared" si="85"/>
        <v>0</v>
      </c>
      <c r="S350" s="94">
        <f t="shared" si="85"/>
        <v>0</v>
      </c>
      <c r="T350" s="94">
        <f t="shared" si="85"/>
        <v>0</v>
      </c>
      <c r="U350" s="94">
        <f t="shared" si="85"/>
        <v>0</v>
      </c>
      <c r="V350" s="94">
        <f t="shared" si="85"/>
        <v>0</v>
      </c>
      <c r="W350" s="94">
        <f t="shared" si="85"/>
        <v>0</v>
      </c>
      <c r="X350" s="94">
        <f t="shared" si="85"/>
        <v>0</v>
      </c>
      <c r="Y350" s="94">
        <f t="shared" si="85"/>
        <v>0</v>
      </c>
      <c r="Z350" s="94">
        <f t="shared" si="85"/>
        <v>0</v>
      </c>
      <c r="AA350" s="94">
        <f t="shared" si="85"/>
        <v>0</v>
      </c>
      <c r="AB350" s="95">
        <f t="shared" si="85"/>
        <v>0</v>
      </c>
      <c r="AD350" s="194"/>
    </row>
    <row r="351" spans="3:30" ht="12.75" hidden="1" customHeight="1" outlineLevel="1">
      <c r="D351" s="112" t="str">
        <f ca="1">'Line Items'!D21</f>
        <v xml:space="preserve">ED09 - Merseyrail City Lines </v>
      </c>
      <c r="E351" s="93"/>
      <c r="F351" s="113" t="str">
        <f t="shared" si="78"/>
        <v>000 Jnys</v>
      </c>
      <c r="G351" s="94">
        <f t="shared" ref="G351:AB351" si="86">SUM(G215,G231,G249,G265,G283,G299,G317,G333)</f>
        <v>0</v>
      </c>
      <c r="H351" s="94">
        <f t="shared" si="86"/>
        <v>0</v>
      </c>
      <c r="I351" s="94">
        <f t="shared" si="86"/>
        <v>0</v>
      </c>
      <c r="J351" s="94">
        <f t="shared" si="86"/>
        <v>0</v>
      </c>
      <c r="K351" s="94">
        <f t="shared" si="86"/>
        <v>0</v>
      </c>
      <c r="L351" s="94">
        <f t="shared" si="86"/>
        <v>0</v>
      </c>
      <c r="M351" s="94">
        <f t="shared" si="86"/>
        <v>0</v>
      </c>
      <c r="N351" s="94">
        <f t="shared" si="86"/>
        <v>0</v>
      </c>
      <c r="O351" s="94">
        <f t="shared" si="86"/>
        <v>0</v>
      </c>
      <c r="P351" s="94">
        <f t="shared" si="86"/>
        <v>0</v>
      </c>
      <c r="Q351" s="94">
        <f t="shared" si="86"/>
        <v>0</v>
      </c>
      <c r="R351" s="94">
        <f t="shared" si="86"/>
        <v>0</v>
      </c>
      <c r="S351" s="94">
        <f t="shared" si="86"/>
        <v>0</v>
      </c>
      <c r="T351" s="94">
        <f t="shared" si="86"/>
        <v>0</v>
      </c>
      <c r="U351" s="94">
        <f t="shared" si="86"/>
        <v>0</v>
      </c>
      <c r="V351" s="94">
        <f t="shared" si="86"/>
        <v>0</v>
      </c>
      <c r="W351" s="94">
        <f t="shared" si="86"/>
        <v>0</v>
      </c>
      <c r="X351" s="94">
        <f t="shared" si="86"/>
        <v>0</v>
      </c>
      <c r="Y351" s="94">
        <f t="shared" si="86"/>
        <v>0</v>
      </c>
      <c r="Z351" s="94">
        <f t="shared" si="86"/>
        <v>0</v>
      </c>
      <c r="AA351" s="94">
        <f t="shared" si="86"/>
        <v>0</v>
      </c>
      <c r="AB351" s="95">
        <f t="shared" si="86"/>
        <v>0</v>
      </c>
      <c r="AD351" s="194"/>
    </row>
    <row r="352" spans="3:30" ht="12.75" hidden="1" customHeight="1" outlineLevel="1">
      <c r="D352" s="112" t="str">
        <f ca="1">'Line Items'!D22</f>
        <v xml:space="preserve">ED10 - South Manchester </v>
      </c>
      <c r="E352" s="93"/>
      <c r="F352" s="113" t="str">
        <f t="shared" si="78"/>
        <v>000 Jnys</v>
      </c>
      <c r="G352" s="94">
        <f t="shared" ref="G352:AB354" si="87">SUM(G216,G232,G250,G266,G284,G300,G318,G334)</f>
        <v>0</v>
      </c>
      <c r="H352" s="94">
        <f t="shared" si="87"/>
        <v>0</v>
      </c>
      <c r="I352" s="94">
        <f t="shared" si="87"/>
        <v>0</v>
      </c>
      <c r="J352" s="94">
        <f t="shared" si="87"/>
        <v>0</v>
      </c>
      <c r="K352" s="94">
        <f t="shared" si="87"/>
        <v>0</v>
      </c>
      <c r="L352" s="94">
        <f t="shared" si="87"/>
        <v>0</v>
      </c>
      <c r="M352" s="94">
        <f t="shared" si="87"/>
        <v>0</v>
      </c>
      <c r="N352" s="94">
        <f t="shared" si="87"/>
        <v>0</v>
      </c>
      <c r="O352" s="94">
        <f t="shared" si="87"/>
        <v>0</v>
      </c>
      <c r="P352" s="94">
        <f t="shared" si="87"/>
        <v>0</v>
      </c>
      <c r="Q352" s="94">
        <f t="shared" si="87"/>
        <v>0</v>
      </c>
      <c r="R352" s="94">
        <f t="shared" si="87"/>
        <v>0</v>
      </c>
      <c r="S352" s="94">
        <f t="shared" si="87"/>
        <v>0</v>
      </c>
      <c r="T352" s="94">
        <f t="shared" si="87"/>
        <v>0</v>
      </c>
      <c r="U352" s="94">
        <f t="shared" si="87"/>
        <v>0</v>
      </c>
      <c r="V352" s="94">
        <f t="shared" si="87"/>
        <v>0</v>
      </c>
      <c r="W352" s="94">
        <f t="shared" si="87"/>
        <v>0</v>
      </c>
      <c r="X352" s="94">
        <f t="shared" si="87"/>
        <v>0</v>
      </c>
      <c r="Y352" s="94">
        <f t="shared" si="87"/>
        <v>0</v>
      </c>
      <c r="Z352" s="94">
        <f t="shared" si="87"/>
        <v>0</v>
      </c>
      <c r="AA352" s="94">
        <f t="shared" si="87"/>
        <v>0</v>
      </c>
      <c r="AB352" s="95">
        <f t="shared" si="87"/>
        <v>0</v>
      </c>
      <c r="AD352" s="194"/>
    </row>
    <row r="353" spans="2:30" ht="12.75" hidden="1" customHeight="1" outlineLevel="1">
      <c r="D353" s="112" t="str">
        <f ca="1">'Line Items'!D23</f>
        <v>ED11 - Former EA03 - North West</v>
      </c>
      <c r="E353" s="93"/>
      <c r="F353" s="113" t="str">
        <f t="shared" ref="F353:F355" si="88">F335</f>
        <v>000 Jnys</v>
      </c>
      <c r="G353" s="94">
        <f t="shared" si="87"/>
        <v>0</v>
      </c>
      <c r="H353" s="94">
        <f t="shared" si="87"/>
        <v>0</v>
      </c>
      <c r="I353" s="94">
        <f t="shared" si="87"/>
        <v>0</v>
      </c>
      <c r="J353" s="94">
        <f t="shared" si="87"/>
        <v>0</v>
      </c>
      <c r="K353" s="94">
        <f t="shared" si="87"/>
        <v>0</v>
      </c>
      <c r="L353" s="94">
        <f t="shared" si="87"/>
        <v>0</v>
      </c>
      <c r="M353" s="94">
        <f t="shared" si="87"/>
        <v>0</v>
      </c>
      <c r="N353" s="94">
        <f t="shared" si="87"/>
        <v>0</v>
      </c>
      <c r="O353" s="94">
        <f t="shared" si="87"/>
        <v>0</v>
      </c>
      <c r="P353" s="94">
        <f t="shared" si="87"/>
        <v>0</v>
      </c>
      <c r="Q353" s="94">
        <f t="shared" si="87"/>
        <v>0</v>
      </c>
      <c r="R353" s="94">
        <f t="shared" si="87"/>
        <v>0</v>
      </c>
      <c r="S353" s="94">
        <f t="shared" si="87"/>
        <v>0</v>
      </c>
      <c r="T353" s="94">
        <f t="shared" si="87"/>
        <v>0</v>
      </c>
      <c r="U353" s="94">
        <f t="shared" si="87"/>
        <v>0</v>
      </c>
      <c r="V353" s="94">
        <f t="shared" si="87"/>
        <v>0</v>
      </c>
      <c r="W353" s="94">
        <f t="shared" si="87"/>
        <v>0</v>
      </c>
      <c r="X353" s="94">
        <f t="shared" si="87"/>
        <v>0</v>
      </c>
      <c r="Y353" s="94">
        <f t="shared" si="87"/>
        <v>0</v>
      </c>
      <c r="Z353" s="94">
        <f t="shared" si="87"/>
        <v>0</v>
      </c>
      <c r="AA353" s="94">
        <f t="shared" si="87"/>
        <v>0</v>
      </c>
      <c r="AB353" s="95">
        <f t="shared" si="87"/>
        <v>0</v>
      </c>
      <c r="AD353" s="194"/>
    </row>
    <row r="354" spans="2:30" ht="12.75" hidden="1" customHeight="1" outlineLevel="1">
      <c r="D354" s="112" t="str">
        <f ca="1">'Line Items'!D24</f>
        <v>ED12 - Former EA06 - Manchester Airport - Blackpool</v>
      </c>
      <c r="E354" s="93"/>
      <c r="F354" s="113" t="str">
        <f t="shared" si="88"/>
        <v>000 Jnys</v>
      </c>
      <c r="G354" s="94">
        <f t="shared" si="87"/>
        <v>0</v>
      </c>
      <c r="H354" s="94">
        <f t="shared" si="87"/>
        <v>0</v>
      </c>
      <c r="I354" s="94">
        <f t="shared" si="87"/>
        <v>0</v>
      </c>
      <c r="J354" s="94">
        <f t="shared" si="87"/>
        <v>0</v>
      </c>
      <c r="K354" s="94">
        <f t="shared" si="87"/>
        <v>0</v>
      </c>
      <c r="L354" s="94">
        <f t="shared" si="87"/>
        <v>0</v>
      </c>
      <c r="M354" s="94">
        <f t="shared" si="87"/>
        <v>0</v>
      </c>
      <c r="N354" s="94">
        <f t="shared" si="87"/>
        <v>0</v>
      </c>
      <c r="O354" s="94">
        <f t="shared" si="87"/>
        <v>0</v>
      </c>
      <c r="P354" s="94">
        <f t="shared" si="87"/>
        <v>0</v>
      </c>
      <c r="Q354" s="94">
        <f t="shared" si="87"/>
        <v>0</v>
      </c>
      <c r="R354" s="94">
        <f t="shared" si="87"/>
        <v>0</v>
      </c>
      <c r="S354" s="94">
        <f t="shared" si="87"/>
        <v>0</v>
      </c>
      <c r="T354" s="94">
        <f t="shared" si="87"/>
        <v>0</v>
      </c>
      <c r="U354" s="94">
        <f t="shared" si="87"/>
        <v>0</v>
      </c>
      <c r="V354" s="94">
        <f t="shared" si="87"/>
        <v>0</v>
      </c>
      <c r="W354" s="94">
        <f t="shared" si="87"/>
        <v>0</v>
      </c>
      <c r="X354" s="94">
        <f t="shared" si="87"/>
        <v>0</v>
      </c>
      <c r="Y354" s="94">
        <f t="shared" si="87"/>
        <v>0</v>
      </c>
      <c r="Z354" s="94">
        <f t="shared" si="87"/>
        <v>0</v>
      </c>
      <c r="AA354" s="94">
        <f t="shared" si="87"/>
        <v>0</v>
      </c>
      <c r="AB354" s="95">
        <f t="shared" si="87"/>
        <v>0</v>
      </c>
      <c r="AD354" s="194"/>
    </row>
    <row r="355" spans="2:30" ht="12.75" hidden="1" customHeight="1" outlineLevel="1">
      <c r="D355" s="123" t="str">
        <f ca="1">'Line Items'!D25</f>
        <v>[Passenger Revenue Service Groups Line 12]</v>
      </c>
      <c r="E355" s="183"/>
      <c r="F355" s="124" t="str">
        <f t="shared" si="88"/>
        <v>000 Jnys</v>
      </c>
      <c r="G355" s="98">
        <f t="shared" ref="G355:AB355" si="89">SUM(G219,G235,G253,G269,G287,G303,G321,G337)</f>
        <v>0</v>
      </c>
      <c r="H355" s="98">
        <f t="shared" si="89"/>
        <v>0</v>
      </c>
      <c r="I355" s="98">
        <f t="shared" si="89"/>
        <v>0</v>
      </c>
      <c r="J355" s="98">
        <f t="shared" si="89"/>
        <v>0</v>
      </c>
      <c r="K355" s="98">
        <f t="shared" si="89"/>
        <v>0</v>
      </c>
      <c r="L355" s="98">
        <f t="shared" si="89"/>
        <v>0</v>
      </c>
      <c r="M355" s="98">
        <f t="shared" si="89"/>
        <v>0</v>
      </c>
      <c r="N355" s="98">
        <f t="shared" si="89"/>
        <v>0</v>
      </c>
      <c r="O355" s="98">
        <f t="shared" si="89"/>
        <v>0</v>
      </c>
      <c r="P355" s="98">
        <f t="shared" si="89"/>
        <v>0</v>
      </c>
      <c r="Q355" s="98">
        <f t="shared" si="89"/>
        <v>0</v>
      </c>
      <c r="R355" s="98">
        <f t="shared" si="89"/>
        <v>0</v>
      </c>
      <c r="S355" s="98">
        <f t="shared" si="89"/>
        <v>0</v>
      </c>
      <c r="T355" s="98">
        <f t="shared" si="89"/>
        <v>0</v>
      </c>
      <c r="U355" s="98">
        <f t="shared" si="89"/>
        <v>0</v>
      </c>
      <c r="V355" s="98">
        <f t="shared" si="89"/>
        <v>0</v>
      </c>
      <c r="W355" s="98">
        <f t="shared" si="89"/>
        <v>0</v>
      </c>
      <c r="X355" s="98">
        <f t="shared" si="89"/>
        <v>0</v>
      </c>
      <c r="Y355" s="98">
        <f t="shared" si="89"/>
        <v>0</v>
      </c>
      <c r="Z355" s="98">
        <f t="shared" si="89"/>
        <v>0</v>
      </c>
      <c r="AA355" s="98">
        <f t="shared" si="89"/>
        <v>0</v>
      </c>
      <c r="AB355" s="99">
        <f t="shared" si="89"/>
        <v>0</v>
      </c>
      <c r="AD355" s="195"/>
    </row>
    <row r="356" spans="2:30" ht="12.75" hidden="1" customHeight="1" outlineLevel="1">
      <c r="G356" s="94"/>
      <c r="H356" s="94"/>
      <c r="I356" s="94"/>
      <c r="J356" s="94"/>
      <c r="K356" s="94"/>
      <c r="L356" s="94"/>
      <c r="M356" s="94"/>
      <c r="N356" s="94"/>
      <c r="O356" s="94"/>
      <c r="P356" s="94"/>
      <c r="Q356" s="94"/>
      <c r="R356" s="94"/>
      <c r="S356" s="94"/>
      <c r="T356" s="94"/>
      <c r="U356" s="94"/>
      <c r="V356" s="94"/>
      <c r="W356" s="94"/>
      <c r="X356" s="94"/>
      <c r="Y356" s="94"/>
      <c r="Z356" s="94"/>
      <c r="AA356" s="94"/>
      <c r="AB356" s="94"/>
    </row>
    <row r="357" spans="2:30" ht="12.75" hidden="1" customHeight="1" outlineLevel="1">
      <c r="D357" s="186" t="s">
        <v>571</v>
      </c>
      <c r="E357" s="187"/>
      <c r="F357" s="188" t="str">
        <f>F355</f>
        <v>000 Jnys</v>
      </c>
      <c r="G357" s="189">
        <f t="shared" ref="G357:AB357" si="90">SUM(G344:G355)</f>
        <v>0</v>
      </c>
      <c r="H357" s="189">
        <f t="shared" si="90"/>
        <v>0</v>
      </c>
      <c r="I357" s="189">
        <f t="shared" si="90"/>
        <v>0</v>
      </c>
      <c r="J357" s="189">
        <f t="shared" si="90"/>
        <v>0</v>
      </c>
      <c r="K357" s="189">
        <f t="shared" si="90"/>
        <v>0</v>
      </c>
      <c r="L357" s="189">
        <f t="shared" si="90"/>
        <v>0</v>
      </c>
      <c r="M357" s="189">
        <f t="shared" si="90"/>
        <v>0</v>
      </c>
      <c r="N357" s="189">
        <f t="shared" si="90"/>
        <v>0</v>
      </c>
      <c r="O357" s="189">
        <f t="shared" si="90"/>
        <v>0</v>
      </c>
      <c r="P357" s="189">
        <f t="shared" si="90"/>
        <v>0</v>
      </c>
      <c r="Q357" s="189">
        <f t="shared" si="90"/>
        <v>0</v>
      </c>
      <c r="R357" s="189">
        <f t="shared" si="90"/>
        <v>0</v>
      </c>
      <c r="S357" s="189">
        <f t="shared" si="90"/>
        <v>0</v>
      </c>
      <c r="T357" s="189">
        <f t="shared" si="90"/>
        <v>0</v>
      </c>
      <c r="U357" s="189">
        <f t="shared" si="90"/>
        <v>0</v>
      </c>
      <c r="V357" s="189">
        <f t="shared" si="90"/>
        <v>0</v>
      </c>
      <c r="W357" s="189">
        <f t="shared" si="90"/>
        <v>0</v>
      </c>
      <c r="X357" s="189">
        <f t="shared" si="90"/>
        <v>0</v>
      </c>
      <c r="Y357" s="189">
        <f t="shared" si="90"/>
        <v>0</v>
      </c>
      <c r="Z357" s="189">
        <f t="shared" si="90"/>
        <v>0</v>
      </c>
      <c r="AA357" s="189">
        <f t="shared" si="90"/>
        <v>0</v>
      </c>
      <c r="AB357" s="190">
        <f t="shared" si="90"/>
        <v>0</v>
      </c>
      <c r="AD357" s="191"/>
    </row>
    <row r="358" spans="2:30" collapsed="1">
      <c r="G358" s="94"/>
      <c r="H358" s="94"/>
      <c r="I358" s="94"/>
      <c r="J358" s="94"/>
      <c r="K358" s="94"/>
      <c r="L358" s="94"/>
      <c r="M358" s="94"/>
      <c r="N358" s="94"/>
      <c r="O358" s="94"/>
      <c r="P358" s="94"/>
      <c r="Q358" s="94"/>
      <c r="R358" s="94"/>
      <c r="S358" s="94"/>
      <c r="T358" s="94"/>
      <c r="U358" s="94"/>
      <c r="V358" s="94"/>
      <c r="W358" s="94"/>
      <c r="X358" s="94"/>
      <c r="Y358" s="94"/>
      <c r="Z358" s="94"/>
      <c r="AA358" s="94"/>
      <c r="AB358" s="94"/>
    </row>
    <row r="359" spans="2:30">
      <c r="G359" s="94"/>
      <c r="H359" s="94"/>
      <c r="I359" s="94"/>
      <c r="J359" s="94"/>
      <c r="K359" s="94"/>
      <c r="L359" s="94"/>
      <c r="M359" s="94"/>
      <c r="N359" s="94"/>
      <c r="O359" s="94"/>
      <c r="P359" s="94"/>
      <c r="Q359" s="94"/>
      <c r="R359" s="94"/>
      <c r="S359" s="94"/>
      <c r="T359" s="94"/>
      <c r="U359" s="94"/>
      <c r="V359" s="94"/>
      <c r="W359" s="94"/>
      <c r="X359" s="94"/>
      <c r="Y359" s="94"/>
      <c r="Z359" s="94"/>
      <c r="AA359" s="94"/>
      <c r="AB359" s="94"/>
    </row>
    <row r="360" spans="2:30" ht="16.5">
      <c r="B360" s="5" t="s">
        <v>572</v>
      </c>
      <c r="C360" s="5"/>
      <c r="D360" s="5"/>
      <c r="E360" s="5"/>
      <c r="F360" s="5"/>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5"/>
      <c r="AD360" s="5"/>
    </row>
    <row r="361" spans="2:30">
      <c r="G361" s="94"/>
      <c r="H361" s="94"/>
      <c r="I361" s="94"/>
      <c r="J361" s="94"/>
      <c r="K361" s="94"/>
      <c r="L361" s="94"/>
      <c r="M361" s="94"/>
      <c r="N361" s="94"/>
      <c r="O361" s="94"/>
      <c r="P361" s="94"/>
      <c r="Q361" s="94"/>
      <c r="R361" s="94"/>
      <c r="S361" s="94"/>
      <c r="T361" s="94"/>
      <c r="U361" s="94"/>
      <c r="V361" s="94"/>
      <c r="W361" s="94"/>
      <c r="X361" s="94"/>
      <c r="Y361" s="94"/>
      <c r="Z361" s="94"/>
      <c r="AA361" s="94"/>
      <c r="AB361" s="94"/>
    </row>
    <row r="362" spans="2:30">
      <c r="B362" s="15" t="s">
        <v>573</v>
      </c>
      <c r="C362" s="15"/>
      <c r="D362" s="178"/>
      <c r="E362" s="178"/>
      <c r="F362" s="15"/>
      <c r="G362" s="196"/>
      <c r="H362" s="196"/>
      <c r="I362" s="196"/>
      <c r="J362" s="196"/>
      <c r="K362" s="196"/>
      <c r="L362" s="196"/>
      <c r="M362" s="196"/>
      <c r="N362" s="196"/>
      <c r="O362" s="196"/>
      <c r="P362" s="196"/>
      <c r="Q362" s="196"/>
      <c r="R362" s="196"/>
      <c r="S362" s="196"/>
      <c r="T362" s="196"/>
      <c r="U362" s="196"/>
      <c r="V362" s="196"/>
      <c r="W362" s="196"/>
      <c r="X362" s="196"/>
      <c r="Y362" s="196"/>
      <c r="Z362" s="196"/>
      <c r="AA362" s="196"/>
      <c r="AB362" s="196"/>
      <c r="AC362" s="15"/>
      <c r="AD362" s="15"/>
    </row>
    <row r="363" spans="2:30" ht="12.75" hidden="1" customHeight="1" outlineLevel="1">
      <c r="G363" s="94"/>
      <c r="H363" s="94"/>
      <c r="I363" s="94"/>
      <c r="J363" s="94"/>
      <c r="K363" s="94"/>
      <c r="L363" s="94"/>
      <c r="M363" s="94"/>
      <c r="N363" s="94"/>
      <c r="O363" s="94"/>
      <c r="P363" s="94"/>
      <c r="Q363" s="94"/>
      <c r="R363" s="94"/>
      <c r="S363" s="94"/>
      <c r="T363" s="94"/>
      <c r="U363" s="94"/>
      <c r="V363" s="94"/>
      <c r="W363" s="94"/>
      <c r="X363" s="94"/>
      <c r="Y363" s="94"/>
      <c r="Z363" s="94"/>
      <c r="AA363" s="94"/>
      <c r="AB363" s="94"/>
    </row>
    <row r="364" spans="2:30" ht="12.75" hidden="1" customHeight="1" outlineLevel="1">
      <c r="C364" s="144" t="str">
        <f>C207</f>
        <v>Seasons (First)</v>
      </c>
      <c r="G364" s="94"/>
      <c r="H364" s="94"/>
      <c r="I364" s="94"/>
      <c r="J364" s="94"/>
      <c r="K364" s="94"/>
      <c r="L364" s="94"/>
      <c r="M364" s="94"/>
      <c r="N364" s="94"/>
      <c r="O364" s="94"/>
      <c r="P364" s="94"/>
      <c r="Q364" s="94"/>
      <c r="R364" s="94"/>
      <c r="S364" s="94"/>
      <c r="T364" s="94"/>
      <c r="U364" s="94"/>
      <c r="V364" s="94"/>
      <c r="W364" s="94"/>
      <c r="X364" s="94"/>
      <c r="Y364" s="94"/>
      <c r="Z364" s="94"/>
      <c r="AA364" s="94"/>
      <c r="AB364" s="94"/>
    </row>
    <row r="365" spans="2:30" ht="12.75" hidden="1" customHeight="1" outlineLevel="1">
      <c r="D365" s="106" t="str">
        <f ca="1">'Line Items'!D14</f>
        <v xml:space="preserve">ED01 - Tyne, Tees &amp; Wear </v>
      </c>
      <c r="E365" s="89"/>
      <c r="F365" s="107" t="s">
        <v>574</v>
      </c>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97"/>
      <c r="AD365" s="92" t="s">
        <v>575</v>
      </c>
    </row>
    <row r="366" spans="2:30" ht="12.75" hidden="1" customHeight="1" outlineLevel="1">
      <c r="D366" s="112" t="str">
        <f ca="1">'Line Items'!D15</f>
        <v>ED02 - Lancashire &amp; Cumbria</v>
      </c>
      <c r="E366" s="93"/>
      <c r="F366" s="113" t="str">
        <f t="shared" ref="F366:F376" si="91">F365</f>
        <v>000 Miles</v>
      </c>
      <c r="G366" s="181"/>
      <c r="H366" s="181"/>
      <c r="I366" s="181"/>
      <c r="J366" s="181"/>
      <c r="K366" s="181"/>
      <c r="L366" s="181"/>
      <c r="M366" s="181"/>
      <c r="N366" s="181"/>
      <c r="O366" s="181"/>
      <c r="P366" s="181"/>
      <c r="Q366" s="181"/>
      <c r="R366" s="181"/>
      <c r="S366" s="181"/>
      <c r="T366" s="181"/>
      <c r="U366" s="181"/>
      <c r="V366" s="181"/>
      <c r="W366" s="181"/>
      <c r="X366" s="181"/>
      <c r="Y366" s="181"/>
      <c r="Z366" s="181"/>
      <c r="AA366" s="181"/>
      <c r="AB366" s="182"/>
      <c r="AD366" s="96" t="s">
        <v>985</v>
      </c>
    </row>
    <row r="367" spans="2:30" ht="12.75" hidden="1" customHeight="1" outlineLevel="1">
      <c r="D367" s="112" t="str">
        <f ca="1">'Line Items'!D16</f>
        <v xml:space="preserve">ED04 - West &amp; North Yorkshire Inter-Urban </v>
      </c>
      <c r="E367" s="93"/>
      <c r="F367" s="113" t="str">
        <f t="shared" si="91"/>
        <v>000 Miles</v>
      </c>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2"/>
      <c r="AD367" s="96"/>
    </row>
    <row r="368" spans="2:30" ht="12.75" hidden="1" customHeight="1" outlineLevel="1">
      <c r="D368" s="112" t="str">
        <f ca="1">'Line Items'!D17</f>
        <v xml:space="preserve">ED05 - West &amp; North Yorkshire Local </v>
      </c>
      <c r="E368" s="93"/>
      <c r="F368" s="113" t="str">
        <f t="shared" si="91"/>
        <v>000 Miles</v>
      </c>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2"/>
      <c r="AD368" s="96"/>
    </row>
    <row r="369" spans="3:30" ht="12.75" hidden="1" customHeight="1" outlineLevel="1">
      <c r="D369" s="112" t="str">
        <f ca="1">'Line Items'!D18</f>
        <v>ED06 - South &amp; East Yorkshire Inter-Urban</v>
      </c>
      <c r="E369" s="93"/>
      <c r="F369" s="113" t="str">
        <f t="shared" si="91"/>
        <v>000 Miles</v>
      </c>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2"/>
      <c r="AD369" s="96"/>
    </row>
    <row r="370" spans="3:30" ht="12.75" hidden="1" customHeight="1" outlineLevel="1">
      <c r="D370" s="112" t="str">
        <f ca="1">'Line Items'!D19</f>
        <v>ED07 - South &amp; East Yorkshire Local</v>
      </c>
      <c r="E370" s="93"/>
      <c r="F370" s="113" t="str">
        <f t="shared" si="91"/>
        <v>000 Miles</v>
      </c>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2"/>
      <c r="AD370" s="96"/>
    </row>
    <row r="371" spans="3:30" ht="12.75" hidden="1" customHeight="1" outlineLevel="1">
      <c r="D371" s="112" t="str">
        <f ca="1">'Line Items'!D20</f>
        <v>ED08 - North Manchester</v>
      </c>
      <c r="E371" s="93"/>
      <c r="F371" s="113" t="str">
        <f t="shared" si="91"/>
        <v>000 Miles</v>
      </c>
      <c r="G371" s="181"/>
      <c r="H371" s="181"/>
      <c r="I371" s="181"/>
      <c r="J371" s="181"/>
      <c r="K371" s="181"/>
      <c r="L371" s="181"/>
      <c r="M371" s="181"/>
      <c r="N371" s="181"/>
      <c r="O371" s="181"/>
      <c r="P371" s="181"/>
      <c r="Q371" s="181"/>
      <c r="R371" s="181"/>
      <c r="S371" s="181"/>
      <c r="T371" s="181"/>
      <c r="U371" s="181"/>
      <c r="V371" s="181"/>
      <c r="W371" s="181"/>
      <c r="X371" s="181"/>
      <c r="Y371" s="181"/>
      <c r="Z371" s="181"/>
      <c r="AA371" s="181"/>
      <c r="AB371" s="182"/>
      <c r="AD371" s="96"/>
    </row>
    <row r="372" spans="3:30" ht="12.75" hidden="1" customHeight="1" outlineLevel="1">
      <c r="D372" s="112" t="str">
        <f ca="1">'Line Items'!D21</f>
        <v xml:space="preserve">ED09 - Merseyrail City Lines </v>
      </c>
      <c r="E372" s="93"/>
      <c r="F372" s="113" t="str">
        <f t="shared" si="91"/>
        <v>000 Miles</v>
      </c>
      <c r="G372" s="181"/>
      <c r="H372" s="181"/>
      <c r="I372" s="181"/>
      <c r="J372" s="181"/>
      <c r="K372" s="181"/>
      <c r="L372" s="181"/>
      <c r="M372" s="181"/>
      <c r="N372" s="181"/>
      <c r="O372" s="181"/>
      <c r="P372" s="181"/>
      <c r="Q372" s="181"/>
      <c r="R372" s="181"/>
      <c r="S372" s="181"/>
      <c r="T372" s="181"/>
      <c r="U372" s="181"/>
      <c r="V372" s="181"/>
      <c r="W372" s="181"/>
      <c r="X372" s="181"/>
      <c r="Y372" s="181"/>
      <c r="Z372" s="181"/>
      <c r="AA372" s="181"/>
      <c r="AB372" s="182"/>
      <c r="AD372" s="96"/>
    </row>
    <row r="373" spans="3:30" ht="12.75" hidden="1" customHeight="1" outlineLevel="1">
      <c r="D373" s="112" t="str">
        <f ca="1">'Line Items'!D22</f>
        <v xml:space="preserve">ED10 - South Manchester </v>
      </c>
      <c r="E373" s="93"/>
      <c r="F373" s="113" t="str">
        <f t="shared" si="91"/>
        <v>000 Miles</v>
      </c>
      <c r="G373" s="181"/>
      <c r="H373" s="181"/>
      <c r="I373" s="181"/>
      <c r="J373" s="181"/>
      <c r="K373" s="181"/>
      <c r="L373" s="181"/>
      <c r="M373" s="181"/>
      <c r="N373" s="181"/>
      <c r="O373" s="181"/>
      <c r="P373" s="181"/>
      <c r="Q373" s="181"/>
      <c r="R373" s="181"/>
      <c r="S373" s="181"/>
      <c r="T373" s="181"/>
      <c r="U373" s="181"/>
      <c r="V373" s="181"/>
      <c r="W373" s="181"/>
      <c r="X373" s="181"/>
      <c r="Y373" s="181"/>
      <c r="Z373" s="181"/>
      <c r="AA373" s="181"/>
      <c r="AB373" s="182"/>
      <c r="AD373" s="96"/>
    </row>
    <row r="374" spans="3:30" ht="12.75" hidden="1" customHeight="1" outlineLevel="1">
      <c r="D374" s="112" t="str">
        <f ca="1">'Line Items'!D23</f>
        <v>ED11 - Former EA03 - North West</v>
      </c>
      <c r="E374" s="93"/>
      <c r="F374" s="113" t="str">
        <f t="shared" si="91"/>
        <v>000 Miles</v>
      </c>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2"/>
      <c r="AD374" s="96"/>
    </row>
    <row r="375" spans="3:30" ht="12.75" hidden="1" customHeight="1" outlineLevel="1">
      <c r="D375" s="112" t="str">
        <f ca="1">'Line Items'!D24</f>
        <v>ED12 - Former EA06 - Manchester Airport - Blackpool</v>
      </c>
      <c r="E375" s="93"/>
      <c r="F375" s="113" t="str">
        <f t="shared" si="91"/>
        <v>000 Miles</v>
      </c>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2"/>
      <c r="AD375" s="96"/>
    </row>
    <row r="376" spans="3:30" ht="12.75" hidden="1" customHeight="1" outlineLevel="1">
      <c r="D376" s="123" t="str">
        <f ca="1">'Line Items'!D25</f>
        <v>[Passenger Revenue Service Groups Line 12]</v>
      </c>
      <c r="E376" s="183"/>
      <c r="F376" s="124" t="str">
        <f t="shared" si="91"/>
        <v>000 Miles</v>
      </c>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5"/>
      <c r="AD376" s="100"/>
    </row>
    <row r="377" spans="3:30" ht="12.75" hidden="1" customHeight="1" outlineLevel="1">
      <c r="G377" s="94"/>
      <c r="H377" s="94"/>
      <c r="I377" s="94"/>
      <c r="J377" s="94"/>
      <c r="K377" s="94"/>
      <c r="L377" s="94"/>
      <c r="M377" s="94"/>
      <c r="N377" s="94"/>
      <c r="O377" s="94"/>
      <c r="P377" s="94"/>
      <c r="Q377" s="94"/>
      <c r="R377" s="94"/>
      <c r="S377" s="94"/>
      <c r="T377" s="94"/>
      <c r="U377" s="94"/>
      <c r="V377" s="94"/>
      <c r="W377" s="94"/>
      <c r="X377" s="94"/>
      <c r="Y377" s="94"/>
      <c r="Z377" s="94"/>
      <c r="AA377" s="94"/>
      <c r="AB377" s="94"/>
    </row>
    <row r="378" spans="3:30" ht="12.75" hidden="1" customHeight="1" outlineLevel="1">
      <c r="D378" s="186" t="str">
        <f>"Total "&amp;C364</f>
        <v>Total Seasons (First)</v>
      </c>
      <c r="E378" s="187"/>
      <c r="F378" s="188" t="str">
        <f>F376</f>
        <v>000 Miles</v>
      </c>
      <c r="G378" s="189">
        <f t="shared" ref="G378:AB378" si="92">SUM(G365:G376)</f>
        <v>0</v>
      </c>
      <c r="H378" s="189">
        <f t="shared" si="92"/>
        <v>0</v>
      </c>
      <c r="I378" s="189">
        <f t="shared" si="92"/>
        <v>0</v>
      </c>
      <c r="J378" s="189">
        <f t="shared" si="92"/>
        <v>0</v>
      </c>
      <c r="K378" s="189">
        <f t="shared" si="92"/>
        <v>0</v>
      </c>
      <c r="L378" s="189">
        <f t="shared" si="92"/>
        <v>0</v>
      </c>
      <c r="M378" s="189">
        <f t="shared" si="92"/>
        <v>0</v>
      </c>
      <c r="N378" s="189">
        <f t="shared" si="92"/>
        <v>0</v>
      </c>
      <c r="O378" s="189">
        <f t="shared" si="92"/>
        <v>0</v>
      </c>
      <c r="P378" s="189">
        <f t="shared" si="92"/>
        <v>0</v>
      </c>
      <c r="Q378" s="189">
        <f t="shared" si="92"/>
        <v>0</v>
      </c>
      <c r="R378" s="189">
        <f t="shared" si="92"/>
        <v>0</v>
      </c>
      <c r="S378" s="189">
        <f t="shared" si="92"/>
        <v>0</v>
      </c>
      <c r="T378" s="189">
        <f t="shared" si="92"/>
        <v>0</v>
      </c>
      <c r="U378" s="189">
        <f t="shared" si="92"/>
        <v>0</v>
      </c>
      <c r="V378" s="189">
        <f t="shared" si="92"/>
        <v>0</v>
      </c>
      <c r="W378" s="189">
        <f t="shared" si="92"/>
        <v>0</v>
      </c>
      <c r="X378" s="189">
        <f t="shared" si="92"/>
        <v>0</v>
      </c>
      <c r="Y378" s="189">
        <f t="shared" si="92"/>
        <v>0</v>
      </c>
      <c r="Z378" s="189">
        <f t="shared" si="92"/>
        <v>0</v>
      </c>
      <c r="AA378" s="189">
        <f t="shared" si="92"/>
        <v>0</v>
      </c>
      <c r="AB378" s="190">
        <f t="shared" si="92"/>
        <v>0</v>
      </c>
      <c r="AD378" s="191"/>
    </row>
    <row r="379" spans="3:30" ht="12.75" hidden="1" customHeight="1" outlineLevel="1">
      <c r="G379" s="94"/>
      <c r="H379" s="94"/>
      <c r="I379" s="94"/>
      <c r="J379" s="94"/>
      <c r="K379" s="94"/>
      <c r="L379" s="94"/>
      <c r="M379" s="94"/>
      <c r="N379" s="94"/>
      <c r="O379" s="94"/>
      <c r="P379" s="94"/>
      <c r="Q379" s="94"/>
      <c r="R379" s="94"/>
      <c r="S379" s="94"/>
      <c r="T379" s="94"/>
      <c r="U379" s="94"/>
      <c r="V379" s="94"/>
      <c r="W379" s="94"/>
      <c r="X379" s="94"/>
      <c r="Y379" s="94"/>
      <c r="Z379" s="94"/>
      <c r="AA379" s="94"/>
      <c r="AB379" s="94"/>
    </row>
    <row r="380" spans="3:30" ht="12.75" hidden="1" customHeight="1" outlineLevel="1">
      <c r="C380" s="144" t="str">
        <f>C223</f>
        <v>Seasons (Standard)</v>
      </c>
      <c r="G380" s="94"/>
      <c r="H380" s="94"/>
      <c r="I380" s="94"/>
      <c r="J380" s="94"/>
      <c r="K380" s="94"/>
      <c r="L380" s="94"/>
      <c r="M380" s="94"/>
      <c r="N380" s="94"/>
      <c r="O380" s="94"/>
      <c r="P380" s="94"/>
      <c r="Q380" s="94"/>
      <c r="R380" s="94"/>
      <c r="S380" s="94"/>
      <c r="T380" s="94"/>
      <c r="U380" s="94"/>
      <c r="V380" s="94"/>
      <c r="W380" s="94"/>
      <c r="X380" s="94"/>
      <c r="Y380" s="94"/>
      <c r="Z380" s="94"/>
      <c r="AA380" s="94"/>
      <c r="AB380" s="94"/>
    </row>
    <row r="381" spans="3:30" ht="12.75" hidden="1" customHeight="1" outlineLevel="1">
      <c r="D381" s="106" t="str">
        <f ca="1">'Line Items'!D14</f>
        <v xml:space="preserve">ED01 - Tyne, Tees &amp; Wear </v>
      </c>
      <c r="E381" s="89"/>
      <c r="F381" s="192" t="str">
        <f t="shared" ref="F381:F389" si="93">F365</f>
        <v>000 Miles</v>
      </c>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97"/>
      <c r="AD381" s="92" t="s">
        <v>576</v>
      </c>
    </row>
    <row r="382" spans="3:30" ht="12.75" hidden="1" customHeight="1" outlineLevel="1">
      <c r="D382" s="112" t="str">
        <f ca="1">'Line Items'!D15</f>
        <v>ED02 - Lancashire &amp; Cumbria</v>
      </c>
      <c r="E382" s="93"/>
      <c r="F382" s="113" t="str">
        <f t="shared" si="93"/>
        <v>000 Miles</v>
      </c>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182"/>
      <c r="AD382" s="96" t="s">
        <v>985</v>
      </c>
    </row>
    <row r="383" spans="3:30" ht="12.75" hidden="1" customHeight="1" outlineLevel="1">
      <c r="D383" s="112" t="str">
        <f ca="1">'Line Items'!D16</f>
        <v xml:space="preserve">ED04 - West &amp; North Yorkshire Inter-Urban </v>
      </c>
      <c r="E383" s="93"/>
      <c r="F383" s="113" t="str">
        <f t="shared" si="93"/>
        <v>000 Miles</v>
      </c>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2"/>
      <c r="AD383" s="96"/>
    </row>
    <row r="384" spans="3:30" ht="12.75" hidden="1" customHeight="1" outlineLevel="1">
      <c r="D384" s="112" t="str">
        <f ca="1">'Line Items'!D17</f>
        <v xml:space="preserve">ED05 - West &amp; North Yorkshire Local </v>
      </c>
      <c r="E384" s="93"/>
      <c r="F384" s="113" t="str">
        <f t="shared" si="93"/>
        <v>000 Miles</v>
      </c>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2"/>
      <c r="AD384" s="96"/>
    </row>
    <row r="385" spans="3:30" ht="12.75" hidden="1" customHeight="1" outlineLevel="1">
      <c r="D385" s="112" t="str">
        <f ca="1">'Line Items'!D18</f>
        <v>ED06 - South &amp; East Yorkshire Inter-Urban</v>
      </c>
      <c r="E385" s="93"/>
      <c r="F385" s="113" t="str">
        <f t="shared" si="93"/>
        <v>000 Miles</v>
      </c>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2"/>
      <c r="AD385" s="96"/>
    </row>
    <row r="386" spans="3:30" ht="12.75" hidden="1" customHeight="1" outlineLevel="1">
      <c r="D386" s="112" t="str">
        <f ca="1">'Line Items'!D19</f>
        <v>ED07 - South &amp; East Yorkshire Local</v>
      </c>
      <c r="E386" s="93"/>
      <c r="F386" s="113" t="str">
        <f t="shared" si="93"/>
        <v>000 Miles</v>
      </c>
      <c r="G386" s="181"/>
      <c r="H386" s="181"/>
      <c r="I386" s="181"/>
      <c r="J386" s="181"/>
      <c r="K386" s="181"/>
      <c r="L386" s="181"/>
      <c r="M386" s="181"/>
      <c r="N386" s="181"/>
      <c r="O386" s="181"/>
      <c r="P386" s="181"/>
      <c r="Q386" s="181"/>
      <c r="R386" s="181"/>
      <c r="S386" s="181"/>
      <c r="T386" s="181"/>
      <c r="U386" s="181"/>
      <c r="V386" s="181"/>
      <c r="W386" s="181"/>
      <c r="X386" s="181"/>
      <c r="Y386" s="181"/>
      <c r="Z386" s="181"/>
      <c r="AA386" s="181"/>
      <c r="AB386" s="182"/>
      <c r="AD386" s="96"/>
    </row>
    <row r="387" spans="3:30" ht="12.75" hidden="1" customHeight="1" outlineLevel="1">
      <c r="D387" s="112" t="str">
        <f ca="1">'Line Items'!D20</f>
        <v>ED08 - North Manchester</v>
      </c>
      <c r="E387" s="93"/>
      <c r="F387" s="113" t="str">
        <f t="shared" si="93"/>
        <v>000 Miles</v>
      </c>
      <c r="G387" s="181"/>
      <c r="H387" s="181"/>
      <c r="I387" s="181"/>
      <c r="J387" s="181"/>
      <c r="K387" s="181"/>
      <c r="L387" s="181"/>
      <c r="M387" s="181"/>
      <c r="N387" s="181"/>
      <c r="O387" s="181"/>
      <c r="P387" s="181"/>
      <c r="Q387" s="181"/>
      <c r="R387" s="181"/>
      <c r="S387" s="181"/>
      <c r="T387" s="181"/>
      <c r="U387" s="181"/>
      <c r="V387" s="181"/>
      <c r="W387" s="181"/>
      <c r="X387" s="181"/>
      <c r="Y387" s="181"/>
      <c r="Z387" s="181"/>
      <c r="AA387" s="181"/>
      <c r="AB387" s="182"/>
      <c r="AD387" s="96"/>
    </row>
    <row r="388" spans="3:30" ht="12.75" hidden="1" customHeight="1" outlineLevel="1">
      <c r="D388" s="112" t="str">
        <f ca="1">'Line Items'!D21</f>
        <v xml:space="preserve">ED09 - Merseyrail City Lines </v>
      </c>
      <c r="E388" s="93"/>
      <c r="F388" s="113" t="str">
        <f t="shared" si="93"/>
        <v>000 Miles</v>
      </c>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2"/>
      <c r="AD388" s="96"/>
    </row>
    <row r="389" spans="3:30" ht="12.75" hidden="1" customHeight="1" outlineLevel="1">
      <c r="D389" s="112" t="str">
        <f ca="1">'Line Items'!D22</f>
        <v xml:space="preserve">ED10 - South Manchester </v>
      </c>
      <c r="E389" s="93"/>
      <c r="F389" s="113" t="str">
        <f t="shared" si="93"/>
        <v>000 Miles</v>
      </c>
      <c r="G389" s="181"/>
      <c r="H389" s="181"/>
      <c r="I389" s="181"/>
      <c r="J389" s="181"/>
      <c r="K389" s="181"/>
      <c r="L389" s="181"/>
      <c r="M389" s="181"/>
      <c r="N389" s="181"/>
      <c r="O389" s="181"/>
      <c r="P389" s="181"/>
      <c r="Q389" s="181"/>
      <c r="R389" s="181"/>
      <c r="S389" s="181"/>
      <c r="T389" s="181"/>
      <c r="U389" s="181"/>
      <c r="V389" s="181"/>
      <c r="W389" s="181"/>
      <c r="X389" s="181"/>
      <c r="Y389" s="181"/>
      <c r="Z389" s="181"/>
      <c r="AA389" s="181"/>
      <c r="AB389" s="182"/>
      <c r="AD389" s="96"/>
    </row>
    <row r="390" spans="3:30" ht="12.75" hidden="1" customHeight="1" outlineLevel="1">
      <c r="D390" s="112" t="str">
        <f ca="1">'Line Items'!D23</f>
        <v>ED11 - Former EA03 - North West</v>
      </c>
      <c r="E390" s="93"/>
      <c r="F390" s="113" t="str">
        <f t="shared" ref="F390:F392" si="94">F374</f>
        <v>000 Miles</v>
      </c>
      <c r="G390" s="181"/>
      <c r="H390" s="181"/>
      <c r="I390" s="181"/>
      <c r="J390" s="181"/>
      <c r="K390" s="181"/>
      <c r="L390" s="181"/>
      <c r="M390" s="181"/>
      <c r="N390" s="181"/>
      <c r="O390" s="181"/>
      <c r="P390" s="181"/>
      <c r="Q390" s="181"/>
      <c r="R390" s="181"/>
      <c r="S390" s="181"/>
      <c r="T390" s="181"/>
      <c r="U390" s="181"/>
      <c r="V390" s="181"/>
      <c r="W390" s="181"/>
      <c r="X390" s="181"/>
      <c r="Y390" s="181"/>
      <c r="Z390" s="181"/>
      <c r="AA390" s="181"/>
      <c r="AB390" s="182"/>
      <c r="AD390" s="96"/>
    </row>
    <row r="391" spans="3:30" ht="12.75" hidden="1" customHeight="1" outlineLevel="1">
      <c r="D391" s="112" t="str">
        <f ca="1">'Line Items'!D24</f>
        <v>ED12 - Former EA06 - Manchester Airport - Blackpool</v>
      </c>
      <c r="E391" s="93"/>
      <c r="F391" s="113" t="str">
        <f t="shared" si="94"/>
        <v>000 Miles</v>
      </c>
      <c r="G391" s="181"/>
      <c r="H391" s="181"/>
      <c r="I391" s="181"/>
      <c r="J391" s="181"/>
      <c r="K391" s="181"/>
      <c r="L391" s="181"/>
      <c r="M391" s="181"/>
      <c r="N391" s="181"/>
      <c r="O391" s="181"/>
      <c r="P391" s="181"/>
      <c r="Q391" s="181"/>
      <c r="R391" s="181"/>
      <c r="S391" s="181"/>
      <c r="T391" s="181"/>
      <c r="U391" s="181"/>
      <c r="V391" s="181"/>
      <c r="W391" s="181"/>
      <c r="X391" s="181"/>
      <c r="Y391" s="181"/>
      <c r="Z391" s="181"/>
      <c r="AA391" s="181"/>
      <c r="AB391" s="182"/>
      <c r="AD391" s="96"/>
    </row>
    <row r="392" spans="3:30" ht="12.75" hidden="1" customHeight="1" outlineLevel="1">
      <c r="D392" s="123" t="str">
        <f ca="1">'Line Items'!D25</f>
        <v>[Passenger Revenue Service Groups Line 12]</v>
      </c>
      <c r="E392" s="183"/>
      <c r="F392" s="124" t="str">
        <f t="shared" si="94"/>
        <v>000 Miles</v>
      </c>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5"/>
      <c r="AD392" s="100"/>
    </row>
    <row r="393" spans="3:30" ht="12.75" hidden="1" customHeight="1" outlineLevel="1">
      <c r="G393" s="94"/>
      <c r="H393" s="94"/>
      <c r="I393" s="94"/>
      <c r="J393" s="94"/>
      <c r="K393" s="94"/>
      <c r="L393" s="94"/>
      <c r="M393" s="94"/>
      <c r="N393" s="94"/>
      <c r="O393" s="94"/>
      <c r="P393" s="94"/>
      <c r="Q393" s="94"/>
      <c r="R393" s="94"/>
      <c r="S393" s="94"/>
      <c r="T393" s="94"/>
      <c r="U393" s="94"/>
      <c r="V393" s="94"/>
      <c r="W393" s="94"/>
      <c r="X393" s="94"/>
      <c r="Y393" s="94"/>
      <c r="Z393" s="94"/>
      <c r="AA393" s="94"/>
      <c r="AB393" s="94"/>
    </row>
    <row r="394" spans="3:30" ht="12.75" hidden="1" customHeight="1" outlineLevel="1">
      <c r="D394" s="186" t="str">
        <f>"Total "&amp;C380</f>
        <v>Total Seasons (Standard)</v>
      </c>
      <c r="E394" s="187"/>
      <c r="F394" s="188" t="str">
        <f>F392</f>
        <v>000 Miles</v>
      </c>
      <c r="G394" s="189">
        <f t="shared" ref="G394:AB394" si="95">SUM(G381:G392)</f>
        <v>0</v>
      </c>
      <c r="H394" s="189">
        <f t="shared" si="95"/>
        <v>0</v>
      </c>
      <c r="I394" s="189">
        <f t="shared" si="95"/>
        <v>0</v>
      </c>
      <c r="J394" s="189">
        <f t="shared" si="95"/>
        <v>0</v>
      </c>
      <c r="K394" s="189">
        <f t="shared" si="95"/>
        <v>0</v>
      </c>
      <c r="L394" s="189">
        <f t="shared" si="95"/>
        <v>0</v>
      </c>
      <c r="M394" s="189">
        <f t="shared" si="95"/>
        <v>0</v>
      </c>
      <c r="N394" s="189">
        <f t="shared" si="95"/>
        <v>0</v>
      </c>
      <c r="O394" s="189">
        <f t="shared" si="95"/>
        <v>0</v>
      </c>
      <c r="P394" s="189">
        <f t="shared" si="95"/>
        <v>0</v>
      </c>
      <c r="Q394" s="189">
        <f t="shared" si="95"/>
        <v>0</v>
      </c>
      <c r="R394" s="189">
        <f t="shared" si="95"/>
        <v>0</v>
      </c>
      <c r="S394" s="189">
        <f t="shared" si="95"/>
        <v>0</v>
      </c>
      <c r="T394" s="189">
        <f t="shared" si="95"/>
        <v>0</v>
      </c>
      <c r="U394" s="189">
        <f t="shared" si="95"/>
        <v>0</v>
      </c>
      <c r="V394" s="189">
        <f t="shared" si="95"/>
        <v>0</v>
      </c>
      <c r="W394" s="189">
        <f t="shared" si="95"/>
        <v>0</v>
      </c>
      <c r="X394" s="189">
        <f t="shared" si="95"/>
        <v>0</v>
      </c>
      <c r="Y394" s="189">
        <f t="shared" si="95"/>
        <v>0</v>
      </c>
      <c r="Z394" s="189">
        <f t="shared" si="95"/>
        <v>0</v>
      </c>
      <c r="AA394" s="189">
        <f t="shared" si="95"/>
        <v>0</v>
      </c>
      <c r="AB394" s="190">
        <f t="shared" si="95"/>
        <v>0</v>
      </c>
      <c r="AD394" s="191"/>
    </row>
    <row r="395" spans="3:30" ht="12.75" hidden="1" customHeight="1" outlineLevel="1">
      <c r="G395" s="94"/>
      <c r="H395" s="94"/>
      <c r="I395" s="94"/>
      <c r="J395" s="94"/>
      <c r="K395" s="94"/>
      <c r="L395" s="94"/>
      <c r="M395" s="94"/>
      <c r="N395" s="94"/>
      <c r="O395" s="94"/>
      <c r="P395" s="94"/>
      <c r="Q395" s="94"/>
      <c r="R395" s="94"/>
      <c r="S395" s="94"/>
      <c r="T395" s="94"/>
      <c r="U395" s="94"/>
      <c r="V395" s="94"/>
      <c r="W395" s="94"/>
      <c r="X395" s="94"/>
      <c r="Y395" s="94"/>
      <c r="Z395" s="94"/>
      <c r="AA395" s="94"/>
      <c r="AB395" s="94"/>
    </row>
    <row r="396" spans="3:30" ht="12.75" hidden="1" customHeight="1" outlineLevel="1">
      <c r="D396" s="186" t="s">
        <v>561</v>
      </c>
      <c r="E396" s="187"/>
      <c r="F396" s="188" t="str">
        <f>F394</f>
        <v>000 Miles</v>
      </c>
      <c r="G396" s="189">
        <f t="shared" ref="G396:AB396" si="96">SUM(G378,G394)</f>
        <v>0</v>
      </c>
      <c r="H396" s="189">
        <f t="shared" si="96"/>
        <v>0</v>
      </c>
      <c r="I396" s="189">
        <f t="shared" si="96"/>
        <v>0</v>
      </c>
      <c r="J396" s="189">
        <f t="shared" si="96"/>
        <v>0</v>
      </c>
      <c r="K396" s="189">
        <f t="shared" si="96"/>
        <v>0</v>
      </c>
      <c r="L396" s="189">
        <f t="shared" si="96"/>
        <v>0</v>
      </c>
      <c r="M396" s="189">
        <f t="shared" si="96"/>
        <v>0</v>
      </c>
      <c r="N396" s="189">
        <f t="shared" si="96"/>
        <v>0</v>
      </c>
      <c r="O396" s="189">
        <f t="shared" si="96"/>
        <v>0</v>
      </c>
      <c r="P396" s="189">
        <f t="shared" si="96"/>
        <v>0</v>
      </c>
      <c r="Q396" s="189">
        <f t="shared" si="96"/>
        <v>0</v>
      </c>
      <c r="R396" s="189">
        <f t="shared" si="96"/>
        <v>0</v>
      </c>
      <c r="S396" s="189">
        <f t="shared" si="96"/>
        <v>0</v>
      </c>
      <c r="T396" s="189">
        <f t="shared" si="96"/>
        <v>0</v>
      </c>
      <c r="U396" s="189">
        <f t="shared" si="96"/>
        <v>0</v>
      </c>
      <c r="V396" s="189">
        <f t="shared" si="96"/>
        <v>0</v>
      </c>
      <c r="W396" s="189">
        <f t="shared" si="96"/>
        <v>0</v>
      </c>
      <c r="X396" s="189">
        <f t="shared" si="96"/>
        <v>0</v>
      </c>
      <c r="Y396" s="189">
        <f t="shared" si="96"/>
        <v>0</v>
      </c>
      <c r="Z396" s="189">
        <f t="shared" si="96"/>
        <v>0</v>
      </c>
      <c r="AA396" s="189">
        <f t="shared" si="96"/>
        <v>0</v>
      </c>
      <c r="AB396" s="190">
        <f t="shared" si="96"/>
        <v>0</v>
      </c>
      <c r="AD396" s="191"/>
    </row>
    <row r="397" spans="3:30" ht="12.75" hidden="1" customHeight="1" outlineLevel="1">
      <c r="G397" s="94"/>
      <c r="H397" s="94"/>
      <c r="I397" s="94"/>
      <c r="J397" s="94"/>
      <c r="K397" s="94"/>
      <c r="L397" s="94"/>
      <c r="M397" s="94"/>
      <c r="N397" s="94"/>
      <c r="O397" s="94"/>
      <c r="P397" s="94"/>
      <c r="Q397" s="94"/>
      <c r="R397" s="94"/>
      <c r="S397" s="94"/>
      <c r="T397" s="94"/>
      <c r="U397" s="94"/>
      <c r="V397" s="94"/>
      <c r="W397" s="94"/>
      <c r="X397" s="94"/>
      <c r="Y397" s="94"/>
      <c r="Z397" s="94"/>
      <c r="AA397" s="94"/>
      <c r="AB397" s="94"/>
    </row>
    <row r="398" spans="3:30" ht="12.75" hidden="1" customHeight="1" outlineLevel="1">
      <c r="C398" s="144" t="str">
        <f>C241</f>
        <v>Full Fare (First)</v>
      </c>
      <c r="G398" s="94"/>
      <c r="H398" s="94"/>
      <c r="I398" s="94"/>
      <c r="J398" s="94"/>
      <c r="K398" s="94"/>
      <c r="L398" s="94"/>
      <c r="M398" s="94"/>
      <c r="N398" s="94"/>
      <c r="O398" s="94"/>
      <c r="P398" s="94"/>
      <c r="Q398" s="94"/>
      <c r="R398" s="94"/>
      <c r="S398" s="94"/>
      <c r="T398" s="94"/>
      <c r="U398" s="94"/>
      <c r="V398" s="94"/>
      <c r="W398" s="94"/>
      <c r="X398" s="94"/>
      <c r="Y398" s="94"/>
      <c r="Z398" s="94"/>
      <c r="AA398" s="94"/>
      <c r="AB398" s="94"/>
    </row>
    <row r="399" spans="3:30" ht="12.75" hidden="1" customHeight="1" outlineLevel="1">
      <c r="D399" s="106" t="str">
        <f ca="1">'Line Items'!D14</f>
        <v xml:space="preserve">ED01 - Tyne, Tees &amp; Wear </v>
      </c>
      <c r="E399" s="89"/>
      <c r="F399" s="192" t="str">
        <f t="shared" ref="F399:F407" si="97">F381</f>
        <v>000 Miles</v>
      </c>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97"/>
      <c r="AD399" s="92" t="s">
        <v>577</v>
      </c>
    </row>
    <row r="400" spans="3:30" ht="12.75" hidden="1" customHeight="1" outlineLevel="1">
      <c r="D400" s="112" t="str">
        <f ca="1">'Line Items'!D15</f>
        <v>ED02 - Lancashire &amp; Cumbria</v>
      </c>
      <c r="E400" s="93"/>
      <c r="F400" s="113" t="str">
        <f t="shared" si="97"/>
        <v>000 Miles</v>
      </c>
      <c r="G400" s="181"/>
      <c r="H400" s="181"/>
      <c r="I400" s="181"/>
      <c r="J400" s="181"/>
      <c r="K400" s="181"/>
      <c r="L400" s="181"/>
      <c r="M400" s="181"/>
      <c r="N400" s="181"/>
      <c r="O400" s="181"/>
      <c r="P400" s="181"/>
      <c r="Q400" s="181"/>
      <c r="R400" s="181"/>
      <c r="S400" s="181"/>
      <c r="T400" s="181"/>
      <c r="U400" s="181"/>
      <c r="V400" s="181"/>
      <c r="W400" s="181"/>
      <c r="X400" s="181"/>
      <c r="Y400" s="181"/>
      <c r="Z400" s="181"/>
      <c r="AA400" s="181"/>
      <c r="AB400" s="182"/>
      <c r="AD400" s="96" t="s">
        <v>985</v>
      </c>
    </row>
    <row r="401" spans="3:30" ht="12.75" hidden="1" customHeight="1" outlineLevel="1">
      <c r="D401" s="112" t="str">
        <f ca="1">'Line Items'!D16</f>
        <v xml:space="preserve">ED04 - West &amp; North Yorkshire Inter-Urban </v>
      </c>
      <c r="E401" s="93"/>
      <c r="F401" s="113" t="str">
        <f t="shared" si="97"/>
        <v>000 Miles</v>
      </c>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2"/>
      <c r="AD401" s="96"/>
    </row>
    <row r="402" spans="3:30" ht="12.75" hidden="1" customHeight="1" outlineLevel="1">
      <c r="D402" s="112" t="str">
        <f ca="1">'Line Items'!D17</f>
        <v xml:space="preserve">ED05 - West &amp; North Yorkshire Local </v>
      </c>
      <c r="E402" s="93"/>
      <c r="F402" s="113" t="str">
        <f t="shared" si="97"/>
        <v>000 Miles</v>
      </c>
      <c r="G402" s="181"/>
      <c r="H402" s="181"/>
      <c r="I402" s="181"/>
      <c r="J402" s="181"/>
      <c r="K402" s="181"/>
      <c r="L402" s="181"/>
      <c r="M402" s="181"/>
      <c r="N402" s="181"/>
      <c r="O402" s="181"/>
      <c r="P402" s="181"/>
      <c r="Q402" s="181"/>
      <c r="R402" s="181"/>
      <c r="S402" s="181"/>
      <c r="T402" s="181"/>
      <c r="U402" s="181"/>
      <c r="V402" s="181"/>
      <c r="W402" s="181"/>
      <c r="X402" s="181"/>
      <c r="Y402" s="181"/>
      <c r="Z402" s="181"/>
      <c r="AA402" s="181"/>
      <c r="AB402" s="182"/>
      <c r="AD402" s="96"/>
    </row>
    <row r="403" spans="3:30" ht="12.75" hidden="1" customHeight="1" outlineLevel="1">
      <c r="D403" s="112" t="str">
        <f ca="1">'Line Items'!D18</f>
        <v>ED06 - South &amp; East Yorkshire Inter-Urban</v>
      </c>
      <c r="E403" s="93"/>
      <c r="F403" s="113" t="str">
        <f t="shared" si="97"/>
        <v>000 Miles</v>
      </c>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2"/>
      <c r="AD403" s="96"/>
    </row>
    <row r="404" spans="3:30" ht="12.75" hidden="1" customHeight="1" outlineLevel="1">
      <c r="D404" s="112" t="str">
        <f ca="1">'Line Items'!D19</f>
        <v>ED07 - South &amp; East Yorkshire Local</v>
      </c>
      <c r="E404" s="93"/>
      <c r="F404" s="113" t="str">
        <f t="shared" si="97"/>
        <v>000 Miles</v>
      </c>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2"/>
      <c r="AD404" s="96"/>
    </row>
    <row r="405" spans="3:30" ht="12.75" hidden="1" customHeight="1" outlineLevel="1">
      <c r="D405" s="112" t="str">
        <f ca="1">'Line Items'!D20</f>
        <v>ED08 - North Manchester</v>
      </c>
      <c r="E405" s="93"/>
      <c r="F405" s="113" t="str">
        <f t="shared" si="97"/>
        <v>000 Miles</v>
      </c>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2"/>
      <c r="AD405" s="96"/>
    </row>
    <row r="406" spans="3:30" ht="12.75" hidden="1" customHeight="1" outlineLevel="1">
      <c r="D406" s="112" t="str">
        <f ca="1">'Line Items'!D21</f>
        <v xml:space="preserve">ED09 - Merseyrail City Lines </v>
      </c>
      <c r="E406" s="93"/>
      <c r="F406" s="113" t="str">
        <f t="shared" si="97"/>
        <v>000 Miles</v>
      </c>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2"/>
      <c r="AD406" s="96"/>
    </row>
    <row r="407" spans="3:30" ht="12.75" hidden="1" customHeight="1" outlineLevel="1">
      <c r="D407" s="112" t="str">
        <f ca="1">'Line Items'!D22</f>
        <v xml:space="preserve">ED10 - South Manchester </v>
      </c>
      <c r="E407" s="93"/>
      <c r="F407" s="113" t="str">
        <f t="shared" si="97"/>
        <v>000 Miles</v>
      </c>
      <c r="G407" s="181"/>
      <c r="H407" s="181"/>
      <c r="I407" s="181"/>
      <c r="J407" s="181"/>
      <c r="K407" s="181"/>
      <c r="L407" s="181"/>
      <c r="M407" s="181"/>
      <c r="N407" s="181"/>
      <c r="O407" s="181"/>
      <c r="P407" s="181"/>
      <c r="Q407" s="181"/>
      <c r="R407" s="181"/>
      <c r="S407" s="181"/>
      <c r="T407" s="181"/>
      <c r="U407" s="181"/>
      <c r="V407" s="181"/>
      <c r="W407" s="181"/>
      <c r="X407" s="181"/>
      <c r="Y407" s="181"/>
      <c r="Z407" s="181"/>
      <c r="AA407" s="181"/>
      <c r="AB407" s="182"/>
      <c r="AD407" s="96"/>
    </row>
    <row r="408" spans="3:30" ht="12.75" hidden="1" customHeight="1" outlineLevel="1">
      <c r="D408" s="112" t="str">
        <f ca="1">'Line Items'!D23</f>
        <v>ED11 - Former EA03 - North West</v>
      </c>
      <c r="E408" s="93"/>
      <c r="F408" s="113" t="str">
        <f t="shared" ref="F408:F410" si="98">F390</f>
        <v>000 Miles</v>
      </c>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2"/>
      <c r="AD408" s="96"/>
    </row>
    <row r="409" spans="3:30" ht="12.75" hidden="1" customHeight="1" outlineLevel="1">
      <c r="D409" s="112" t="str">
        <f ca="1">'Line Items'!D24</f>
        <v>ED12 - Former EA06 - Manchester Airport - Blackpool</v>
      </c>
      <c r="E409" s="93"/>
      <c r="F409" s="113" t="str">
        <f t="shared" si="98"/>
        <v>000 Miles</v>
      </c>
      <c r="G409" s="181"/>
      <c r="H409" s="181"/>
      <c r="I409" s="181"/>
      <c r="J409" s="181"/>
      <c r="K409" s="181"/>
      <c r="L409" s="181"/>
      <c r="M409" s="181"/>
      <c r="N409" s="181"/>
      <c r="O409" s="181"/>
      <c r="P409" s="181"/>
      <c r="Q409" s="181"/>
      <c r="R409" s="181"/>
      <c r="S409" s="181"/>
      <c r="T409" s="181"/>
      <c r="U409" s="181"/>
      <c r="V409" s="181"/>
      <c r="W409" s="181"/>
      <c r="X409" s="181"/>
      <c r="Y409" s="181"/>
      <c r="Z409" s="181"/>
      <c r="AA409" s="181"/>
      <c r="AB409" s="182"/>
      <c r="AD409" s="96"/>
    </row>
    <row r="410" spans="3:30" ht="12.75" hidden="1" customHeight="1" outlineLevel="1">
      <c r="D410" s="123" t="str">
        <f ca="1">'Line Items'!D25</f>
        <v>[Passenger Revenue Service Groups Line 12]</v>
      </c>
      <c r="E410" s="183"/>
      <c r="F410" s="124" t="str">
        <f t="shared" si="98"/>
        <v>000 Miles</v>
      </c>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5"/>
      <c r="AD410" s="100"/>
    </row>
    <row r="411" spans="3:30" ht="12.75" hidden="1" customHeight="1" outlineLevel="1">
      <c r="G411" s="94"/>
      <c r="H411" s="94"/>
      <c r="I411" s="94"/>
      <c r="J411" s="94"/>
      <c r="K411" s="94"/>
      <c r="L411" s="94"/>
      <c r="M411" s="94"/>
      <c r="N411" s="94"/>
      <c r="O411" s="94"/>
      <c r="P411" s="94"/>
      <c r="Q411" s="94"/>
      <c r="R411" s="94"/>
      <c r="S411" s="94"/>
      <c r="T411" s="94"/>
      <c r="U411" s="94"/>
      <c r="V411" s="94"/>
      <c r="W411" s="94"/>
      <c r="X411" s="94"/>
      <c r="Y411" s="94"/>
      <c r="Z411" s="94"/>
      <c r="AA411" s="94"/>
      <c r="AB411" s="94"/>
    </row>
    <row r="412" spans="3:30" ht="12.75" hidden="1" customHeight="1" outlineLevel="1">
      <c r="D412" s="186" t="str">
        <f>"Total "&amp;C398</f>
        <v>Total Full Fare (First)</v>
      </c>
      <c r="E412" s="187"/>
      <c r="F412" s="188" t="str">
        <f>F410</f>
        <v>000 Miles</v>
      </c>
      <c r="G412" s="189">
        <f t="shared" ref="G412:AB412" si="99">SUM(G399:G410)</f>
        <v>0</v>
      </c>
      <c r="H412" s="189">
        <f t="shared" si="99"/>
        <v>0</v>
      </c>
      <c r="I412" s="189">
        <f t="shared" si="99"/>
        <v>0</v>
      </c>
      <c r="J412" s="189">
        <f t="shared" si="99"/>
        <v>0</v>
      </c>
      <c r="K412" s="189">
        <f t="shared" si="99"/>
        <v>0</v>
      </c>
      <c r="L412" s="189">
        <f t="shared" si="99"/>
        <v>0</v>
      </c>
      <c r="M412" s="189">
        <f t="shared" si="99"/>
        <v>0</v>
      </c>
      <c r="N412" s="189">
        <f t="shared" si="99"/>
        <v>0</v>
      </c>
      <c r="O412" s="189">
        <f t="shared" si="99"/>
        <v>0</v>
      </c>
      <c r="P412" s="189">
        <f t="shared" si="99"/>
        <v>0</v>
      </c>
      <c r="Q412" s="189">
        <f t="shared" si="99"/>
        <v>0</v>
      </c>
      <c r="R412" s="189">
        <f t="shared" si="99"/>
        <v>0</v>
      </c>
      <c r="S412" s="189">
        <f t="shared" si="99"/>
        <v>0</v>
      </c>
      <c r="T412" s="189">
        <f t="shared" si="99"/>
        <v>0</v>
      </c>
      <c r="U412" s="189">
        <f t="shared" si="99"/>
        <v>0</v>
      </c>
      <c r="V412" s="189">
        <f t="shared" si="99"/>
        <v>0</v>
      </c>
      <c r="W412" s="189">
        <f t="shared" si="99"/>
        <v>0</v>
      </c>
      <c r="X412" s="189">
        <f t="shared" si="99"/>
        <v>0</v>
      </c>
      <c r="Y412" s="189">
        <f t="shared" si="99"/>
        <v>0</v>
      </c>
      <c r="Z412" s="189">
        <f t="shared" si="99"/>
        <v>0</v>
      </c>
      <c r="AA412" s="189">
        <f t="shared" si="99"/>
        <v>0</v>
      </c>
      <c r="AB412" s="190">
        <f t="shared" si="99"/>
        <v>0</v>
      </c>
      <c r="AD412" s="191"/>
    </row>
    <row r="413" spans="3:30" ht="12.75" hidden="1" customHeight="1" outlineLevel="1">
      <c r="G413" s="94"/>
      <c r="H413" s="94"/>
      <c r="I413" s="94"/>
      <c r="J413" s="94"/>
      <c r="K413" s="94"/>
      <c r="L413" s="94"/>
      <c r="M413" s="94"/>
      <c r="N413" s="94"/>
      <c r="O413" s="94"/>
      <c r="P413" s="94"/>
      <c r="Q413" s="94"/>
      <c r="R413" s="94"/>
      <c r="S413" s="94"/>
      <c r="T413" s="94"/>
      <c r="U413" s="94"/>
      <c r="V413" s="94"/>
      <c r="W413" s="94"/>
      <c r="X413" s="94"/>
      <c r="Y413" s="94"/>
      <c r="Z413" s="94"/>
      <c r="AA413" s="94"/>
      <c r="AB413" s="94"/>
    </row>
    <row r="414" spans="3:30" ht="12.75" hidden="1" customHeight="1" outlineLevel="1">
      <c r="C414" s="144" t="str">
        <f>C257</f>
        <v>Full Fare (Standard)</v>
      </c>
      <c r="G414" s="94"/>
      <c r="H414" s="94"/>
      <c r="I414" s="94"/>
      <c r="J414" s="94"/>
      <c r="K414" s="94"/>
      <c r="L414" s="94"/>
      <c r="M414" s="94"/>
      <c r="N414" s="94"/>
      <c r="O414" s="94"/>
      <c r="P414" s="94"/>
      <c r="Q414" s="94"/>
      <c r="R414" s="94"/>
      <c r="S414" s="94"/>
      <c r="T414" s="94"/>
      <c r="U414" s="94"/>
      <c r="V414" s="94"/>
      <c r="W414" s="94"/>
      <c r="X414" s="94"/>
      <c r="Y414" s="94"/>
      <c r="Z414" s="94"/>
      <c r="AA414" s="94"/>
      <c r="AB414" s="94"/>
    </row>
    <row r="415" spans="3:30" ht="12.75" hidden="1" customHeight="1" outlineLevel="1">
      <c r="D415" s="106" t="str">
        <f ca="1">'Line Items'!D14</f>
        <v xml:space="preserve">ED01 - Tyne, Tees &amp; Wear </v>
      </c>
      <c r="E415" s="89"/>
      <c r="F415" s="192" t="str">
        <f t="shared" ref="F415:F423" si="100">F399</f>
        <v>000 Miles</v>
      </c>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97"/>
      <c r="AD415" s="92" t="s">
        <v>578</v>
      </c>
    </row>
    <row r="416" spans="3:30" ht="12.75" hidden="1" customHeight="1" outlineLevel="1">
      <c r="D416" s="112" t="str">
        <f ca="1">'Line Items'!D15</f>
        <v>ED02 - Lancashire &amp; Cumbria</v>
      </c>
      <c r="E416" s="93"/>
      <c r="F416" s="113" t="str">
        <f t="shared" si="100"/>
        <v>000 Miles</v>
      </c>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2"/>
      <c r="AD416" s="96" t="s">
        <v>985</v>
      </c>
    </row>
    <row r="417" spans="3:30" ht="12.75" hidden="1" customHeight="1" outlineLevel="1">
      <c r="D417" s="112" t="str">
        <f ca="1">'Line Items'!D16</f>
        <v xml:space="preserve">ED04 - West &amp; North Yorkshire Inter-Urban </v>
      </c>
      <c r="E417" s="93"/>
      <c r="F417" s="113" t="str">
        <f t="shared" si="100"/>
        <v>000 Miles</v>
      </c>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2"/>
      <c r="AD417" s="96"/>
    </row>
    <row r="418" spans="3:30" ht="12.75" hidden="1" customHeight="1" outlineLevel="1">
      <c r="D418" s="112" t="str">
        <f ca="1">'Line Items'!D17</f>
        <v xml:space="preserve">ED05 - West &amp; North Yorkshire Local </v>
      </c>
      <c r="E418" s="93"/>
      <c r="F418" s="113" t="str">
        <f t="shared" si="100"/>
        <v>000 Miles</v>
      </c>
      <c r="G418" s="181"/>
      <c r="H418" s="181"/>
      <c r="I418" s="181"/>
      <c r="J418" s="181"/>
      <c r="K418" s="181"/>
      <c r="L418" s="181"/>
      <c r="M418" s="181"/>
      <c r="N418" s="181"/>
      <c r="O418" s="181"/>
      <c r="P418" s="181"/>
      <c r="Q418" s="181"/>
      <c r="R418" s="181"/>
      <c r="S418" s="181"/>
      <c r="T418" s="181"/>
      <c r="U418" s="181"/>
      <c r="V418" s="181"/>
      <c r="W418" s="181"/>
      <c r="X418" s="181"/>
      <c r="Y418" s="181"/>
      <c r="Z418" s="181"/>
      <c r="AA418" s="181"/>
      <c r="AB418" s="182"/>
      <c r="AD418" s="96"/>
    </row>
    <row r="419" spans="3:30" ht="12.75" hidden="1" customHeight="1" outlineLevel="1">
      <c r="D419" s="112" t="str">
        <f ca="1">'Line Items'!D18</f>
        <v>ED06 - South &amp; East Yorkshire Inter-Urban</v>
      </c>
      <c r="E419" s="93"/>
      <c r="F419" s="113" t="str">
        <f t="shared" si="100"/>
        <v>000 Miles</v>
      </c>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2"/>
      <c r="AD419" s="96"/>
    </row>
    <row r="420" spans="3:30" ht="12.75" hidden="1" customHeight="1" outlineLevel="1">
      <c r="D420" s="112" t="str">
        <f ca="1">'Line Items'!D19</f>
        <v>ED07 - South &amp; East Yorkshire Local</v>
      </c>
      <c r="E420" s="93"/>
      <c r="F420" s="113" t="str">
        <f t="shared" si="100"/>
        <v>000 Miles</v>
      </c>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2"/>
      <c r="AD420" s="96"/>
    </row>
    <row r="421" spans="3:30" ht="12.75" hidden="1" customHeight="1" outlineLevel="1">
      <c r="D421" s="112" t="str">
        <f ca="1">'Line Items'!D20</f>
        <v>ED08 - North Manchester</v>
      </c>
      <c r="E421" s="93"/>
      <c r="F421" s="113" t="str">
        <f t="shared" si="100"/>
        <v>000 Miles</v>
      </c>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2"/>
      <c r="AD421" s="96"/>
    </row>
    <row r="422" spans="3:30" ht="12.75" hidden="1" customHeight="1" outlineLevel="1">
      <c r="D422" s="112" t="str">
        <f ca="1">'Line Items'!D21</f>
        <v xml:space="preserve">ED09 - Merseyrail City Lines </v>
      </c>
      <c r="E422" s="93"/>
      <c r="F422" s="113" t="str">
        <f t="shared" si="100"/>
        <v>000 Miles</v>
      </c>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2"/>
      <c r="AD422" s="96"/>
    </row>
    <row r="423" spans="3:30" ht="12.75" hidden="1" customHeight="1" outlineLevel="1">
      <c r="D423" s="112" t="str">
        <f ca="1">'Line Items'!D22</f>
        <v xml:space="preserve">ED10 - South Manchester </v>
      </c>
      <c r="E423" s="93"/>
      <c r="F423" s="113" t="str">
        <f t="shared" si="100"/>
        <v>000 Miles</v>
      </c>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2"/>
      <c r="AD423" s="96"/>
    </row>
    <row r="424" spans="3:30" ht="12.75" hidden="1" customHeight="1" outlineLevel="1">
      <c r="D424" s="112" t="str">
        <f ca="1">'Line Items'!D23</f>
        <v>ED11 - Former EA03 - North West</v>
      </c>
      <c r="E424" s="93"/>
      <c r="F424" s="113" t="str">
        <f t="shared" ref="F424:F426" si="101">F408</f>
        <v>000 Miles</v>
      </c>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2"/>
      <c r="AD424" s="96"/>
    </row>
    <row r="425" spans="3:30" ht="12.75" hidden="1" customHeight="1" outlineLevel="1">
      <c r="D425" s="112" t="str">
        <f ca="1">'Line Items'!D24</f>
        <v>ED12 - Former EA06 - Manchester Airport - Blackpool</v>
      </c>
      <c r="E425" s="93"/>
      <c r="F425" s="113" t="str">
        <f t="shared" si="101"/>
        <v>000 Miles</v>
      </c>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2"/>
      <c r="AD425" s="96"/>
    </row>
    <row r="426" spans="3:30" ht="12.75" hidden="1" customHeight="1" outlineLevel="1">
      <c r="D426" s="123" t="str">
        <f ca="1">'Line Items'!D25</f>
        <v>[Passenger Revenue Service Groups Line 12]</v>
      </c>
      <c r="E426" s="183"/>
      <c r="F426" s="124" t="str">
        <f t="shared" si="101"/>
        <v>000 Miles</v>
      </c>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5"/>
      <c r="AD426" s="100"/>
    </row>
    <row r="427" spans="3:30" ht="12.75" hidden="1" customHeight="1" outlineLevel="1">
      <c r="G427" s="94"/>
      <c r="H427" s="94"/>
      <c r="I427" s="94"/>
      <c r="J427" s="94"/>
      <c r="K427" s="94"/>
      <c r="L427" s="94"/>
      <c r="M427" s="94"/>
      <c r="N427" s="94"/>
      <c r="O427" s="94"/>
      <c r="P427" s="94"/>
      <c r="Q427" s="94"/>
      <c r="R427" s="94"/>
      <c r="S427" s="94"/>
      <c r="T427" s="94"/>
      <c r="U427" s="94"/>
      <c r="V427" s="94"/>
      <c r="W427" s="94"/>
      <c r="X427" s="94"/>
      <c r="Y427" s="94"/>
      <c r="Z427" s="94"/>
      <c r="AA427" s="94"/>
      <c r="AB427" s="94"/>
    </row>
    <row r="428" spans="3:30" ht="12.75" hidden="1" customHeight="1" outlineLevel="1">
      <c r="D428" s="186" t="str">
        <f>"Total "&amp;C414</f>
        <v>Total Full Fare (Standard)</v>
      </c>
      <c r="E428" s="187"/>
      <c r="F428" s="188" t="str">
        <f>F426</f>
        <v>000 Miles</v>
      </c>
      <c r="G428" s="189">
        <f t="shared" ref="G428:AB428" si="102">SUM(G415:G426)</f>
        <v>0</v>
      </c>
      <c r="H428" s="189">
        <f t="shared" si="102"/>
        <v>0</v>
      </c>
      <c r="I428" s="189">
        <f t="shared" si="102"/>
        <v>0</v>
      </c>
      <c r="J428" s="189">
        <f t="shared" si="102"/>
        <v>0</v>
      </c>
      <c r="K428" s="189">
        <f t="shared" si="102"/>
        <v>0</v>
      </c>
      <c r="L428" s="189">
        <f t="shared" si="102"/>
        <v>0</v>
      </c>
      <c r="M428" s="189">
        <f t="shared" si="102"/>
        <v>0</v>
      </c>
      <c r="N428" s="189">
        <f t="shared" si="102"/>
        <v>0</v>
      </c>
      <c r="O428" s="189">
        <f t="shared" si="102"/>
        <v>0</v>
      </c>
      <c r="P428" s="189">
        <f t="shared" si="102"/>
        <v>0</v>
      </c>
      <c r="Q428" s="189">
        <f t="shared" si="102"/>
        <v>0</v>
      </c>
      <c r="R428" s="189">
        <f t="shared" si="102"/>
        <v>0</v>
      </c>
      <c r="S428" s="189">
        <f t="shared" si="102"/>
        <v>0</v>
      </c>
      <c r="T428" s="189">
        <f t="shared" si="102"/>
        <v>0</v>
      </c>
      <c r="U428" s="189">
        <f t="shared" si="102"/>
        <v>0</v>
      </c>
      <c r="V428" s="189">
        <f t="shared" si="102"/>
        <v>0</v>
      </c>
      <c r="W428" s="189">
        <f t="shared" si="102"/>
        <v>0</v>
      </c>
      <c r="X428" s="189">
        <f t="shared" si="102"/>
        <v>0</v>
      </c>
      <c r="Y428" s="189">
        <f t="shared" si="102"/>
        <v>0</v>
      </c>
      <c r="Z428" s="189">
        <f t="shared" si="102"/>
        <v>0</v>
      </c>
      <c r="AA428" s="189">
        <f t="shared" si="102"/>
        <v>0</v>
      </c>
      <c r="AB428" s="190">
        <f t="shared" si="102"/>
        <v>0</v>
      </c>
      <c r="AD428" s="191"/>
    </row>
    <row r="429" spans="3:30" ht="12.75" hidden="1" customHeight="1" outlineLevel="1">
      <c r="G429" s="94"/>
      <c r="H429" s="94"/>
      <c r="I429" s="94"/>
      <c r="J429" s="94"/>
      <c r="K429" s="94"/>
      <c r="L429" s="94"/>
      <c r="M429" s="94"/>
      <c r="N429" s="94"/>
      <c r="O429" s="94"/>
      <c r="P429" s="94"/>
      <c r="Q429" s="94"/>
      <c r="R429" s="94"/>
      <c r="S429" s="94"/>
      <c r="T429" s="94"/>
      <c r="U429" s="94"/>
      <c r="V429" s="94"/>
      <c r="W429" s="94"/>
      <c r="X429" s="94"/>
      <c r="Y429" s="94"/>
      <c r="Z429" s="94"/>
      <c r="AA429" s="94"/>
      <c r="AB429" s="94"/>
    </row>
    <row r="430" spans="3:30" ht="12.75" hidden="1" customHeight="1" outlineLevel="1">
      <c r="D430" s="186" t="s">
        <v>536</v>
      </c>
      <c r="E430" s="187"/>
      <c r="F430" s="188" t="str">
        <f>F428</f>
        <v>000 Miles</v>
      </c>
      <c r="G430" s="189">
        <f t="shared" ref="G430:AB430" si="103">SUM(G412,G428)</f>
        <v>0</v>
      </c>
      <c r="H430" s="189">
        <f t="shared" si="103"/>
        <v>0</v>
      </c>
      <c r="I430" s="189">
        <f t="shared" si="103"/>
        <v>0</v>
      </c>
      <c r="J430" s="189">
        <f t="shared" si="103"/>
        <v>0</v>
      </c>
      <c r="K430" s="189">
        <f t="shared" si="103"/>
        <v>0</v>
      </c>
      <c r="L430" s="189">
        <f t="shared" si="103"/>
        <v>0</v>
      </c>
      <c r="M430" s="189">
        <f t="shared" si="103"/>
        <v>0</v>
      </c>
      <c r="N430" s="189">
        <f t="shared" si="103"/>
        <v>0</v>
      </c>
      <c r="O430" s="189">
        <f t="shared" si="103"/>
        <v>0</v>
      </c>
      <c r="P430" s="189">
        <f t="shared" si="103"/>
        <v>0</v>
      </c>
      <c r="Q430" s="189">
        <f t="shared" si="103"/>
        <v>0</v>
      </c>
      <c r="R430" s="189">
        <f t="shared" si="103"/>
        <v>0</v>
      </c>
      <c r="S430" s="189">
        <f t="shared" si="103"/>
        <v>0</v>
      </c>
      <c r="T430" s="189">
        <f t="shared" si="103"/>
        <v>0</v>
      </c>
      <c r="U430" s="189">
        <f t="shared" si="103"/>
        <v>0</v>
      </c>
      <c r="V430" s="189">
        <f t="shared" si="103"/>
        <v>0</v>
      </c>
      <c r="W430" s="189">
        <f t="shared" si="103"/>
        <v>0</v>
      </c>
      <c r="X430" s="189">
        <f t="shared" si="103"/>
        <v>0</v>
      </c>
      <c r="Y430" s="189">
        <f t="shared" si="103"/>
        <v>0</v>
      </c>
      <c r="Z430" s="189">
        <f t="shared" si="103"/>
        <v>0</v>
      </c>
      <c r="AA430" s="189">
        <f t="shared" si="103"/>
        <v>0</v>
      </c>
      <c r="AB430" s="190">
        <f t="shared" si="103"/>
        <v>0</v>
      </c>
      <c r="AD430" s="191"/>
    </row>
    <row r="431" spans="3:30" ht="12.75" hidden="1" customHeight="1" outlineLevel="1">
      <c r="G431" s="94"/>
      <c r="H431" s="94"/>
      <c r="I431" s="94"/>
      <c r="J431" s="94"/>
      <c r="K431" s="94"/>
      <c r="L431" s="94"/>
      <c r="M431" s="94"/>
      <c r="N431" s="94"/>
      <c r="O431" s="94"/>
      <c r="P431" s="94"/>
      <c r="Q431" s="94"/>
      <c r="R431" s="94"/>
      <c r="S431" s="94"/>
      <c r="T431" s="94"/>
      <c r="U431" s="94"/>
      <c r="V431" s="94"/>
      <c r="W431" s="94"/>
      <c r="X431" s="94"/>
      <c r="Y431" s="94"/>
      <c r="Z431" s="94"/>
      <c r="AA431" s="94"/>
      <c r="AB431" s="94"/>
    </row>
    <row r="432" spans="3:30" ht="12.75" hidden="1" customHeight="1" outlineLevel="1">
      <c r="C432" s="144" t="str">
        <f>C275</f>
        <v>Advance (First)</v>
      </c>
      <c r="G432" s="94"/>
      <c r="H432" s="94"/>
      <c r="I432" s="94"/>
      <c r="J432" s="94"/>
      <c r="K432" s="94"/>
      <c r="L432" s="94"/>
      <c r="M432" s="94"/>
      <c r="N432" s="94"/>
      <c r="O432" s="94"/>
      <c r="P432" s="94"/>
      <c r="Q432" s="94"/>
      <c r="R432" s="94"/>
      <c r="S432" s="94"/>
      <c r="T432" s="94"/>
      <c r="U432" s="94"/>
      <c r="V432" s="94"/>
      <c r="W432" s="94"/>
      <c r="X432" s="94"/>
      <c r="Y432" s="94"/>
      <c r="Z432" s="94"/>
      <c r="AA432" s="94"/>
      <c r="AB432" s="94"/>
    </row>
    <row r="433" spans="3:30" ht="12.75" hidden="1" customHeight="1" outlineLevel="1">
      <c r="D433" s="106" t="str">
        <f ca="1">'Line Items'!D14</f>
        <v xml:space="preserve">ED01 - Tyne, Tees &amp; Wear </v>
      </c>
      <c r="E433" s="89"/>
      <c r="F433" s="192" t="str">
        <f t="shared" ref="F433:F441" si="104">F415</f>
        <v>000 Miles</v>
      </c>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97"/>
      <c r="AD433" s="92" t="s">
        <v>579</v>
      </c>
    </row>
    <row r="434" spans="3:30" ht="12.75" hidden="1" customHeight="1" outlineLevel="1">
      <c r="D434" s="112" t="str">
        <f ca="1">'Line Items'!D15</f>
        <v>ED02 - Lancashire &amp; Cumbria</v>
      </c>
      <c r="E434" s="93"/>
      <c r="F434" s="113" t="str">
        <f t="shared" si="104"/>
        <v>000 Miles</v>
      </c>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2"/>
      <c r="AD434" s="96" t="s">
        <v>985</v>
      </c>
    </row>
    <row r="435" spans="3:30" ht="12.75" hidden="1" customHeight="1" outlineLevel="1">
      <c r="D435" s="112" t="str">
        <f ca="1">'Line Items'!D16</f>
        <v xml:space="preserve">ED04 - West &amp; North Yorkshire Inter-Urban </v>
      </c>
      <c r="E435" s="93"/>
      <c r="F435" s="113" t="str">
        <f t="shared" si="104"/>
        <v>000 Miles</v>
      </c>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2"/>
      <c r="AD435" s="96"/>
    </row>
    <row r="436" spans="3:30" ht="12.75" hidden="1" customHeight="1" outlineLevel="1">
      <c r="D436" s="112" t="str">
        <f ca="1">'Line Items'!D17</f>
        <v xml:space="preserve">ED05 - West &amp; North Yorkshire Local </v>
      </c>
      <c r="E436" s="93"/>
      <c r="F436" s="113" t="str">
        <f t="shared" si="104"/>
        <v>000 Miles</v>
      </c>
      <c r="G436" s="181"/>
      <c r="H436" s="181"/>
      <c r="I436" s="181"/>
      <c r="J436" s="181"/>
      <c r="K436" s="181"/>
      <c r="L436" s="181"/>
      <c r="M436" s="181"/>
      <c r="N436" s="181"/>
      <c r="O436" s="181"/>
      <c r="P436" s="181"/>
      <c r="Q436" s="181"/>
      <c r="R436" s="181"/>
      <c r="S436" s="181"/>
      <c r="T436" s="181"/>
      <c r="U436" s="181"/>
      <c r="V436" s="181"/>
      <c r="W436" s="181"/>
      <c r="X436" s="181"/>
      <c r="Y436" s="181"/>
      <c r="Z436" s="181"/>
      <c r="AA436" s="181"/>
      <c r="AB436" s="182"/>
      <c r="AD436" s="96"/>
    </row>
    <row r="437" spans="3:30" ht="12.75" hidden="1" customHeight="1" outlineLevel="1">
      <c r="D437" s="112" t="str">
        <f ca="1">'Line Items'!D18</f>
        <v>ED06 - South &amp; East Yorkshire Inter-Urban</v>
      </c>
      <c r="E437" s="93"/>
      <c r="F437" s="113" t="str">
        <f t="shared" si="104"/>
        <v>000 Miles</v>
      </c>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2"/>
      <c r="AD437" s="96"/>
    </row>
    <row r="438" spans="3:30" ht="12.75" hidden="1" customHeight="1" outlineLevel="1">
      <c r="D438" s="112" t="str">
        <f ca="1">'Line Items'!D19</f>
        <v>ED07 - South &amp; East Yorkshire Local</v>
      </c>
      <c r="E438" s="93"/>
      <c r="F438" s="113" t="str">
        <f t="shared" si="104"/>
        <v>000 Miles</v>
      </c>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2"/>
      <c r="AD438" s="96"/>
    </row>
    <row r="439" spans="3:30" ht="12.75" hidden="1" customHeight="1" outlineLevel="1">
      <c r="D439" s="112" t="str">
        <f ca="1">'Line Items'!D20</f>
        <v>ED08 - North Manchester</v>
      </c>
      <c r="E439" s="93"/>
      <c r="F439" s="113" t="str">
        <f t="shared" si="104"/>
        <v>000 Miles</v>
      </c>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2"/>
      <c r="AD439" s="96"/>
    </row>
    <row r="440" spans="3:30" ht="12.75" hidden="1" customHeight="1" outlineLevel="1">
      <c r="D440" s="112" t="str">
        <f ca="1">'Line Items'!D21</f>
        <v xml:space="preserve">ED09 - Merseyrail City Lines </v>
      </c>
      <c r="E440" s="93"/>
      <c r="F440" s="113" t="str">
        <f t="shared" si="104"/>
        <v>000 Miles</v>
      </c>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2"/>
      <c r="AD440" s="96"/>
    </row>
    <row r="441" spans="3:30" ht="12.75" hidden="1" customHeight="1" outlineLevel="1">
      <c r="D441" s="112" t="str">
        <f ca="1">'Line Items'!D22</f>
        <v xml:space="preserve">ED10 - South Manchester </v>
      </c>
      <c r="E441" s="93"/>
      <c r="F441" s="113" t="str">
        <f t="shared" si="104"/>
        <v>000 Miles</v>
      </c>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2"/>
      <c r="AD441" s="96"/>
    </row>
    <row r="442" spans="3:30" ht="12.75" hidden="1" customHeight="1" outlineLevel="1">
      <c r="D442" s="112" t="str">
        <f ca="1">'Line Items'!D23</f>
        <v>ED11 - Former EA03 - North West</v>
      </c>
      <c r="E442" s="93"/>
      <c r="F442" s="113" t="str">
        <f t="shared" ref="F442:F444" si="105">F424</f>
        <v>000 Miles</v>
      </c>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2"/>
      <c r="AD442" s="96"/>
    </row>
    <row r="443" spans="3:30" ht="12.75" hidden="1" customHeight="1" outlineLevel="1">
      <c r="D443" s="112" t="str">
        <f ca="1">'Line Items'!D24</f>
        <v>ED12 - Former EA06 - Manchester Airport - Blackpool</v>
      </c>
      <c r="E443" s="93"/>
      <c r="F443" s="113" t="str">
        <f t="shared" si="105"/>
        <v>000 Miles</v>
      </c>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2"/>
      <c r="AD443" s="96"/>
    </row>
    <row r="444" spans="3:30" ht="12.75" hidden="1" customHeight="1" outlineLevel="1">
      <c r="D444" s="123" t="str">
        <f ca="1">'Line Items'!D25</f>
        <v>[Passenger Revenue Service Groups Line 12]</v>
      </c>
      <c r="E444" s="183"/>
      <c r="F444" s="124" t="str">
        <f t="shared" si="105"/>
        <v>000 Miles</v>
      </c>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5"/>
      <c r="AD444" s="100"/>
    </row>
    <row r="445" spans="3:30" ht="12.75" hidden="1" customHeight="1" outlineLevel="1">
      <c r="G445" s="94"/>
      <c r="H445" s="94"/>
      <c r="I445" s="94"/>
      <c r="J445" s="94"/>
      <c r="K445" s="94"/>
      <c r="L445" s="94"/>
      <c r="M445" s="94"/>
      <c r="N445" s="94"/>
      <c r="O445" s="94"/>
      <c r="P445" s="94"/>
      <c r="Q445" s="94"/>
      <c r="R445" s="94"/>
      <c r="S445" s="94"/>
      <c r="T445" s="94"/>
      <c r="U445" s="94"/>
      <c r="V445" s="94"/>
      <c r="W445" s="94"/>
      <c r="X445" s="94"/>
      <c r="Y445" s="94"/>
      <c r="Z445" s="94"/>
      <c r="AA445" s="94"/>
      <c r="AB445" s="94"/>
    </row>
    <row r="446" spans="3:30" ht="12.75" hidden="1" customHeight="1" outlineLevel="1">
      <c r="D446" s="186" t="str">
        <f>"Total "&amp;C432</f>
        <v>Total Advance (First)</v>
      </c>
      <c r="E446" s="187"/>
      <c r="F446" s="188" t="str">
        <f>F444</f>
        <v>000 Miles</v>
      </c>
      <c r="G446" s="189">
        <f t="shared" ref="G446:AB446" si="106">SUM(G433:G444)</f>
        <v>0</v>
      </c>
      <c r="H446" s="189">
        <f t="shared" si="106"/>
        <v>0</v>
      </c>
      <c r="I446" s="189">
        <f t="shared" si="106"/>
        <v>0</v>
      </c>
      <c r="J446" s="189">
        <f t="shared" si="106"/>
        <v>0</v>
      </c>
      <c r="K446" s="189">
        <f t="shared" si="106"/>
        <v>0</v>
      </c>
      <c r="L446" s="189">
        <f t="shared" si="106"/>
        <v>0</v>
      </c>
      <c r="M446" s="189">
        <f t="shared" si="106"/>
        <v>0</v>
      </c>
      <c r="N446" s="189">
        <f t="shared" si="106"/>
        <v>0</v>
      </c>
      <c r="O446" s="189">
        <f t="shared" si="106"/>
        <v>0</v>
      </c>
      <c r="P446" s="189">
        <f t="shared" si="106"/>
        <v>0</v>
      </c>
      <c r="Q446" s="189">
        <f t="shared" si="106"/>
        <v>0</v>
      </c>
      <c r="R446" s="189">
        <f t="shared" si="106"/>
        <v>0</v>
      </c>
      <c r="S446" s="189">
        <f t="shared" si="106"/>
        <v>0</v>
      </c>
      <c r="T446" s="189">
        <f t="shared" si="106"/>
        <v>0</v>
      </c>
      <c r="U446" s="189">
        <f t="shared" si="106"/>
        <v>0</v>
      </c>
      <c r="V446" s="189">
        <f t="shared" si="106"/>
        <v>0</v>
      </c>
      <c r="W446" s="189">
        <f t="shared" si="106"/>
        <v>0</v>
      </c>
      <c r="X446" s="189">
        <f t="shared" si="106"/>
        <v>0</v>
      </c>
      <c r="Y446" s="189">
        <f t="shared" si="106"/>
        <v>0</v>
      </c>
      <c r="Z446" s="189">
        <f t="shared" si="106"/>
        <v>0</v>
      </c>
      <c r="AA446" s="189">
        <f t="shared" si="106"/>
        <v>0</v>
      </c>
      <c r="AB446" s="190">
        <f t="shared" si="106"/>
        <v>0</v>
      </c>
      <c r="AD446" s="191"/>
    </row>
    <row r="447" spans="3:30" ht="12.75" hidden="1" customHeight="1" outlineLevel="1">
      <c r="G447" s="94"/>
      <c r="H447" s="94"/>
      <c r="I447" s="94"/>
      <c r="J447" s="94"/>
      <c r="K447" s="94"/>
      <c r="L447" s="94"/>
      <c r="M447" s="94"/>
      <c r="N447" s="94"/>
      <c r="O447" s="94"/>
      <c r="P447" s="94"/>
      <c r="Q447" s="94"/>
      <c r="R447" s="94"/>
      <c r="S447" s="94"/>
      <c r="T447" s="94"/>
      <c r="U447" s="94"/>
      <c r="V447" s="94"/>
      <c r="W447" s="94"/>
      <c r="X447" s="94"/>
      <c r="Y447" s="94"/>
      <c r="Z447" s="94"/>
      <c r="AA447" s="94"/>
      <c r="AB447" s="94"/>
    </row>
    <row r="448" spans="3:30" ht="12.75" hidden="1" customHeight="1" outlineLevel="1">
      <c r="C448" s="144" t="str">
        <f>C291</f>
        <v>Advance (Standard)</v>
      </c>
      <c r="G448" s="94"/>
      <c r="H448" s="94"/>
      <c r="I448" s="94"/>
      <c r="J448" s="94"/>
      <c r="K448" s="94"/>
      <c r="L448" s="94"/>
      <c r="M448" s="94"/>
      <c r="N448" s="94"/>
      <c r="O448" s="94"/>
      <c r="P448" s="94"/>
      <c r="Q448" s="94"/>
      <c r="R448" s="94"/>
      <c r="S448" s="94"/>
      <c r="T448" s="94"/>
      <c r="U448" s="94"/>
      <c r="V448" s="94"/>
      <c r="W448" s="94"/>
      <c r="X448" s="94"/>
      <c r="Y448" s="94"/>
      <c r="Z448" s="94"/>
      <c r="AA448" s="94"/>
      <c r="AB448" s="94"/>
    </row>
    <row r="449" spans="4:30" ht="12.75" hidden="1" customHeight="1" outlineLevel="1">
      <c r="D449" s="106" t="str">
        <f ca="1">'Line Items'!D14</f>
        <v xml:space="preserve">ED01 - Tyne, Tees &amp; Wear </v>
      </c>
      <c r="E449" s="89"/>
      <c r="F449" s="192" t="str">
        <f t="shared" ref="F449:F457" si="107">F433</f>
        <v>000 Miles</v>
      </c>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97"/>
      <c r="AD449" s="92" t="s">
        <v>580</v>
      </c>
    </row>
    <row r="450" spans="4:30" ht="12.75" hidden="1" customHeight="1" outlineLevel="1">
      <c r="D450" s="112" t="str">
        <f ca="1">'Line Items'!D15</f>
        <v>ED02 - Lancashire &amp; Cumbria</v>
      </c>
      <c r="E450" s="93"/>
      <c r="F450" s="113" t="str">
        <f t="shared" si="107"/>
        <v>000 Miles</v>
      </c>
      <c r="G450" s="181"/>
      <c r="H450" s="181"/>
      <c r="I450" s="181"/>
      <c r="J450" s="181"/>
      <c r="K450" s="181"/>
      <c r="L450" s="181"/>
      <c r="M450" s="181"/>
      <c r="N450" s="181"/>
      <c r="O450" s="181"/>
      <c r="P450" s="181"/>
      <c r="Q450" s="181"/>
      <c r="R450" s="181"/>
      <c r="S450" s="181"/>
      <c r="T450" s="181"/>
      <c r="U450" s="181"/>
      <c r="V450" s="181"/>
      <c r="W450" s="181"/>
      <c r="X450" s="181"/>
      <c r="Y450" s="181"/>
      <c r="Z450" s="181"/>
      <c r="AA450" s="181"/>
      <c r="AB450" s="182"/>
      <c r="AD450" s="96" t="s">
        <v>985</v>
      </c>
    </row>
    <row r="451" spans="4:30" ht="12.75" hidden="1" customHeight="1" outlineLevel="1">
      <c r="D451" s="112" t="str">
        <f ca="1">'Line Items'!D16</f>
        <v xml:space="preserve">ED04 - West &amp; North Yorkshire Inter-Urban </v>
      </c>
      <c r="E451" s="93"/>
      <c r="F451" s="113" t="str">
        <f t="shared" si="107"/>
        <v>000 Miles</v>
      </c>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2"/>
      <c r="AD451" s="96"/>
    </row>
    <row r="452" spans="4:30" ht="12.75" hidden="1" customHeight="1" outlineLevel="1">
      <c r="D452" s="112" t="str">
        <f ca="1">'Line Items'!D17</f>
        <v xml:space="preserve">ED05 - West &amp; North Yorkshire Local </v>
      </c>
      <c r="E452" s="93"/>
      <c r="F452" s="113" t="str">
        <f t="shared" si="107"/>
        <v>000 Miles</v>
      </c>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2"/>
      <c r="AD452" s="96"/>
    </row>
    <row r="453" spans="4:30" ht="12.75" hidden="1" customHeight="1" outlineLevel="1">
      <c r="D453" s="112" t="str">
        <f ca="1">'Line Items'!D18</f>
        <v>ED06 - South &amp; East Yorkshire Inter-Urban</v>
      </c>
      <c r="E453" s="93"/>
      <c r="F453" s="113" t="str">
        <f t="shared" si="107"/>
        <v>000 Miles</v>
      </c>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2"/>
      <c r="AD453" s="96"/>
    </row>
    <row r="454" spans="4:30" ht="12.75" hidden="1" customHeight="1" outlineLevel="1">
      <c r="D454" s="112" t="str">
        <f ca="1">'Line Items'!D19</f>
        <v>ED07 - South &amp; East Yorkshire Local</v>
      </c>
      <c r="E454" s="93"/>
      <c r="F454" s="113" t="str">
        <f t="shared" si="107"/>
        <v>000 Miles</v>
      </c>
      <c r="G454" s="181"/>
      <c r="H454" s="181"/>
      <c r="I454" s="181"/>
      <c r="J454" s="181"/>
      <c r="K454" s="181"/>
      <c r="L454" s="181"/>
      <c r="M454" s="181"/>
      <c r="N454" s="181"/>
      <c r="O454" s="181"/>
      <c r="P454" s="181"/>
      <c r="Q454" s="181"/>
      <c r="R454" s="181"/>
      <c r="S454" s="181"/>
      <c r="T454" s="181"/>
      <c r="U454" s="181"/>
      <c r="V454" s="181"/>
      <c r="W454" s="181"/>
      <c r="X454" s="181"/>
      <c r="Y454" s="181"/>
      <c r="Z454" s="181"/>
      <c r="AA454" s="181"/>
      <c r="AB454" s="182"/>
      <c r="AD454" s="96"/>
    </row>
    <row r="455" spans="4:30" ht="12.75" hidden="1" customHeight="1" outlineLevel="1">
      <c r="D455" s="112" t="str">
        <f ca="1">'Line Items'!D20</f>
        <v>ED08 - North Manchester</v>
      </c>
      <c r="E455" s="93"/>
      <c r="F455" s="113" t="str">
        <f t="shared" si="107"/>
        <v>000 Miles</v>
      </c>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2"/>
      <c r="AD455" s="96"/>
    </row>
    <row r="456" spans="4:30" ht="12.75" hidden="1" customHeight="1" outlineLevel="1">
      <c r="D456" s="112" t="str">
        <f ca="1">'Line Items'!D21</f>
        <v xml:space="preserve">ED09 - Merseyrail City Lines </v>
      </c>
      <c r="E456" s="93"/>
      <c r="F456" s="113" t="str">
        <f t="shared" si="107"/>
        <v>000 Miles</v>
      </c>
      <c r="G456" s="181"/>
      <c r="H456" s="181"/>
      <c r="I456" s="181"/>
      <c r="J456" s="181"/>
      <c r="K456" s="181"/>
      <c r="L456" s="181"/>
      <c r="M456" s="181"/>
      <c r="N456" s="181"/>
      <c r="O456" s="181"/>
      <c r="P456" s="181"/>
      <c r="Q456" s="181"/>
      <c r="R456" s="181"/>
      <c r="S456" s="181"/>
      <c r="T456" s="181"/>
      <c r="U456" s="181"/>
      <c r="V456" s="181"/>
      <c r="W456" s="181"/>
      <c r="X456" s="181"/>
      <c r="Y456" s="181"/>
      <c r="Z456" s="181"/>
      <c r="AA456" s="181"/>
      <c r="AB456" s="182"/>
      <c r="AD456" s="96"/>
    </row>
    <row r="457" spans="4:30" ht="12.75" hidden="1" customHeight="1" outlineLevel="1">
      <c r="D457" s="112" t="str">
        <f ca="1">'Line Items'!D22</f>
        <v xml:space="preserve">ED10 - South Manchester </v>
      </c>
      <c r="E457" s="93"/>
      <c r="F457" s="113" t="str">
        <f t="shared" si="107"/>
        <v>000 Miles</v>
      </c>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2"/>
      <c r="AD457" s="96"/>
    </row>
    <row r="458" spans="4:30" ht="12.75" hidden="1" customHeight="1" outlineLevel="1">
      <c r="D458" s="112" t="str">
        <f ca="1">'Line Items'!D23</f>
        <v>ED11 - Former EA03 - North West</v>
      </c>
      <c r="E458" s="93"/>
      <c r="F458" s="113" t="str">
        <f t="shared" ref="F458:F460" si="108">F442</f>
        <v>000 Miles</v>
      </c>
      <c r="G458" s="181"/>
      <c r="H458" s="181"/>
      <c r="I458" s="181"/>
      <c r="J458" s="181"/>
      <c r="K458" s="181"/>
      <c r="L458" s="181"/>
      <c r="M458" s="181"/>
      <c r="N458" s="181"/>
      <c r="O458" s="181"/>
      <c r="P458" s="181"/>
      <c r="Q458" s="181"/>
      <c r="R458" s="181"/>
      <c r="S458" s="181"/>
      <c r="T458" s="181"/>
      <c r="U458" s="181"/>
      <c r="V458" s="181"/>
      <c r="W458" s="181"/>
      <c r="X458" s="181"/>
      <c r="Y458" s="181"/>
      <c r="Z458" s="181"/>
      <c r="AA458" s="181"/>
      <c r="AB458" s="182"/>
      <c r="AD458" s="96"/>
    </row>
    <row r="459" spans="4:30" ht="12.75" hidden="1" customHeight="1" outlineLevel="1">
      <c r="D459" s="112" t="str">
        <f ca="1">'Line Items'!D24</f>
        <v>ED12 - Former EA06 - Manchester Airport - Blackpool</v>
      </c>
      <c r="E459" s="93"/>
      <c r="F459" s="113" t="str">
        <f t="shared" si="108"/>
        <v>000 Miles</v>
      </c>
      <c r="G459" s="181"/>
      <c r="H459" s="181"/>
      <c r="I459" s="181"/>
      <c r="J459" s="181"/>
      <c r="K459" s="181"/>
      <c r="L459" s="181"/>
      <c r="M459" s="181"/>
      <c r="N459" s="181"/>
      <c r="O459" s="181"/>
      <c r="P459" s="181"/>
      <c r="Q459" s="181"/>
      <c r="R459" s="181"/>
      <c r="S459" s="181"/>
      <c r="T459" s="181"/>
      <c r="U459" s="181"/>
      <c r="V459" s="181"/>
      <c r="W459" s="181"/>
      <c r="X459" s="181"/>
      <c r="Y459" s="181"/>
      <c r="Z459" s="181"/>
      <c r="AA459" s="181"/>
      <c r="AB459" s="182"/>
      <c r="AD459" s="96"/>
    </row>
    <row r="460" spans="4:30" ht="12.75" hidden="1" customHeight="1" outlineLevel="1">
      <c r="D460" s="123" t="str">
        <f ca="1">'Line Items'!D25</f>
        <v>[Passenger Revenue Service Groups Line 12]</v>
      </c>
      <c r="E460" s="183"/>
      <c r="F460" s="124" t="str">
        <f t="shared" si="108"/>
        <v>000 Miles</v>
      </c>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5"/>
      <c r="AD460" s="100"/>
    </row>
    <row r="461" spans="4:30" ht="12.75" hidden="1" customHeight="1" outlineLevel="1">
      <c r="G461" s="94"/>
      <c r="H461" s="94"/>
      <c r="I461" s="94"/>
      <c r="J461" s="94"/>
      <c r="K461" s="94"/>
      <c r="L461" s="94"/>
      <c r="M461" s="94"/>
      <c r="N461" s="94"/>
      <c r="O461" s="94"/>
      <c r="P461" s="94"/>
      <c r="Q461" s="94"/>
      <c r="R461" s="94"/>
      <c r="S461" s="94"/>
      <c r="T461" s="94"/>
      <c r="U461" s="94"/>
      <c r="V461" s="94"/>
      <c r="W461" s="94"/>
      <c r="X461" s="94"/>
      <c r="Y461" s="94"/>
      <c r="Z461" s="94"/>
      <c r="AA461" s="94"/>
      <c r="AB461" s="94"/>
    </row>
    <row r="462" spans="4:30" ht="12.75" hidden="1" customHeight="1" outlineLevel="1">
      <c r="D462" s="186" t="str">
        <f>"Total "&amp;C448</f>
        <v>Total Advance (Standard)</v>
      </c>
      <c r="E462" s="187"/>
      <c r="F462" s="188" t="str">
        <f>F460</f>
        <v>000 Miles</v>
      </c>
      <c r="G462" s="189">
        <f t="shared" ref="G462:AB462" si="109">SUM(G449:G460)</f>
        <v>0</v>
      </c>
      <c r="H462" s="189">
        <f t="shared" si="109"/>
        <v>0</v>
      </c>
      <c r="I462" s="189">
        <f t="shared" si="109"/>
        <v>0</v>
      </c>
      <c r="J462" s="189">
        <f t="shared" si="109"/>
        <v>0</v>
      </c>
      <c r="K462" s="189">
        <f t="shared" si="109"/>
        <v>0</v>
      </c>
      <c r="L462" s="189">
        <f t="shared" si="109"/>
        <v>0</v>
      </c>
      <c r="M462" s="189">
        <f t="shared" si="109"/>
        <v>0</v>
      </c>
      <c r="N462" s="189">
        <f t="shared" si="109"/>
        <v>0</v>
      </c>
      <c r="O462" s="189">
        <f t="shared" si="109"/>
        <v>0</v>
      </c>
      <c r="P462" s="189">
        <f t="shared" si="109"/>
        <v>0</v>
      </c>
      <c r="Q462" s="189">
        <f t="shared" si="109"/>
        <v>0</v>
      </c>
      <c r="R462" s="189">
        <f t="shared" si="109"/>
        <v>0</v>
      </c>
      <c r="S462" s="189">
        <f t="shared" si="109"/>
        <v>0</v>
      </c>
      <c r="T462" s="189">
        <f t="shared" si="109"/>
        <v>0</v>
      </c>
      <c r="U462" s="189">
        <f t="shared" si="109"/>
        <v>0</v>
      </c>
      <c r="V462" s="189">
        <f t="shared" si="109"/>
        <v>0</v>
      </c>
      <c r="W462" s="189">
        <f t="shared" si="109"/>
        <v>0</v>
      </c>
      <c r="X462" s="189">
        <f t="shared" si="109"/>
        <v>0</v>
      </c>
      <c r="Y462" s="189">
        <f t="shared" si="109"/>
        <v>0</v>
      </c>
      <c r="Z462" s="189">
        <f t="shared" si="109"/>
        <v>0</v>
      </c>
      <c r="AA462" s="189">
        <f t="shared" si="109"/>
        <v>0</v>
      </c>
      <c r="AB462" s="190">
        <f t="shared" si="109"/>
        <v>0</v>
      </c>
      <c r="AD462" s="191"/>
    </row>
    <row r="463" spans="4:30" ht="12.75" hidden="1" customHeight="1" outlineLevel="1">
      <c r="G463" s="94"/>
      <c r="H463" s="94"/>
      <c r="I463" s="94"/>
      <c r="J463" s="94"/>
      <c r="K463" s="94"/>
      <c r="L463" s="94"/>
      <c r="M463" s="94"/>
      <c r="N463" s="94"/>
      <c r="O463" s="94"/>
      <c r="P463" s="94"/>
      <c r="Q463" s="94"/>
      <c r="R463" s="94"/>
      <c r="S463" s="94"/>
      <c r="T463" s="94"/>
      <c r="U463" s="94"/>
      <c r="V463" s="94"/>
      <c r="W463" s="94"/>
      <c r="X463" s="94"/>
      <c r="Y463" s="94"/>
      <c r="Z463" s="94"/>
      <c r="AA463" s="94"/>
      <c r="AB463" s="94"/>
    </row>
    <row r="464" spans="4:30" ht="12.75" hidden="1" customHeight="1" outlineLevel="1">
      <c r="D464" s="186" t="s">
        <v>566</v>
      </c>
      <c r="E464" s="187"/>
      <c r="F464" s="188" t="str">
        <f>F462</f>
        <v>000 Miles</v>
      </c>
      <c r="G464" s="189">
        <f t="shared" ref="G464:AB464" si="110">SUM(G446,G462)</f>
        <v>0</v>
      </c>
      <c r="H464" s="189">
        <f t="shared" si="110"/>
        <v>0</v>
      </c>
      <c r="I464" s="189">
        <f t="shared" si="110"/>
        <v>0</v>
      </c>
      <c r="J464" s="189">
        <f t="shared" si="110"/>
        <v>0</v>
      </c>
      <c r="K464" s="189">
        <f t="shared" si="110"/>
        <v>0</v>
      </c>
      <c r="L464" s="189">
        <f t="shared" si="110"/>
        <v>0</v>
      </c>
      <c r="M464" s="189">
        <f t="shared" si="110"/>
        <v>0</v>
      </c>
      <c r="N464" s="189">
        <f t="shared" si="110"/>
        <v>0</v>
      </c>
      <c r="O464" s="189">
        <f t="shared" si="110"/>
        <v>0</v>
      </c>
      <c r="P464" s="189">
        <f t="shared" si="110"/>
        <v>0</v>
      </c>
      <c r="Q464" s="189">
        <f t="shared" si="110"/>
        <v>0</v>
      </c>
      <c r="R464" s="189">
        <f t="shared" si="110"/>
        <v>0</v>
      </c>
      <c r="S464" s="189">
        <f t="shared" si="110"/>
        <v>0</v>
      </c>
      <c r="T464" s="189">
        <f t="shared" si="110"/>
        <v>0</v>
      </c>
      <c r="U464" s="189">
        <f t="shared" si="110"/>
        <v>0</v>
      </c>
      <c r="V464" s="189">
        <f t="shared" si="110"/>
        <v>0</v>
      </c>
      <c r="W464" s="189">
        <f t="shared" si="110"/>
        <v>0</v>
      </c>
      <c r="X464" s="189">
        <f t="shared" si="110"/>
        <v>0</v>
      </c>
      <c r="Y464" s="189">
        <f t="shared" si="110"/>
        <v>0</v>
      </c>
      <c r="Z464" s="189">
        <f t="shared" si="110"/>
        <v>0</v>
      </c>
      <c r="AA464" s="189">
        <f t="shared" si="110"/>
        <v>0</v>
      </c>
      <c r="AB464" s="190">
        <f t="shared" si="110"/>
        <v>0</v>
      </c>
      <c r="AD464" s="191"/>
    </row>
    <row r="465" spans="3:30" ht="12.75" hidden="1" customHeight="1" outlineLevel="1">
      <c r="G465" s="94"/>
      <c r="H465" s="94"/>
      <c r="I465" s="94"/>
      <c r="J465" s="94"/>
      <c r="K465" s="94"/>
      <c r="L465" s="94"/>
      <c r="M465" s="94"/>
      <c r="N465" s="94"/>
      <c r="O465" s="94"/>
      <c r="P465" s="94"/>
      <c r="Q465" s="94"/>
      <c r="R465" s="94"/>
      <c r="S465" s="94"/>
      <c r="T465" s="94"/>
      <c r="U465" s="94"/>
      <c r="V465" s="94"/>
      <c r="W465" s="94"/>
      <c r="X465" s="94"/>
      <c r="Y465" s="94"/>
      <c r="Z465" s="94"/>
      <c r="AA465" s="94"/>
      <c r="AB465" s="94"/>
    </row>
    <row r="466" spans="3:30" ht="12.75" hidden="1" customHeight="1" outlineLevel="1">
      <c r="C466" s="144" t="str">
        <f>C309</f>
        <v>Off-Peak (First)</v>
      </c>
      <c r="G466" s="94"/>
      <c r="H466" s="94"/>
      <c r="I466" s="94"/>
      <c r="J466" s="94"/>
      <c r="K466" s="94"/>
      <c r="L466" s="94"/>
      <c r="M466" s="94"/>
      <c r="N466" s="94"/>
      <c r="O466" s="94"/>
      <c r="P466" s="94"/>
      <c r="Q466" s="94"/>
      <c r="R466" s="94"/>
      <c r="S466" s="94"/>
      <c r="T466" s="94"/>
      <c r="U466" s="94"/>
      <c r="V466" s="94"/>
      <c r="W466" s="94"/>
      <c r="X466" s="94"/>
      <c r="Y466" s="94"/>
      <c r="Z466" s="94"/>
      <c r="AA466" s="94"/>
      <c r="AB466" s="94"/>
    </row>
    <row r="467" spans="3:30" ht="12.75" hidden="1" customHeight="1" outlineLevel="1">
      <c r="D467" s="106" t="str">
        <f ca="1">'Line Items'!D14</f>
        <v xml:space="preserve">ED01 - Tyne, Tees &amp; Wear </v>
      </c>
      <c r="E467" s="89"/>
      <c r="F467" s="192" t="str">
        <f t="shared" ref="F467:F475" si="111">F449</f>
        <v>000 Miles</v>
      </c>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97"/>
      <c r="AD467" s="92" t="s">
        <v>581</v>
      </c>
    </row>
    <row r="468" spans="3:30" ht="12.75" hidden="1" customHeight="1" outlineLevel="1">
      <c r="D468" s="112" t="str">
        <f ca="1">'Line Items'!D15</f>
        <v>ED02 - Lancashire &amp; Cumbria</v>
      </c>
      <c r="E468" s="93"/>
      <c r="F468" s="113" t="str">
        <f t="shared" si="111"/>
        <v>000 Miles</v>
      </c>
      <c r="G468" s="181"/>
      <c r="H468" s="181"/>
      <c r="I468" s="181"/>
      <c r="J468" s="181"/>
      <c r="K468" s="181"/>
      <c r="L468" s="181"/>
      <c r="M468" s="181"/>
      <c r="N468" s="181"/>
      <c r="O468" s="181"/>
      <c r="P468" s="181"/>
      <c r="Q468" s="181"/>
      <c r="R468" s="181"/>
      <c r="S468" s="181"/>
      <c r="T468" s="181"/>
      <c r="U468" s="181"/>
      <c r="V468" s="181"/>
      <c r="W468" s="181"/>
      <c r="X468" s="181"/>
      <c r="Y468" s="181"/>
      <c r="Z468" s="181"/>
      <c r="AA468" s="181"/>
      <c r="AB468" s="182"/>
      <c r="AD468" s="96" t="s">
        <v>985</v>
      </c>
    </row>
    <row r="469" spans="3:30" ht="12.75" hidden="1" customHeight="1" outlineLevel="1">
      <c r="D469" s="112" t="str">
        <f ca="1">'Line Items'!D16</f>
        <v xml:space="preserve">ED04 - West &amp; North Yorkshire Inter-Urban </v>
      </c>
      <c r="E469" s="93"/>
      <c r="F469" s="113" t="str">
        <f t="shared" si="111"/>
        <v>000 Miles</v>
      </c>
      <c r="G469" s="181"/>
      <c r="H469" s="181"/>
      <c r="I469" s="181"/>
      <c r="J469" s="181"/>
      <c r="K469" s="181"/>
      <c r="L469" s="181"/>
      <c r="M469" s="181"/>
      <c r="N469" s="181"/>
      <c r="O469" s="181"/>
      <c r="P469" s="181"/>
      <c r="Q469" s="181"/>
      <c r="R469" s="181"/>
      <c r="S469" s="181"/>
      <c r="T469" s="181"/>
      <c r="U469" s="181"/>
      <c r="V469" s="181"/>
      <c r="W469" s="181"/>
      <c r="X469" s="181"/>
      <c r="Y469" s="181"/>
      <c r="Z469" s="181"/>
      <c r="AA469" s="181"/>
      <c r="AB469" s="182"/>
      <c r="AD469" s="96"/>
    </row>
    <row r="470" spans="3:30" ht="12.75" hidden="1" customHeight="1" outlineLevel="1">
      <c r="D470" s="112" t="str">
        <f ca="1">'Line Items'!D17</f>
        <v xml:space="preserve">ED05 - West &amp; North Yorkshire Local </v>
      </c>
      <c r="E470" s="93"/>
      <c r="F470" s="113" t="str">
        <f t="shared" si="111"/>
        <v>000 Miles</v>
      </c>
      <c r="G470" s="181"/>
      <c r="H470" s="181"/>
      <c r="I470" s="181"/>
      <c r="J470" s="181"/>
      <c r="K470" s="181"/>
      <c r="L470" s="181"/>
      <c r="M470" s="181"/>
      <c r="N470" s="181"/>
      <c r="O470" s="181"/>
      <c r="P470" s="181"/>
      <c r="Q470" s="181"/>
      <c r="R470" s="181"/>
      <c r="S470" s="181"/>
      <c r="T470" s="181"/>
      <c r="U470" s="181"/>
      <c r="V470" s="181"/>
      <c r="W470" s="181"/>
      <c r="X470" s="181"/>
      <c r="Y470" s="181"/>
      <c r="Z470" s="181"/>
      <c r="AA470" s="181"/>
      <c r="AB470" s="182"/>
      <c r="AD470" s="96"/>
    </row>
    <row r="471" spans="3:30" ht="12.75" hidden="1" customHeight="1" outlineLevel="1">
      <c r="D471" s="112" t="str">
        <f ca="1">'Line Items'!D18</f>
        <v>ED06 - South &amp; East Yorkshire Inter-Urban</v>
      </c>
      <c r="E471" s="93"/>
      <c r="F471" s="113" t="str">
        <f t="shared" si="111"/>
        <v>000 Miles</v>
      </c>
      <c r="G471" s="181"/>
      <c r="H471" s="181"/>
      <c r="I471" s="181"/>
      <c r="J471" s="181"/>
      <c r="K471" s="181"/>
      <c r="L471" s="181"/>
      <c r="M471" s="181"/>
      <c r="N471" s="181"/>
      <c r="O471" s="181"/>
      <c r="P471" s="181"/>
      <c r="Q471" s="181"/>
      <c r="R471" s="181"/>
      <c r="S471" s="181"/>
      <c r="T471" s="181"/>
      <c r="U471" s="181"/>
      <c r="V471" s="181"/>
      <c r="W471" s="181"/>
      <c r="X471" s="181"/>
      <c r="Y471" s="181"/>
      <c r="Z471" s="181"/>
      <c r="AA471" s="181"/>
      <c r="AB471" s="182"/>
      <c r="AD471" s="96"/>
    </row>
    <row r="472" spans="3:30" ht="12.75" hidden="1" customHeight="1" outlineLevel="1">
      <c r="D472" s="112" t="str">
        <f ca="1">'Line Items'!D19</f>
        <v>ED07 - South &amp; East Yorkshire Local</v>
      </c>
      <c r="E472" s="93"/>
      <c r="F472" s="113" t="str">
        <f t="shared" si="111"/>
        <v>000 Miles</v>
      </c>
      <c r="G472" s="181"/>
      <c r="H472" s="181"/>
      <c r="I472" s="181"/>
      <c r="J472" s="181"/>
      <c r="K472" s="181"/>
      <c r="L472" s="181"/>
      <c r="M472" s="181"/>
      <c r="N472" s="181"/>
      <c r="O472" s="181"/>
      <c r="P472" s="181"/>
      <c r="Q472" s="181"/>
      <c r="R472" s="181"/>
      <c r="S472" s="181"/>
      <c r="T472" s="181"/>
      <c r="U472" s="181"/>
      <c r="V472" s="181"/>
      <c r="W472" s="181"/>
      <c r="X472" s="181"/>
      <c r="Y472" s="181"/>
      <c r="Z472" s="181"/>
      <c r="AA472" s="181"/>
      <c r="AB472" s="182"/>
      <c r="AD472" s="96"/>
    </row>
    <row r="473" spans="3:30" ht="12.75" hidden="1" customHeight="1" outlineLevel="1">
      <c r="D473" s="112" t="str">
        <f ca="1">'Line Items'!D20</f>
        <v>ED08 - North Manchester</v>
      </c>
      <c r="E473" s="93"/>
      <c r="F473" s="113" t="str">
        <f t="shared" si="111"/>
        <v>000 Miles</v>
      </c>
      <c r="G473" s="181"/>
      <c r="H473" s="181"/>
      <c r="I473" s="181"/>
      <c r="J473" s="181"/>
      <c r="K473" s="181"/>
      <c r="L473" s="181"/>
      <c r="M473" s="181"/>
      <c r="N473" s="181"/>
      <c r="O473" s="181"/>
      <c r="P473" s="181"/>
      <c r="Q473" s="181"/>
      <c r="R473" s="181"/>
      <c r="S473" s="181"/>
      <c r="T473" s="181"/>
      <c r="U473" s="181"/>
      <c r="V473" s="181"/>
      <c r="W473" s="181"/>
      <c r="X473" s="181"/>
      <c r="Y473" s="181"/>
      <c r="Z473" s="181"/>
      <c r="AA473" s="181"/>
      <c r="AB473" s="182"/>
      <c r="AD473" s="96"/>
    </row>
    <row r="474" spans="3:30" ht="12.75" hidden="1" customHeight="1" outlineLevel="1">
      <c r="D474" s="112" t="str">
        <f ca="1">'Line Items'!D21</f>
        <v xml:space="preserve">ED09 - Merseyrail City Lines </v>
      </c>
      <c r="E474" s="93"/>
      <c r="F474" s="113" t="str">
        <f t="shared" si="111"/>
        <v>000 Miles</v>
      </c>
      <c r="G474" s="181"/>
      <c r="H474" s="181"/>
      <c r="I474" s="181"/>
      <c r="J474" s="181"/>
      <c r="K474" s="181"/>
      <c r="L474" s="181"/>
      <c r="M474" s="181"/>
      <c r="N474" s="181"/>
      <c r="O474" s="181"/>
      <c r="P474" s="181"/>
      <c r="Q474" s="181"/>
      <c r="R474" s="181"/>
      <c r="S474" s="181"/>
      <c r="T474" s="181"/>
      <c r="U474" s="181"/>
      <c r="V474" s="181"/>
      <c r="W474" s="181"/>
      <c r="X474" s="181"/>
      <c r="Y474" s="181"/>
      <c r="Z474" s="181"/>
      <c r="AA474" s="181"/>
      <c r="AB474" s="182"/>
      <c r="AD474" s="96"/>
    </row>
    <row r="475" spans="3:30" ht="12.75" hidden="1" customHeight="1" outlineLevel="1">
      <c r="D475" s="112" t="str">
        <f ca="1">'Line Items'!D22</f>
        <v xml:space="preserve">ED10 - South Manchester </v>
      </c>
      <c r="E475" s="93"/>
      <c r="F475" s="113" t="str">
        <f t="shared" si="111"/>
        <v>000 Miles</v>
      </c>
      <c r="G475" s="181"/>
      <c r="H475" s="181"/>
      <c r="I475" s="181"/>
      <c r="J475" s="181"/>
      <c r="K475" s="181"/>
      <c r="L475" s="181"/>
      <c r="M475" s="181"/>
      <c r="N475" s="181"/>
      <c r="O475" s="181"/>
      <c r="P475" s="181"/>
      <c r="Q475" s="181"/>
      <c r="R475" s="181"/>
      <c r="S475" s="181"/>
      <c r="T475" s="181"/>
      <c r="U475" s="181"/>
      <c r="V475" s="181"/>
      <c r="W475" s="181"/>
      <c r="X475" s="181"/>
      <c r="Y475" s="181"/>
      <c r="Z475" s="181"/>
      <c r="AA475" s="181"/>
      <c r="AB475" s="182"/>
      <c r="AD475" s="96"/>
    </row>
    <row r="476" spans="3:30" ht="12.75" hidden="1" customHeight="1" outlineLevel="1">
      <c r="D476" s="112" t="str">
        <f ca="1">'Line Items'!D23</f>
        <v>ED11 - Former EA03 - North West</v>
      </c>
      <c r="E476" s="93"/>
      <c r="F476" s="113" t="str">
        <f t="shared" ref="F476:F478" si="112">F458</f>
        <v>000 Miles</v>
      </c>
      <c r="G476" s="181"/>
      <c r="H476" s="181"/>
      <c r="I476" s="181"/>
      <c r="J476" s="181"/>
      <c r="K476" s="181"/>
      <c r="L476" s="181"/>
      <c r="M476" s="181"/>
      <c r="N476" s="181"/>
      <c r="O476" s="181"/>
      <c r="P476" s="181"/>
      <c r="Q476" s="181"/>
      <c r="R476" s="181"/>
      <c r="S476" s="181"/>
      <c r="T476" s="181"/>
      <c r="U476" s="181"/>
      <c r="V476" s="181"/>
      <c r="W476" s="181"/>
      <c r="X476" s="181"/>
      <c r="Y476" s="181"/>
      <c r="Z476" s="181"/>
      <c r="AA476" s="181"/>
      <c r="AB476" s="182"/>
      <c r="AD476" s="96"/>
    </row>
    <row r="477" spans="3:30" ht="12.75" hidden="1" customHeight="1" outlineLevel="1">
      <c r="D477" s="112" t="str">
        <f ca="1">'Line Items'!D24</f>
        <v>ED12 - Former EA06 - Manchester Airport - Blackpool</v>
      </c>
      <c r="E477" s="93"/>
      <c r="F477" s="113" t="str">
        <f t="shared" si="112"/>
        <v>000 Miles</v>
      </c>
      <c r="G477" s="181"/>
      <c r="H477" s="181"/>
      <c r="I477" s="181"/>
      <c r="J477" s="181"/>
      <c r="K477" s="181"/>
      <c r="L477" s="181"/>
      <c r="M477" s="181"/>
      <c r="N477" s="181"/>
      <c r="O477" s="181"/>
      <c r="P477" s="181"/>
      <c r="Q477" s="181"/>
      <c r="R477" s="181"/>
      <c r="S477" s="181"/>
      <c r="T477" s="181"/>
      <c r="U477" s="181"/>
      <c r="V477" s="181"/>
      <c r="W477" s="181"/>
      <c r="X477" s="181"/>
      <c r="Y477" s="181"/>
      <c r="Z477" s="181"/>
      <c r="AA477" s="181"/>
      <c r="AB477" s="182"/>
      <c r="AD477" s="96"/>
    </row>
    <row r="478" spans="3:30" ht="12.75" hidden="1" customHeight="1" outlineLevel="1">
      <c r="D478" s="123" t="str">
        <f ca="1">'Line Items'!D25</f>
        <v>[Passenger Revenue Service Groups Line 12]</v>
      </c>
      <c r="E478" s="183"/>
      <c r="F478" s="124" t="str">
        <f t="shared" si="112"/>
        <v>000 Miles</v>
      </c>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5"/>
      <c r="AD478" s="100"/>
    </row>
    <row r="479" spans="3:30" ht="12.75" hidden="1" customHeight="1" outlineLevel="1">
      <c r="G479" s="94"/>
      <c r="H479" s="94"/>
      <c r="I479" s="94"/>
      <c r="J479" s="94"/>
      <c r="K479" s="94"/>
      <c r="L479" s="94"/>
      <c r="M479" s="94"/>
      <c r="N479" s="94"/>
      <c r="O479" s="94"/>
      <c r="P479" s="94"/>
      <c r="Q479" s="94"/>
      <c r="R479" s="94"/>
      <c r="S479" s="94"/>
      <c r="T479" s="94"/>
      <c r="U479" s="94"/>
      <c r="V479" s="94"/>
      <c r="W479" s="94"/>
      <c r="X479" s="94"/>
      <c r="Y479" s="94"/>
      <c r="Z479" s="94"/>
      <c r="AA479" s="94"/>
      <c r="AB479" s="94"/>
    </row>
    <row r="480" spans="3:30" ht="12.75" hidden="1" customHeight="1" outlineLevel="1">
      <c r="D480" s="186" t="str">
        <f>"Total "&amp;C466</f>
        <v>Total Off-Peak (First)</v>
      </c>
      <c r="E480" s="187"/>
      <c r="F480" s="188" t="str">
        <f>F478</f>
        <v>000 Miles</v>
      </c>
      <c r="G480" s="189">
        <f t="shared" ref="G480:AB480" si="113">SUM(G467:G478)</f>
        <v>0</v>
      </c>
      <c r="H480" s="189">
        <f t="shared" si="113"/>
        <v>0</v>
      </c>
      <c r="I480" s="189">
        <f t="shared" si="113"/>
        <v>0</v>
      </c>
      <c r="J480" s="189">
        <f t="shared" si="113"/>
        <v>0</v>
      </c>
      <c r="K480" s="189">
        <f t="shared" si="113"/>
        <v>0</v>
      </c>
      <c r="L480" s="189">
        <f t="shared" si="113"/>
        <v>0</v>
      </c>
      <c r="M480" s="189">
        <f t="shared" si="113"/>
        <v>0</v>
      </c>
      <c r="N480" s="189">
        <f t="shared" si="113"/>
        <v>0</v>
      </c>
      <c r="O480" s="189">
        <f t="shared" si="113"/>
        <v>0</v>
      </c>
      <c r="P480" s="189">
        <f t="shared" si="113"/>
        <v>0</v>
      </c>
      <c r="Q480" s="189">
        <f t="shared" si="113"/>
        <v>0</v>
      </c>
      <c r="R480" s="189">
        <f t="shared" si="113"/>
        <v>0</v>
      </c>
      <c r="S480" s="189">
        <f t="shared" si="113"/>
        <v>0</v>
      </c>
      <c r="T480" s="189">
        <f t="shared" si="113"/>
        <v>0</v>
      </c>
      <c r="U480" s="189">
        <f t="shared" si="113"/>
        <v>0</v>
      </c>
      <c r="V480" s="189">
        <f t="shared" si="113"/>
        <v>0</v>
      </c>
      <c r="W480" s="189">
        <f t="shared" si="113"/>
        <v>0</v>
      </c>
      <c r="X480" s="189">
        <f t="shared" si="113"/>
        <v>0</v>
      </c>
      <c r="Y480" s="189">
        <f t="shared" si="113"/>
        <v>0</v>
      </c>
      <c r="Z480" s="189">
        <f t="shared" si="113"/>
        <v>0</v>
      </c>
      <c r="AA480" s="189">
        <f t="shared" si="113"/>
        <v>0</v>
      </c>
      <c r="AB480" s="190">
        <f t="shared" si="113"/>
        <v>0</v>
      </c>
      <c r="AD480" s="191"/>
    </row>
    <row r="481" spans="3:30" ht="12.75" hidden="1" customHeight="1" outlineLevel="1">
      <c r="G481" s="94"/>
      <c r="H481" s="94"/>
      <c r="I481" s="94"/>
      <c r="J481" s="94"/>
      <c r="K481" s="94"/>
      <c r="L481" s="94"/>
      <c r="M481" s="94"/>
      <c r="N481" s="94"/>
      <c r="O481" s="94"/>
      <c r="P481" s="94"/>
      <c r="Q481" s="94"/>
      <c r="R481" s="94"/>
      <c r="S481" s="94"/>
      <c r="T481" s="94"/>
      <c r="U481" s="94"/>
      <c r="V481" s="94"/>
      <c r="W481" s="94"/>
      <c r="X481" s="94"/>
      <c r="Y481" s="94"/>
      <c r="Z481" s="94"/>
      <c r="AA481" s="94"/>
      <c r="AB481" s="94"/>
    </row>
    <row r="482" spans="3:30" ht="12.75" hidden="1" customHeight="1" outlineLevel="1">
      <c r="C482" s="144" t="str">
        <f>C325</f>
        <v>Off-Peak (Standard)</v>
      </c>
      <c r="G482" s="94"/>
      <c r="H482" s="94"/>
      <c r="I482" s="94"/>
      <c r="J482" s="94"/>
      <c r="K482" s="94"/>
      <c r="L482" s="94"/>
      <c r="M482" s="94"/>
      <c r="N482" s="94"/>
      <c r="O482" s="94"/>
      <c r="P482" s="94"/>
      <c r="Q482" s="94"/>
      <c r="R482" s="94"/>
      <c r="S482" s="94"/>
      <c r="T482" s="94"/>
      <c r="U482" s="94"/>
      <c r="V482" s="94"/>
      <c r="W482" s="94"/>
      <c r="X482" s="94"/>
      <c r="Y482" s="94"/>
      <c r="Z482" s="94"/>
      <c r="AA482" s="94"/>
      <c r="AB482" s="94"/>
    </row>
    <row r="483" spans="3:30" ht="12.75" hidden="1" customHeight="1" outlineLevel="1">
      <c r="D483" s="106" t="str">
        <f ca="1">'Line Items'!D14</f>
        <v xml:space="preserve">ED01 - Tyne, Tees &amp; Wear </v>
      </c>
      <c r="E483" s="89"/>
      <c r="F483" s="192" t="str">
        <f t="shared" ref="F483:F491" si="114">F467</f>
        <v>000 Miles</v>
      </c>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97"/>
      <c r="AD483" s="92" t="s">
        <v>582</v>
      </c>
    </row>
    <row r="484" spans="3:30" ht="12.75" hidden="1" customHeight="1" outlineLevel="1">
      <c r="D484" s="112" t="str">
        <f ca="1">'Line Items'!D15</f>
        <v>ED02 - Lancashire &amp; Cumbria</v>
      </c>
      <c r="E484" s="93"/>
      <c r="F484" s="113" t="str">
        <f t="shared" si="114"/>
        <v>000 Miles</v>
      </c>
      <c r="G484" s="181"/>
      <c r="H484" s="181"/>
      <c r="I484" s="181"/>
      <c r="J484" s="181"/>
      <c r="K484" s="181"/>
      <c r="L484" s="181"/>
      <c r="M484" s="181"/>
      <c r="N484" s="181"/>
      <c r="O484" s="181"/>
      <c r="P484" s="181"/>
      <c r="Q484" s="181"/>
      <c r="R484" s="181"/>
      <c r="S484" s="181"/>
      <c r="T484" s="181"/>
      <c r="U484" s="181"/>
      <c r="V484" s="181"/>
      <c r="W484" s="181"/>
      <c r="X484" s="181"/>
      <c r="Y484" s="181"/>
      <c r="Z484" s="181"/>
      <c r="AA484" s="181"/>
      <c r="AB484" s="182"/>
      <c r="AD484" s="96" t="s">
        <v>985</v>
      </c>
    </row>
    <row r="485" spans="3:30" ht="12.75" hidden="1" customHeight="1" outlineLevel="1">
      <c r="D485" s="112" t="str">
        <f ca="1">'Line Items'!D16</f>
        <v xml:space="preserve">ED04 - West &amp; North Yorkshire Inter-Urban </v>
      </c>
      <c r="E485" s="93"/>
      <c r="F485" s="113" t="str">
        <f t="shared" si="114"/>
        <v>000 Miles</v>
      </c>
      <c r="G485" s="181"/>
      <c r="H485" s="181"/>
      <c r="I485" s="181"/>
      <c r="J485" s="181"/>
      <c r="K485" s="181"/>
      <c r="L485" s="181"/>
      <c r="M485" s="181"/>
      <c r="N485" s="181"/>
      <c r="O485" s="181"/>
      <c r="P485" s="181"/>
      <c r="Q485" s="181"/>
      <c r="R485" s="181"/>
      <c r="S485" s="181"/>
      <c r="T485" s="181"/>
      <c r="U485" s="181"/>
      <c r="V485" s="181"/>
      <c r="W485" s="181"/>
      <c r="X485" s="181"/>
      <c r="Y485" s="181"/>
      <c r="Z485" s="181"/>
      <c r="AA485" s="181"/>
      <c r="AB485" s="182"/>
      <c r="AD485" s="96"/>
    </row>
    <row r="486" spans="3:30" ht="12.75" hidden="1" customHeight="1" outlineLevel="1">
      <c r="D486" s="112" t="str">
        <f ca="1">'Line Items'!D17</f>
        <v xml:space="preserve">ED05 - West &amp; North Yorkshire Local </v>
      </c>
      <c r="E486" s="93"/>
      <c r="F486" s="113" t="str">
        <f t="shared" si="114"/>
        <v>000 Miles</v>
      </c>
      <c r="G486" s="181"/>
      <c r="H486" s="181"/>
      <c r="I486" s="181"/>
      <c r="J486" s="181"/>
      <c r="K486" s="181"/>
      <c r="L486" s="181"/>
      <c r="M486" s="181"/>
      <c r="N486" s="181"/>
      <c r="O486" s="181"/>
      <c r="P486" s="181"/>
      <c r="Q486" s="181"/>
      <c r="R486" s="181"/>
      <c r="S486" s="181"/>
      <c r="T486" s="181"/>
      <c r="U486" s="181"/>
      <c r="V486" s="181"/>
      <c r="W486" s="181"/>
      <c r="X486" s="181"/>
      <c r="Y486" s="181"/>
      <c r="Z486" s="181"/>
      <c r="AA486" s="181"/>
      <c r="AB486" s="182"/>
      <c r="AD486" s="96"/>
    </row>
    <row r="487" spans="3:30" ht="12.75" hidden="1" customHeight="1" outlineLevel="1">
      <c r="D487" s="112" t="str">
        <f ca="1">'Line Items'!D18</f>
        <v>ED06 - South &amp; East Yorkshire Inter-Urban</v>
      </c>
      <c r="E487" s="93"/>
      <c r="F487" s="113" t="str">
        <f t="shared" si="114"/>
        <v>000 Miles</v>
      </c>
      <c r="G487" s="181"/>
      <c r="H487" s="181"/>
      <c r="I487" s="181"/>
      <c r="J487" s="181"/>
      <c r="K487" s="181"/>
      <c r="L487" s="181"/>
      <c r="M487" s="181"/>
      <c r="N487" s="181"/>
      <c r="O487" s="181"/>
      <c r="P487" s="181"/>
      <c r="Q487" s="181"/>
      <c r="R487" s="181"/>
      <c r="S487" s="181"/>
      <c r="T487" s="181"/>
      <c r="U487" s="181"/>
      <c r="V487" s="181"/>
      <c r="W487" s="181"/>
      <c r="X487" s="181"/>
      <c r="Y487" s="181"/>
      <c r="Z487" s="181"/>
      <c r="AA487" s="181"/>
      <c r="AB487" s="182"/>
      <c r="AD487" s="96"/>
    </row>
    <row r="488" spans="3:30" ht="12.75" hidden="1" customHeight="1" outlineLevel="1">
      <c r="D488" s="112" t="str">
        <f ca="1">'Line Items'!D19</f>
        <v>ED07 - South &amp; East Yorkshire Local</v>
      </c>
      <c r="E488" s="93"/>
      <c r="F488" s="113" t="str">
        <f t="shared" si="114"/>
        <v>000 Miles</v>
      </c>
      <c r="G488" s="181"/>
      <c r="H488" s="181"/>
      <c r="I488" s="181"/>
      <c r="J488" s="181"/>
      <c r="K488" s="181"/>
      <c r="L488" s="181"/>
      <c r="M488" s="181"/>
      <c r="N488" s="181"/>
      <c r="O488" s="181"/>
      <c r="P488" s="181"/>
      <c r="Q488" s="181"/>
      <c r="R488" s="181"/>
      <c r="S488" s="181"/>
      <c r="T488" s="181"/>
      <c r="U488" s="181"/>
      <c r="V488" s="181"/>
      <c r="W488" s="181"/>
      <c r="X488" s="181"/>
      <c r="Y488" s="181"/>
      <c r="Z488" s="181"/>
      <c r="AA488" s="181"/>
      <c r="AB488" s="182"/>
      <c r="AD488" s="96"/>
    </row>
    <row r="489" spans="3:30" ht="12.75" hidden="1" customHeight="1" outlineLevel="1">
      <c r="D489" s="112" t="str">
        <f ca="1">'Line Items'!D20</f>
        <v>ED08 - North Manchester</v>
      </c>
      <c r="E489" s="93"/>
      <c r="F489" s="113" t="str">
        <f t="shared" si="114"/>
        <v>000 Miles</v>
      </c>
      <c r="G489" s="181"/>
      <c r="H489" s="181"/>
      <c r="I489" s="181"/>
      <c r="J489" s="181"/>
      <c r="K489" s="181"/>
      <c r="L489" s="181"/>
      <c r="M489" s="181"/>
      <c r="N489" s="181"/>
      <c r="O489" s="181"/>
      <c r="P489" s="181"/>
      <c r="Q489" s="181"/>
      <c r="R489" s="181"/>
      <c r="S489" s="181"/>
      <c r="T489" s="181"/>
      <c r="U489" s="181"/>
      <c r="V489" s="181"/>
      <c r="W489" s="181"/>
      <c r="X489" s="181"/>
      <c r="Y489" s="181"/>
      <c r="Z489" s="181"/>
      <c r="AA489" s="181"/>
      <c r="AB489" s="182"/>
      <c r="AD489" s="96"/>
    </row>
    <row r="490" spans="3:30" ht="12.75" hidden="1" customHeight="1" outlineLevel="1">
      <c r="D490" s="112" t="str">
        <f ca="1">'Line Items'!D21</f>
        <v xml:space="preserve">ED09 - Merseyrail City Lines </v>
      </c>
      <c r="E490" s="93"/>
      <c r="F490" s="113" t="str">
        <f t="shared" si="114"/>
        <v>000 Miles</v>
      </c>
      <c r="G490" s="181"/>
      <c r="H490" s="181"/>
      <c r="I490" s="181"/>
      <c r="J490" s="181"/>
      <c r="K490" s="181"/>
      <c r="L490" s="181"/>
      <c r="M490" s="181"/>
      <c r="N490" s="181"/>
      <c r="O490" s="181"/>
      <c r="P490" s="181"/>
      <c r="Q490" s="181"/>
      <c r="R490" s="181"/>
      <c r="S490" s="181"/>
      <c r="T490" s="181"/>
      <c r="U490" s="181"/>
      <c r="V490" s="181"/>
      <c r="W490" s="181"/>
      <c r="X490" s="181"/>
      <c r="Y490" s="181"/>
      <c r="Z490" s="181"/>
      <c r="AA490" s="181"/>
      <c r="AB490" s="182"/>
      <c r="AD490" s="96"/>
    </row>
    <row r="491" spans="3:30" ht="12.75" hidden="1" customHeight="1" outlineLevel="1">
      <c r="D491" s="112" t="str">
        <f ca="1">'Line Items'!D22</f>
        <v xml:space="preserve">ED10 - South Manchester </v>
      </c>
      <c r="E491" s="93"/>
      <c r="F491" s="113" t="str">
        <f t="shared" si="114"/>
        <v>000 Miles</v>
      </c>
      <c r="G491" s="181"/>
      <c r="H491" s="181"/>
      <c r="I491" s="181"/>
      <c r="J491" s="181"/>
      <c r="K491" s="181"/>
      <c r="L491" s="181"/>
      <c r="M491" s="181"/>
      <c r="N491" s="181"/>
      <c r="O491" s="181"/>
      <c r="P491" s="181"/>
      <c r="Q491" s="181"/>
      <c r="R491" s="181"/>
      <c r="S491" s="181"/>
      <c r="T491" s="181"/>
      <c r="U491" s="181"/>
      <c r="V491" s="181"/>
      <c r="W491" s="181"/>
      <c r="X491" s="181"/>
      <c r="Y491" s="181"/>
      <c r="Z491" s="181"/>
      <c r="AA491" s="181"/>
      <c r="AB491" s="182"/>
      <c r="AD491" s="96"/>
    </row>
    <row r="492" spans="3:30" ht="12.75" hidden="1" customHeight="1" outlineLevel="1">
      <c r="D492" s="112" t="str">
        <f ca="1">'Line Items'!D23</f>
        <v>ED11 - Former EA03 - North West</v>
      </c>
      <c r="E492" s="93"/>
      <c r="F492" s="113" t="str">
        <f t="shared" ref="F492:F494" si="115">F476</f>
        <v>000 Miles</v>
      </c>
      <c r="G492" s="181"/>
      <c r="H492" s="181"/>
      <c r="I492" s="181"/>
      <c r="J492" s="181"/>
      <c r="K492" s="181"/>
      <c r="L492" s="181"/>
      <c r="M492" s="181"/>
      <c r="N492" s="181"/>
      <c r="O492" s="181"/>
      <c r="P492" s="181"/>
      <c r="Q492" s="181"/>
      <c r="R492" s="181"/>
      <c r="S492" s="181"/>
      <c r="T492" s="181"/>
      <c r="U492" s="181"/>
      <c r="V492" s="181"/>
      <c r="W492" s="181"/>
      <c r="X492" s="181"/>
      <c r="Y492" s="181"/>
      <c r="Z492" s="181"/>
      <c r="AA492" s="181"/>
      <c r="AB492" s="182"/>
      <c r="AD492" s="96"/>
    </row>
    <row r="493" spans="3:30" ht="12.75" hidden="1" customHeight="1" outlineLevel="1">
      <c r="D493" s="112" t="str">
        <f ca="1">'Line Items'!D24</f>
        <v>ED12 - Former EA06 - Manchester Airport - Blackpool</v>
      </c>
      <c r="E493" s="93"/>
      <c r="F493" s="113" t="str">
        <f t="shared" si="115"/>
        <v>000 Miles</v>
      </c>
      <c r="G493" s="181"/>
      <c r="H493" s="181"/>
      <c r="I493" s="181"/>
      <c r="J493" s="181"/>
      <c r="K493" s="181"/>
      <c r="L493" s="181"/>
      <c r="M493" s="181"/>
      <c r="N493" s="181"/>
      <c r="O493" s="181"/>
      <c r="P493" s="181"/>
      <c r="Q493" s="181"/>
      <c r="R493" s="181"/>
      <c r="S493" s="181"/>
      <c r="T493" s="181"/>
      <c r="U493" s="181"/>
      <c r="V493" s="181"/>
      <c r="W493" s="181"/>
      <c r="X493" s="181"/>
      <c r="Y493" s="181"/>
      <c r="Z493" s="181"/>
      <c r="AA493" s="181"/>
      <c r="AB493" s="182"/>
      <c r="AD493" s="96"/>
    </row>
    <row r="494" spans="3:30" ht="12.75" hidden="1" customHeight="1" outlineLevel="1">
      <c r="D494" s="123" t="str">
        <f ca="1">'Line Items'!D25</f>
        <v>[Passenger Revenue Service Groups Line 12]</v>
      </c>
      <c r="E494" s="183"/>
      <c r="F494" s="124" t="str">
        <f t="shared" si="115"/>
        <v>000 Miles</v>
      </c>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5"/>
      <c r="AD494" s="100"/>
    </row>
    <row r="495" spans="3:30" ht="12.75" hidden="1" customHeight="1" outlineLevel="1">
      <c r="G495" s="94"/>
      <c r="H495" s="94"/>
      <c r="I495" s="94"/>
      <c r="J495" s="94"/>
      <c r="K495" s="94"/>
      <c r="L495" s="94"/>
      <c r="M495" s="94"/>
      <c r="N495" s="94"/>
      <c r="O495" s="94"/>
      <c r="P495" s="94"/>
      <c r="Q495" s="94"/>
      <c r="R495" s="94"/>
      <c r="S495" s="94"/>
      <c r="T495" s="94"/>
      <c r="U495" s="94"/>
      <c r="V495" s="94"/>
      <c r="W495" s="94"/>
      <c r="X495" s="94"/>
      <c r="Y495" s="94"/>
      <c r="Z495" s="94"/>
      <c r="AA495" s="94"/>
      <c r="AB495" s="94"/>
    </row>
    <row r="496" spans="3:30" ht="12.75" hidden="1" customHeight="1" outlineLevel="1">
      <c r="D496" s="186" t="str">
        <f>"Total "&amp;C482</f>
        <v>Total Off-Peak (Standard)</v>
      </c>
      <c r="E496" s="187"/>
      <c r="F496" s="188" t="str">
        <f>F494</f>
        <v>000 Miles</v>
      </c>
      <c r="G496" s="189">
        <f t="shared" ref="G496:AB496" si="116">SUM(G483:G494)</f>
        <v>0</v>
      </c>
      <c r="H496" s="189">
        <f t="shared" si="116"/>
        <v>0</v>
      </c>
      <c r="I496" s="189">
        <f t="shared" si="116"/>
        <v>0</v>
      </c>
      <c r="J496" s="189">
        <f t="shared" si="116"/>
        <v>0</v>
      </c>
      <c r="K496" s="189">
        <f t="shared" si="116"/>
        <v>0</v>
      </c>
      <c r="L496" s="189">
        <f t="shared" si="116"/>
        <v>0</v>
      </c>
      <c r="M496" s="189">
        <f t="shared" si="116"/>
        <v>0</v>
      </c>
      <c r="N496" s="189">
        <f t="shared" si="116"/>
        <v>0</v>
      </c>
      <c r="O496" s="189">
        <f t="shared" si="116"/>
        <v>0</v>
      </c>
      <c r="P496" s="189">
        <f t="shared" si="116"/>
        <v>0</v>
      </c>
      <c r="Q496" s="189">
        <f t="shared" si="116"/>
        <v>0</v>
      </c>
      <c r="R496" s="189">
        <f t="shared" si="116"/>
        <v>0</v>
      </c>
      <c r="S496" s="189">
        <f t="shared" si="116"/>
        <v>0</v>
      </c>
      <c r="T496" s="189">
        <f t="shared" si="116"/>
        <v>0</v>
      </c>
      <c r="U496" s="189">
        <f t="shared" si="116"/>
        <v>0</v>
      </c>
      <c r="V496" s="189">
        <f t="shared" si="116"/>
        <v>0</v>
      </c>
      <c r="W496" s="189">
        <f t="shared" si="116"/>
        <v>0</v>
      </c>
      <c r="X496" s="189">
        <f t="shared" si="116"/>
        <v>0</v>
      </c>
      <c r="Y496" s="189">
        <f t="shared" si="116"/>
        <v>0</v>
      </c>
      <c r="Z496" s="189">
        <f t="shared" si="116"/>
        <v>0</v>
      </c>
      <c r="AA496" s="189">
        <f t="shared" si="116"/>
        <v>0</v>
      </c>
      <c r="AB496" s="190">
        <f t="shared" si="116"/>
        <v>0</v>
      </c>
      <c r="AD496" s="191"/>
    </row>
    <row r="497" spans="3:30" ht="12.75" hidden="1" customHeight="1" outlineLevel="1">
      <c r="G497" s="94"/>
      <c r="H497" s="94"/>
      <c r="I497" s="94"/>
      <c r="J497" s="94"/>
      <c r="K497" s="94"/>
      <c r="L497" s="94"/>
      <c r="M497" s="94"/>
      <c r="N497" s="94"/>
      <c r="O497" s="94"/>
      <c r="P497" s="94"/>
      <c r="Q497" s="94"/>
      <c r="R497" s="94"/>
      <c r="S497" s="94"/>
      <c r="T497" s="94"/>
      <c r="U497" s="94"/>
      <c r="V497" s="94"/>
      <c r="W497" s="94"/>
      <c r="X497" s="94"/>
      <c r="Y497" s="94"/>
      <c r="Z497" s="94"/>
      <c r="AA497" s="94"/>
      <c r="AB497" s="94"/>
    </row>
    <row r="498" spans="3:30" ht="12.75" hidden="1" customHeight="1" outlineLevel="1">
      <c r="D498" s="186" t="s">
        <v>569</v>
      </c>
      <c r="E498" s="187"/>
      <c r="F498" s="188" t="str">
        <f>F496</f>
        <v>000 Miles</v>
      </c>
      <c r="G498" s="189">
        <f t="shared" ref="G498:AB498" si="117">SUM(G480,G496)</f>
        <v>0</v>
      </c>
      <c r="H498" s="189">
        <f t="shared" si="117"/>
        <v>0</v>
      </c>
      <c r="I498" s="189">
        <f t="shared" si="117"/>
        <v>0</v>
      </c>
      <c r="J498" s="189">
        <f t="shared" si="117"/>
        <v>0</v>
      </c>
      <c r="K498" s="189">
        <f t="shared" si="117"/>
        <v>0</v>
      </c>
      <c r="L498" s="189">
        <f t="shared" si="117"/>
        <v>0</v>
      </c>
      <c r="M498" s="189">
        <f t="shared" si="117"/>
        <v>0</v>
      </c>
      <c r="N498" s="189">
        <f t="shared" si="117"/>
        <v>0</v>
      </c>
      <c r="O498" s="189">
        <f t="shared" si="117"/>
        <v>0</v>
      </c>
      <c r="P498" s="189">
        <f t="shared" si="117"/>
        <v>0</v>
      </c>
      <c r="Q498" s="189">
        <f t="shared" si="117"/>
        <v>0</v>
      </c>
      <c r="R498" s="189">
        <f t="shared" si="117"/>
        <v>0</v>
      </c>
      <c r="S498" s="189">
        <f t="shared" si="117"/>
        <v>0</v>
      </c>
      <c r="T498" s="189">
        <f t="shared" si="117"/>
        <v>0</v>
      </c>
      <c r="U498" s="189">
        <f t="shared" si="117"/>
        <v>0</v>
      </c>
      <c r="V498" s="189">
        <f t="shared" si="117"/>
        <v>0</v>
      </c>
      <c r="W498" s="189">
        <f t="shared" si="117"/>
        <v>0</v>
      </c>
      <c r="X498" s="189">
        <f t="shared" si="117"/>
        <v>0</v>
      </c>
      <c r="Y498" s="189">
        <f t="shared" si="117"/>
        <v>0</v>
      </c>
      <c r="Z498" s="189">
        <f t="shared" si="117"/>
        <v>0</v>
      </c>
      <c r="AA498" s="189">
        <f t="shared" si="117"/>
        <v>0</v>
      </c>
      <c r="AB498" s="190">
        <f t="shared" si="117"/>
        <v>0</v>
      </c>
      <c r="AD498" s="191"/>
    </row>
    <row r="499" spans="3:30" ht="12.75" hidden="1" customHeight="1" outlineLevel="1">
      <c r="G499" s="94"/>
      <c r="H499" s="94"/>
      <c r="I499" s="94"/>
      <c r="J499" s="94"/>
      <c r="K499" s="94"/>
      <c r="L499" s="94"/>
      <c r="M499" s="94"/>
      <c r="N499" s="94"/>
      <c r="O499" s="94"/>
      <c r="P499" s="94"/>
      <c r="Q499" s="94"/>
      <c r="R499" s="94"/>
      <c r="S499" s="94"/>
      <c r="T499" s="94"/>
      <c r="U499" s="94"/>
      <c r="V499" s="94"/>
      <c r="W499" s="94"/>
      <c r="X499" s="94"/>
      <c r="Y499" s="94"/>
      <c r="Z499" s="94"/>
      <c r="AA499" s="94"/>
      <c r="AB499" s="94"/>
    </row>
    <row r="500" spans="3:30" ht="12.75" hidden="1" customHeight="1" outlineLevel="1">
      <c r="C500" s="144" t="s">
        <v>583</v>
      </c>
      <c r="G500" s="94"/>
      <c r="H500" s="94"/>
      <c r="I500" s="94"/>
      <c r="J500" s="94"/>
      <c r="K500" s="94"/>
      <c r="L500" s="94"/>
      <c r="M500" s="94"/>
      <c r="N500" s="94"/>
      <c r="O500" s="94"/>
      <c r="P500" s="94"/>
      <c r="Q500" s="94"/>
      <c r="R500" s="94"/>
      <c r="S500" s="94"/>
      <c r="T500" s="94"/>
      <c r="U500" s="94"/>
      <c r="V500" s="94"/>
      <c r="W500" s="94"/>
      <c r="X500" s="94"/>
      <c r="Y500" s="94"/>
      <c r="Z500" s="94"/>
      <c r="AA500" s="94"/>
      <c r="AB500" s="94"/>
    </row>
    <row r="501" spans="3:30" ht="12.75" hidden="1" customHeight="1" outlineLevel="1">
      <c r="D501" s="106" t="str">
        <f ca="1">'Line Items'!D14</f>
        <v xml:space="preserve">ED01 - Tyne, Tees &amp; Wear </v>
      </c>
      <c r="E501" s="89"/>
      <c r="F501" s="192" t="str">
        <f t="shared" ref="F501:F509" si="118">F483</f>
        <v>000 Miles</v>
      </c>
      <c r="G501" s="90">
        <f t="shared" ref="G501:AB501" si="119">SUM(G365,G381,G399,G415,G433,G449,G467,G483)</f>
        <v>0</v>
      </c>
      <c r="H501" s="90">
        <f t="shared" si="119"/>
        <v>0</v>
      </c>
      <c r="I501" s="90">
        <f t="shared" si="119"/>
        <v>0</v>
      </c>
      <c r="J501" s="90">
        <f t="shared" si="119"/>
        <v>0</v>
      </c>
      <c r="K501" s="90">
        <f t="shared" si="119"/>
        <v>0</v>
      </c>
      <c r="L501" s="90">
        <f t="shared" si="119"/>
        <v>0</v>
      </c>
      <c r="M501" s="90">
        <f t="shared" si="119"/>
        <v>0</v>
      </c>
      <c r="N501" s="90">
        <f t="shared" si="119"/>
        <v>0</v>
      </c>
      <c r="O501" s="90">
        <f t="shared" si="119"/>
        <v>0</v>
      </c>
      <c r="P501" s="90">
        <f t="shared" si="119"/>
        <v>0</v>
      </c>
      <c r="Q501" s="90">
        <f t="shared" si="119"/>
        <v>0</v>
      </c>
      <c r="R501" s="90">
        <f t="shared" si="119"/>
        <v>0</v>
      </c>
      <c r="S501" s="90">
        <f t="shared" si="119"/>
        <v>0</v>
      </c>
      <c r="T501" s="90">
        <f t="shared" si="119"/>
        <v>0</v>
      </c>
      <c r="U501" s="90">
        <f t="shared" si="119"/>
        <v>0</v>
      </c>
      <c r="V501" s="90">
        <f t="shared" si="119"/>
        <v>0</v>
      </c>
      <c r="W501" s="90">
        <f t="shared" si="119"/>
        <v>0</v>
      </c>
      <c r="X501" s="90">
        <f t="shared" si="119"/>
        <v>0</v>
      </c>
      <c r="Y501" s="90">
        <f t="shared" si="119"/>
        <v>0</v>
      </c>
      <c r="Z501" s="90">
        <f t="shared" si="119"/>
        <v>0</v>
      </c>
      <c r="AA501" s="90">
        <f t="shared" si="119"/>
        <v>0</v>
      </c>
      <c r="AB501" s="91">
        <f t="shared" si="119"/>
        <v>0</v>
      </c>
      <c r="AD501" s="199"/>
    </row>
    <row r="502" spans="3:30" ht="12.75" hidden="1" customHeight="1" outlineLevel="1">
      <c r="D502" s="112" t="str">
        <f ca="1">'Line Items'!D15</f>
        <v>ED02 - Lancashire &amp; Cumbria</v>
      </c>
      <c r="E502" s="93"/>
      <c r="F502" s="113" t="str">
        <f t="shared" si="118"/>
        <v>000 Miles</v>
      </c>
      <c r="G502" s="94">
        <f t="shared" ref="G502:AB502" si="120">SUM(G366,G382,G400,G416,G434,G450,G468,G484)</f>
        <v>0</v>
      </c>
      <c r="H502" s="94">
        <f t="shared" si="120"/>
        <v>0</v>
      </c>
      <c r="I502" s="94">
        <f t="shared" si="120"/>
        <v>0</v>
      </c>
      <c r="J502" s="94">
        <f t="shared" si="120"/>
        <v>0</v>
      </c>
      <c r="K502" s="94">
        <f t="shared" si="120"/>
        <v>0</v>
      </c>
      <c r="L502" s="94">
        <f t="shared" si="120"/>
        <v>0</v>
      </c>
      <c r="M502" s="94">
        <f t="shared" si="120"/>
        <v>0</v>
      </c>
      <c r="N502" s="94">
        <f t="shared" si="120"/>
        <v>0</v>
      </c>
      <c r="O502" s="94">
        <f t="shared" si="120"/>
        <v>0</v>
      </c>
      <c r="P502" s="94">
        <f t="shared" si="120"/>
        <v>0</v>
      </c>
      <c r="Q502" s="94">
        <f t="shared" si="120"/>
        <v>0</v>
      </c>
      <c r="R502" s="94">
        <f t="shared" si="120"/>
        <v>0</v>
      </c>
      <c r="S502" s="94">
        <f t="shared" si="120"/>
        <v>0</v>
      </c>
      <c r="T502" s="94">
        <f t="shared" si="120"/>
        <v>0</v>
      </c>
      <c r="U502" s="94">
        <f t="shared" si="120"/>
        <v>0</v>
      </c>
      <c r="V502" s="94">
        <f t="shared" si="120"/>
        <v>0</v>
      </c>
      <c r="W502" s="94">
        <f t="shared" si="120"/>
        <v>0</v>
      </c>
      <c r="X502" s="94">
        <f t="shared" si="120"/>
        <v>0</v>
      </c>
      <c r="Y502" s="94">
        <f t="shared" si="120"/>
        <v>0</v>
      </c>
      <c r="Z502" s="94">
        <f t="shared" si="120"/>
        <v>0</v>
      </c>
      <c r="AA502" s="94">
        <f t="shared" si="120"/>
        <v>0</v>
      </c>
      <c r="AB502" s="95">
        <f t="shared" si="120"/>
        <v>0</v>
      </c>
      <c r="AD502" s="200"/>
    </row>
    <row r="503" spans="3:30" ht="12.75" hidden="1" customHeight="1" outlineLevel="1">
      <c r="D503" s="112" t="str">
        <f ca="1">'Line Items'!D16</f>
        <v xml:space="preserve">ED04 - West &amp; North Yorkshire Inter-Urban </v>
      </c>
      <c r="E503" s="93"/>
      <c r="F503" s="113" t="str">
        <f t="shared" si="118"/>
        <v>000 Miles</v>
      </c>
      <c r="G503" s="94">
        <f t="shared" ref="G503:AB503" si="121">SUM(G367,G383,G401,G417,G435,G451,G469,G485)</f>
        <v>0</v>
      </c>
      <c r="H503" s="94">
        <f t="shared" si="121"/>
        <v>0</v>
      </c>
      <c r="I503" s="94">
        <f t="shared" si="121"/>
        <v>0</v>
      </c>
      <c r="J503" s="94">
        <f t="shared" si="121"/>
        <v>0</v>
      </c>
      <c r="K503" s="94">
        <f t="shared" si="121"/>
        <v>0</v>
      </c>
      <c r="L503" s="94">
        <f t="shared" si="121"/>
        <v>0</v>
      </c>
      <c r="M503" s="94">
        <f t="shared" si="121"/>
        <v>0</v>
      </c>
      <c r="N503" s="94">
        <f t="shared" si="121"/>
        <v>0</v>
      </c>
      <c r="O503" s="94">
        <f t="shared" si="121"/>
        <v>0</v>
      </c>
      <c r="P503" s="94">
        <f t="shared" si="121"/>
        <v>0</v>
      </c>
      <c r="Q503" s="94">
        <f t="shared" si="121"/>
        <v>0</v>
      </c>
      <c r="R503" s="94">
        <f t="shared" si="121"/>
        <v>0</v>
      </c>
      <c r="S503" s="94">
        <f t="shared" si="121"/>
        <v>0</v>
      </c>
      <c r="T503" s="94">
        <f t="shared" si="121"/>
        <v>0</v>
      </c>
      <c r="U503" s="94">
        <f t="shared" si="121"/>
        <v>0</v>
      </c>
      <c r="V503" s="94">
        <f t="shared" si="121"/>
        <v>0</v>
      </c>
      <c r="W503" s="94">
        <f t="shared" si="121"/>
        <v>0</v>
      </c>
      <c r="X503" s="94">
        <f t="shared" si="121"/>
        <v>0</v>
      </c>
      <c r="Y503" s="94">
        <f t="shared" si="121"/>
        <v>0</v>
      </c>
      <c r="Z503" s="94">
        <f t="shared" si="121"/>
        <v>0</v>
      </c>
      <c r="AA503" s="94">
        <f t="shared" si="121"/>
        <v>0</v>
      </c>
      <c r="AB503" s="95">
        <f t="shared" si="121"/>
        <v>0</v>
      </c>
      <c r="AD503" s="200"/>
    </row>
    <row r="504" spans="3:30" ht="12.75" hidden="1" customHeight="1" outlineLevel="1">
      <c r="D504" s="112" t="str">
        <f ca="1">'Line Items'!D17</f>
        <v xml:space="preserve">ED05 - West &amp; North Yorkshire Local </v>
      </c>
      <c r="E504" s="93"/>
      <c r="F504" s="113" t="str">
        <f t="shared" si="118"/>
        <v>000 Miles</v>
      </c>
      <c r="G504" s="94">
        <f t="shared" ref="G504:AB504" si="122">SUM(G368,G384,G402,G418,G436,G452,G470,G486)</f>
        <v>0</v>
      </c>
      <c r="H504" s="94">
        <f t="shared" si="122"/>
        <v>0</v>
      </c>
      <c r="I504" s="94">
        <f t="shared" si="122"/>
        <v>0</v>
      </c>
      <c r="J504" s="94">
        <f t="shared" si="122"/>
        <v>0</v>
      </c>
      <c r="K504" s="94">
        <f t="shared" si="122"/>
        <v>0</v>
      </c>
      <c r="L504" s="94">
        <f t="shared" si="122"/>
        <v>0</v>
      </c>
      <c r="M504" s="94">
        <f t="shared" si="122"/>
        <v>0</v>
      </c>
      <c r="N504" s="94">
        <f t="shared" si="122"/>
        <v>0</v>
      </c>
      <c r="O504" s="94">
        <f t="shared" si="122"/>
        <v>0</v>
      </c>
      <c r="P504" s="94">
        <f t="shared" si="122"/>
        <v>0</v>
      </c>
      <c r="Q504" s="94">
        <f t="shared" si="122"/>
        <v>0</v>
      </c>
      <c r="R504" s="94">
        <f t="shared" si="122"/>
        <v>0</v>
      </c>
      <c r="S504" s="94">
        <f t="shared" si="122"/>
        <v>0</v>
      </c>
      <c r="T504" s="94">
        <f t="shared" si="122"/>
        <v>0</v>
      </c>
      <c r="U504" s="94">
        <f t="shared" si="122"/>
        <v>0</v>
      </c>
      <c r="V504" s="94">
        <f t="shared" si="122"/>
        <v>0</v>
      </c>
      <c r="W504" s="94">
        <f t="shared" si="122"/>
        <v>0</v>
      </c>
      <c r="X504" s="94">
        <f t="shared" si="122"/>
        <v>0</v>
      </c>
      <c r="Y504" s="94">
        <f t="shared" si="122"/>
        <v>0</v>
      </c>
      <c r="Z504" s="94">
        <f t="shared" si="122"/>
        <v>0</v>
      </c>
      <c r="AA504" s="94">
        <f t="shared" si="122"/>
        <v>0</v>
      </c>
      <c r="AB504" s="95">
        <f t="shared" si="122"/>
        <v>0</v>
      </c>
      <c r="AD504" s="200"/>
    </row>
    <row r="505" spans="3:30" ht="12.75" hidden="1" customHeight="1" outlineLevel="1">
      <c r="D505" s="112" t="str">
        <f ca="1">'Line Items'!D18</f>
        <v>ED06 - South &amp; East Yorkshire Inter-Urban</v>
      </c>
      <c r="E505" s="93"/>
      <c r="F505" s="113" t="str">
        <f t="shared" si="118"/>
        <v>000 Miles</v>
      </c>
      <c r="G505" s="94">
        <f t="shared" ref="G505:AB505" si="123">SUM(G369,G385,G403,G419,G437,G453,G471,G487)</f>
        <v>0</v>
      </c>
      <c r="H505" s="94">
        <f t="shared" si="123"/>
        <v>0</v>
      </c>
      <c r="I505" s="94">
        <f t="shared" si="123"/>
        <v>0</v>
      </c>
      <c r="J505" s="94">
        <f t="shared" si="123"/>
        <v>0</v>
      </c>
      <c r="K505" s="94">
        <f t="shared" si="123"/>
        <v>0</v>
      </c>
      <c r="L505" s="94">
        <f t="shared" si="123"/>
        <v>0</v>
      </c>
      <c r="M505" s="94">
        <f t="shared" si="123"/>
        <v>0</v>
      </c>
      <c r="N505" s="94">
        <f t="shared" si="123"/>
        <v>0</v>
      </c>
      <c r="O505" s="94">
        <f t="shared" si="123"/>
        <v>0</v>
      </c>
      <c r="P505" s="94">
        <f t="shared" si="123"/>
        <v>0</v>
      </c>
      <c r="Q505" s="94">
        <f t="shared" si="123"/>
        <v>0</v>
      </c>
      <c r="R505" s="94">
        <f t="shared" si="123"/>
        <v>0</v>
      </c>
      <c r="S505" s="94">
        <f t="shared" si="123"/>
        <v>0</v>
      </c>
      <c r="T505" s="94">
        <f t="shared" si="123"/>
        <v>0</v>
      </c>
      <c r="U505" s="94">
        <f t="shared" si="123"/>
        <v>0</v>
      </c>
      <c r="V505" s="94">
        <f t="shared" si="123"/>
        <v>0</v>
      </c>
      <c r="W505" s="94">
        <f t="shared" si="123"/>
        <v>0</v>
      </c>
      <c r="X505" s="94">
        <f t="shared" si="123"/>
        <v>0</v>
      </c>
      <c r="Y505" s="94">
        <f t="shared" si="123"/>
        <v>0</v>
      </c>
      <c r="Z505" s="94">
        <f t="shared" si="123"/>
        <v>0</v>
      </c>
      <c r="AA505" s="94">
        <f t="shared" si="123"/>
        <v>0</v>
      </c>
      <c r="AB505" s="95">
        <f t="shared" si="123"/>
        <v>0</v>
      </c>
      <c r="AD505" s="200"/>
    </row>
    <row r="506" spans="3:30" ht="12.75" hidden="1" customHeight="1" outlineLevel="1">
      <c r="D506" s="112" t="str">
        <f ca="1">'Line Items'!D19</f>
        <v>ED07 - South &amp; East Yorkshire Local</v>
      </c>
      <c r="E506" s="93"/>
      <c r="F506" s="113" t="str">
        <f t="shared" si="118"/>
        <v>000 Miles</v>
      </c>
      <c r="G506" s="94">
        <f t="shared" ref="G506:AB506" si="124">SUM(G370,G386,G404,G420,G438,G454,G472,G488)</f>
        <v>0</v>
      </c>
      <c r="H506" s="94">
        <f t="shared" si="124"/>
        <v>0</v>
      </c>
      <c r="I506" s="94">
        <f t="shared" si="124"/>
        <v>0</v>
      </c>
      <c r="J506" s="94">
        <f t="shared" si="124"/>
        <v>0</v>
      </c>
      <c r="K506" s="94">
        <f t="shared" si="124"/>
        <v>0</v>
      </c>
      <c r="L506" s="94">
        <f t="shared" si="124"/>
        <v>0</v>
      </c>
      <c r="M506" s="94">
        <f t="shared" si="124"/>
        <v>0</v>
      </c>
      <c r="N506" s="94">
        <f t="shared" si="124"/>
        <v>0</v>
      </c>
      <c r="O506" s="94">
        <f t="shared" si="124"/>
        <v>0</v>
      </c>
      <c r="P506" s="94">
        <f t="shared" si="124"/>
        <v>0</v>
      </c>
      <c r="Q506" s="94">
        <f t="shared" si="124"/>
        <v>0</v>
      </c>
      <c r="R506" s="94">
        <f t="shared" si="124"/>
        <v>0</v>
      </c>
      <c r="S506" s="94">
        <f t="shared" si="124"/>
        <v>0</v>
      </c>
      <c r="T506" s="94">
        <f t="shared" si="124"/>
        <v>0</v>
      </c>
      <c r="U506" s="94">
        <f t="shared" si="124"/>
        <v>0</v>
      </c>
      <c r="V506" s="94">
        <f t="shared" si="124"/>
        <v>0</v>
      </c>
      <c r="W506" s="94">
        <f t="shared" si="124"/>
        <v>0</v>
      </c>
      <c r="X506" s="94">
        <f t="shared" si="124"/>
        <v>0</v>
      </c>
      <c r="Y506" s="94">
        <f t="shared" si="124"/>
        <v>0</v>
      </c>
      <c r="Z506" s="94">
        <f t="shared" si="124"/>
        <v>0</v>
      </c>
      <c r="AA506" s="94">
        <f t="shared" si="124"/>
        <v>0</v>
      </c>
      <c r="AB506" s="95">
        <f t="shared" si="124"/>
        <v>0</v>
      </c>
      <c r="AD506" s="200"/>
    </row>
    <row r="507" spans="3:30" ht="12.75" hidden="1" customHeight="1" outlineLevel="1">
      <c r="D507" s="112" t="str">
        <f ca="1">'Line Items'!D20</f>
        <v>ED08 - North Manchester</v>
      </c>
      <c r="E507" s="93"/>
      <c r="F507" s="113" t="str">
        <f t="shared" si="118"/>
        <v>000 Miles</v>
      </c>
      <c r="G507" s="94">
        <f t="shared" ref="G507:AB507" si="125">SUM(G371,G387,G405,G421,G439,G455,G473,G489)</f>
        <v>0</v>
      </c>
      <c r="H507" s="94">
        <f t="shared" si="125"/>
        <v>0</v>
      </c>
      <c r="I507" s="94">
        <f t="shared" si="125"/>
        <v>0</v>
      </c>
      <c r="J507" s="94">
        <f t="shared" si="125"/>
        <v>0</v>
      </c>
      <c r="K507" s="94">
        <f t="shared" si="125"/>
        <v>0</v>
      </c>
      <c r="L507" s="94">
        <f t="shared" si="125"/>
        <v>0</v>
      </c>
      <c r="M507" s="94">
        <f t="shared" si="125"/>
        <v>0</v>
      </c>
      <c r="N507" s="94">
        <f t="shared" si="125"/>
        <v>0</v>
      </c>
      <c r="O507" s="94">
        <f t="shared" si="125"/>
        <v>0</v>
      </c>
      <c r="P507" s="94">
        <f t="shared" si="125"/>
        <v>0</v>
      </c>
      <c r="Q507" s="94">
        <f t="shared" si="125"/>
        <v>0</v>
      </c>
      <c r="R507" s="94">
        <f t="shared" si="125"/>
        <v>0</v>
      </c>
      <c r="S507" s="94">
        <f t="shared" si="125"/>
        <v>0</v>
      </c>
      <c r="T507" s="94">
        <f t="shared" si="125"/>
        <v>0</v>
      </c>
      <c r="U507" s="94">
        <f t="shared" si="125"/>
        <v>0</v>
      </c>
      <c r="V507" s="94">
        <f t="shared" si="125"/>
        <v>0</v>
      </c>
      <c r="W507" s="94">
        <f t="shared" si="125"/>
        <v>0</v>
      </c>
      <c r="X507" s="94">
        <f t="shared" si="125"/>
        <v>0</v>
      </c>
      <c r="Y507" s="94">
        <f t="shared" si="125"/>
        <v>0</v>
      </c>
      <c r="Z507" s="94">
        <f t="shared" si="125"/>
        <v>0</v>
      </c>
      <c r="AA507" s="94">
        <f t="shared" si="125"/>
        <v>0</v>
      </c>
      <c r="AB507" s="95">
        <f t="shared" si="125"/>
        <v>0</v>
      </c>
      <c r="AD507" s="200"/>
    </row>
    <row r="508" spans="3:30" ht="12.75" hidden="1" customHeight="1" outlineLevel="1">
      <c r="D508" s="112" t="str">
        <f ca="1">'Line Items'!D21</f>
        <v xml:space="preserve">ED09 - Merseyrail City Lines </v>
      </c>
      <c r="E508" s="93"/>
      <c r="F508" s="113" t="str">
        <f t="shared" si="118"/>
        <v>000 Miles</v>
      </c>
      <c r="G508" s="94">
        <f t="shared" ref="G508:AB508" si="126">SUM(G372,G388,G406,G422,G440,G456,G474,G490)</f>
        <v>0</v>
      </c>
      <c r="H508" s="94">
        <f t="shared" si="126"/>
        <v>0</v>
      </c>
      <c r="I508" s="94">
        <f t="shared" si="126"/>
        <v>0</v>
      </c>
      <c r="J508" s="94">
        <f t="shared" si="126"/>
        <v>0</v>
      </c>
      <c r="K508" s="94">
        <f t="shared" si="126"/>
        <v>0</v>
      </c>
      <c r="L508" s="94">
        <f t="shared" si="126"/>
        <v>0</v>
      </c>
      <c r="M508" s="94">
        <f t="shared" si="126"/>
        <v>0</v>
      </c>
      <c r="N508" s="94">
        <f t="shared" si="126"/>
        <v>0</v>
      </c>
      <c r="O508" s="94">
        <f t="shared" si="126"/>
        <v>0</v>
      </c>
      <c r="P508" s="94">
        <f t="shared" si="126"/>
        <v>0</v>
      </c>
      <c r="Q508" s="94">
        <f t="shared" si="126"/>
        <v>0</v>
      </c>
      <c r="R508" s="94">
        <f t="shared" si="126"/>
        <v>0</v>
      </c>
      <c r="S508" s="94">
        <f t="shared" si="126"/>
        <v>0</v>
      </c>
      <c r="T508" s="94">
        <f t="shared" si="126"/>
        <v>0</v>
      </c>
      <c r="U508" s="94">
        <f t="shared" si="126"/>
        <v>0</v>
      </c>
      <c r="V508" s="94">
        <f t="shared" si="126"/>
        <v>0</v>
      </c>
      <c r="W508" s="94">
        <f t="shared" si="126"/>
        <v>0</v>
      </c>
      <c r="X508" s="94">
        <f t="shared" si="126"/>
        <v>0</v>
      </c>
      <c r="Y508" s="94">
        <f t="shared" si="126"/>
        <v>0</v>
      </c>
      <c r="Z508" s="94">
        <f t="shared" si="126"/>
        <v>0</v>
      </c>
      <c r="AA508" s="94">
        <f t="shared" si="126"/>
        <v>0</v>
      </c>
      <c r="AB508" s="95">
        <f t="shared" si="126"/>
        <v>0</v>
      </c>
      <c r="AD508" s="200"/>
    </row>
    <row r="509" spans="3:30" ht="12.75" hidden="1" customHeight="1" outlineLevel="1">
      <c r="D509" s="112" t="str">
        <f ca="1">'Line Items'!D22</f>
        <v xml:space="preserve">ED10 - South Manchester </v>
      </c>
      <c r="E509" s="93"/>
      <c r="F509" s="113" t="str">
        <f t="shared" si="118"/>
        <v>000 Miles</v>
      </c>
      <c r="G509" s="94">
        <f t="shared" ref="G509:AB509" si="127">SUM(G373,G389,G407,G423,G441,G457,G475,G491)</f>
        <v>0</v>
      </c>
      <c r="H509" s="94">
        <f t="shared" si="127"/>
        <v>0</v>
      </c>
      <c r="I509" s="94">
        <f t="shared" si="127"/>
        <v>0</v>
      </c>
      <c r="J509" s="94">
        <f t="shared" si="127"/>
        <v>0</v>
      </c>
      <c r="K509" s="94">
        <f t="shared" si="127"/>
        <v>0</v>
      </c>
      <c r="L509" s="94">
        <f t="shared" si="127"/>
        <v>0</v>
      </c>
      <c r="M509" s="94">
        <f t="shared" si="127"/>
        <v>0</v>
      </c>
      <c r="N509" s="94">
        <f t="shared" si="127"/>
        <v>0</v>
      </c>
      <c r="O509" s="94">
        <f t="shared" si="127"/>
        <v>0</v>
      </c>
      <c r="P509" s="94">
        <f t="shared" si="127"/>
        <v>0</v>
      </c>
      <c r="Q509" s="94">
        <f t="shared" si="127"/>
        <v>0</v>
      </c>
      <c r="R509" s="94">
        <f t="shared" si="127"/>
        <v>0</v>
      </c>
      <c r="S509" s="94">
        <f t="shared" si="127"/>
        <v>0</v>
      </c>
      <c r="T509" s="94">
        <f t="shared" si="127"/>
        <v>0</v>
      </c>
      <c r="U509" s="94">
        <f t="shared" si="127"/>
        <v>0</v>
      </c>
      <c r="V509" s="94">
        <f t="shared" si="127"/>
        <v>0</v>
      </c>
      <c r="W509" s="94">
        <f t="shared" si="127"/>
        <v>0</v>
      </c>
      <c r="X509" s="94">
        <f t="shared" si="127"/>
        <v>0</v>
      </c>
      <c r="Y509" s="94">
        <f t="shared" si="127"/>
        <v>0</v>
      </c>
      <c r="Z509" s="94">
        <f t="shared" si="127"/>
        <v>0</v>
      </c>
      <c r="AA509" s="94">
        <f t="shared" si="127"/>
        <v>0</v>
      </c>
      <c r="AB509" s="95">
        <f t="shared" si="127"/>
        <v>0</v>
      </c>
      <c r="AD509" s="200"/>
    </row>
    <row r="510" spans="3:30" ht="12.75" hidden="1" customHeight="1" outlineLevel="1">
      <c r="D510" s="112" t="str">
        <f ca="1">'Line Items'!D23</f>
        <v>ED11 - Former EA03 - North West</v>
      </c>
      <c r="E510" s="93"/>
      <c r="F510" s="113" t="str">
        <f t="shared" ref="F510:F512" si="128">F492</f>
        <v>000 Miles</v>
      </c>
      <c r="G510" s="94">
        <f t="shared" ref="G510:AB510" si="129">SUM(G374,G390,G408,G424,G442,G458,G476,G492)</f>
        <v>0</v>
      </c>
      <c r="H510" s="94">
        <f t="shared" si="129"/>
        <v>0</v>
      </c>
      <c r="I510" s="94">
        <f t="shared" si="129"/>
        <v>0</v>
      </c>
      <c r="J510" s="94">
        <f t="shared" si="129"/>
        <v>0</v>
      </c>
      <c r="K510" s="94">
        <f t="shared" si="129"/>
        <v>0</v>
      </c>
      <c r="L510" s="94">
        <f t="shared" si="129"/>
        <v>0</v>
      </c>
      <c r="M510" s="94">
        <f t="shared" si="129"/>
        <v>0</v>
      </c>
      <c r="N510" s="94">
        <f t="shared" si="129"/>
        <v>0</v>
      </c>
      <c r="O510" s="94">
        <f t="shared" si="129"/>
        <v>0</v>
      </c>
      <c r="P510" s="94">
        <f t="shared" si="129"/>
        <v>0</v>
      </c>
      <c r="Q510" s="94">
        <f t="shared" si="129"/>
        <v>0</v>
      </c>
      <c r="R510" s="94">
        <f t="shared" si="129"/>
        <v>0</v>
      </c>
      <c r="S510" s="94">
        <f t="shared" si="129"/>
        <v>0</v>
      </c>
      <c r="T510" s="94">
        <f t="shared" si="129"/>
        <v>0</v>
      </c>
      <c r="U510" s="94">
        <f t="shared" si="129"/>
        <v>0</v>
      </c>
      <c r="V510" s="94">
        <f t="shared" si="129"/>
        <v>0</v>
      </c>
      <c r="W510" s="94">
        <f t="shared" si="129"/>
        <v>0</v>
      </c>
      <c r="X510" s="94">
        <f t="shared" si="129"/>
        <v>0</v>
      </c>
      <c r="Y510" s="94">
        <f t="shared" si="129"/>
        <v>0</v>
      </c>
      <c r="Z510" s="94">
        <f t="shared" si="129"/>
        <v>0</v>
      </c>
      <c r="AA510" s="94">
        <f t="shared" si="129"/>
        <v>0</v>
      </c>
      <c r="AB510" s="95">
        <f t="shared" si="129"/>
        <v>0</v>
      </c>
      <c r="AD510" s="200"/>
    </row>
    <row r="511" spans="3:30" ht="12.75" hidden="1" customHeight="1" outlineLevel="1">
      <c r="D511" s="112" t="str">
        <f ca="1">'Line Items'!D24</f>
        <v>ED12 - Former EA06 - Manchester Airport - Blackpool</v>
      </c>
      <c r="E511" s="93"/>
      <c r="F511" s="113" t="str">
        <f t="shared" si="128"/>
        <v>000 Miles</v>
      </c>
      <c r="G511" s="94">
        <f t="shared" ref="G511:AB511" si="130">SUM(G375,G391,G409,G425,G443,G459,G477,G493)</f>
        <v>0</v>
      </c>
      <c r="H511" s="94">
        <f t="shared" si="130"/>
        <v>0</v>
      </c>
      <c r="I511" s="94">
        <f t="shared" si="130"/>
        <v>0</v>
      </c>
      <c r="J511" s="94">
        <f t="shared" si="130"/>
        <v>0</v>
      </c>
      <c r="K511" s="94">
        <f t="shared" si="130"/>
        <v>0</v>
      </c>
      <c r="L511" s="94">
        <f t="shared" si="130"/>
        <v>0</v>
      </c>
      <c r="M511" s="94">
        <f t="shared" si="130"/>
        <v>0</v>
      </c>
      <c r="N511" s="94">
        <f t="shared" si="130"/>
        <v>0</v>
      </c>
      <c r="O511" s="94">
        <f t="shared" si="130"/>
        <v>0</v>
      </c>
      <c r="P511" s="94">
        <f t="shared" si="130"/>
        <v>0</v>
      </c>
      <c r="Q511" s="94">
        <f t="shared" si="130"/>
        <v>0</v>
      </c>
      <c r="R511" s="94">
        <f t="shared" si="130"/>
        <v>0</v>
      </c>
      <c r="S511" s="94">
        <f t="shared" si="130"/>
        <v>0</v>
      </c>
      <c r="T511" s="94">
        <f t="shared" si="130"/>
        <v>0</v>
      </c>
      <c r="U511" s="94">
        <f t="shared" si="130"/>
        <v>0</v>
      </c>
      <c r="V511" s="94">
        <f t="shared" si="130"/>
        <v>0</v>
      </c>
      <c r="W511" s="94">
        <f t="shared" si="130"/>
        <v>0</v>
      </c>
      <c r="X511" s="94">
        <f t="shared" si="130"/>
        <v>0</v>
      </c>
      <c r="Y511" s="94">
        <f t="shared" si="130"/>
        <v>0</v>
      </c>
      <c r="Z511" s="94">
        <f t="shared" si="130"/>
        <v>0</v>
      </c>
      <c r="AA511" s="94">
        <f t="shared" si="130"/>
        <v>0</v>
      </c>
      <c r="AB511" s="95">
        <f t="shared" si="130"/>
        <v>0</v>
      </c>
      <c r="AD511" s="200"/>
    </row>
    <row r="512" spans="3:30" ht="12.75" hidden="1" customHeight="1" outlineLevel="1">
      <c r="D512" s="123" t="str">
        <f ca="1">'Line Items'!D25</f>
        <v>[Passenger Revenue Service Groups Line 12]</v>
      </c>
      <c r="E512" s="183"/>
      <c r="F512" s="124" t="str">
        <f t="shared" si="128"/>
        <v>000 Miles</v>
      </c>
      <c r="G512" s="98">
        <f t="shared" ref="G512:AB512" si="131">SUM(G376,G392,G410,G426,G444,G460,G478,G494)</f>
        <v>0</v>
      </c>
      <c r="H512" s="98">
        <f t="shared" si="131"/>
        <v>0</v>
      </c>
      <c r="I512" s="98">
        <f t="shared" si="131"/>
        <v>0</v>
      </c>
      <c r="J512" s="98">
        <f t="shared" si="131"/>
        <v>0</v>
      </c>
      <c r="K512" s="98">
        <f t="shared" si="131"/>
        <v>0</v>
      </c>
      <c r="L512" s="98">
        <f t="shared" si="131"/>
        <v>0</v>
      </c>
      <c r="M512" s="98">
        <f t="shared" si="131"/>
        <v>0</v>
      </c>
      <c r="N512" s="98">
        <f t="shared" si="131"/>
        <v>0</v>
      </c>
      <c r="O512" s="98">
        <f t="shared" si="131"/>
        <v>0</v>
      </c>
      <c r="P512" s="98">
        <f t="shared" si="131"/>
        <v>0</v>
      </c>
      <c r="Q512" s="98">
        <f t="shared" si="131"/>
        <v>0</v>
      </c>
      <c r="R512" s="98">
        <f t="shared" si="131"/>
        <v>0</v>
      </c>
      <c r="S512" s="98">
        <f t="shared" si="131"/>
        <v>0</v>
      </c>
      <c r="T512" s="98">
        <f t="shared" si="131"/>
        <v>0</v>
      </c>
      <c r="U512" s="98">
        <f t="shared" si="131"/>
        <v>0</v>
      </c>
      <c r="V512" s="98">
        <f t="shared" si="131"/>
        <v>0</v>
      </c>
      <c r="W512" s="98">
        <f t="shared" si="131"/>
        <v>0</v>
      </c>
      <c r="X512" s="98">
        <f t="shared" si="131"/>
        <v>0</v>
      </c>
      <c r="Y512" s="98">
        <f t="shared" si="131"/>
        <v>0</v>
      </c>
      <c r="Z512" s="98">
        <f t="shared" si="131"/>
        <v>0</v>
      </c>
      <c r="AA512" s="98">
        <f t="shared" si="131"/>
        <v>0</v>
      </c>
      <c r="AB512" s="99">
        <f t="shared" si="131"/>
        <v>0</v>
      </c>
      <c r="AD512" s="201"/>
    </row>
    <row r="513" spans="2:30" ht="12.75" hidden="1" customHeight="1" outlineLevel="1">
      <c r="G513" s="94"/>
      <c r="H513" s="94"/>
      <c r="I513" s="94"/>
      <c r="J513" s="94"/>
      <c r="K513" s="94"/>
      <c r="L513" s="94"/>
      <c r="M513" s="94"/>
      <c r="N513" s="94"/>
      <c r="O513" s="94"/>
      <c r="P513" s="94"/>
      <c r="Q513" s="94"/>
      <c r="R513" s="94"/>
      <c r="S513" s="94"/>
      <c r="T513" s="94"/>
      <c r="U513" s="94"/>
      <c r="V513" s="94"/>
      <c r="W513" s="94"/>
      <c r="X513" s="94"/>
      <c r="Y513" s="94"/>
      <c r="Z513" s="94"/>
      <c r="AA513" s="94"/>
      <c r="AB513" s="94"/>
    </row>
    <row r="514" spans="2:30" ht="12.75" hidden="1" customHeight="1" outlineLevel="1">
      <c r="D514" s="186" t="s">
        <v>584</v>
      </c>
      <c r="E514" s="187"/>
      <c r="F514" s="188" t="str">
        <f>F512</f>
        <v>000 Miles</v>
      </c>
      <c r="G514" s="189">
        <f t="shared" ref="G514:AB514" si="132">SUM(G501:G512)</f>
        <v>0</v>
      </c>
      <c r="H514" s="189">
        <f t="shared" si="132"/>
        <v>0</v>
      </c>
      <c r="I514" s="189">
        <f t="shared" si="132"/>
        <v>0</v>
      </c>
      <c r="J514" s="189">
        <f t="shared" si="132"/>
        <v>0</v>
      </c>
      <c r="K514" s="189">
        <f t="shared" si="132"/>
        <v>0</v>
      </c>
      <c r="L514" s="189">
        <f t="shared" si="132"/>
        <v>0</v>
      </c>
      <c r="M514" s="189">
        <f t="shared" si="132"/>
        <v>0</v>
      </c>
      <c r="N514" s="189">
        <f t="shared" si="132"/>
        <v>0</v>
      </c>
      <c r="O514" s="189">
        <f t="shared" si="132"/>
        <v>0</v>
      </c>
      <c r="P514" s="189">
        <f t="shared" si="132"/>
        <v>0</v>
      </c>
      <c r="Q514" s="189">
        <f t="shared" si="132"/>
        <v>0</v>
      </c>
      <c r="R514" s="189">
        <f t="shared" si="132"/>
        <v>0</v>
      </c>
      <c r="S514" s="189">
        <f t="shared" si="132"/>
        <v>0</v>
      </c>
      <c r="T514" s="189">
        <f t="shared" si="132"/>
        <v>0</v>
      </c>
      <c r="U514" s="189">
        <f t="shared" si="132"/>
        <v>0</v>
      </c>
      <c r="V514" s="189">
        <f t="shared" si="132"/>
        <v>0</v>
      </c>
      <c r="W514" s="189">
        <f t="shared" si="132"/>
        <v>0</v>
      </c>
      <c r="X514" s="189">
        <f t="shared" si="132"/>
        <v>0</v>
      </c>
      <c r="Y514" s="189">
        <f t="shared" si="132"/>
        <v>0</v>
      </c>
      <c r="Z514" s="189">
        <f t="shared" si="132"/>
        <v>0</v>
      </c>
      <c r="AA514" s="189">
        <f t="shared" si="132"/>
        <v>0</v>
      </c>
      <c r="AB514" s="190">
        <f t="shared" si="132"/>
        <v>0</v>
      </c>
      <c r="AD514" s="191"/>
    </row>
    <row r="515" spans="2:30" collapsed="1"/>
    <row r="517" spans="2:30" ht="16.5">
      <c r="B517" s="5" t="s">
        <v>21</v>
      </c>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sheetData>
  <mergeCells count="4">
    <mergeCell ref="D9:E9"/>
    <mergeCell ref="F9:F11"/>
    <mergeCell ref="AD9:AD11"/>
    <mergeCell ref="D10:E11"/>
  </mergeCells>
  <pageMargins left="0.39370078740157483" right="0.39370078740157483" top="0.39370078740157483" bottom="0.39370078740157483" header="0.31496062992125984" footer="0.31496062992125984"/>
  <pageSetup paperSize="8" scale="47" fitToHeight="99" orientation="landscape" r:id="rId1"/>
  <rowBreaks count="3" manualBreakCount="3">
    <brk id="118" max="16383" man="1"/>
    <brk id="222" max="16383" man="1"/>
    <brk id="3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31</vt:i4>
      </vt:variant>
    </vt:vector>
  </HeadingPairs>
  <TitlesOfParts>
    <vt:vector size="58" baseType="lpstr">
      <vt:lpstr>Template Cover</vt:lpstr>
      <vt:lpstr>Template Control</vt:lpstr>
      <vt:lpstr>Version Control</vt:lpstr>
      <vt:lpstr>Templated Inputs</vt:lpstr>
      <vt:lpstr>Timeline</vt:lpstr>
      <vt:lpstr>Indices &amp; Rates</vt:lpstr>
      <vt:lpstr>Line Items</vt:lpstr>
      <vt:lpstr>Templated Outputs</vt:lpstr>
      <vt:lpstr>Pax Revenue</vt:lpstr>
      <vt:lpstr>Other Revenue</vt:lpstr>
      <vt:lpstr>Staff</vt:lpstr>
      <vt:lpstr>Other Opex</vt:lpstr>
      <vt:lpstr>RS Charges</vt:lpstr>
      <vt:lpstr>Infrastructure</vt:lpstr>
      <vt:lpstr>Performance</vt:lpstr>
      <vt:lpstr>TOC Capex</vt:lpstr>
      <vt:lpstr>Financial Statements</vt:lpstr>
      <vt:lpstr>P&amp;L1</vt:lpstr>
      <vt:lpstr>P&amp;L2</vt:lpstr>
      <vt:lpstr>P&amp;L3</vt:lpstr>
      <vt:lpstr>CF</vt:lpstr>
      <vt:lpstr>BS</vt:lpstr>
      <vt:lpstr>Output Calculations</vt:lpstr>
      <vt:lpstr>FAA</vt:lpstr>
      <vt:lpstr>NPV</vt:lpstr>
      <vt:lpstr>FO&amp;C</vt:lpstr>
      <vt:lpstr>Funding</vt:lpstr>
      <vt:lpstr>Disc_Base</vt:lpstr>
      <vt:lpstr>Franchise_End_1</vt:lpstr>
      <vt:lpstr>Franchise_End_2</vt:lpstr>
      <vt:lpstr>Franchise_Start</vt:lpstr>
      <vt:lpstr>Model_Option</vt:lpstr>
      <vt:lpstr>Option_Switch</vt:lpstr>
      <vt:lpstr>Output_Price_Base</vt:lpstr>
      <vt:lpstr>Owner</vt:lpstr>
      <vt:lpstr>'Indices &amp; Rates'!Print_Area</vt:lpstr>
      <vt:lpstr>BS!Print_Titles</vt:lpstr>
      <vt:lpstr>CF!Print_Titles</vt:lpstr>
      <vt:lpstr>FAA!Print_Titles</vt:lpstr>
      <vt:lpstr>'FO&amp;C'!Print_Titles</vt:lpstr>
      <vt:lpstr>Funding!Print_Titles</vt:lpstr>
      <vt:lpstr>Infrastructure!Print_Titles</vt:lpstr>
      <vt:lpstr>'Line Items'!Print_Titles</vt:lpstr>
      <vt:lpstr>NPV!Print_Titles</vt:lpstr>
      <vt:lpstr>'Other Opex'!Print_Titles</vt:lpstr>
      <vt:lpstr>'P&amp;L1'!Print_Titles</vt:lpstr>
      <vt:lpstr>'P&amp;L2'!Print_Titles</vt:lpstr>
      <vt:lpstr>'P&amp;L3'!Print_Titles</vt:lpstr>
      <vt:lpstr>'Pax Revenue'!Print_Titles</vt:lpstr>
      <vt:lpstr>Performance!Print_Titles</vt:lpstr>
      <vt:lpstr>'RS Charges'!Print_Titles</vt:lpstr>
      <vt:lpstr>Staff!Print_Titles</vt:lpstr>
      <vt:lpstr>'TOC Capex'!Print_Titles</vt:lpstr>
      <vt:lpstr>'Version Control'!Print_Titles</vt:lpstr>
      <vt:lpstr>Project</vt:lpstr>
      <vt:lpstr>RN_Switch</vt:lpstr>
      <vt:lpstr>Staff_Groups</vt:lpstr>
      <vt:lpstr>Version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financial model template</dc:title>
  <dc:creator>Department for Transport</dc:creator>
  <cp:lastModifiedBy>DfT</cp:lastModifiedBy>
  <cp:lastPrinted>2015-02-24T15:12:56Z</cp:lastPrinted>
  <dcterms:created xsi:type="dcterms:W3CDTF">2014-10-16T13:12:25Z</dcterms:created>
  <dcterms:modified xsi:type="dcterms:W3CDTF">2015-02-26T12:43:36Z</dcterms:modified>
</cp:coreProperties>
</file>