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0" windowWidth="15480" windowHeight="9060" tabRatio="818" firstSheet="5" activeTab="0"/>
  </bookViews>
  <sheets>
    <sheet name="April WMI" sheetId="1" r:id="rId1"/>
    <sheet name="May WMI" sheetId="2" r:id="rId2"/>
    <sheet name="June WMI" sheetId="3" r:id="rId3"/>
    <sheet name="July WMI" sheetId="4" r:id="rId4"/>
    <sheet name="August WMI" sheetId="5" r:id="rId5"/>
    <sheet name="September WMI" sheetId="6" r:id="rId6"/>
    <sheet name="October WMI" sheetId="7" r:id="rId7"/>
    <sheet name="November WMI" sheetId="8" r:id="rId8"/>
    <sheet name="December WMI" sheetId="9" r:id="rId9"/>
    <sheet name="January WMI" sheetId="10" r:id="rId10"/>
    <sheet name="February WMI" sheetId="11" r:id="rId11"/>
    <sheet name="March WMI" sheetId="12" r:id="rId12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Yes_No">#REF!</definedName>
  </definedNames>
  <calcPr fullCalcOnLoad="1"/>
</workbook>
</file>

<file path=xl/comments1.xml><?xml version="1.0" encoding="utf-8"?>
<comments xmlns="http://schemas.openxmlformats.org/spreadsheetml/2006/main">
  <authors>
    <author>brichar</author>
  </authors>
  <commentList>
    <comment ref="N31" authorId="0">
      <text>
        <r>
          <rPr>
            <b/>
            <sz val="8"/>
            <rFont val="Tahoma"/>
            <family val="2"/>
          </rPr>
          <t>brichar:</t>
        </r>
        <r>
          <rPr>
            <sz val="8"/>
            <rFont val="Tahoma"/>
            <family val="2"/>
          </rPr>
          <t xml:space="preserve">
Secondee from Natural England</t>
        </r>
      </text>
    </comment>
    <comment ref="R31" authorId="0">
      <text>
        <r>
          <rPr>
            <b/>
            <sz val="8"/>
            <rFont val="Tahoma"/>
            <family val="2"/>
          </rPr>
          <t>brichar:</t>
        </r>
        <r>
          <rPr>
            <sz val="8"/>
            <rFont val="Tahoma"/>
            <family val="2"/>
          </rPr>
          <t xml:space="preserve">
2 agency staff from Adecco
</t>
        </r>
      </text>
    </comment>
    <comment ref="V31" authorId="0">
      <text>
        <r>
          <rPr>
            <b/>
            <sz val="8"/>
            <rFont val="Tahoma"/>
            <family val="2"/>
          </rPr>
          <t>brichar:</t>
        </r>
        <r>
          <rPr>
            <sz val="8"/>
            <rFont val="Tahoma"/>
            <family val="2"/>
          </rPr>
          <t xml:space="preserve">
HR Contractor from Capita plus Finance Contractor via BIS/RCUK SSC</t>
        </r>
      </text>
    </comment>
    <comment ref="AK31" authorId="0">
      <text>
        <r>
          <rPr>
            <b/>
            <sz val="8"/>
            <rFont val="Tahoma"/>
            <family val="2"/>
          </rPr>
          <t>brichar:</t>
        </r>
        <r>
          <rPr>
            <sz val="8"/>
            <rFont val="Tahoma"/>
            <family val="2"/>
          </rPr>
          <t xml:space="preserve">
Costs for 1 secondee, 
Costs for 2 agency staff for April 13 - costs for  2 contractors were not invoiced in April 13</t>
        </r>
      </text>
    </comment>
  </commentList>
</comments>
</file>

<file path=xl/sharedStrings.xml><?xml version="1.0" encoding="utf-8"?>
<sst xmlns="http://schemas.openxmlformats.org/spreadsheetml/2006/main" count="1898" uniqueCount="89">
  <si>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</si>
  <si>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</si>
  <si>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</si>
  <si>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</si>
  <si>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</si>
  <si>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</si>
  <si>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</si>
  <si>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</si>
  <si>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</si>
  <si>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</si>
  <si>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</si>
  <si>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</si>
  <si>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</si>
  <si>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</si>
  <si>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</si>
  <si>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Grand Total 
(workforce numbers)</t>
  </si>
  <si>
    <t>Admin officers/admin assistants</t>
  </si>
  <si>
    <t>Executive Officers</t>
  </si>
  <si>
    <t>Higher Executive Officers/Senior Executive Officers</t>
  </si>
  <si>
    <t>Senior Civil Service</t>
  </si>
  <si>
    <t>Comments and notes</t>
  </si>
  <si>
    <t>Advisory Concilliation &amp; Arbitration Service</t>
  </si>
  <si>
    <t>Arts &amp; Humanities Research Council</t>
  </si>
  <si>
    <t>Biotechnology &amp; Biological Sciences Research Council</t>
  </si>
  <si>
    <t>British Hallmarking Council</t>
  </si>
  <si>
    <t>Business, Innovation &amp; Skills (inc UKTI)</t>
  </si>
  <si>
    <t>Capital for Enterprise Limited</t>
  </si>
  <si>
    <t>Companies House</t>
  </si>
  <si>
    <t>Competition Commission</t>
  </si>
  <si>
    <t>Competition Service</t>
  </si>
  <si>
    <t>Construction Industry Training Board</t>
  </si>
  <si>
    <t>Consumer Focus</t>
  </si>
  <si>
    <t>Economic &amp; Social Reseach Council</t>
  </si>
  <si>
    <t>Engineering &amp; Physical Sciences Research Council</t>
  </si>
  <si>
    <t>Engineering Construction Industry Training  Board</t>
  </si>
  <si>
    <t>Film Industry Training Board</t>
  </si>
  <si>
    <t>Higher Education Funding Council for England</t>
  </si>
  <si>
    <t>Insolvency Service</t>
  </si>
  <si>
    <t>Medical Research Council</t>
  </si>
  <si>
    <t>National Measurement Office</t>
  </si>
  <si>
    <t>Natural Environment Research Council</t>
  </si>
  <si>
    <t>Office for Fair Access</t>
  </si>
  <si>
    <t>Science &amp; Technology Facilities Council</t>
  </si>
  <si>
    <t>Skills Funding Agency</t>
  </si>
  <si>
    <t>Student Loans Company Ltd</t>
  </si>
  <si>
    <r>
      <t>Technology Strate</t>
    </r>
    <r>
      <rPr>
        <sz val="12"/>
        <color indexed="8"/>
        <rFont val="Arial"/>
        <family val="2"/>
      </rPr>
      <t>gy Board</t>
    </r>
  </si>
  <si>
    <t>UK Commission for Employment &amp; Skills</t>
  </si>
  <si>
    <t>UK Intellectual Property Office</t>
  </si>
  <si>
    <t>UK Space Agency</t>
  </si>
  <si>
    <t>United Kingdom Atomic Energy Authority</t>
  </si>
  <si>
    <t>Ordance Survey</t>
  </si>
  <si>
    <t>Met Office</t>
  </si>
  <si>
    <t>Executive Non-Departmental Public Body</t>
  </si>
  <si>
    <t>Department for Business, Innovation &amp; Skills</t>
  </si>
  <si>
    <t>Crown Non Departmental Public Body</t>
  </si>
  <si>
    <t>Ministerial Department</t>
  </si>
  <si>
    <t>Executive Agency</t>
  </si>
  <si>
    <t>Non-Ministerial Department</t>
  </si>
  <si>
    <t>..</t>
  </si>
  <si>
    <t>.</t>
  </si>
  <si>
    <t>Payroll staff costs (£)</t>
  </si>
  <si>
    <t>Salary (£)</t>
  </si>
  <si>
    <t>Allowances (£)</t>
  </si>
  <si>
    <t>Non-consolidated performance payments (£)</t>
  </si>
  <si>
    <t>Overtime (£)</t>
  </si>
  <si>
    <t>Employer pension contributions (£)</t>
  </si>
  <si>
    <t>Employer national insurance contributions (£)</t>
  </si>
  <si>
    <t>Total paybill for payroll staff (£)</t>
  </si>
  <si>
    <t>Total cost of contingent labour: agency (clerical and admin) staff, interim managers and specialist contractors (£)</t>
  </si>
  <si>
    <t>Total cost of consultants/
consultancy (£)</t>
  </si>
  <si>
    <t>Total non-payroll (CCL) staff costs (£)</t>
  </si>
  <si>
    <t>Non-Payroll staff (contingent labour/consultancy - CCL) costs (£)</t>
  </si>
  <si>
    <t>Grand Total paybill/staffing (payroll and non-payroll) costs (£)</t>
  </si>
  <si>
    <t>Allowances are included within Salary Costs. Performance Payments are accrued through the year for payment once a year.</t>
  </si>
  <si>
    <t>Grand Total paybill/staffing (payroll and non-payroll) costs  (£)</t>
  </si>
  <si>
    <t>Figure for contingent labour was a minus figure for June due to a credit against these costs £-95,386</t>
  </si>
  <si>
    <t>(£)</t>
  </si>
  <si>
    <t>Advisory Conciliation &amp; Arbitration Service</t>
  </si>
  <si>
    <t xml:space="preserve">Business, Innovation &amp; Skills </t>
  </si>
  <si>
    <t xml:space="preserve">Companies House </t>
  </si>
  <si>
    <t>Economic &amp; Social Research Council</t>
  </si>
  <si>
    <t>Engineering Construction Industry Training Board</t>
  </si>
  <si>
    <t xml:space="preserve">Skills Funding Agency </t>
  </si>
  <si>
    <t>Technology Strategy Board</t>
  </si>
  <si>
    <t xml:space="preserve">Ordnance Survey </t>
  </si>
  <si>
    <t xml:space="preserve"> </t>
  </si>
  <si>
    <t>Payroll staff costs include Pay Award backpay (to April 2013) of £501510</t>
  </si>
  <si>
    <t>Employers NI Contributions include approx £360k relating to Inventors Awards that are not included in Salary or Allowances</t>
  </si>
  <si>
    <t xml:space="preserve">consultancy costs were a credit of £21,239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</si>
</sst>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  <numFmt numFmtId="187" formatCode="_-* #,##0_-;\-* #,##0_-;_-* &quot;-&quot;??_-;_-@_-"/>
    <numFmt numFmtId="188" formatCode="#,###;\(#,###\)"/>
    <numFmt numFmtId="189" formatCode="&quot;£&quot;#,##0"/>
  </numFmts>
  <fonts count="54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color indexed="27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27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1"/>
      <color indexed="1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sz val="12"/>
      <color indexed="1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u val="single"/>
      <sz val="11"/>
      <color theme="10"/>
      <name val="Calibri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3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164" fontId="2" fillId="0" borderId="0" applyFont="0" applyFill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165" fontId="7" fillId="27" borderId="0" applyNumberFormat="0">
      <alignment/>
      <protection locked="0"/>
    </xf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0" borderId="0">
      <alignment/>
      <protection/>
    </xf>
    <xf numFmtId="0" fontId="2" fillId="0" borderId="0" applyNumberForma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2" borderId="7" applyNumberFormat="0" applyFont="0" applyAlignment="0" applyProtection="0"/>
    <xf numFmtId="0" fontId="49" fillId="26" borderId="8" applyNumberFormat="0" applyAlignment="0" applyProtection="0"/>
    <xf numFmtId="40" fontId="9" fillId="33" borderId="0">
      <alignment horizontal="right"/>
      <protection/>
    </xf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51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wrapText="1"/>
      <protection/>
    </xf>
    <xf numFmtId="0" fontId="1" fillId="0" borderId="10" xfId="115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115" applyFont="1" applyFill="1" applyBorder="1" applyAlignment="1" applyProtection="1">
      <alignment vertical="center"/>
      <protection locked="0"/>
    </xf>
    <xf numFmtId="0" fontId="11" fillId="0" borderId="10" xfId="115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 applyProtection="1">
      <alignment horizontal="right" vertical="center"/>
      <protection locked="0"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ill="1" applyBorder="1" applyAlignment="1" applyProtection="1">
      <alignment vertical="center"/>
      <protection locked="0"/>
    </xf>
    <xf numFmtId="4" fontId="1" fillId="0" borderId="10" xfId="115" applyNumberFormat="1" applyFont="1" applyFill="1" applyBorder="1" applyAlignment="1" applyProtection="1">
      <alignment vertical="center"/>
      <protection locked="0"/>
    </xf>
    <xf numFmtId="186" fontId="1" fillId="0" borderId="10" xfId="115" applyNumberFormat="1" applyFont="1" applyBorder="1" applyAlignment="1" applyProtection="1">
      <alignment horizontal="right" vertical="center"/>
      <protection locked="0"/>
    </xf>
    <xf numFmtId="186" fontId="1" fillId="33" borderId="10" xfId="115" applyNumberFormat="1" applyFill="1" applyBorder="1" applyAlignment="1" applyProtection="1">
      <alignment horizontal="right" vertical="center"/>
      <protection locked="0"/>
    </xf>
    <xf numFmtId="0" fontId="12" fillId="34" borderId="12" xfId="0" applyFont="1" applyFill="1" applyBorder="1" applyAlignment="1" applyProtection="1">
      <alignment horizontal="center" wrapText="1"/>
      <protection/>
    </xf>
    <xf numFmtId="0" fontId="11" fillId="34" borderId="11" xfId="0" applyFont="1" applyFill="1" applyBorder="1" applyAlignment="1" applyProtection="1">
      <alignment horizontal="center" wrapText="1"/>
      <protection/>
    </xf>
    <xf numFmtId="0" fontId="11" fillId="35" borderId="12" xfId="0" applyFont="1" applyFill="1" applyBorder="1" applyAlignment="1" applyProtection="1">
      <alignment horizontal="center" wrapText="1"/>
      <protection/>
    </xf>
    <xf numFmtId="0" fontId="12" fillId="34" borderId="12" xfId="0" applyFon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right"/>
      <protection/>
    </xf>
    <xf numFmtId="3" fontId="0" fillId="34" borderId="10" xfId="0" applyNumberFormat="1" applyFont="1" applyFill="1" applyBorder="1" applyAlignment="1" applyProtection="1">
      <alignment horizontal="right" vertical="center"/>
      <protection/>
    </xf>
    <xf numFmtId="3" fontId="0" fillId="34" borderId="10" xfId="0" applyNumberFormat="1" applyFont="1" applyFill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 vertical="center"/>
      <protection locked="0"/>
    </xf>
    <xf numFmtId="4" fontId="0" fillId="34" borderId="10" xfId="0" applyNumberFormat="1" applyFont="1" applyFill="1" applyBorder="1" applyAlignment="1" applyProtection="1">
      <alignment horizontal="right" vertical="center"/>
      <protection/>
    </xf>
    <xf numFmtId="4" fontId="0" fillId="35" borderId="10" xfId="0" applyNumberFormat="1" applyFill="1" applyBorder="1" applyAlignment="1" applyProtection="1">
      <alignment horizontal="right" vertical="center"/>
      <protection/>
    </xf>
    <xf numFmtId="4" fontId="0" fillId="34" borderId="10" xfId="0" applyNumberFormat="1" applyFill="1" applyBorder="1" applyAlignment="1" applyProtection="1">
      <alignment horizontal="right" vertical="center"/>
      <protection/>
    </xf>
    <xf numFmtId="4" fontId="0" fillId="34" borderId="0" xfId="0" applyNumberFormat="1" applyFont="1" applyFill="1" applyAlignment="1" applyProtection="1">
      <alignment vertical="center"/>
      <protection locked="0"/>
    </xf>
    <xf numFmtId="4" fontId="0" fillId="35" borderId="0" xfId="0" applyNumberFormat="1" applyFont="1" applyFill="1" applyAlignment="1" applyProtection="1">
      <alignment vertical="center"/>
      <protection locked="0"/>
    </xf>
    <xf numFmtId="0" fontId="1" fillId="0" borderId="10" xfId="115" applyFont="1" applyBorder="1" applyAlignment="1" applyProtection="1">
      <alignment vertical="center" wrapText="1"/>
      <protection locked="0"/>
    </xf>
    <xf numFmtId="0" fontId="1" fillId="0" borderId="10" xfId="115" applyFont="1" applyBorder="1" applyAlignment="1" applyProtection="1">
      <alignment horizontal="right" vertical="center" wrapText="1"/>
      <protection locked="0"/>
    </xf>
    <xf numFmtId="0" fontId="1" fillId="0" borderId="10" xfId="115" applyFont="1" applyFill="1" applyBorder="1" applyAlignment="1" applyProtection="1">
      <alignment vertical="center" wrapText="1"/>
      <protection locked="0"/>
    </xf>
    <xf numFmtId="0" fontId="1" fillId="0" borderId="10" xfId="114" applyFont="1" applyBorder="1" applyAlignment="1" applyProtection="1">
      <alignment horizontal="right" vertical="center" wrapText="1"/>
      <protection locked="0"/>
    </xf>
    <xf numFmtId="0" fontId="1" fillId="36" borderId="10" xfId="115" applyFont="1" applyFill="1" applyBorder="1" applyAlignment="1" applyProtection="1">
      <alignment horizontal="right" vertical="center" wrapText="1"/>
      <protection locked="0"/>
    </xf>
    <xf numFmtId="186" fontId="1" fillId="0" borderId="10" xfId="115" applyNumberFormat="1" applyFont="1" applyFill="1" applyBorder="1" applyAlignment="1" applyProtection="1">
      <alignment horizontal="right" vertical="center"/>
      <protection locked="0"/>
    </xf>
    <xf numFmtId="186" fontId="1" fillId="0" borderId="10" xfId="114" applyNumberFormat="1" applyFont="1" applyBorder="1" applyAlignment="1" applyProtection="1">
      <alignment horizontal="right" vertical="center"/>
      <protection locked="0"/>
    </xf>
    <xf numFmtId="186" fontId="0" fillId="33" borderId="10" xfId="0" applyNumberFormat="1" applyFill="1" applyBorder="1" applyAlignment="1" applyProtection="1">
      <alignment horizontal="right" vertical="center"/>
      <protection locked="0"/>
    </xf>
    <xf numFmtId="186" fontId="1" fillId="0" borderId="10" xfId="115" applyNumberFormat="1" applyFill="1" applyBorder="1" applyAlignment="1" applyProtection="1">
      <alignment horizontal="right" vertical="center"/>
      <protection locked="0"/>
    </xf>
    <xf numFmtId="40" fontId="10" fillId="0" borderId="13" xfId="118" applyFont="1" applyFill="1" applyBorder="1" applyAlignment="1" applyProtection="1">
      <alignment horizontal="right" vertical="center"/>
      <protection locked="0"/>
    </xf>
    <xf numFmtId="186" fontId="1" fillId="33" borderId="10" xfId="114" applyNumberFormat="1" applyFill="1" applyBorder="1" applyAlignment="1" applyProtection="1">
      <alignment horizontal="right" vertical="center"/>
      <protection locked="0"/>
    </xf>
    <xf numFmtId="0" fontId="1" fillId="33" borderId="10" xfId="115" applyFont="1" applyFill="1" applyBorder="1" applyAlignment="1" applyProtection="1">
      <alignment vertical="center"/>
      <protection locked="0"/>
    </xf>
    <xf numFmtId="0" fontId="1" fillId="0" borderId="10" xfId="115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1" fillId="33" borderId="10" xfId="115" applyFont="1" applyFill="1" applyBorder="1" applyAlignment="1" applyProtection="1">
      <alignment vertical="center" wrapText="1"/>
      <protection locked="0"/>
    </xf>
    <xf numFmtId="0" fontId="1" fillId="33" borderId="10" xfId="114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2" fontId="3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5" borderId="10" xfId="0" applyFill="1" applyBorder="1" applyAlignment="1" applyProtection="1">
      <alignment horizontal="right" vertical="center"/>
      <protection/>
    </xf>
    <xf numFmtId="3" fontId="0" fillId="0" borderId="10" xfId="0" applyNumberFormat="1" applyBorder="1" applyAlignment="1" applyProtection="1">
      <alignment horizontal="right" vertical="center"/>
      <protection locked="0"/>
    </xf>
    <xf numFmtId="40" fontId="10" fillId="0" borderId="10" xfId="118" applyFont="1" applyFill="1" applyBorder="1" applyAlignment="1" applyProtection="1">
      <alignment horizontal="right" vertical="center"/>
      <protection locked="0"/>
    </xf>
    <xf numFmtId="186" fontId="0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33" borderId="10" xfId="0" applyFill="1" applyBorder="1" applyAlignment="1">
      <alignment horizontal="right" vertical="center"/>
    </xf>
    <xf numFmtId="3" fontId="0" fillId="34" borderId="10" xfId="0" applyNumberFormat="1" applyFill="1" applyBorder="1" applyAlignment="1" applyProtection="1">
      <alignment horizontal="right" vertical="center"/>
      <protection/>
    </xf>
    <xf numFmtId="2" fontId="1" fillId="0" borderId="10" xfId="115" applyNumberFormat="1" applyFont="1" applyBorder="1" applyAlignment="1" applyProtection="1">
      <alignment horizontal="right" vertical="center" wrapText="1"/>
      <protection locked="0"/>
    </xf>
    <xf numFmtId="0" fontId="1" fillId="33" borderId="10" xfId="115" applyFill="1" applyBorder="1" applyAlignment="1" applyProtection="1">
      <alignment vertical="center"/>
      <protection locked="0"/>
    </xf>
    <xf numFmtId="186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0" fillId="33" borderId="10" xfId="0" applyFont="1" applyFill="1" applyBorder="1" applyAlignment="1" applyProtection="1">
      <alignment horizontal="right" vertical="center" wrapText="1"/>
      <protection locked="0"/>
    </xf>
    <xf numFmtId="0" fontId="0" fillId="33" borderId="10" xfId="0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Border="1" applyAlignment="1">
      <alignment/>
    </xf>
    <xf numFmtId="186" fontId="1" fillId="33" borderId="10" xfId="114" applyNumberFormat="1" applyFont="1" applyFill="1" applyBorder="1" applyAlignment="1" applyProtection="1">
      <alignment horizontal="right" vertical="center"/>
      <protection locked="0"/>
    </xf>
    <xf numFmtId="0" fontId="1" fillId="0" borderId="10" xfId="114" applyBorder="1" applyAlignment="1" applyProtection="1">
      <alignment horizontal="right" vertical="center" wrapText="1"/>
      <protection locked="0"/>
    </xf>
    <xf numFmtId="0" fontId="3" fillId="0" borderId="10" xfId="114" applyNumberFormat="1" applyFont="1" applyFill="1" applyBorder="1" applyAlignment="1" applyProtection="1">
      <alignment horizontal="right" vertical="center"/>
      <protection locked="0"/>
    </xf>
    <xf numFmtId="2" fontId="3" fillId="0" borderId="10" xfId="114" applyNumberFormat="1" applyFont="1" applyFill="1" applyBorder="1" applyAlignment="1" applyProtection="1">
      <alignment horizontal="right" vertical="center"/>
      <protection locked="0"/>
    </xf>
    <xf numFmtId="0" fontId="3" fillId="0" borderId="10" xfId="114" applyFont="1" applyFill="1" applyBorder="1" applyAlignment="1" applyProtection="1">
      <alignment horizontal="right" vertical="center"/>
      <protection locked="0"/>
    </xf>
    <xf numFmtId="0" fontId="47" fillId="0" borderId="10" xfId="94" applyBorder="1" applyAlignment="1" applyProtection="1">
      <alignment horizontal="right" vertical="center" wrapText="1"/>
      <protection locked="0"/>
    </xf>
    <xf numFmtId="0" fontId="1" fillId="0" borderId="10" xfId="94" applyFont="1" applyBorder="1" applyAlignment="1" applyProtection="1">
      <alignment horizontal="right" vertical="center" wrapText="1"/>
      <protection locked="0"/>
    </xf>
    <xf numFmtId="186" fontId="47" fillId="0" borderId="10" xfId="94" applyNumberFormat="1" applyBorder="1" applyAlignment="1" applyProtection="1">
      <alignment horizontal="right" vertical="center"/>
      <protection locked="0"/>
    </xf>
    <xf numFmtId="186" fontId="1" fillId="0" borderId="10" xfId="94" applyNumberFormat="1" applyFont="1" applyBorder="1" applyAlignment="1" applyProtection="1">
      <alignment horizontal="right" vertical="center"/>
      <protection locked="0"/>
    </xf>
    <xf numFmtId="186" fontId="1" fillId="33" borderId="10" xfId="115" applyNumberFormat="1" applyFont="1" applyFill="1" applyBorder="1" applyAlignment="1" applyProtection="1">
      <alignment horizontal="right" vertical="center"/>
      <protection locked="0"/>
    </xf>
    <xf numFmtId="186" fontId="47" fillId="33" borderId="10" xfId="94" applyNumberFormat="1" applyFill="1" applyBorder="1" applyAlignment="1" applyProtection="1">
      <alignment horizontal="right" vertical="center"/>
      <protection locked="0"/>
    </xf>
    <xf numFmtId="2" fontId="0" fillId="0" borderId="10" xfId="0" applyNumberFormat="1" applyFont="1" applyBorder="1" applyAlignment="1" applyProtection="1">
      <alignment horizontal="right" vertical="center" wrapText="1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1" fillId="0" borderId="10" xfId="114" applyNumberFormat="1" applyBorder="1" applyAlignment="1" applyProtection="1">
      <alignment horizontal="right" vertical="center"/>
      <protection locked="0"/>
    </xf>
    <xf numFmtId="0" fontId="3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2" fontId="0" fillId="0" borderId="10" xfId="0" applyNumberFormat="1" applyBorder="1" applyAlignment="1" applyProtection="1">
      <alignment horizontal="right" vertical="center"/>
      <protection locked="0"/>
    </xf>
    <xf numFmtId="43" fontId="1" fillId="0" borderId="0" xfId="58" applyFont="1" applyAlignment="1" applyProtection="1">
      <alignment horizontal="right" vertical="center"/>
      <protection locked="0"/>
    </xf>
    <xf numFmtId="186" fontId="0" fillId="33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3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4" fontId="0" fillId="35" borderId="10" xfId="0" applyNumberFormat="1" applyFill="1" applyBorder="1" applyAlignment="1" applyProtection="1">
      <alignment vertical="center"/>
      <protection/>
    </xf>
    <xf numFmtId="4" fontId="0" fillId="34" borderId="10" xfId="0" applyNumberFormat="1" applyFill="1" applyBorder="1" applyAlignment="1" applyProtection="1">
      <alignment vertical="center"/>
      <protection/>
    </xf>
    <xf numFmtId="3" fontId="0" fillId="34" borderId="10" xfId="0" applyNumberFormat="1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4" fontId="12" fillId="0" borderId="12" xfId="0" applyNumberFormat="1" applyFont="1" applyFill="1" applyBorder="1" applyAlignment="1" applyProtection="1">
      <alignment horizontal="center" wrapText="1"/>
      <protection/>
    </xf>
    <xf numFmtId="4" fontId="12" fillId="0" borderId="14" xfId="0" applyNumberFormat="1" applyFont="1" applyFill="1" applyBorder="1" applyAlignment="1" applyProtection="1">
      <alignment horizontal="center" wrapText="1"/>
      <protection/>
    </xf>
    <xf numFmtId="4" fontId="12" fillId="0" borderId="15" xfId="0" applyNumberFormat="1" applyFont="1" applyFill="1" applyBorder="1" applyAlignment="1" applyProtection="1">
      <alignment horizontal="center" wrapText="1"/>
      <protection/>
    </xf>
    <xf numFmtId="4" fontId="11" fillId="0" borderId="10" xfId="0" applyNumberFormat="1" applyFont="1" applyFill="1" applyBorder="1" applyAlignment="1" applyProtection="1">
      <alignment horizontal="center"/>
      <protection/>
    </xf>
    <xf numFmtId="4" fontId="11" fillId="0" borderId="12" xfId="0" applyNumberFormat="1" applyFont="1" applyFill="1" applyBorder="1" applyAlignment="1" applyProtection="1">
      <alignment horizontal="center" wrapText="1"/>
      <protection/>
    </xf>
    <xf numFmtId="4" fontId="11" fillId="0" borderId="15" xfId="0" applyNumberFormat="1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/>
      <protection/>
    </xf>
    <xf numFmtId="0" fontId="11" fillId="0" borderId="15" xfId="0" applyFont="1" applyFill="1" applyBorder="1" applyAlignment="1" applyProtection="1">
      <alignment/>
      <protection/>
    </xf>
    <xf numFmtId="4" fontId="11" fillId="0" borderId="20" xfId="0" applyNumberFormat="1" applyFont="1" applyFill="1" applyBorder="1" applyAlignment="1" applyProtection="1">
      <alignment horizontal="center"/>
      <protection/>
    </xf>
    <xf numFmtId="4" fontId="11" fillId="0" borderId="21" xfId="0" applyNumberFormat="1" applyFont="1" applyFill="1" applyBorder="1" applyAlignment="1" applyProtection="1">
      <alignment horizontal="center"/>
      <protection/>
    </xf>
    <xf numFmtId="4" fontId="11" fillId="0" borderId="22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12" fillId="0" borderId="20" xfId="0" applyFont="1" applyFill="1" applyBorder="1" applyAlignment="1" applyProtection="1">
      <alignment horizontal="center" wrapText="1"/>
      <protection/>
    </xf>
    <xf numFmtId="0" fontId="12" fillId="0" borderId="22" xfId="0" applyFont="1" applyFill="1" applyBorder="1" applyAlignment="1" applyProtection="1">
      <alignment horizontal="center" wrapText="1"/>
      <protection/>
    </xf>
    <xf numFmtId="0" fontId="12" fillId="0" borderId="18" xfId="0" applyFont="1" applyFill="1" applyBorder="1" applyAlignment="1" applyProtection="1">
      <alignment horizontal="center" wrapText="1"/>
      <protection/>
    </xf>
    <xf numFmtId="0" fontId="12" fillId="0" borderId="19" xfId="0" applyFont="1" applyFill="1" applyBorder="1" applyAlignment="1" applyProtection="1">
      <alignment horizontal="center" wrapText="1"/>
      <protection/>
    </xf>
    <xf numFmtId="0" fontId="11" fillId="0" borderId="16" xfId="0" applyFont="1" applyFill="1" applyBorder="1" applyAlignment="1" applyProtection="1">
      <alignment horizontal="center"/>
      <protection/>
    </xf>
    <xf numFmtId="4" fontId="11" fillId="0" borderId="10" xfId="0" applyNumberFormat="1" applyFont="1" applyFill="1" applyBorder="1" applyAlignment="1" applyProtection="1">
      <alignment horizontal="center" wrapText="1"/>
      <protection/>
    </xf>
    <xf numFmtId="4" fontId="11" fillId="0" borderId="14" xfId="0" applyNumberFormat="1" applyFont="1" applyFill="1" applyBorder="1" applyAlignment="1" applyProtection="1">
      <alignment horizontal="center" wrapText="1"/>
      <protection/>
    </xf>
    <xf numFmtId="0" fontId="11" fillId="35" borderId="11" xfId="0" applyFont="1" applyFill="1" applyBorder="1" applyAlignment="1" applyProtection="1">
      <alignment horizontal="center" wrapText="1"/>
      <protection/>
    </xf>
    <xf numFmtId="0" fontId="11" fillId="35" borderId="17" xfId="0" applyFont="1" applyFill="1" applyBorder="1" applyAlignment="1" applyProtection="1">
      <alignment horizontal="center" wrapText="1"/>
      <protection/>
    </xf>
    <xf numFmtId="0" fontId="12" fillId="34" borderId="20" xfId="0" applyFont="1" applyFill="1" applyBorder="1" applyAlignment="1" applyProtection="1">
      <alignment horizontal="center" wrapText="1"/>
      <protection/>
    </xf>
    <xf numFmtId="0" fontId="12" fillId="34" borderId="22" xfId="0" applyFont="1" applyFill="1" applyBorder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horizontal="center" wrapText="1"/>
      <protection/>
    </xf>
    <xf numFmtId="0" fontId="12" fillId="34" borderId="19" xfId="0" applyFont="1" applyFill="1" applyBorder="1" applyAlignment="1" applyProtection="1">
      <alignment horizontal="center" wrapText="1"/>
      <protection/>
    </xf>
    <xf numFmtId="0" fontId="11" fillId="34" borderId="11" xfId="0" applyFont="1" applyFill="1" applyBorder="1" applyAlignment="1" applyProtection="1">
      <alignment horizontal="center" wrapText="1"/>
      <protection/>
    </xf>
    <xf numFmtId="0" fontId="11" fillId="34" borderId="17" xfId="0" applyFont="1" applyFill="1" applyBorder="1" applyAlignment="1" applyProtection="1">
      <alignment horizontal="center" wrapText="1"/>
      <protection/>
    </xf>
    <xf numFmtId="4" fontId="11" fillId="34" borderId="10" xfId="0" applyNumberFormat="1" applyFont="1" applyFill="1" applyBorder="1" applyAlignment="1" applyProtection="1">
      <alignment horizontal="center" wrapText="1"/>
      <protection/>
    </xf>
    <xf numFmtId="4" fontId="12" fillId="34" borderId="12" xfId="0" applyNumberFormat="1" applyFont="1" applyFill="1" applyBorder="1" applyAlignment="1" applyProtection="1">
      <alignment horizontal="center" wrapText="1"/>
      <protection/>
    </xf>
    <xf numFmtId="4" fontId="12" fillId="34" borderId="14" xfId="0" applyNumberFormat="1" applyFont="1" applyFill="1" applyBorder="1" applyAlignment="1" applyProtection="1">
      <alignment horizontal="center" wrapText="1"/>
      <protection/>
    </xf>
    <xf numFmtId="4" fontId="12" fillId="34" borderId="15" xfId="0" applyNumberFormat="1" applyFont="1" applyFill="1" applyBorder="1" applyAlignment="1" applyProtection="1">
      <alignment horizontal="center" wrapText="1"/>
      <protection/>
    </xf>
    <xf numFmtId="4" fontId="11" fillId="35" borderId="12" xfId="0" applyNumberFormat="1" applyFont="1" applyFill="1" applyBorder="1" applyAlignment="1" applyProtection="1">
      <alignment horizontal="center" wrapText="1"/>
      <protection/>
    </xf>
    <xf numFmtId="4" fontId="11" fillId="35" borderId="15" xfId="0" applyNumberFormat="1" applyFont="1" applyFill="1" applyBorder="1" applyAlignment="1" applyProtection="1">
      <alignment horizontal="center" wrapText="1"/>
      <protection/>
    </xf>
  </cellXfs>
  <cellStyles count="124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 2" xfId="18"/>
    <cellStyle name="% 3" xfId="19"/>
    <cellStyle name="%_D12 291585  Formulated blank template for WMI" xfId="20"/>
    <cellStyle name="%_D12 291585  Formulated blank template for WMI(2)" xfId="21"/>
    <cellStyle name="%_Formulated blank template for WMI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ÅrMndDag" xfId="47"/>
    <cellStyle name="Bad" xfId="48"/>
    <cellStyle name="Calculation" xfId="49"/>
    <cellStyle name="Caption" xfId="50"/>
    <cellStyle name="Check Cell" xfId="51"/>
    <cellStyle name="Comma" xfId="52"/>
    <cellStyle name="Comma [0]" xfId="53"/>
    <cellStyle name="Comma 2" xfId="54"/>
    <cellStyle name="Comma 3" xfId="55"/>
    <cellStyle name="Comma 3 2" xfId="56"/>
    <cellStyle name="Comma 3 3" xfId="57"/>
    <cellStyle name="Comma 4" xfId="58"/>
    <cellStyle name="Comma 5" xfId="59"/>
    <cellStyle name="Comma 5 2" xfId="60"/>
    <cellStyle name="Comma 6" xfId="61"/>
    <cellStyle name="Comma 7" xfId="62"/>
    <cellStyle name="Comma 7 2" xfId="63"/>
    <cellStyle name="Comma 7 3" xfId="64"/>
    <cellStyle name="Currency" xfId="65"/>
    <cellStyle name="Currency [0]" xfId="66"/>
    <cellStyle name="Currency 2" xfId="67"/>
    <cellStyle name="Currency 2 2" xfId="68"/>
    <cellStyle name="Currency 2 3" xfId="69"/>
    <cellStyle name="DagerOgTimer" xfId="70"/>
    <cellStyle name="DagOgDato" xfId="71"/>
    <cellStyle name="DagOgDatoLang" xfId="72"/>
    <cellStyle name="Dato" xfId="73"/>
    <cellStyle name="Explanatory Text" xfId="74"/>
    <cellStyle name="Followed Hyperlink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Hyperlink 2" xfId="82"/>
    <cellStyle name="Hyperlink 3" xfId="83"/>
    <cellStyle name="Hyperlink 4" xfId="84"/>
    <cellStyle name="Hyperlink 5" xfId="85"/>
    <cellStyle name="Input" xfId="86"/>
    <cellStyle name="JusterBunn" xfId="87"/>
    <cellStyle name="JusterMidtstill" xfId="88"/>
    <cellStyle name="JusterTopp" xfId="89"/>
    <cellStyle name="Klokkeslett" xfId="90"/>
    <cellStyle name="Konto" xfId="91"/>
    <cellStyle name="Linked Cell" xfId="92"/>
    <cellStyle name="Neutral" xfId="93"/>
    <cellStyle name="Normal 10" xfId="94"/>
    <cellStyle name="Normal 2" xfId="95"/>
    <cellStyle name="Normal 3" xfId="96"/>
    <cellStyle name="Normal 3 2" xfId="97"/>
    <cellStyle name="Normal 3 3" xfId="98"/>
    <cellStyle name="Normal 3 3 2" xfId="99"/>
    <cellStyle name="Normal 3 3 3" xfId="100"/>
    <cellStyle name="Normal 3_D12 291585  Formulated blank template for WMI" xfId="101"/>
    <cellStyle name="Normal 4" xfId="102"/>
    <cellStyle name="Normal 5" xfId="103"/>
    <cellStyle name="Normal 5 2" xfId="104"/>
    <cellStyle name="Normal 5 3" xfId="105"/>
    <cellStyle name="Normal 5 4" xfId="106"/>
    <cellStyle name="Normal 5_D12 291585  Formulated blank template for WMI" xfId="107"/>
    <cellStyle name="Normal 6" xfId="108"/>
    <cellStyle name="Normal 7" xfId="109"/>
    <cellStyle name="Normal 8" xfId="110"/>
    <cellStyle name="Normal 8 2" xfId="111"/>
    <cellStyle name="Normal 8 3" xfId="112"/>
    <cellStyle name="Normal 9" xfId="113"/>
    <cellStyle name="Normal_BISReturns" xfId="114"/>
    <cellStyle name="Normal_CO spreadshett - unprotected (2)" xfId="115"/>
    <cellStyle name="Note" xfId="116"/>
    <cellStyle name="Output" xfId="117"/>
    <cellStyle name="Output Amounts" xfId="118"/>
    <cellStyle name="Percent" xfId="119"/>
    <cellStyle name="Percent 2" xfId="120"/>
    <cellStyle name="PersonNr" xfId="121"/>
    <cellStyle name="PostNr" xfId="122"/>
    <cellStyle name="PostNrNorge" xfId="123"/>
    <cellStyle name="SkjulAlt" xfId="124"/>
    <cellStyle name="SkjulTall" xfId="125"/>
    <cellStyle name="Telefon" xfId="126"/>
    <cellStyle name="Timer1" xfId="127"/>
    <cellStyle name="Timer2" xfId="128"/>
    <cellStyle name="Title" xfId="129"/>
    <cellStyle name="ToSiffer" xfId="130"/>
    <cellStyle name="Total" xfId="131"/>
    <cellStyle name="TreSiffer" xfId="132"/>
    <cellStyle name="Tusenskille1000" xfId="133"/>
    <cellStyle name="TusenskilleFarger" xfId="134"/>
    <cellStyle name="Valuta1000" xfId="135"/>
    <cellStyle name="ValutaFarger" xfId="136"/>
    <cellStyle name="Warning Text" xfId="137"/>
  </cellStyles>
  <dxfs count="14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8"/>
  <sheetViews>
    <sheetView tabSelected="1" zoomScale="75" zoomScaleNormal="75" zoomScalePageLayoutView="0" workbookViewId="0" topLeftCell="A1">
      <selection activeCell="D8" sqref="D8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8" customWidth="1"/>
    <col min="18" max="27" width="12.88671875" style="8" customWidth="1"/>
    <col min="28" max="29" width="11.10546875" style="2" customWidth="1"/>
    <col min="30" max="36" width="15.5546875" style="24" customWidth="1"/>
    <col min="37" max="39" width="19.10546875" style="24" customWidth="1"/>
    <col min="40" max="40" width="20.88671875" style="24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33" t="s">
        <v>15</v>
      </c>
      <c r="AC1" s="134"/>
      <c r="AD1" s="128" t="s">
        <v>60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20" t="s">
        <v>72</v>
      </c>
      <c r="AO1" s="112" t="s">
        <v>20</v>
      </c>
    </row>
    <row r="2" spans="1:41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15" t="s">
        <v>9</v>
      </c>
      <c r="Q2" s="11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15" t="s">
        <v>10</v>
      </c>
      <c r="AA2" s="117"/>
      <c r="AB2" s="135"/>
      <c r="AC2" s="136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38" t="s">
        <v>67</v>
      </c>
      <c r="AK2" s="124" t="s">
        <v>68</v>
      </c>
      <c r="AL2" s="124" t="s">
        <v>69</v>
      </c>
      <c r="AM2" s="124" t="s">
        <v>70</v>
      </c>
      <c r="AN2" s="121"/>
      <c r="AO2" s="113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5" t="s">
        <v>2</v>
      </c>
      <c r="Q3" s="5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6" t="s">
        <v>2</v>
      </c>
      <c r="AA3" s="6" t="s">
        <v>7</v>
      </c>
      <c r="AB3" s="10" t="s">
        <v>2</v>
      </c>
      <c r="AC3" s="11" t="s">
        <v>7</v>
      </c>
      <c r="AD3" s="125"/>
      <c r="AE3" s="125"/>
      <c r="AF3" s="125"/>
      <c r="AG3" s="125"/>
      <c r="AH3" s="125"/>
      <c r="AI3" s="125"/>
      <c r="AJ3" s="138"/>
      <c r="AK3" s="125"/>
      <c r="AL3" s="125"/>
      <c r="AM3" s="125"/>
      <c r="AN3" s="122"/>
      <c r="AO3" s="114"/>
    </row>
    <row r="4" spans="1:41" ht="60">
      <c r="A4" s="9" t="s">
        <v>21</v>
      </c>
      <c r="B4" s="9" t="s">
        <v>54</v>
      </c>
      <c r="C4" s="9" t="s">
        <v>53</v>
      </c>
      <c r="D4" s="80">
        <v>62</v>
      </c>
      <c r="E4" s="77">
        <v>56.2</v>
      </c>
      <c r="F4" s="77">
        <v>253</v>
      </c>
      <c r="G4" s="77">
        <v>234.7</v>
      </c>
      <c r="H4" s="77">
        <v>477</v>
      </c>
      <c r="I4" s="77">
        <v>439.8</v>
      </c>
      <c r="J4" s="77">
        <v>39</v>
      </c>
      <c r="K4" s="77">
        <v>36.6</v>
      </c>
      <c r="L4" s="77">
        <v>3</v>
      </c>
      <c r="M4" s="77">
        <v>2.9</v>
      </c>
      <c r="N4" s="77">
        <v>2</v>
      </c>
      <c r="O4" s="77">
        <v>1.3</v>
      </c>
      <c r="P4" s="70">
        <f>SUM(D4,F4,H4,J4,L4,N4)</f>
        <v>836</v>
      </c>
      <c r="Q4" s="70">
        <f aca="true" t="shared" si="0" ref="Q4:Q59">SUM(E4,G4,I4,K4,M4,O4)</f>
        <v>771.5</v>
      </c>
      <c r="R4" s="77">
        <v>15</v>
      </c>
      <c r="S4" s="77">
        <v>15</v>
      </c>
      <c r="T4" s="77">
        <v>0</v>
      </c>
      <c r="U4" s="77">
        <v>0</v>
      </c>
      <c r="V4" s="77">
        <v>0</v>
      </c>
      <c r="W4" s="77">
        <v>0</v>
      </c>
      <c r="X4" s="77">
        <v>2</v>
      </c>
      <c r="Y4" s="77">
        <v>2</v>
      </c>
      <c r="Z4" s="65">
        <f aca="true" t="shared" si="1" ref="Z4:AA34">SUM(R4,T4,V4,X4)</f>
        <v>17</v>
      </c>
      <c r="AA4" s="65">
        <f t="shared" si="1"/>
        <v>17</v>
      </c>
      <c r="AB4" s="36">
        <f aca="true" t="shared" si="2" ref="AB4:AC34">SUM(P4+Z4)</f>
        <v>853</v>
      </c>
      <c r="AC4" s="36">
        <f t="shared" si="2"/>
        <v>788.5</v>
      </c>
      <c r="AD4" s="79">
        <v>2150113.04</v>
      </c>
      <c r="AE4" s="79">
        <v>18514.03</v>
      </c>
      <c r="AF4" s="79"/>
      <c r="AG4" s="79">
        <v>11420.47</v>
      </c>
      <c r="AH4" s="79">
        <v>372691.18</v>
      </c>
      <c r="AI4" s="79">
        <v>17918.13</v>
      </c>
      <c r="AJ4" s="41">
        <f>SUM(AD4:AI4)</f>
        <v>2570656.85</v>
      </c>
      <c r="AK4" s="53">
        <v>5385.91</v>
      </c>
      <c r="AL4" s="30">
        <v>8925</v>
      </c>
      <c r="AM4" s="42">
        <f aca="true" t="shared" si="3" ref="AM4:AM34">SUM(AK4:AL4)</f>
        <v>14310.91</v>
      </c>
      <c r="AN4" s="43">
        <f aca="true" t="shared" si="4" ref="AN4:AN34">SUM(AJ4+AM4)</f>
        <v>2584967.7600000002</v>
      </c>
      <c r="AO4" s="16"/>
    </row>
    <row r="5" spans="1:41" ht="60">
      <c r="A5" s="9" t="s">
        <v>22</v>
      </c>
      <c r="B5" s="9" t="s">
        <v>52</v>
      </c>
      <c r="C5" s="9" t="s">
        <v>53</v>
      </c>
      <c r="D5" s="76">
        <v>3</v>
      </c>
      <c r="E5" s="75">
        <v>2.743</v>
      </c>
      <c r="F5" s="75">
        <v>23</v>
      </c>
      <c r="G5" s="75">
        <v>21.3</v>
      </c>
      <c r="H5" s="75">
        <v>35</v>
      </c>
      <c r="I5" s="75">
        <v>32.98</v>
      </c>
      <c r="J5" s="75">
        <v>10</v>
      </c>
      <c r="K5" s="75">
        <v>9.703</v>
      </c>
      <c r="L5" s="75">
        <v>4</v>
      </c>
      <c r="M5" s="75">
        <v>3.5</v>
      </c>
      <c r="N5" s="75">
        <v>0</v>
      </c>
      <c r="O5" s="75">
        <v>0</v>
      </c>
      <c r="P5" s="70">
        <f aca="true" t="shared" si="5" ref="P5:P33">SUM(D5,F5,H5,J5,L5,N5)</f>
        <v>75</v>
      </c>
      <c r="Q5" s="70">
        <f t="shared" si="0"/>
        <v>70.226</v>
      </c>
      <c r="R5" s="75">
        <v>1</v>
      </c>
      <c r="S5" s="75">
        <v>1</v>
      </c>
      <c r="T5" s="75">
        <v>0</v>
      </c>
      <c r="U5" s="75">
        <v>0</v>
      </c>
      <c r="V5" s="75">
        <v>0</v>
      </c>
      <c r="W5" s="75">
        <v>0</v>
      </c>
      <c r="X5" s="75">
        <v>4</v>
      </c>
      <c r="Y5" s="75">
        <v>4</v>
      </c>
      <c r="Z5" s="65">
        <f t="shared" si="1"/>
        <v>5</v>
      </c>
      <c r="AA5" s="65">
        <f t="shared" si="1"/>
        <v>5</v>
      </c>
      <c r="AB5" s="36">
        <f t="shared" si="2"/>
        <v>80</v>
      </c>
      <c r="AC5" s="36">
        <f t="shared" si="2"/>
        <v>75.226</v>
      </c>
      <c r="AD5" s="53">
        <v>210647.22</v>
      </c>
      <c r="AE5" s="68">
        <v>1562</v>
      </c>
      <c r="AF5" s="68">
        <v>49.42</v>
      </c>
      <c r="AG5" s="68"/>
      <c r="AH5" s="68">
        <v>49258.12</v>
      </c>
      <c r="AI5" s="68">
        <v>16514.56</v>
      </c>
      <c r="AJ5" s="41">
        <f>SUM(AD5:AI5)</f>
        <v>278031.32</v>
      </c>
      <c r="AK5" s="101">
        <v>13549</v>
      </c>
      <c r="AL5" s="101">
        <v>13549</v>
      </c>
      <c r="AM5" s="42">
        <f t="shared" si="3"/>
        <v>27098</v>
      </c>
      <c r="AN5" s="43">
        <f t="shared" si="4"/>
        <v>305129.32</v>
      </c>
      <c r="AO5" s="16"/>
    </row>
    <row r="6" spans="1:41" ht="60">
      <c r="A6" s="9" t="s">
        <v>23</v>
      </c>
      <c r="B6" s="9" t="s">
        <v>52</v>
      </c>
      <c r="C6" s="9" t="s">
        <v>53</v>
      </c>
      <c r="D6" s="47">
        <v>234</v>
      </c>
      <c r="E6" s="47">
        <v>210.87</v>
      </c>
      <c r="F6" s="47">
        <v>384</v>
      </c>
      <c r="G6" s="47">
        <v>355.11</v>
      </c>
      <c r="H6" s="47">
        <v>766</v>
      </c>
      <c r="I6" s="47">
        <v>734.87</v>
      </c>
      <c r="J6" s="47">
        <v>202</v>
      </c>
      <c r="K6" s="47">
        <v>196.1</v>
      </c>
      <c r="L6" s="47">
        <v>48</v>
      </c>
      <c r="M6" s="47">
        <v>43.97</v>
      </c>
      <c r="N6" s="47">
        <v>7</v>
      </c>
      <c r="O6" s="47">
        <v>7</v>
      </c>
      <c r="P6" s="70">
        <f t="shared" si="5"/>
        <v>1641</v>
      </c>
      <c r="Q6" s="70">
        <f t="shared" si="0"/>
        <v>1547.9199999999998</v>
      </c>
      <c r="R6" s="47">
        <v>10</v>
      </c>
      <c r="S6" s="47">
        <v>10</v>
      </c>
      <c r="T6" s="47">
        <v>0</v>
      </c>
      <c r="U6" s="47">
        <v>0</v>
      </c>
      <c r="V6" s="47">
        <v>1</v>
      </c>
      <c r="W6" s="47">
        <v>1</v>
      </c>
      <c r="X6" s="47">
        <v>1</v>
      </c>
      <c r="Y6" s="47">
        <v>0.2</v>
      </c>
      <c r="Z6" s="65">
        <f t="shared" si="1"/>
        <v>12</v>
      </c>
      <c r="AA6" s="65">
        <f t="shared" si="1"/>
        <v>11.2</v>
      </c>
      <c r="AB6" s="36">
        <f t="shared" si="2"/>
        <v>1653</v>
      </c>
      <c r="AC6" s="36">
        <f t="shared" si="2"/>
        <v>1559.12</v>
      </c>
      <c r="AD6" s="29">
        <v>4358328.53</v>
      </c>
      <c r="AE6" s="29">
        <v>73951.96</v>
      </c>
      <c r="AF6" s="29">
        <v>7718.08</v>
      </c>
      <c r="AG6" s="29">
        <v>46765.04</v>
      </c>
      <c r="AH6" s="29">
        <v>1132367.31</v>
      </c>
      <c r="AI6" s="29">
        <v>367120.07</v>
      </c>
      <c r="AJ6" s="41">
        <f>SUM(AD6:AI6)</f>
        <v>5986250.99</v>
      </c>
      <c r="AK6" s="30">
        <v>37635.08</v>
      </c>
      <c r="AL6" s="30">
        <v>5000</v>
      </c>
      <c r="AM6" s="42">
        <f t="shared" si="3"/>
        <v>42635.08</v>
      </c>
      <c r="AN6" s="43">
        <f t="shared" si="4"/>
        <v>6028886.07</v>
      </c>
      <c r="AO6" s="16"/>
    </row>
    <row r="7" spans="1:41" ht="60">
      <c r="A7" s="9" t="s">
        <v>24</v>
      </c>
      <c r="B7" s="9" t="s">
        <v>52</v>
      </c>
      <c r="C7" s="9" t="s">
        <v>53</v>
      </c>
      <c r="D7" s="47" t="s">
        <v>58</v>
      </c>
      <c r="E7" s="47" t="s">
        <v>58</v>
      </c>
      <c r="F7" s="47" t="s">
        <v>58</v>
      </c>
      <c r="G7" s="47" t="s">
        <v>58</v>
      </c>
      <c r="H7" s="47" t="s">
        <v>58</v>
      </c>
      <c r="I7" s="47" t="s">
        <v>58</v>
      </c>
      <c r="J7" s="47" t="s">
        <v>58</v>
      </c>
      <c r="K7" s="47" t="s">
        <v>58</v>
      </c>
      <c r="L7" s="47" t="s">
        <v>58</v>
      </c>
      <c r="M7" s="47" t="s">
        <v>58</v>
      </c>
      <c r="N7" s="47" t="s">
        <v>58</v>
      </c>
      <c r="O7" s="47" t="s">
        <v>58</v>
      </c>
      <c r="P7" s="70" t="s">
        <v>58</v>
      </c>
      <c r="Q7" s="70" t="s">
        <v>58</v>
      </c>
      <c r="R7" s="47" t="s">
        <v>58</v>
      </c>
      <c r="S7" s="47" t="s">
        <v>58</v>
      </c>
      <c r="T7" s="47" t="s">
        <v>58</v>
      </c>
      <c r="U7" s="47" t="s">
        <v>58</v>
      </c>
      <c r="V7" s="47" t="s">
        <v>58</v>
      </c>
      <c r="W7" s="47" t="s">
        <v>58</v>
      </c>
      <c r="X7" s="47" t="s">
        <v>58</v>
      </c>
      <c r="Y7" s="47" t="s">
        <v>58</v>
      </c>
      <c r="Z7" s="65" t="s">
        <v>58</v>
      </c>
      <c r="AA7" s="65" t="s">
        <v>58</v>
      </c>
      <c r="AB7" s="36" t="s">
        <v>58</v>
      </c>
      <c r="AC7" s="36" t="s">
        <v>58</v>
      </c>
      <c r="AD7" s="29"/>
      <c r="AE7" s="29"/>
      <c r="AF7" s="29"/>
      <c r="AG7" s="29"/>
      <c r="AH7" s="29"/>
      <c r="AI7" s="29"/>
      <c r="AJ7" s="41" t="s">
        <v>59</v>
      </c>
      <c r="AK7" s="30"/>
      <c r="AL7" s="30"/>
      <c r="AM7" s="42" t="s">
        <v>59</v>
      </c>
      <c r="AN7" s="43" t="s">
        <v>59</v>
      </c>
      <c r="AO7" s="16" t="s">
        <v>59</v>
      </c>
    </row>
    <row r="8" spans="1:41" ht="60">
      <c r="A8" s="9" t="s">
        <v>25</v>
      </c>
      <c r="B8" s="9" t="s">
        <v>55</v>
      </c>
      <c r="C8" s="9" t="s">
        <v>53</v>
      </c>
      <c r="D8" s="64">
        <v>207</v>
      </c>
      <c r="E8" s="63">
        <v>198.33</v>
      </c>
      <c r="F8" s="62">
        <v>442</v>
      </c>
      <c r="G8" s="63">
        <v>428.47</v>
      </c>
      <c r="H8" s="64">
        <v>1170</v>
      </c>
      <c r="I8" s="63">
        <v>1142.62</v>
      </c>
      <c r="J8" s="64">
        <v>1044</v>
      </c>
      <c r="K8" s="63">
        <v>1008.37</v>
      </c>
      <c r="L8" s="64">
        <v>217</v>
      </c>
      <c r="M8" s="63">
        <v>208.65</v>
      </c>
      <c r="N8" s="74">
        <v>0</v>
      </c>
      <c r="O8" s="74">
        <v>0</v>
      </c>
      <c r="P8" s="70">
        <f t="shared" si="5"/>
        <v>3080</v>
      </c>
      <c r="Q8" s="70">
        <f t="shared" si="0"/>
        <v>2986.44</v>
      </c>
      <c r="R8" s="62">
        <v>147</v>
      </c>
      <c r="S8" s="62">
        <v>147</v>
      </c>
      <c r="T8" s="62">
        <v>14</v>
      </c>
      <c r="U8" s="62">
        <v>14</v>
      </c>
      <c r="V8" s="62">
        <v>106</v>
      </c>
      <c r="W8" s="62">
        <v>106</v>
      </c>
      <c r="X8" s="62">
        <v>108</v>
      </c>
      <c r="Y8" s="62">
        <v>108</v>
      </c>
      <c r="Z8" s="65">
        <f t="shared" si="1"/>
        <v>375</v>
      </c>
      <c r="AA8" s="65">
        <f t="shared" si="1"/>
        <v>375</v>
      </c>
      <c r="AB8" s="36">
        <f t="shared" si="2"/>
        <v>3455</v>
      </c>
      <c r="AC8" s="36">
        <f t="shared" si="2"/>
        <v>3361.44</v>
      </c>
      <c r="AD8" s="29">
        <v>10172251</v>
      </c>
      <c r="AE8" s="29">
        <v>265453</v>
      </c>
      <c r="AF8" s="29">
        <v>38677</v>
      </c>
      <c r="AG8" s="29">
        <v>57905</v>
      </c>
      <c r="AH8" s="29">
        <v>2076684</v>
      </c>
      <c r="AI8" s="29">
        <v>949885</v>
      </c>
      <c r="AJ8" s="41">
        <f aca="true" t="shared" si="6" ref="AJ8:AJ15">SUM(AD8:AI8)</f>
        <v>13560855</v>
      </c>
      <c r="AK8" s="73">
        <v>226164</v>
      </c>
      <c r="AL8" s="73">
        <v>93996</v>
      </c>
      <c r="AM8" s="42">
        <f t="shared" si="3"/>
        <v>320160</v>
      </c>
      <c r="AN8" s="43">
        <f t="shared" si="4"/>
        <v>13881015</v>
      </c>
      <c r="AO8" s="17"/>
    </row>
    <row r="9" spans="1:41" ht="60">
      <c r="A9" s="9" t="s">
        <v>26</v>
      </c>
      <c r="B9" s="9" t="s">
        <v>52</v>
      </c>
      <c r="C9" s="9" t="s">
        <v>53</v>
      </c>
      <c r="D9" s="75">
        <v>0</v>
      </c>
      <c r="E9" s="75">
        <v>0</v>
      </c>
      <c r="F9" s="75">
        <v>5</v>
      </c>
      <c r="G9" s="75">
        <v>5</v>
      </c>
      <c r="H9" s="75">
        <v>11</v>
      </c>
      <c r="I9" s="75">
        <v>10.86</v>
      </c>
      <c r="J9" s="75">
        <v>10</v>
      </c>
      <c r="K9" s="75">
        <v>9.69</v>
      </c>
      <c r="L9" s="75">
        <v>10</v>
      </c>
      <c r="M9" s="75">
        <v>5.64</v>
      </c>
      <c r="N9" s="75">
        <v>0</v>
      </c>
      <c r="O9" s="75">
        <v>0</v>
      </c>
      <c r="P9" s="70">
        <f t="shared" si="5"/>
        <v>36</v>
      </c>
      <c r="Q9" s="70">
        <f t="shared" si="0"/>
        <v>31.189999999999998</v>
      </c>
      <c r="R9" s="69">
        <v>1</v>
      </c>
      <c r="S9" s="69">
        <v>1</v>
      </c>
      <c r="T9" s="75">
        <v>0</v>
      </c>
      <c r="U9" s="75">
        <v>0</v>
      </c>
      <c r="V9" s="75">
        <v>2</v>
      </c>
      <c r="W9" s="75">
        <v>0.16</v>
      </c>
      <c r="X9" s="75">
        <v>0</v>
      </c>
      <c r="Y9" s="75">
        <v>0</v>
      </c>
      <c r="Z9" s="65">
        <f t="shared" si="1"/>
        <v>3</v>
      </c>
      <c r="AA9" s="65">
        <f t="shared" si="1"/>
        <v>1.16</v>
      </c>
      <c r="AB9" s="36">
        <f t="shared" si="2"/>
        <v>39</v>
      </c>
      <c r="AC9" s="36">
        <f t="shared" si="2"/>
        <v>32.349999999999994</v>
      </c>
      <c r="AD9" s="53">
        <f>145772.71-500</f>
        <v>145272.71</v>
      </c>
      <c r="AE9" s="68">
        <v>500</v>
      </c>
      <c r="AF9" s="68"/>
      <c r="AG9" s="68"/>
      <c r="AH9" s="68">
        <v>28440.23</v>
      </c>
      <c r="AI9" s="68">
        <v>14333.31</v>
      </c>
      <c r="AJ9" s="41">
        <f t="shared" si="6"/>
        <v>188546.25</v>
      </c>
      <c r="AK9" s="101">
        <v>2486.45</v>
      </c>
      <c r="AL9" s="101">
        <v>3478.13</v>
      </c>
      <c r="AM9" s="42">
        <f t="shared" si="3"/>
        <v>5964.58</v>
      </c>
      <c r="AN9" s="43">
        <f t="shared" si="4"/>
        <v>194510.83</v>
      </c>
      <c r="AO9" s="16"/>
    </row>
    <row r="10" spans="1:41" ht="60">
      <c r="A10" s="9" t="s">
        <v>27</v>
      </c>
      <c r="B10" s="9" t="s">
        <v>56</v>
      </c>
      <c r="C10" s="9" t="s">
        <v>53</v>
      </c>
      <c r="D10" s="47">
        <v>545</v>
      </c>
      <c r="E10" s="47">
        <v>472.47</v>
      </c>
      <c r="F10" s="47">
        <v>257</v>
      </c>
      <c r="G10" s="47">
        <v>242.2</v>
      </c>
      <c r="H10" s="47">
        <v>129</v>
      </c>
      <c r="I10" s="47">
        <v>125.36</v>
      </c>
      <c r="J10" s="47">
        <v>26</v>
      </c>
      <c r="K10" s="47">
        <v>24.61</v>
      </c>
      <c r="L10" s="47">
        <v>4</v>
      </c>
      <c r="M10" s="47">
        <v>4</v>
      </c>
      <c r="N10" s="47">
        <v>10</v>
      </c>
      <c r="O10" s="47">
        <v>8.06</v>
      </c>
      <c r="P10" s="70">
        <f t="shared" si="5"/>
        <v>971</v>
      </c>
      <c r="Q10" s="70">
        <f t="shared" si="0"/>
        <v>876.7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6</v>
      </c>
      <c r="Y10" s="47">
        <v>6</v>
      </c>
      <c r="Z10" s="65">
        <f t="shared" si="1"/>
        <v>6</v>
      </c>
      <c r="AA10" s="65">
        <f t="shared" si="1"/>
        <v>6</v>
      </c>
      <c r="AB10" s="36">
        <f t="shared" si="2"/>
        <v>977</v>
      </c>
      <c r="AC10" s="36">
        <f t="shared" si="2"/>
        <v>882.7</v>
      </c>
      <c r="AD10" s="29">
        <v>1768417.36</v>
      </c>
      <c r="AE10" s="29">
        <v>40073.22</v>
      </c>
      <c r="AF10" s="29">
        <v>9400</v>
      </c>
      <c r="AG10" s="29">
        <v>19033.43</v>
      </c>
      <c r="AH10" s="29">
        <v>318960.99</v>
      </c>
      <c r="AI10" s="29">
        <v>124256.38</v>
      </c>
      <c r="AJ10" s="41">
        <f t="shared" si="6"/>
        <v>2280141.38</v>
      </c>
      <c r="AK10" s="30"/>
      <c r="AL10" s="30">
        <v>26342.16</v>
      </c>
      <c r="AM10" s="42">
        <f t="shared" si="3"/>
        <v>26342.16</v>
      </c>
      <c r="AN10" s="43">
        <f t="shared" si="4"/>
        <v>2306483.54</v>
      </c>
      <c r="AO10" s="16"/>
    </row>
    <row r="11" spans="1:41" ht="60">
      <c r="A11" s="9" t="s">
        <v>28</v>
      </c>
      <c r="B11" s="9" t="s">
        <v>52</v>
      </c>
      <c r="C11" s="9" t="s">
        <v>53</v>
      </c>
      <c r="D11" s="47">
        <v>10</v>
      </c>
      <c r="E11" s="47">
        <v>10</v>
      </c>
      <c r="F11" s="47">
        <v>20</v>
      </c>
      <c r="G11" s="47">
        <v>19.28</v>
      </c>
      <c r="H11" s="47">
        <v>37</v>
      </c>
      <c r="I11" s="47">
        <v>37</v>
      </c>
      <c r="J11" s="47">
        <v>71</v>
      </c>
      <c r="K11" s="47">
        <v>67.19</v>
      </c>
      <c r="L11" s="47">
        <v>21</v>
      </c>
      <c r="M11" s="47">
        <v>20.9</v>
      </c>
      <c r="N11" s="47">
        <v>0</v>
      </c>
      <c r="O11" s="47">
        <v>0</v>
      </c>
      <c r="P11" s="70">
        <f t="shared" si="5"/>
        <v>159</v>
      </c>
      <c r="Q11" s="70">
        <f t="shared" si="0"/>
        <v>154.37</v>
      </c>
      <c r="R11" s="47">
        <v>8</v>
      </c>
      <c r="S11" s="47">
        <v>8</v>
      </c>
      <c r="T11" s="47">
        <v>4</v>
      </c>
      <c r="U11" s="47">
        <v>4</v>
      </c>
      <c r="V11" s="47">
        <v>6</v>
      </c>
      <c r="W11" s="47">
        <v>5.61</v>
      </c>
      <c r="X11" s="47">
        <v>0</v>
      </c>
      <c r="Y11" s="47">
        <v>0</v>
      </c>
      <c r="Z11" s="65">
        <f t="shared" si="1"/>
        <v>18</v>
      </c>
      <c r="AA11" s="65">
        <f t="shared" si="1"/>
        <v>17.61</v>
      </c>
      <c r="AB11" s="36">
        <f t="shared" si="2"/>
        <v>177</v>
      </c>
      <c r="AC11" s="36">
        <f t="shared" si="2"/>
        <v>171.98000000000002</v>
      </c>
      <c r="AD11" s="29">
        <v>715432</v>
      </c>
      <c r="AE11" s="29"/>
      <c r="AF11" s="29">
        <v>1750</v>
      </c>
      <c r="AG11" s="29"/>
      <c r="AH11" s="29">
        <v>112192</v>
      </c>
      <c r="AI11" s="29">
        <v>69785</v>
      </c>
      <c r="AJ11" s="41">
        <f t="shared" si="6"/>
        <v>899159</v>
      </c>
      <c r="AK11" s="30">
        <v>18478</v>
      </c>
      <c r="AL11" s="30"/>
      <c r="AM11" s="42">
        <f t="shared" si="3"/>
        <v>18478</v>
      </c>
      <c r="AN11" s="43">
        <f t="shared" si="4"/>
        <v>917637</v>
      </c>
      <c r="AO11" s="16"/>
    </row>
    <row r="12" spans="1:41" ht="60">
      <c r="A12" s="9" t="s">
        <v>29</v>
      </c>
      <c r="B12" s="9" t="s">
        <v>52</v>
      </c>
      <c r="C12" s="9" t="s">
        <v>53</v>
      </c>
      <c r="D12" s="47">
        <v>2</v>
      </c>
      <c r="E12" s="47">
        <v>2</v>
      </c>
      <c r="F12" s="47">
        <v>3</v>
      </c>
      <c r="G12" s="47">
        <v>3</v>
      </c>
      <c r="H12" s="47">
        <v>6</v>
      </c>
      <c r="I12" s="47">
        <v>5.4</v>
      </c>
      <c r="J12" s="47">
        <v>5</v>
      </c>
      <c r="K12" s="47">
        <v>4</v>
      </c>
      <c r="L12" s="47">
        <v>1</v>
      </c>
      <c r="M12" s="47">
        <v>1</v>
      </c>
      <c r="N12" s="47">
        <v>0</v>
      </c>
      <c r="O12" s="47">
        <v>0</v>
      </c>
      <c r="P12" s="70">
        <f t="shared" si="5"/>
        <v>17</v>
      </c>
      <c r="Q12" s="70">
        <f t="shared" si="0"/>
        <v>15.4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65">
        <f t="shared" si="1"/>
        <v>0</v>
      </c>
      <c r="AA12" s="65">
        <f t="shared" si="1"/>
        <v>0</v>
      </c>
      <c r="AB12" s="36">
        <f t="shared" si="2"/>
        <v>17</v>
      </c>
      <c r="AC12" s="36">
        <f t="shared" si="2"/>
        <v>15.4</v>
      </c>
      <c r="AD12" s="29">
        <v>52304.28</v>
      </c>
      <c r="AE12" s="29"/>
      <c r="AF12" s="29"/>
      <c r="AG12" s="29"/>
      <c r="AH12" s="29">
        <v>10925.65</v>
      </c>
      <c r="AI12" s="29">
        <v>4629.240000000001</v>
      </c>
      <c r="AJ12" s="41">
        <f t="shared" si="6"/>
        <v>67859.17</v>
      </c>
      <c r="AK12" s="30">
        <v>0</v>
      </c>
      <c r="AL12" s="30"/>
      <c r="AM12" s="42">
        <f t="shared" si="3"/>
        <v>0</v>
      </c>
      <c r="AN12" s="43">
        <f t="shared" si="4"/>
        <v>67859.17</v>
      </c>
      <c r="AO12" s="16"/>
    </row>
    <row r="13" spans="1:41" ht="60">
      <c r="A13" s="9" t="s">
        <v>30</v>
      </c>
      <c r="B13" s="9" t="s">
        <v>52</v>
      </c>
      <c r="C13" s="9" t="s">
        <v>53</v>
      </c>
      <c r="D13" s="47">
        <v>432</v>
      </c>
      <c r="E13" s="47">
        <v>400.09</v>
      </c>
      <c r="F13" s="47">
        <v>620</v>
      </c>
      <c r="G13" s="47">
        <v>608.43</v>
      </c>
      <c r="H13" s="47">
        <v>336</v>
      </c>
      <c r="I13" s="47">
        <v>330.14</v>
      </c>
      <c r="J13" s="47">
        <v>30</v>
      </c>
      <c r="K13" s="47">
        <v>30</v>
      </c>
      <c r="L13" s="47">
        <v>8</v>
      </c>
      <c r="M13" s="47">
        <v>8</v>
      </c>
      <c r="N13" s="47">
        <v>0</v>
      </c>
      <c r="O13" s="47">
        <v>0</v>
      </c>
      <c r="P13" s="70">
        <f t="shared" si="5"/>
        <v>1426</v>
      </c>
      <c r="Q13" s="70">
        <f t="shared" si="0"/>
        <v>1376.6599999999999</v>
      </c>
      <c r="R13" s="47">
        <v>102</v>
      </c>
      <c r="S13" s="47">
        <v>23.5</v>
      </c>
      <c r="T13" s="47">
        <v>2</v>
      </c>
      <c r="U13" s="47">
        <v>1.88</v>
      </c>
      <c r="V13" s="47">
        <v>64</v>
      </c>
      <c r="W13" s="47">
        <v>38.5</v>
      </c>
      <c r="X13" s="47">
        <v>1</v>
      </c>
      <c r="Y13" s="47">
        <v>0.5</v>
      </c>
      <c r="Z13" s="65">
        <f t="shared" si="1"/>
        <v>169</v>
      </c>
      <c r="AA13" s="65">
        <f t="shared" si="1"/>
        <v>64.38</v>
      </c>
      <c r="AB13" s="36">
        <f t="shared" si="2"/>
        <v>1595</v>
      </c>
      <c r="AC13" s="36">
        <f t="shared" si="2"/>
        <v>1441.04</v>
      </c>
      <c r="AD13" s="29">
        <v>3410297.93</v>
      </c>
      <c r="AE13" s="29">
        <v>197779.59</v>
      </c>
      <c r="AF13" s="29">
        <v>0</v>
      </c>
      <c r="AG13" s="29">
        <v>21516.6</v>
      </c>
      <c r="AH13" s="29">
        <v>384151.86</v>
      </c>
      <c r="AI13" s="29">
        <v>278992.08</v>
      </c>
      <c r="AJ13" s="41">
        <f t="shared" si="6"/>
        <v>4292738.06</v>
      </c>
      <c r="AK13" s="30">
        <v>373634</v>
      </c>
      <c r="AL13" s="30">
        <v>8350</v>
      </c>
      <c r="AM13" s="42">
        <f t="shared" si="3"/>
        <v>381984</v>
      </c>
      <c r="AN13" s="43">
        <f t="shared" si="4"/>
        <v>4674722.06</v>
      </c>
      <c r="AO13" s="16"/>
    </row>
    <row r="14" spans="1:41" ht="60">
      <c r="A14" s="9" t="s">
        <v>31</v>
      </c>
      <c r="B14" s="9" t="s">
        <v>52</v>
      </c>
      <c r="C14" s="9" t="s">
        <v>53</v>
      </c>
      <c r="D14" s="47">
        <v>33</v>
      </c>
      <c r="E14" s="47">
        <v>32.1</v>
      </c>
      <c r="F14" s="47">
        <v>6</v>
      </c>
      <c r="G14" s="47">
        <v>5.8</v>
      </c>
      <c r="H14" s="47">
        <v>49</v>
      </c>
      <c r="I14" s="47">
        <v>47.9</v>
      </c>
      <c r="J14" s="47">
        <v>12</v>
      </c>
      <c r="K14" s="47">
        <v>11.7</v>
      </c>
      <c r="L14" s="47">
        <v>2</v>
      </c>
      <c r="M14" s="47">
        <v>2</v>
      </c>
      <c r="N14" s="47">
        <v>0</v>
      </c>
      <c r="O14" s="47">
        <v>0</v>
      </c>
      <c r="P14" s="70">
        <f t="shared" si="5"/>
        <v>102</v>
      </c>
      <c r="Q14" s="70">
        <f t="shared" si="0"/>
        <v>99.5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1</v>
      </c>
      <c r="Y14" s="47">
        <v>1</v>
      </c>
      <c r="Z14" s="65">
        <f t="shared" si="1"/>
        <v>1</v>
      </c>
      <c r="AA14" s="65">
        <f t="shared" si="1"/>
        <v>1</v>
      </c>
      <c r="AB14" s="36">
        <f t="shared" si="2"/>
        <v>103</v>
      </c>
      <c r="AC14" s="36">
        <f t="shared" si="2"/>
        <v>100.5</v>
      </c>
      <c r="AD14" s="29">
        <v>336463.39</v>
      </c>
      <c r="AE14" s="29">
        <v>0</v>
      </c>
      <c r="AF14" s="29">
        <v>0</v>
      </c>
      <c r="AG14" s="29">
        <v>273.41</v>
      </c>
      <c r="AH14" s="29">
        <v>52789.92</v>
      </c>
      <c r="AI14" s="29">
        <v>29747.57</v>
      </c>
      <c r="AJ14" s="41">
        <f t="shared" si="6"/>
        <v>419274.29</v>
      </c>
      <c r="AK14" s="30">
        <v>9174.73</v>
      </c>
      <c r="AL14" s="30"/>
      <c r="AM14" s="42">
        <f t="shared" si="3"/>
        <v>9174.73</v>
      </c>
      <c r="AN14" s="43">
        <f t="shared" si="4"/>
        <v>428449.01999999996</v>
      </c>
      <c r="AO14" s="16"/>
    </row>
    <row r="15" spans="1:41" ht="60">
      <c r="A15" s="9" t="s">
        <v>32</v>
      </c>
      <c r="B15" s="9" t="s">
        <v>52</v>
      </c>
      <c r="C15" s="9" t="s">
        <v>53</v>
      </c>
      <c r="D15" s="76">
        <v>16</v>
      </c>
      <c r="E15" s="75">
        <v>14.9</v>
      </c>
      <c r="F15" s="75">
        <v>19</v>
      </c>
      <c r="G15" s="75">
        <v>18.2</v>
      </c>
      <c r="H15" s="75">
        <v>76</v>
      </c>
      <c r="I15" s="75">
        <v>62.9</v>
      </c>
      <c r="J15" s="75">
        <v>16</v>
      </c>
      <c r="K15" s="75">
        <v>15.6</v>
      </c>
      <c r="L15" s="75">
        <v>3</v>
      </c>
      <c r="M15" s="75">
        <v>3</v>
      </c>
      <c r="N15" s="75">
        <v>14</v>
      </c>
      <c r="O15" s="75">
        <v>14</v>
      </c>
      <c r="P15" s="70">
        <f t="shared" si="5"/>
        <v>144</v>
      </c>
      <c r="Q15" s="70">
        <f t="shared" si="0"/>
        <v>128.6</v>
      </c>
      <c r="R15" s="75">
        <v>1</v>
      </c>
      <c r="S15" s="75">
        <v>1</v>
      </c>
      <c r="T15" s="75">
        <v>0</v>
      </c>
      <c r="U15" s="75">
        <v>0</v>
      </c>
      <c r="V15" s="75">
        <v>1</v>
      </c>
      <c r="W15" s="75">
        <v>1</v>
      </c>
      <c r="X15" s="75">
        <v>0</v>
      </c>
      <c r="Y15" s="75">
        <v>0</v>
      </c>
      <c r="Z15" s="65">
        <f t="shared" si="1"/>
        <v>2</v>
      </c>
      <c r="AA15" s="65">
        <f t="shared" si="1"/>
        <v>2</v>
      </c>
      <c r="AB15" s="36">
        <f t="shared" si="2"/>
        <v>146</v>
      </c>
      <c r="AC15" s="36">
        <f t="shared" si="2"/>
        <v>130.6</v>
      </c>
      <c r="AD15" s="53">
        <v>332266</v>
      </c>
      <c r="AE15" s="68">
        <v>5236</v>
      </c>
      <c r="AF15" s="68">
        <v>0</v>
      </c>
      <c r="AG15" s="68">
        <v>188</v>
      </c>
      <c r="AH15" s="68">
        <v>81220</v>
      </c>
      <c r="AI15" s="68">
        <v>23308</v>
      </c>
      <c r="AJ15" s="41">
        <f t="shared" si="6"/>
        <v>442218</v>
      </c>
      <c r="AK15" s="53">
        <v>4144</v>
      </c>
      <c r="AL15" s="101">
        <v>18000</v>
      </c>
      <c r="AM15" s="42">
        <f t="shared" si="3"/>
        <v>22144</v>
      </c>
      <c r="AN15" s="43">
        <f t="shared" si="4"/>
        <v>464362</v>
      </c>
      <c r="AO15" s="16" t="s">
        <v>58</v>
      </c>
    </row>
    <row r="16" spans="1:41" ht="60">
      <c r="A16" s="9" t="s">
        <v>33</v>
      </c>
      <c r="B16" s="9" t="s">
        <v>52</v>
      </c>
      <c r="C16" s="9" t="s">
        <v>53</v>
      </c>
      <c r="D16" s="76">
        <v>28</v>
      </c>
      <c r="E16" s="75">
        <v>26.68</v>
      </c>
      <c r="F16" s="75">
        <v>36</v>
      </c>
      <c r="G16" s="75">
        <v>34.18</v>
      </c>
      <c r="H16" s="75">
        <v>121</v>
      </c>
      <c r="I16" s="75">
        <v>115.17</v>
      </c>
      <c r="J16" s="75">
        <v>30</v>
      </c>
      <c r="K16" s="75">
        <v>27.73</v>
      </c>
      <c r="L16" s="75">
        <v>4</v>
      </c>
      <c r="M16" s="75">
        <v>4</v>
      </c>
      <c r="N16" s="75">
        <v>0</v>
      </c>
      <c r="O16" s="75">
        <v>0</v>
      </c>
      <c r="P16" s="70">
        <f t="shared" si="5"/>
        <v>219</v>
      </c>
      <c r="Q16" s="70">
        <f t="shared" si="0"/>
        <v>207.76</v>
      </c>
      <c r="R16" s="75">
        <v>4</v>
      </c>
      <c r="S16" s="75">
        <v>4</v>
      </c>
      <c r="T16" s="75">
        <v>0</v>
      </c>
      <c r="U16" s="75">
        <v>0</v>
      </c>
      <c r="V16" s="75">
        <v>9</v>
      </c>
      <c r="W16" s="75">
        <v>9</v>
      </c>
      <c r="X16" s="75">
        <v>0</v>
      </c>
      <c r="Y16" s="75">
        <v>0</v>
      </c>
      <c r="Z16" s="65">
        <f t="shared" si="1"/>
        <v>13</v>
      </c>
      <c r="AA16" s="65">
        <f t="shared" si="1"/>
        <v>13</v>
      </c>
      <c r="AB16" s="36">
        <f t="shared" si="2"/>
        <v>232</v>
      </c>
      <c r="AC16" s="36">
        <f t="shared" si="2"/>
        <v>220.76</v>
      </c>
      <c r="AD16" s="53">
        <v>566971.52</v>
      </c>
      <c r="AE16" s="68">
        <v>8282.11</v>
      </c>
      <c r="AF16" s="68">
        <v>1950</v>
      </c>
      <c r="AG16" s="68">
        <v>2597.61</v>
      </c>
      <c r="AH16" s="68">
        <v>142659.65</v>
      </c>
      <c r="AI16" s="68">
        <v>45547.44</v>
      </c>
      <c r="AJ16" s="41">
        <f>SUM(AD16:AI16)</f>
        <v>768008.3300000001</v>
      </c>
      <c r="AK16" s="53">
        <v>48110.69</v>
      </c>
      <c r="AL16" s="101"/>
      <c r="AM16" s="42">
        <f t="shared" si="3"/>
        <v>48110.69</v>
      </c>
      <c r="AN16" s="43">
        <f t="shared" si="4"/>
        <v>816119.02</v>
      </c>
      <c r="AO16" s="16"/>
    </row>
    <row r="17" spans="1:41" ht="60">
      <c r="A17" s="9" t="s">
        <v>34</v>
      </c>
      <c r="B17" s="9" t="s">
        <v>52</v>
      </c>
      <c r="C17" s="9" t="s">
        <v>53</v>
      </c>
      <c r="D17" s="76">
        <v>33</v>
      </c>
      <c r="E17" s="75">
        <v>29</v>
      </c>
      <c r="F17" s="75">
        <v>29</v>
      </c>
      <c r="G17" s="75">
        <v>27</v>
      </c>
      <c r="H17" s="75">
        <v>24</v>
      </c>
      <c r="I17" s="75">
        <v>24</v>
      </c>
      <c r="J17" s="75">
        <v>5</v>
      </c>
      <c r="K17" s="75">
        <v>5</v>
      </c>
      <c r="L17" s="75">
        <v>0</v>
      </c>
      <c r="M17" s="75">
        <v>0</v>
      </c>
      <c r="N17" s="75">
        <v>5</v>
      </c>
      <c r="O17" s="75">
        <v>1</v>
      </c>
      <c r="P17" s="70">
        <f t="shared" si="5"/>
        <v>96</v>
      </c>
      <c r="Q17" s="70">
        <f t="shared" si="0"/>
        <v>86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5">
        <f t="shared" si="1"/>
        <v>0</v>
      </c>
      <c r="AA17" s="65">
        <f t="shared" si="1"/>
        <v>0</v>
      </c>
      <c r="AB17" s="36">
        <f t="shared" si="2"/>
        <v>96</v>
      </c>
      <c r="AC17" s="36">
        <f t="shared" si="2"/>
        <v>86</v>
      </c>
      <c r="AD17" s="53">
        <v>263723</v>
      </c>
      <c r="AE17" s="68">
        <v>18978</v>
      </c>
      <c r="AF17" s="68">
        <v>33713</v>
      </c>
      <c r="AG17" s="68">
        <v>602</v>
      </c>
      <c r="AH17" s="68">
        <v>46665</v>
      </c>
      <c r="AI17" s="68">
        <v>308839</v>
      </c>
      <c r="AJ17" s="41">
        <f>SUM(AD17:AI17)</f>
        <v>672520</v>
      </c>
      <c r="AK17" s="101">
        <v>0</v>
      </c>
      <c r="AL17" s="101"/>
      <c r="AM17" s="42">
        <f t="shared" si="3"/>
        <v>0</v>
      </c>
      <c r="AN17" s="43">
        <f t="shared" si="4"/>
        <v>672520</v>
      </c>
      <c r="AO17" s="16"/>
    </row>
    <row r="18" spans="1:41" ht="60">
      <c r="A18" s="9" t="s">
        <v>35</v>
      </c>
      <c r="B18" s="9" t="s">
        <v>52</v>
      </c>
      <c r="C18" s="9" t="s">
        <v>53</v>
      </c>
      <c r="D18" s="47" t="s">
        <v>58</v>
      </c>
      <c r="E18" s="47" t="s">
        <v>58</v>
      </c>
      <c r="F18" s="47" t="s">
        <v>58</v>
      </c>
      <c r="G18" s="47" t="s">
        <v>58</v>
      </c>
      <c r="H18" s="47" t="s">
        <v>58</v>
      </c>
      <c r="I18" s="47" t="s">
        <v>58</v>
      </c>
      <c r="J18" s="47" t="s">
        <v>58</v>
      </c>
      <c r="K18" s="47" t="s">
        <v>58</v>
      </c>
      <c r="L18" s="47" t="s">
        <v>58</v>
      </c>
      <c r="M18" s="47" t="s">
        <v>58</v>
      </c>
      <c r="N18" s="47" t="s">
        <v>58</v>
      </c>
      <c r="O18" s="47" t="s">
        <v>58</v>
      </c>
      <c r="P18" s="70" t="s">
        <v>58</v>
      </c>
      <c r="Q18" s="70" t="s">
        <v>58</v>
      </c>
      <c r="R18" s="47" t="s">
        <v>58</v>
      </c>
      <c r="S18" s="47" t="s">
        <v>58</v>
      </c>
      <c r="T18" s="47" t="s">
        <v>58</v>
      </c>
      <c r="U18" s="47" t="s">
        <v>58</v>
      </c>
      <c r="V18" s="47" t="s">
        <v>58</v>
      </c>
      <c r="W18" s="47" t="s">
        <v>58</v>
      </c>
      <c r="X18" s="47" t="s">
        <v>58</v>
      </c>
      <c r="Y18" s="47" t="s">
        <v>58</v>
      </c>
      <c r="Z18" s="65" t="s">
        <v>58</v>
      </c>
      <c r="AA18" s="65" t="s">
        <v>58</v>
      </c>
      <c r="AB18" s="36" t="s">
        <v>58</v>
      </c>
      <c r="AC18" s="36" t="s">
        <v>58</v>
      </c>
      <c r="AD18" s="29"/>
      <c r="AE18" s="29"/>
      <c r="AF18" s="29"/>
      <c r="AG18" s="29"/>
      <c r="AH18" s="29"/>
      <c r="AI18" s="29"/>
      <c r="AJ18" s="41" t="s">
        <v>59</v>
      </c>
      <c r="AK18" s="30"/>
      <c r="AL18" s="30"/>
      <c r="AM18" s="42" t="s">
        <v>59</v>
      </c>
      <c r="AN18" s="43" t="s">
        <v>59</v>
      </c>
      <c r="AO18" s="16" t="s">
        <v>59</v>
      </c>
    </row>
    <row r="19" spans="1:41" ht="60">
      <c r="A19" s="9" t="s">
        <v>36</v>
      </c>
      <c r="B19" s="9" t="s">
        <v>52</v>
      </c>
      <c r="C19" s="9" t="s">
        <v>53</v>
      </c>
      <c r="D19" s="80">
        <v>6</v>
      </c>
      <c r="E19" s="77">
        <v>4.38</v>
      </c>
      <c r="F19" s="77">
        <v>28</v>
      </c>
      <c r="G19" s="77">
        <v>22.82</v>
      </c>
      <c r="H19" s="77">
        <v>139</v>
      </c>
      <c r="I19" s="77">
        <v>127.07</v>
      </c>
      <c r="J19" s="77">
        <v>64</v>
      </c>
      <c r="K19" s="77">
        <v>57.28</v>
      </c>
      <c r="L19" s="77">
        <v>34</v>
      </c>
      <c r="M19" s="77">
        <v>31.46</v>
      </c>
      <c r="N19" s="77">
        <v>0</v>
      </c>
      <c r="O19" s="77">
        <v>0</v>
      </c>
      <c r="P19" s="70">
        <f t="shared" si="5"/>
        <v>271</v>
      </c>
      <c r="Q19" s="70">
        <f t="shared" si="0"/>
        <v>243.01</v>
      </c>
      <c r="R19" s="77">
        <v>9</v>
      </c>
      <c r="S19" s="77">
        <v>8.6</v>
      </c>
      <c r="T19" s="77">
        <v>0</v>
      </c>
      <c r="U19" s="77">
        <v>0</v>
      </c>
      <c r="V19" s="77">
        <v>0</v>
      </c>
      <c r="W19" s="77">
        <v>0</v>
      </c>
      <c r="X19" s="77">
        <v>0</v>
      </c>
      <c r="Y19" s="77">
        <v>0</v>
      </c>
      <c r="Z19" s="65">
        <f t="shared" si="1"/>
        <v>9</v>
      </c>
      <c r="AA19" s="65">
        <f t="shared" si="1"/>
        <v>8.6</v>
      </c>
      <c r="AB19" s="36">
        <f t="shared" si="2"/>
        <v>280</v>
      </c>
      <c r="AC19" s="36">
        <f t="shared" si="2"/>
        <v>251.60999999999999</v>
      </c>
      <c r="AD19" s="78">
        <f>761039.94</f>
        <v>761039.94</v>
      </c>
      <c r="AE19" s="79">
        <f>1718.67</f>
        <v>1718.67</v>
      </c>
      <c r="AF19" s="79"/>
      <c r="AG19" s="79">
        <f>2711.58</f>
        <v>2711.58</v>
      </c>
      <c r="AH19" s="79">
        <f>115125.2</f>
        <v>115125.2</v>
      </c>
      <c r="AI19" s="79">
        <f>67182.97</f>
        <v>67182.97</v>
      </c>
      <c r="AJ19" s="41">
        <f aca="true" t="shared" si="7" ref="AJ19:AJ32">SUM(AD19:AI19)</f>
        <v>947778.3599999999</v>
      </c>
      <c r="AK19" s="53">
        <f>25082.63</f>
        <v>25082.63</v>
      </c>
      <c r="AL19" s="30">
        <f>152887.43</f>
        <v>152887.43</v>
      </c>
      <c r="AM19" s="42">
        <f t="shared" si="3"/>
        <v>177970.06</v>
      </c>
      <c r="AN19" s="43">
        <f t="shared" si="4"/>
        <v>1125748.42</v>
      </c>
      <c r="AO19" s="16"/>
    </row>
    <row r="20" spans="1:41" ht="60">
      <c r="A20" s="9" t="s">
        <v>37</v>
      </c>
      <c r="B20" s="9" t="s">
        <v>56</v>
      </c>
      <c r="C20" s="9" t="s">
        <v>53</v>
      </c>
      <c r="D20" s="47">
        <v>737</v>
      </c>
      <c r="E20" s="47">
        <v>673.71</v>
      </c>
      <c r="F20" s="47">
        <v>357</v>
      </c>
      <c r="G20" s="47">
        <v>337.43</v>
      </c>
      <c r="H20" s="47">
        <v>806</v>
      </c>
      <c r="I20" s="47">
        <v>776.78</v>
      </c>
      <c r="J20" s="47">
        <v>93</v>
      </c>
      <c r="K20" s="47">
        <v>91.85</v>
      </c>
      <c r="L20" s="47">
        <v>8</v>
      </c>
      <c r="M20" s="47">
        <v>8</v>
      </c>
      <c r="N20" s="47">
        <v>0</v>
      </c>
      <c r="O20" s="47">
        <v>0</v>
      </c>
      <c r="P20" s="70">
        <f t="shared" si="5"/>
        <v>2001</v>
      </c>
      <c r="Q20" s="70">
        <f t="shared" si="0"/>
        <v>1887.77</v>
      </c>
      <c r="R20" s="47">
        <v>113</v>
      </c>
      <c r="S20" s="47">
        <v>113</v>
      </c>
      <c r="T20" s="47">
        <v>0</v>
      </c>
      <c r="U20" s="47">
        <v>0</v>
      </c>
      <c r="V20" s="47">
        <v>34</v>
      </c>
      <c r="W20" s="47">
        <v>34</v>
      </c>
      <c r="X20" s="47">
        <v>0</v>
      </c>
      <c r="Y20" s="47">
        <v>0</v>
      </c>
      <c r="Z20" s="65">
        <f t="shared" si="1"/>
        <v>147</v>
      </c>
      <c r="AA20" s="65">
        <f t="shared" si="1"/>
        <v>147</v>
      </c>
      <c r="AB20" s="36">
        <f t="shared" si="2"/>
        <v>2148</v>
      </c>
      <c r="AC20" s="36">
        <f t="shared" si="2"/>
        <v>2034.77</v>
      </c>
      <c r="AD20" s="29">
        <v>4504710</v>
      </c>
      <c r="AE20" s="29">
        <v>11745</v>
      </c>
      <c r="AF20" s="29">
        <v>0</v>
      </c>
      <c r="AG20" s="29">
        <v>602</v>
      </c>
      <c r="AH20" s="29">
        <v>849672</v>
      </c>
      <c r="AI20" s="29">
        <v>378198</v>
      </c>
      <c r="AJ20" s="41">
        <f t="shared" si="7"/>
        <v>5744927</v>
      </c>
      <c r="AK20" s="30">
        <v>450966</v>
      </c>
      <c r="AL20" s="30"/>
      <c r="AM20" s="42">
        <f t="shared" si="3"/>
        <v>450966</v>
      </c>
      <c r="AN20" s="43">
        <f t="shared" si="4"/>
        <v>6195893</v>
      </c>
      <c r="AO20" s="16"/>
    </row>
    <row r="21" spans="1:41" ht="60">
      <c r="A21" s="9" t="s">
        <v>38</v>
      </c>
      <c r="B21" s="9" t="s">
        <v>52</v>
      </c>
      <c r="C21" s="9" t="s">
        <v>53</v>
      </c>
      <c r="D21" s="76">
        <v>387</v>
      </c>
      <c r="E21" s="75">
        <v>353.7</v>
      </c>
      <c r="F21" s="75">
        <v>637</v>
      </c>
      <c r="G21" s="75">
        <v>587.8</v>
      </c>
      <c r="H21" s="75">
        <v>1780</v>
      </c>
      <c r="I21" s="75">
        <v>1733.4</v>
      </c>
      <c r="J21" s="75">
        <v>254</v>
      </c>
      <c r="K21" s="75">
        <v>244.9</v>
      </c>
      <c r="L21" s="75">
        <v>103</v>
      </c>
      <c r="M21" s="75">
        <v>99.7</v>
      </c>
      <c r="N21" s="75">
        <v>64</v>
      </c>
      <c r="O21" s="75">
        <v>42.8</v>
      </c>
      <c r="P21" s="70">
        <f t="shared" si="5"/>
        <v>3225</v>
      </c>
      <c r="Q21" s="70">
        <f t="shared" si="0"/>
        <v>3062.3</v>
      </c>
      <c r="R21" s="75">
        <v>25</v>
      </c>
      <c r="S21" s="75">
        <v>25</v>
      </c>
      <c r="T21" s="75">
        <v>30</v>
      </c>
      <c r="U21" s="75">
        <v>30</v>
      </c>
      <c r="V21" s="75">
        <v>7</v>
      </c>
      <c r="W21" s="75">
        <v>7</v>
      </c>
      <c r="X21" s="75">
        <v>1</v>
      </c>
      <c r="Y21" s="75">
        <v>1</v>
      </c>
      <c r="Z21" s="65">
        <f t="shared" si="1"/>
        <v>63</v>
      </c>
      <c r="AA21" s="65">
        <f t="shared" si="1"/>
        <v>63</v>
      </c>
      <c r="AB21" s="36">
        <f>SUM(P21+Z21)</f>
        <v>3288</v>
      </c>
      <c r="AC21" s="36">
        <f t="shared" si="2"/>
        <v>3125.3</v>
      </c>
      <c r="AD21" s="53">
        <f>11246457-AF21</f>
        <v>10220553</v>
      </c>
      <c r="AE21" s="68">
        <v>916537</v>
      </c>
      <c r="AF21" s="68">
        <v>1025904</v>
      </c>
      <c r="AG21" s="68">
        <v>44371</v>
      </c>
      <c r="AH21" s="68">
        <v>1237783</v>
      </c>
      <c r="AI21" s="68">
        <v>1148982</v>
      </c>
      <c r="AJ21" s="41">
        <f t="shared" si="7"/>
        <v>14594130</v>
      </c>
      <c r="AK21" s="53">
        <v>412726.35</v>
      </c>
      <c r="AL21" s="101">
        <v>1911</v>
      </c>
      <c r="AM21" s="42">
        <f t="shared" si="3"/>
        <v>414637.35</v>
      </c>
      <c r="AN21" s="43">
        <f t="shared" si="4"/>
        <v>15008767.35</v>
      </c>
      <c r="AO21" s="16"/>
    </row>
    <row r="22" spans="1:41" ht="60">
      <c r="A22" s="9" t="s">
        <v>39</v>
      </c>
      <c r="B22" s="9" t="s">
        <v>56</v>
      </c>
      <c r="C22" s="9" t="s">
        <v>53</v>
      </c>
      <c r="D22" s="47">
        <v>5</v>
      </c>
      <c r="E22" s="47">
        <v>3.89</v>
      </c>
      <c r="F22" s="47">
        <v>9</v>
      </c>
      <c r="G22" s="47">
        <v>8.83</v>
      </c>
      <c r="H22" s="47">
        <v>38</v>
      </c>
      <c r="I22" s="47">
        <v>37.61</v>
      </c>
      <c r="J22" s="47">
        <v>17</v>
      </c>
      <c r="K22" s="47">
        <v>15.99</v>
      </c>
      <c r="L22" s="47">
        <v>1</v>
      </c>
      <c r="M22" s="47">
        <v>1</v>
      </c>
      <c r="N22" s="47">
        <v>0</v>
      </c>
      <c r="O22" s="47">
        <v>0</v>
      </c>
      <c r="P22" s="70">
        <f t="shared" si="5"/>
        <v>70</v>
      </c>
      <c r="Q22" s="70">
        <f t="shared" si="0"/>
        <v>67.32</v>
      </c>
      <c r="R22" s="47">
        <v>3</v>
      </c>
      <c r="S22" s="47">
        <v>3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65">
        <f t="shared" si="1"/>
        <v>3</v>
      </c>
      <c r="AA22" s="65">
        <f t="shared" si="1"/>
        <v>3</v>
      </c>
      <c r="AB22" s="36">
        <f t="shared" si="2"/>
        <v>73</v>
      </c>
      <c r="AC22" s="36">
        <f t="shared" si="2"/>
        <v>70.32</v>
      </c>
      <c r="AD22" s="29">
        <v>212656.27</v>
      </c>
      <c r="AE22" s="29"/>
      <c r="AF22" s="29"/>
      <c r="AG22" s="29"/>
      <c r="AH22" s="29">
        <v>41221.67</v>
      </c>
      <c r="AI22" s="29">
        <v>18578.36</v>
      </c>
      <c r="AJ22" s="41">
        <f t="shared" si="7"/>
        <v>272456.3</v>
      </c>
      <c r="AK22" s="30">
        <v>4996.18</v>
      </c>
      <c r="AL22" s="30">
        <v>2520.37</v>
      </c>
      <c r="AM22" s="42">
        <f t="shared" si="3"/>
        <v>7516.55</v>
      </c>
      <c r="AN22" s="43">
        <f t="shared" si="4"/>
        <v>279972.85</v>
      </c>
      <c r="AO22" s="16"/>
    </row>
    <row r="23" spans="1:41" ht="60">
      <c r="A23" s="9" t="s">
        <v>40</v>
      </c>
      <c r="B23" s="9" t="s">
        <v>52</v>
      </c>
      <c r="C23" s="9" t="s">
        <v>53</v>
      </c>
      <c r="D23" s="76">
        <v>259</v>
      </c>
      <c r="E23" s="75">
        <v>234.99</v>
      </c>
      <c r="F23" s="75">
        <v>428</v>
      </c>
      <c r="G23" s="75">
        <v>403.59</v>
      </c>
      <c r="H23" s="75">
        <v>1063</v>
      </c>
      <c r="I23" s="75">
        <v>1015</v>
      </c>
      <c r="J23" s="75">
        <v>404</v>
      </c>
      <c r="K23" s="75">
        <v>383.6</v>
      </c>
      <c r="L23" s="75">
        <v>23</v>
      </c>
      <c r="M23" s="75">
        <v>22.47</v>
      </c>
      <c r="N23" s="75">
        <v>223</v>
      </c>
      <c r="O23" s="75">
        <v>215.54</v>
      </c>
      <c r="P23" s="70">
        <f t="shared" si="5"/>
        <v>2400</v>
      </c>
      <c r="Q23" s="70">
        <f t="shared" si="0"/>
        <v>2275.1899999999996</v>
      </c>
      <c r="R23" s="75">
        <v>12</v>
      </c>
      <c r="S23" s="75">
        <v>11.2</v>
      </c>
      <c r="T23" s="75">
        <v>0</v>
      </c>
      <c r="U23" s="75">
        <v>0</v>
      </c>
      <c r="V23" s="75">
        <v>5</v>
      </c>
      <c r="W23" s="75">
        <v>5</v>
      </c>
      <c r="X23" s="75">
        <v>2</v>
      </c>
      <c r="Y23" s="75">
        <v>2</v>
      </c>
      <c r="Z23" s="65">
        <f t="shared" si="1"/>
        <v>19</v>
      </c>
      <c r="AA23" s="65">
        <f t="shared" si="1"/>
        <v>18.2</v>
      </c>
      <c r="AB23" s="36">
        <f t="shared" si="2"/>
        <v>2419</v>
      </c>
      <c r="AC23" s="36">
        <f t="shared" si="2"/>
        <v>2293.3899999999994</v>
      </c>
      <c r="AD23" s="53">
        <v>4685965.73</v>
      </c>
      <c r="AE23" s="68">
        <v>285713.34</v>
      </c>
      <c r="AF23" s="68"/>
      <c r="AG23" s="68">
        <v>29767.5</v>
      </c>
      <c r="AH23" s="68">
        <v>1151700</v>
      </c>
      <c r="AI23" s="68">
        <v>410664.25</v>
      </c>
      <c r="AJ23" s="41">
        <f t="shared" si="7"/>
        <v>6563810.82</v>
      </c>
      <c r="AK23" s="53">
        <v>171396.61</v>
      </c>
      <c r="AL23" s="101"/>
      <c r="AM23" s="42">
        <f t="shared" si="3"/>
        <v>171396.61</v>
      </c>
      <c r="AN23" s="43">
        <f t="shared" si="4"/>
        <v>6735207.430000001</v>
      </c>
      <c r="AO23" s="16"/>
    </row>
    <row r="24" spans="1:41" ht="60">
      <c r="A24" s="9" t="s">
        <v>41</v>
      </c>
      <c r="B24" s="9" t="s">
        <v>52</v>
      </c>
      <c r="C24" s="9" t="s">
        <v>53</v>
      </c>
      <c r="D24" s="77">
        <v>0</v>
      </c>
      <c r="E24" s="77">
        <v>0</v>
      </c>
      <c r="F24" s="77">
        <v>0</v>
      </c>
      <c r="G24" s="77">
        <v>0</v>
      </c>
      <c r="H24" s="77">
        <v>10</v>
      </c>
      <c r="I24" s="77">
        <v>9.41</v>
      </c>
      <c r="J24" s="77">
        <v>3</v>
      </c>
      <c r="K24" s="77">
        <v>2.31</v>
      </c>
      <c r="L24" s="77">
        <v>2</v>
      </c>
      <c r="M24" s="77">
        <v>1.61</v>
      </c>
      <c r="N24" s="77">
        <v>0</v>
      </c>
      <c r="O24" s="77">
        <v>0</v>
      </c>
      <c r="P24" s="70">
        <f t="shared" si="5"/>
        <v>15</v>
      </c>
      <c r="Q24" s="70">
        <f t="shared" si="0"/>
        <v>13.33</v>
      </c>
      <c r="R24" s="77">
        <v>2</v>
      </c>
      <c r="S24" s="77">
        <v>2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65">
        <f t="shared" si="1"/>
        <v>2</v>
      </c>
      <c r="AA24" s="65">
        <f t="shared" si="1"/>
        <v>2</v>
      </c>
      <c r="AB24" s="36">
        <f t="shared" si="2"/>
        <v>17</v>
      </c>
      <c r="AC24" s="36">
        <f t="shared" si="2"/>
        <v>15.33</v>
      </c>
      <c r="AD24" s="78">
        <f>54610.29</f>
        <v>54610.29</v>
      </c>
      <c r="AE24" s="79"/>
      <c r="AF24" s="79"/>
      <c r="AG24" s="79">
        <v>0</v>
      </c>
      <c r="AH24" s="79">
        <f>7210.11</f>
        <v>7210.11</v>
      </c>
      <c r="AI24" s="79">
        <f>5718.16</f>
        <v>5718.16</v>
      </c>
      <c r="AJ24" s="41">
        <f t="shared" si="7"/>
        <v>67538.56</v>
      </c>
      <c r="AK24" s="53">
        <f>5320.67</f>
        <v>5320.67</v>
      </c>
      <c r="AL24" s="30"/>
      <c r="AM24" s="42">
        <f t="shared" si="3"/>
        <v>5320.67</v>
      </c>
      <c r="AN24" s="43">
        <f t="shared" si="4"/>
        <v>72859.23</v>
      </c>
      <c r="AO24" s="18"/>
    </row>
    <row r="25" spans="1:41" ht="60">
      <c r="A25" s="9" t="s">
        <v>42</v>
      </c>
      <c r="B25" s="9" t="s">
        <v>52</v>
      </c>
      <c r="C25" s="9" t="s">
        <v>53</v>
      </c>
      <c r="D25" s="76">
        <v>139</v>
      </c>
      <c r="E25" s="75">
        <v>133</v>
      </c>
      <c r="F25" s="75">
        <v>258</v>
      </c>
      <c r="G25" s="75">
        <v>244.6</v>
      </c>
      <c r="H25" s="75">
        <v>951</v>
      </c>
      <c r="I25" s="75">
        <v>931.7</v>
      </c>
      <c r="J25" s="75">
        <v>319</v>
      </c>
      <c r="K25" s="75">
        <v>309.1</v>
      </c>
      <c r="L25" s="75">
        <v>34</v>
      </c>
      <c r="M25" s="75">
        <v>31.3</v>
      </c>
      <c r="N25" s="75">
        <v>50</v>
      </c>
      <c r="O25" s="75">
        <v>43.5</v>
      </c>
      <c r="P25" s="70">
        <f t="shared" si="5"/>
        <v>1751</v>
      </c>
      <c r="Q25" s="70">
        <f t="shared" si="0"/>
        <v>1693.2</v>
      </c>
      <c r="R25" s="75">
        <v>10</v>
      </c>
      <c r="S25" s="75">
        <v>9.5</v>
      </c>
      <c r="T25" s="75">
        <v>0</v>
      </c>
      <c r="U25" s="75">
        <v>0</v>
      </c>
      <c r="V25" s="75">
        <v>9</v>
      </c>
      <c r="W25" s="75">
        <v>8.5</v>
      </c>
      <c r="X25" s="75">
        <v>0</v>
      </c>
      <c r="Y25" s="75">
        <v>0</v>
      </c>
      <c r="Z25" s="65">
        <f t="shared" si="1"/>
        <v>19</v>
      </c>
      <c r="AA25" s="65">
        <f t="shared" si="1"/>
        <v>18</v>
      </c>
      <c r="AB25" s="36">
        <f t="shared" si="2"/>
        <v>1770</v>
      </c>
      <c r="AC25" s="36">
        <f t="shared" si="2"/>
        <v>1711.2</v>
      </c>
      <c r="AD25" s="53">
        <v>4915495</v>
      </c>
      <c r="AE25" s="68">
        <v>171410</v>
      </c>
      <c r="AF25" s="68">
        <v>3884</v>
      </c>
      <c r="AG25" s="68">
        <v>142103</v>
      </c>
      <c r="AH25" s="68">
        <v>1267760</v>
      </c>
      <c r="AI25" s="68">
        <v>429420</v>
      </c>
      <c r="AJ25" s="41">
        <f t="shared" si="7"/>
        <v>6930072</v>
      </c>
      <c r="AK25" s="101">
        <v>88680</v>
      </c>
      <c r="AL25" s="101"/>
      <c r="AM25" s="42">
        <f t="shared" si="3"/>
        <v>88680</v>
      </c>
      <c r="AN25" s="43">
        <f t="shared" si="4"/>
        <v>7018752</v>
      </c>
      <c r="AO25" s="16"/>
    </row>
    <row r="26" spans="1:41" ht="60">
      <c r="A26" s="9" t="s">
        <v>43</v>
      </c>
      <c r="B26" s="9" t="s">
        <v>56</v>
      </c>
      <c r="C26" s="9" t="s">
        <v>53</v>
      </c>
      <c r="D26" s="76">
        <v>116</v>
      </c>
      <c r="E26" s="75">
        <v>112.27</v>
      </c>
      <c r="F26" s="75">
        <v>414</v>
      </c>
      <c r="G26" s="75">
        <v>399.82</v>
      </c>
      <c r="H26" s="75">
        <v>570</v>
      </c>
      <c r="I26" s="75">
        <v>557.34</v>
      </c>
      <c r="J26" s="75">
        <v>166</v>
      </c>
      <c r="K26" s="75">
        <v>164.93</v>
      </c>
      <c r="L26" s="75">
        <v>44</v>
      </c>
      <c r="M26" s="75">
        <v>43.45</v>
      </c>
      <c r="N26" s="75">
        <v>2</v>
      </c>
      <c r="O26" s="75">
        <v>1.95</v>
      </c>
      <c r="P26" s="70">
        <f t="shared" si="5"/>
        <v>1312</v>
      </c>
      <c r="Q26" s="70">
        <f t="shared" si="0"/>
        <v>1279.7600000000002</v>
      </c>
      <c r="R26" s="75">
        <v>7</v>
      </c>
      <c r="S26" s="75">
        <v>7</v>
      </c>
      <c r="T26" s="75">
        <v>0</v>
      </c>
      <c r="U26" s="75">
        <v>0</v>
      </c>
      <c r="V26" s="75">
        <v>76</v>
      </c>
      <c r="W26" s="75">
        <v>76</v>
      </c>
      <c r="X26" s="75">
        <v>1</v>
      </c>
      <c r="Y26" s="75">
        <v>1</v>
      </c>
      <c r="Z26" s="65">
        <f t="shared" si="1"/>
        <v>84</v>
      </c>
      <c r="AA26" s="65">
        <f t="shared" si="1"/>
        <v>84</v>
      </c>
      <c r="AB26" s="36">
        <f t="shared" si="2"/>
        <v>1396</v>
      </c>
      <c r="AC26" s="36">
        <f t="shared" si="2"/>
        <v>1363.7600000000002</v>
      </c>
      <c r="AD26" s="53">
        <v>4325765.3500000015</v>
      </c>
      <c r="AE26" s="68">
        <v>129148.02000000046</v>
      </c>
      <c r="AF26" s="68">
        <v>0</v>
      </c>
      <c r="AG26" s="68">
        <v>1576.32</v>
      </c>
      <c r="AH26" s="68">
        <v>871012.1099999979</v>
      </c>
      <c r="AI26" s="68">
        <v>399670.3300000008</v>
      </c>
      <c r="AJ26" s="41">
        <f t="shared" si="7"/>
        <v>5727172.130000001</v>
      </c>
      <c r="AK26" s="101">
        <v>831960</v>
      </c>
      <c r="AL26" s="101">
        <v>0</v>
      </c>
      <c r="AM26" s="42">
        <f t="shared" si="3"/>
        <v>831960</v>
      </c>
      <c r="AN26" s="43">
        <f t="shared" si="4"/>
        <v>6559132.130000001</v>
      </c>
      <c r="AO26" s="16"/>
    </row>
    <row r="27" spans="1:41" ht="60">
      <c r="A27" s="9" t="s">
        <v>44</v>
      </c>
      <c r="B27" s="9" t="s">
        <v>52</v>
      </c>
      <c r="C27" s="9" t="s">
        <v>53</v>
      </c>
      <c r="D27" s="47">
        <v>1575</v>
      </c>
      <c r="E27" s="71">
        <v>1468.62</v>
      </c>
      <c r="F27" s="47">
        <v>698</v>
      </c>
      <c r="G27" s="71">
        <v>670.38</v>
      </c>
      <c r="H27" s="47">
        <v>102</v>
      </c>
      <c r="I27" s="71">
        <v>98.96</v>
      </c>
      <c r="J27" s="47">
        <v>12</v>
      </c>
      <c r="K27" s="47">
        <v>12</v>
      </c>
      <c r="L27" s="47">
        <v>8</v>
      </c>
      <c r="M27" s="47">
        <v>8</v>
      </c>
      <c r="N27" s="47">
        <v>7</v>
      </c>
      <c r="O27" s="47">
        <v>0.960000000000002</v>
      </c>
      <c r="P27" s="70">
        <f t="shared" si="5"/>
        <v>2402</v>
      </c>
      <c r="Q27" s="70">
        <f t="shared" si="0"/>
        <v>2258.92</v>
      </c>
      <c r="R27" s="47">
        <v>143</v>
      </c>
      <c r="S27" s="47">
        <v>143</v>
      </c>
      <c r="T27" s="47">
        <v>0</v>
      </c>
      <c r="U27" s="47">
        <v>0</v>
      </c>
      <c r="V27" s="47">
        <v>54</v>
      </c>
      <c r="W27" s="47">
        <v>54</v>
      </c>
      <c r="X27" s="47">
        <v>0</v>
      </c>
      <c r="Y27" s="47">
        <v>0</v>
      </c>
      <c r="Z27" s="65">
        <f t="shared" si="1"/>
        <v>197</v>
      </c>
      <c r="AA27" s="65">
        <f t="shared" si="1"/>
        <v>197</v>
      </c>
      <c r="AB27" s="36">
        <f t="shared" si="2"/>
        <v>2599</v>
      </c>
      <c r="AC27" s="36">
        <f t="shared" si="2"/>
        <v>2455.92</v>
      </c>
      <c r="AD27" s="29">
        <v>4090068.4000000954</v>
      </c>
      <c r="AE27" s="29">
        <v>128281.01000000042</v>
      </c>
      <c r="AF27" s="29">
        <v>15424.06</v>
      </c>
      <c r="AG27" s="29">
        <v>131558.17</v>
      </c>
      <c r="AH27" s="29">
        <v>307664.87000000104</v>
      </c>
      <c r="AI27" s="29">
        <v>325258.7999999998</v>
      </c>
      <c r="AJ27" s="41">
        <f t="shared" si="7"/>
        <v>4998255.310000096</v>
      </c>
      <c r="AK27" s="30">
        <v>884280.97</v>
      </c>
      <c r="AL27" s="30">
        <v>0</v>
      </c>
      <c r="AM27" s="42">
        <f t="shared" si="3"/>
        <v>884280.97</v>
      </c>
      <c r="AN27" s="43">
        <f t="shared" si="4"/>
        <v>5882536.280000096</v>
      </c>
      <c r="AO27" s="18"/>
    </row>
    <row r="28" spans="1:41" ht="60">
      <c r="A28" s="9" t="s">
        <v>45</v>
      </c>
      <c r="B28" s="9" t="s">
        <v>52</v>
      </c>
      <c r="C28" s="9" t="s">
        <v>53</v>
      </c>
      <c r="D28" s="47">
        <v>0</v>
      </c>
      <c r="E28" s="47">
        <v>0</v>
      </c>
      <c r="F28" s="47">
        <v>45</v>
      </c>
      <c r="G28" s="47">
        <v>45</v>
      </c>
      <c r="H28" s="47">
        <v>21</v>
      </c>
      <c r="I28" s="47">
        <v>21</v>
      </c>
      <c r="J28" s="47">
        <v>85</v>
      </c>
      <c r="K28" s="47">
        <v>85</v>
      </c>
      <c r="L28" s="47">
        <v>6</v>
      </c>
      <c r="M28" s="47">
        <v>6</v>
      </c>
      <c r="N28" s="47">
        <v>21</v>
      </c>
      <c r="O28" s="47">
        <v>21</v>
      </c>
      <c r="P28" s="70">
        <f t="shared" si="5"/>
        <v>178</v>
      </c>
      <c r="Q28" s="70">
        <f t="shared" si="0"/>
        <v>178</v>
      </c>
      <c r="R28" s="47">
        <v>14</v>
      </c>
      <c r="S28" s="47">
        <v>14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65">
        <f t="shared" si="1"/>
        <v>14</v>
      </c>
      <c r="AA28" s="65">
        <f t="shared" si="1"/>
        <v>14</v>
      </c>
      <c r="AB28" s="36">
        <f t="shared" si="2"/>
        <v>192</v>
      </c>
      <c r="AC28" s="36">
        <f t="shared" si="2"/>
        <v>192</v>
      </c>
      <c r="AD28" s="29">
        <v>773696.7</v>
      </c>
      <c r="AE28" s="29">
        <v>74970.51</v>
      </c>
      <c r="AF28" s="29"/>
      <c r="AG28" s="29"/>
      <c r="AH28" s="29">
        <v>137158.1</v>
      </c>
      <c r="AI28" s="29">
        <v>80696.69</v>
      </c>
      <c r="AJ28" s="41">
        <f t="shared" si="7"/>
        <v>1066522</v>
      </c>
      <c r="AK28" s="30">
        <v>353972</v>
      </c>
      <c r="AL28" s="30"/>
      <c r="AM28" s="42">
        <f>SUM(AK28:AL28)</f>
        <v>353972</v>
      </c>
      <c r="AN28" s="43">
        <f t="shared" si="4"/>
        <v>1420494</v>
      </c>
      <c r="AO28" s="16"/>
    </row>
    <row r="29" spans="1:41" ht="60">
      <c r="A29" s="9" t="s">
        <v>46</v>
      </c>
      <c r="B29" s="9" t="s">
        <v>52</v>
      </c>
      <c r="C29" s="9" t="s">
        <v>53</v>
      </c>
      <c r="D29" s="76">
        <v>20</v>
      </c>
      <c r="E29" s="75">
        <v>19.7</v>
      </c>
      <c r="F29" s="75">
        <v>14</v>
      </c>
      <c r="G29" s="75">
        <v>13.6</v>
      </c>
      <c r="H29" s="75">
        <v>54</v>
      </c>
      <c r="I29" s="75">
        <v>52.8</v>
      </c>
      <c r="J29" s="75">
        <v>10</v>
      </c>
      <c r="K29" s="75">
        <v>10</v>
      </c>
      <c r="L29" s="75">
        <v>6</v>
      </c>
      <c r="M29" s="75">
        <v>6</v>
      </c>
      <c r="N29" s="75">
        <v>0</v>
      </c>
      <c r="O29" s="75">
        <v>0</v>
      </c>
      <c r="P29" s="70">
        <f t="shared" si="5"/>
        <v>104</v>
      </c>
      <c r="Q29" s="70">
        <f t="shared" si="0"/>
        <v>102.1</v>
      </c>
      <c r="R29" s="75">
        <v>0</v>
      </c>
      <c r="S29" s="75">
        <v>0</v>
      </c>
      <c r="T29" s="75">
        <v>0</v>
      </c>
      <c r="U29" s="75">
        <v>0</v>
      </c>
      <c r="V29" s="75">
        <v>1</v>
      </c>
      <c r="W29" s="75">
        <v>1</v>
      </c>
      <c r="X29" s="75">
        <v>0</v>
      </c>
      <c r="Y29" s="75">
        <v>0</v>
      </c>
      <c r="Z29" s="65">
        <f t="shared" si="1"/>
        <v>1</v>
      </c>
      <c r="AA29" s="65">
        <f t="shared" si="1"/>
        <v>1</v>
      </c>
      <c r="AB29" s="36">
        <f t="shared" si="2"/>
        <v>105</v>
      </c>
      <c r="AC29" s="36">
        <f t="shared" si="2"/>
        <v>103.1</v>
      </c>
      <c r="AD29" s="53">
        <v>368144.7</v>
      </c>
      <c r="AE29" s="68"/>
      <c r="AF29" s="68"/>
      <c r="AG29" s="68"/>
      <c r="AH29" s="68">
        <v>60927.6</v>
      </c>
      <c r="AI29" s="68">
        <v>33927.74</v>
      </c>
      <c r="AJ29" s="41">
        <f t="shared" si="7"/>
        <v>463000.04</v>
      </c>
      <c r="AK29" s="56">
        <v>10902</v>
      </c>
      <c r="AL29" s="101"/>
      <c r="AM29" s="42">
        <f>SUM(AK29:AL29)</f>
        <v>10902</v>
      </c>
      <c r="AN29" s="43">
        <f>SUM(AJ29+AM29)</f>
        <v>473902.04</v>
      </c>
      <c r="AO29" s="16"/>
    </row>
    <row r="30" spans="1:41" ht="60">
      <c r="A30" s="9" t="s">
        <v>47</v>
      </c>
      <c r="B30" s="9" t="s">
        <v>56</v>
      </c>
      <c r="C30" s="9" t="s">
        <v>53</v>
      </c>
      <c r="D30" s="47">
        <v>233</v>
      </c>
      <c r="E30" s="47">
        <v>206.01</v>
      </c>
      <c r="F30" s="47">
        <v>228</v>
      </c>
      <c r="G30" s="47">
        <v>216.82</v>
      </c>
      <c r="H30" s="47">
        <v>274</v>
      </c>
      <c r="I30" s="47">
        <v>267.06</v>
      </c>
      <c r="J30" s="47">
        <v>230</v>
      </c>
      <c r="K30" s="47">
        <v>217.97</v>
      </c>
      <c r="L30" s="47">
        <v>27</v>
      </c>
      <c r="M30" s="47">
        <v>27</v>
      </c>
      <c r="N30" s="47">
        <v>0</v>
      </c>
      <c r="O30" s="47">
        <v>0</v>
      </c>
      <c r="P30" s="70">
        <f t="shared" si="5"/>
        <v>992</v>
      </c>
      <c r="Q30" s="70">
        <f t="shared" si="0"/>
        <v>934.86</v>
      </c>
      <c r="R30" s="47">
        <v>29</v>
      </c>
      <c r="S30" s="47">
        <v>29</v>
      </c>
      <c r="T30" s="47">
        <v>0</v>
      </c>
      <c r="U30" s="47">
        <v>0</v>
      </c>
      <c r="V30" s="47">
        <v>26</v>
      </c>
      <c r="W30" s="47">
        <v>26</v>
      </c>
      <c r="X30" s="47">
        <v>0</v>
      </c>
      <c r="Y30" s="47">
        <v>0</v>
      </c>
      <c r="Z30" s="65">
        <f t="shared" si="1"/>
        <v>55</v>
      </c>
      <c r="AA30" s="65">
        <f t="shared" si="1"/>
        <v>55</v>
      </c>
      <c r="AB30" s="36">
        <f t="shared" si="2"/>
        <v>1047</v>
      </c>
      <c r="AC30" s="36">
        <f t="shared" si="2"/>
        <v>989.86</v>
      </c>
      <c r="AD30" s="29">
        <v>2264725</v>
      </c>
      <c r="AE30" s="29">
        <v>91876</v>
      </c>
      <c r="AF30" s="29">
        <v>5548</v>
      </c>
      <c r="AG30" s="29"/>
      <c r="AH30" s="29">
        <v>468566</v>
      </c>
      <c r="AI30" s="29">
        <v>204678</v>
      </c>
      <c r="AJ30" s="41">
        <f t="shared" si="7"/>
        <v>3035393</v>
      </c>
      <c r="AK30" s="30">
        <v>81431</v>
      </c>
      <c r="AL30" s="30"/>
      <c r="AM30" s="42">
        <f t="shared" si="3"/>
        <v>81431</v>
      </c>
      <c r="AN30" s="43">
        <f t="shared" si="4"/>
        <v>3116824</v>
      </c>
      <c r="AO30" s="16"/>
    </row>
    <row r="31" spans="1:41" ht="60">
      <c r="A31" s="9" t="s">
        <v>48</v>
      </c>
      <c r="B31" s="9" t="s">
        <v>56</v>
      </c>
      <c r="C31" s="9" t="s">
        <v>53</v>
      </c>
      <c r="D31" s="47">
        <v>1</v>
      </c>
      <c r="E31" s="47">
        <v>1</v>
      </c>
      <c r="F31" s="47">
        <v>7</v>
      </c>
      <c r="G31" s="47">
        <v>7</v>
      </c>
      <c r="H31" s="47">
        <v>13</v>
      </c>
      <c r="I31" s="47">
        <v>13</v>
      </c>
      <c r="J31" s="47">
        <v>20.6</v>
      </c>
      <c r="K31" s="47">
        <v>20.6</v>
      </c>
      <c r="L31" s="47">
        <v>3</v>
      </c>
      <c r="M31" s="47">
        <v>3</v>
      </c>
      <c r="N31" s="47">
        <v>1</v>
      </c>
      <c r="O31" s="47">
        <v>1</v>
      </c>
      <c r="P31" s="70">
        <f t="shared" si="5"/>
        <v>45.6</v>
      </c>
      <c r="Q31" s="70">
        <f t="shared" si="0"/>
        <v>45.6</v>
      </c>
      <c r="R31" s="47">
        <v>2</v>
      </c>
      <c r="S31" s="47">
        <v>2</v>
      </c>
      <c r="T31" s="47">
        <v>0</v>
      </c>
      <c r="U31" s="47">
        <v>0</v>
      </c>
      <c r="V31" s="47">
        <v>2</v>
      </c>
      <c r="W31" s="47">
        <v>2</v>
      </c>
      <c r="X31" s="47">
        <v>0</v>
      </c>
      <c r="Y31" s="47">
        <v>0</v>
      </c>
      <c r="Z31" s="65">
        <f t="shared" si="1"/>
        <v>4</v>
      </c>
      <c r="AA31" s="65">
        <f t="shared" si="1"/>
        <v>4</v>
      </c>
      <c r="AB31" s="36">
        <f t="shared" si="2"/>
        <v>49.6</v>
      </c>
      <c r="AC31" s="36">
        <f t="shared" si="2"/>
        <v>49.6</v>
      </c>
      <c r="AD31" s="29">
        <v>148744.94</v>
      </c>
      <c r="AE31" s="29"/>
      <c r="AF31" s="29"/>
      <c r="AG31" s="29"/>
      <c r="AH31" s="29">
        <v>29131.78</v>
      </c>
      <c r="AI31" s="29">
        <v>13451.17</v>
      </c>
      <c r="AJ31" s="41">
        <f t="shared" si="7"/>
        <v>191327.89</v>
      </c>
      <c r="AK31" s="30">
        <f>14237.31+1555.2</f>
        <v>15792.51</v>
      </c>
      <c r="AL31" s="30"/>
      <c r="AM31" s="42">
        <f t="shared" si="3"/>
        <v>15792.51</v>
      </c>
      <c r="AN31" s="43">
        <f t="shared" si="4"/>
        <v>207120.40000000002</v>
      </c>
      <c r="AO31" s="16"/>
    </row>
    <row r="32" spans="1:41" ht="60">
      <c r="A32" s="9" t="s">
        <v>49</v>
      </c>
      <c r="B32" s="9" t="s">
        <v>52</v>
      </c>
      <c r="C32" s="9" t="s">
        <v>53</v>
      </c>
      <c r="D32" s="47">
        <v>55</v>
      </c>
      <c r="E32" s="47">
        <v>51.49</v>
      </c>
      <c r="F32" s="47">
        <v>75</v>
      </c>
      <c r="G32" s="47">
        <v>73.77</v>
      </c>
      <c r="H32" s="47">
        <v>302</v>
      </c>
      <c r="I32" s="47">
        <v>298.75</v>
      </c>
      <c r="J32" s="47">
        <v>106</v>
      </c>
      <c r="K32" s="47">
        <v>104.17</v>
      </c>
      <c r="L32" s="47">
        <v>10</v>
      </c>
      <c r="M32" s="47">
        <v>9.6</v>
      </c>
      <c r="N32" s="47">
        <v>16</v>
      </c>
      <c r="O32" s="47">
        <v>16</v>
      </c>
      <c r="P32" s="70">
        <f t="shared" si="5"/>
        <v>564</v>
      </c>
      <c r="Q32" s="70">
        <f t="shared" si="0"/>
        <v>553.78</v>
      </c>
      <c r="R32" s="47">
        <v>7</v>
      </c>
      <c r="S32" s="47">
        <v>7</v>
      </c>
      <c r="T32" s="47">
        <v>0</v>
      </c>
      <c r="U32" s="47">
        <v>0</v>
      </c>
      <c r="V32" s="47">
        <v>370</v>
      </c>
      <c r="W32" s="47">
        <v>370</v>
      </c>
      <c r="X32" s="47">
        <v>0</v>
      </c>
      <c r="Y32" s="47">
        <v>0</v>
      </c>
      <c r="Z32" s="65">
        <f t="shared" si="1"/>
        <v>377</v>
      </c>
      <c r="AA32" s="65">
        <f t="shared" si="1"/>
        <v>377</v>
      </c>
      <c r="AB32" s="36">
        <f t="shared" si="2"/>
        <v>941</v>
      </c>
      <c r="AC32" s="36">
        <f t="shared" si="2"/>
        <v>930.78</v>
      </c>
      <c r="AD32" s="29">
        <v>1717388</v>
      </c>
      <c r="AE32" s="29">
        <v>0</v>
      </c>
      <c r="AF32" s="29">
        <v>61769</v>
      </c>
      <c r="AG32" s="29">
        <v>51088</v>
      </c>
      <c r="AH32" s="29">
        <v>264807</v>
      </c>
      <c r="AI32" s="29">
        <v>137261</v>
      </c>
      <c r="AJ32" s="41">
        <f t="shared" si="7"/>
        <v>2232313</v>
      </c>
      <c r="AK32" s="30">
        <v>1388484</v>
      </c>
      <c r="AL32" s="30"/>
      <c r="AM32" s="42">
        <f t="shared" si="3"/>
        <v>1388484</v>
      </c>
      <c r="AN32" s="43">
        <f t="shared" si="4"/>
        <v>3620797</v>
      </c>
      <c r="AO32" s="16"/>
    </row>
    <row r="33" spans="1:41" ht="61.5">
      <c r="A33" s="9" t="s">
        <v>50</v>
      </c>
      <c r="B33" s="9" t="s">
        <v>57</v>
      </c>
      <c r="C33" s="9" t="s">
        <v>53</v>
      </c>
      <c r="D33" s="76">
        <v>33</v>
      </c>
      <c r="E33" s="75">
        <v>28.27</v>
      </c>
      <c r="F33" s="75">
        <v>551</v>
      </c>
      <c r="G33" s="75">
        <v>538.89</v>
      </c>
      <c r="H33" s="75">
        <v>417</v>
      </c>
      <c r="I33" s="75">
        <v>406.62</v>
      </c>
      <c r="J33" s="75">
        <v>126</v>
      </c>
      <c r="K33" s="75">
        <v>123.62</v>
      </c>
      <c r="L33" s="75">
        <v>5</v>
      </c>
      <c r="M33" s="75">
        <v>4.6</v>
      </c>
      <c r="N33" s="75">
        <v>3</v>
      </c>
      <c r="O33" s="75">
        <v>0.73</v>
      </c>
      <c r="P33" s="70">
        <f t="shared" si="5"/>
        <v>1135</v>
      </c>
      <c r="Q33" s="70">
        <f t="shared" si="0"/>
        <v>1102.73</v>
      </c>
      <c r="R33" s="75">
        <v>71</v>
      </c>
      <c r="S33" s="75">
        <v>71</v>
      </c>
      <c r="T33" s="75">
        <v>2</v>
      </c>
      <c r="U33" s="75">
        <v>2</v>
      </c>
      <c r="V33" s="75">
        <v>94</v>
      </c>
      <c r="W33" s="75">
        <v>94</v>
      </c>
      <c r="X33" s="75">
        <v>0</v>
      </c>
      <c r="Y33" s="75">
        <v>0</v>
      </c>
      <c r="Z33" s="65">
        <f t="shared" si="1"/>
        <v>167</v>
      </c>
      <c r="AA33" s="65">
        <f t="shared" si="1"/>
        <v>167</v>
      </c>
      <c r="AB33" s="36">
        <f t="shared" si="2"/>
        <v>1302</v>
      </c>
      <c r="AC33" s="36">
        <f t="shared" si="2"/>
        <v>1269.73</v>
      </c>
      <c r="AD33" s="53">
        <v>2934280</v>
      </c>
      <c r="AE33" s="68">
        <v>58473</v>
      </c>
      <c r="AF33" s="68">
        <v>5000</v>
      </c>
      <c r="AG33" s="68">
        <v>34884</v>
      </c>
      <c r="AH33" s="68">
        <v>574299</v>
      </c>
      <c r="AI33" s="68">
        <v>240192</v>
      </c>
      <c r="AJ33" s="41">
        <f>SUM(AD33:AI33)</f>
        <v>3847128</v>
      </c>
      <c r="AK33" s="101">
        <v>997527.74</v>
      </c>
      <c r="AL33" s="101"/>
      <c r="AM33" s="42">
        <f t="shared" si="3"/>
        <v>997527.74</v>
      </c>
      <c r="AN33" s="43">
        <f t="shared" si="4"/>
        <v>4844655.74</v>
      </c>
      <c r="AO33" s="16"/>
    </row>
    <row r="34" spans="1:41" ht="61.5">
      <c r="A34" s="9" t="s">
        <v>51</v>
      </c>
      <c r="B34" s="9" t="s">
        <v>57</v>
      </c>
      <c r="C34" s="9" t="s">
        <v>53</v>
      </c>
      <c r="D34" s="47" t="s">
        <v>59</v>
      </c>
      <c r="E34" s="47" t="s">
        <v>59</v>
      </c>
      <c r="F34" s="47" t="s">
        <v>59</v>
      </c>
      <c r="G34" s="47" t="s">
        <v>59</v>
      </c>
      <c r="H34" s="47" t="s">
        <v>59</v>
      </c>
      <c r="I34" s="47" t="s">
        <v>59</v>
      </c>
      <c r="J34" s="47" t="s">
        <v>59</v>
      </c>
      <c r="K34" s="47" t="s">
        <v>59</v>
      </c>
      <c r="L34" s="47">
        <v>2</v>
      </c>
      <c r="M34" s="47">
        <v>2</v>
      </c>
      <c r="N34" s="47">
        <v>1964</v>
      </c>
      <c r="O34" s="47">
        <v>1888</v>
      </c>
      <c r="P34" s="70">
        <f>SUM(D35,F35,H35,J35,L34,N34)</f>
        <v>1966</v>
      </c>
      <c r="Q34" s="70">
        <f>SUM(E35,G35,I35,K35,M34,O34)</f>
        <v>1890</v>
      </c>
      <c r="R34" s="47">
        <v>17</v>
      </c>
      <c r="S34" s="47">
        <v>17</v>
      </c>
      <c r="T34" s="47">
        <v>20</v>
      </c>
      <c r="U34" s="47">
        <v>20</v>
      </c>
      <c r="V34" s="47">
        <v>37</v>
      </c>
      <c r="W34" s="47">
        <v>37</v>
      </c>
      <c r="X34" s="47">
        <v>0</v>
      </c>
      <c r="Y34" s="47">
        <v>0</v>
      </c>
      <c r="Z34" s="65">
        <f t="shared" si="1"/>
        <v>74</v>
      </c>
      <c r="AA34" s="65">
        <f t="shared" si="1"/>
        <v>74</v>
      </c>
      <c r="AB34" s="36">
        <f t="shared" si="2"/>
        <v>2040</v>
      </c>
      <c r="AC34" s="36">
        <f t="shared" si="2"/>
        <v>1964</v>
      </c>
      <c r="AD34" s="29">
        <v>4881952</v>
      </c>
      <c r="AE34" s="29">
        <v>345365</v>
      </c>
      <c r="AF34" s="29">
        <v>335356</v>
      </c>
      <c r="AG34" s="29">
        <v>181702</v>
      </c>
      <c r="AH34" s="29">
        <v>1000170</v>
      </c>
      <c r="AI34" s="29">
        <v>458640</v>
      </c>
      <c r="AJ34" s="41">
        <f>SUM(AD34:AI34)</f>
        <v>7203185</v>
      </c>
      <c r="AK34" s="30">
        <v>371299</v>
      </c>
      <c r="AL34" s="30"/>
      <c r="AM34" s="42">
        <f t="shared" si="3"/>
        <v>371299</v>
      </c>
      <c r="AN34" s="43">
        <f t="shared" si="4"/>
        <v>7574484</v>
      </c>
      <c r="AO34" s="16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15"/>
      <c r="AC35" s="15"/>
      <c r="AD35" s="23"/>
      <c r="AE35" s="23"/>
      <c r="AF35" s="23"/>
      <c r="AG35" s="23"/>
      <c r="AH35" s="23"/>
      <c r="AI35" s="23"/>
      <c r="AJ35" s="20"/>
      <c r="AK35" s="22"/>
      <c r="AL35" s="22"/>
      <c r="AM35" s="21"/>
      <c r="AN35" s="21"/>
      <c r="AO35" s="4"/>
    </row>
    <row r="36" spans="1:41" ht="15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9"/>
      <c r="Q36" s="13">
        <f t="shared" si="0"/>
        <v>0</v>
      </c>
      <c r="R36" s="7"/>
      <c r="S36" s="7"/>
      <c r="T36" s="7"/>
      <c r="U36" s="7"/>
      <c r="V36" s="7"/>
      <c r="W36" s="7"/>
      <c r="X36" s="7"/>
      <c r="Y36" s="7"/>
      <c r="Z36" s="14"/>
      <c r="AA36" s="14"/>
      <c r="AB36" s="15"/>
      <c r="AC36" s="15"/>
      <c r="AD36" s="23"/>
      <c r="AE36" s="23"/>
      <c r="AF36" s="23"/>
      <c r="AG36" s="23"/>
      <c r="AH36" s="23"/>
      <c r="AI36" s="23"/>
      <c r="AJ36" s="20"/>
      <c r="AK36" s="22"/>
      <c r="AL36" s="22"/>
      <c r="AM36" s="21"/>
      <c r="AN36" s="21"/>
      <c r="AO36" s="4"/>
    </row>
    <row r="37" spans="1:41" ht="15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9"/>
      <c r="Q37" s="13">
        <f t="shared" si="0"/>
        <v>0</v>
      </c>
      <c r="R37" s="7"/>
      <c r="S37" s="7"/>
      <c r="T37" s="7"/>
      <c r="U37" s="7"/>
      <c r="V37" s="7"/>
      <c r="W37" s="7"/>
      <c r="X37" s="7"/>
      <c r="Y37" s="7"/>
      <c r="Z37" s="14"/>
      <c r="AA37" s="14"/>
      <c r="AB37" s="15"/>
      <c r="AC37" s="15"/>
      <c r="AD37" s="23"/>
      <c r="AE37" s="23"/>
      <c r="AF37" s="23"/>
      <c r="AG37" s="23"/>
      <c r="AH37" s="23"/>
      <c r="AI37" s="23"/>
      <c r="AJ37" s="20"/>
      <c r="AK37" s="22"/>
      <c r="AL37" s="22"/>
      <c r="AM37" s="21"/>
      <c r="AN37" s="21"/>
      <c r="AO37" s="4"/>
    </row>
    <row r="38" spans="1:41" ht="15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9"/>
      <c r="Q38" s="13">
        <f t="shared" si="0"/>
        <v>0</v>
      </c>
      <c r="R38" s="7"/>
      <c r="S38" s="7"/>
      <c r="T38" s="7"/>
      <c r="U38" s="7"/>
      <c r="V38" s="7"/>
      <c r="W38" s="7"/>
      <c r="X38" s="7"/>
      <c r="Y38" s="7"/>
      <c r="Z38" s="14"/>
      <c r="AA38" s="14"/>
      <c r="AB38" s="15"/>
      <c r="AC38" s="15"/>
      <c r="AD38" s="23"/>
      <c r="AE38" s="23"/>
      <c r="AF38" s="23"/>
      <c r="AG38" s="23"/>
      <c r="AH38" s="23"/>
      <c r="AI38" s="23"/>
      <c r="AJ38" s="20"/>
      <c r="AK38" s="22"/>
      <c r="AL38" s="22"/>
      <c r="AM38" s="21"/>
      <c r="AN38" s="21"/>
      <c r="AO38" s="4"/>
    </row>
    <row r="39" spans="1:41" ht="15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9"/>
      <c r="Q39" s="13">
        <f t="shared" si="0"/>
        <v>0</v>
      </c>
      <c r="R39" s="7"/>
      <c r="S39" s="7"/>
      <c r="T39" s="7"/>
      <c r="U39" s="7"/>
      <c r="V39" s="7"/>
      <c r="W39" s="7"/>
      <c r="X39" s="7"/>
      <c r="Y39" s="7"/>
      <c r="Z39" s="14"/>
      <c r="AA39" s="14"/>
      <c r="AB39" s="15"/>
      <c r="AC39" s="15"/>
      <c r="AD39" s="23"/>
      <c r="AE39" s="23"/>
      <c r="AF39" s="23"/>
      <c r="AG39" s="23"/>
      <c r="AH39" s="23"/>
      <c r="AI39" s="23"/>
      <c r="AJ39" s="20"/>
      <c r="AK39" s="22"/>
      <c r="AL39" s="22"/>
      <c r="AM39" s="21"/>
      <c r="AN39" s="21"/>
      <c r="AO39" s="4"/>
    </row>
    <row r="40" spans="1:41" ht="15">
      <c r="A40" s="3"/>
      <c r="B40" s="3"/>
      <c r="C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9"/>
      <c r="Q40" s="13">
        <f t="shared" si="0"/>
        <v>0</v>
      </c>
      <c r="R40" s="7"/>
      <c r="S40" s="7"/>
      <c r="T40" s="7"/>
      <c r="U40" s="7"/>
      <c r="V40" s="7"/>
      <c r="W40" s="7"/>
      <c r="X40" s="7"/>
      <c r="Y40" s="7"/>
      <c r="Z40" s="14"/>
      <c r="AA40" s="14"/>
      <c r="AB40" s="15"/>
      <c r="AC40" s="15"/>
      <c r="AD40" s="23"/>
      <c r="AE40" s="23"/>
      <c r="AF40" s="23"/>
      <c r="AG40" s="23"/>
      <c r="AH40" s="23"/>
      <c r="AI40" s="23"/>
      <c r="AJ40" s="20"/>
      <c r="AK40" s="22"/>
      <c r="AL40" s="22"/>
      <c r="AM40" s="21"/>
      <c r="AN40" s="21"/>
      <c r="AO40" s="4"/>
    </row>
    <row r="41" spans="1:41" ht="15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9"/>
      <c r="Q41" s="13">
        <f t="shared" si="0"/>
        <v>0</v>
      </c>
      <c r="R41" s="7"/>
      <c r="S41" s="7"/>
      <c r="T41" s="7"/>
      <c r="U41" s="7"/>
      <c r="V41" s="7"/>
      <c r="W41" s="7"/>
      <c r="X41" s="7"/>
      <c r="Y41" s="7"/>
      <c r="Z41" s="14"/>
      <c r="AA41" s="14"/>
      <c r="AB41" s="15"/>
      <c r="AC41" s="15"/>
      <c r="AD41" s="23"/>
      <c r="AE41" s="23"/>
      <c r="AF41" s="23"/>
      <c r="AG41" s="23"/>
      <c r="AH41" s="23"/>
      <c r="AI41" s="23"/>
      <c r="AJ41" s="20"/>
      <c r="AK41" s="22"/>
      <c r="AL41" s="22"/>
      <c r="AM41" s="21"/>
      <c r="AN41" s="21"/>
      <c r="AO41" s="4"/>
    </row>
    <row r="42" spans="1:41" ht="15">
      <c r="A42" s="3"/>
      <c r="B42" s="3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9"/>
      <c r="Q42" s="13">
        <f t="shared" si="0"/>
        <v>0</v>
      </c>
      <c r="R42" s="7"/>
      <c r="S42" s="7"/>
      <c r="T42" s="7"/>
      <c r="U42" s="7"/>
      <c r="V42" s="7"/>
      <c r="W42" s="7"/>
      <c r="X42" s="7"/>
      <c r="Y42" s="7"/>
      <c r="Z42" s="14"/>
      <c r="AA42" s="14"/>
      <c r="AB42" s="15"/>
      <c r="AC42" s="15"/>
      <c r="AD42" s="23"/>
      <c r="AE42" s="23"/>
      <c r="AF42" s="23"/>
      <c r="AG42" s="23"/>
      <c r="AH42" s="23"/>
      <c r="AI42" s="23"/>
      <c r="AJ42" s="20"/>
      <c r="AK42" s="22"/>
      <c r="AL42" s="22"/>
      <c r="AM42" s="21"/>
      <c r="AN42" s="21"/>
      <c r="AO42" s="4"/>
    </row>
    <row r="43" spans="1:41" ht="15">
      <c r="A43" s="3"/>
      <c r="B43" s="3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9"/>
      <c r="Q43" s="13">
        <f t="shared" si="0"/>
        <v>0</v>
      </c>
      <c r="R43" s="7"/>
      <c r="S43" s="7"/>
      <c r="T43" s="7"/>
      <c r="U43" s="7"/>
      <c r="V43" s="7"/>
      <c r="W43" s="7"/>
      <c r="X43" s="7"/>
      <c r="Y43" s="7"/>
      <c r="Z43" s="14"/>
      <c r="AA43" s="14"/>
      <c r="AB43" s="15"/>
      <c r="AC43" s="15"/>
      <c r="AD43" s="23"/>
      <c r="AE43" s="23"/>
      <c r="AF43" s="23"/>
      <c r="AG43" s="23"/>
      <c r="AH43" s="23"/>
      <c r="AI43" s="23"/>
      <c r="AJ43" s="20"/>
      <c r="AK43" s="22"/>
      <c r="AL43" s="22"/>
      <c r="AM43" s="21"/>
      <c r="AN43" s="21"/>
      <c r="AO43" s="4"/>
    </row>
    <row r="44" spans="1:41" ht="15">
      <c r="A44" s="3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9"/>
      <c r="Q44" s="13">
        <f t="shared" si="0"/>
        <v>0</v>
      </c>
      <c r="R44" s="7"/>
      <c r="S44" s="7"/>
      <c r="T44" s="7"/>
      <c r="U44" s="7"/>
      <c r="V44" s="7"/>
      <c r="W44" s="7"/>
      <c r="X44" s="7"/>
      <c r="Y44" s="7"/>
      <c r="Z44" s="14"/>
      <c r="AA44" s="14"/>
      <c r="AB44" s="15"/>
      <c r="AC44" s="15"/>
      <c r="AD44" s="23"/>
      <c r="AE44" s="23"/>
      <c r="AF44" s="23"/>
      <c r="AG44" s="23"/>
      <c r="AH44" s="23"/>
      <c r="AI44" s="23"/>
      <c r="AJ44" s="20"/>
      <c r="AK44" s="22"/>
      <c r="AL44" s="22"/>
      <c r="AM44" s="21"/>
      <c r="AN44" s="21"/>
      <c r="AO44" s="4"/>
    </row>
    <row r="45" spans="1:41" ht="15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9"/>
      <c r="Q45" s="13">
        <f t="shared" si="0"/>
        <v>0</v>
      </c>
      <c r="R45" s="7"/>
      <c r="S45" s="7"/>
      <c r="T45" s="7"/>
      <c r="U45" s="7"/>
      <c r="V45" s="7"/>
      <c r="W45" s="7"/>
      <c r="X45" s="7"/>
      <c r="Y45" s="7"/>
      <c r="Z45" s="14"/>
      <c r="AA45" s="14"/>
      <c r="AB45" s="15"/>
      <c r="AC45" s="15"/>
      <c r="AD45" s="23"/>
      <c r="AE45" s="23"/>
      <c r="AF45" s="23"/>
      <c r="AG45" s="23"/>
      <c r="AH45" s="23"/>
      <c r="AI45" s="23"/>
      <c r="AJ45" s="20"/>
      <c r="AK45" s="22"/>
      <c r="AL45" s="22"/>
      <c r="AM45" s="21"/>
      <c r="AN45" s="21"/>
      <c r="AO45" s="4"/>
    </row>
    <row r="46" spans="1:41" ht="15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9"/>
      <c r="Q46" s="13">
        <f t="shared" si="0"/>
        <v>0</v>
      </c>
      <c r="R46" s="7"/>
      <c r="S46" s="7"/>
      <c r="T46" s="7"/>
      <c r="U46" s="7"/>
      <c r="V46" s="7"/>
      <c r="W46" s="7"/>
      <c r="X46" s="7"/>
      <c r="Y46" s="7"/>
      <c r="Z46" s="14"/>
      <c r="AA46" s="14"/>
      <c r="AB46" s="15"/>
      <c r="AC46" s="15"/>
      <c r="AD46" s="23"/>
      <c r="AE46" s="23"/>
      <c r="AF46" s="23"/>
      <c r="AG46" s="23"/>
      <c r="AH46" s="23"/>
      <c r="AI46" s="23"/>
      <c r="AJ46" s="20"/>
      <c r="AK46" s="22"/>
      <c r="AL46" s="22"/>
      <c r="AM46" s="21"/>
      <c r="AN46" s="21"/>
      <c r="AO46" s="4"/>
    </row>
    <row r="47" spans="1:41" ht="15">
      <c r="A47" s="3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9"/>
      <c r="Q47" s="13">
        <f t="shared" si="0"/>
        <v>0</v>
      </c>
      <c r="R47" s="7"/>
      <c r="S47" s="7"/>
      <c r="T47" s="7"/>
      <c r="U47" s="7"/>
      <c r="V47" s="7"/>
      <c r="W47" s="7"/>
      <c r="X47" s="7"/>
      <c r="Y47" s="7"/>
      <c r="Z47" s="14"/>
      <c r="AA47" s="14"/>
      <c r="AB47" s="15"/>
      <c r="AC47" s="15"/>
      <c r="AD47" s="23"/>
      <c r="AE47" s="23"/>
      <c r="AF47" s="23"/>
      <c r="AG47" s="23"/>
      <c r="AH47" s="23"/>
      <c r="AI47" s="23"/>
      <c r="AJ47" s="20"/>
      <c r="AK47" s="22"/>
      <c r="AL47" s="22"/>
      <c r="AM47" s="21"/>
      <c r="AN47" s="21"/>
      <c r="AO47" s="4"/>
    </row>
    <row r="48" spans="1:41" ht="15">
      <c r="A48" s="3"/>
      <c r="B48" s="3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9"/>
      <c r="Q48" s="13">
        <f t="shared" si="0"/>
        <v>0</v>
      </c>
      <c r="R48" s="7"/>
      <c r="S48" s="7"/>
      <c r="T48" s="7"/>
      <c r="U48" s="7"/>
      <c r="V48" s="7"/>
      <c r="W48" s="7"/>
      <c r="X48" s="7"/>
      <c r="Y48" s="7"/>
      <c r="Z48" s="14"/>
      <c r="AA48" s="14"/>
      <c r="AB48" s="15"/>
      <c r="AC48" s="15"/>
      <c r="AD48" s="23"/>
      <c r="AE48" s="23"/>
      <c r="AF48" s="23"/>
      <c r="AG48" s="23"/>
      <c r="AH48" s="23"/>
      <c r="AI48" s="23"/>
      <c r="AJ48" s="20"/>
      <c r="AK48" s="22"/>
      <c r="AL48" s="22"/>
      <c r="AM48" s="21"/>
      <c r="AN48" s="21"/>
      <c r="AO48" s="4"/>
    </row>
    <row r="49" spans="1:41" ht="15">
      <c r="A49" s="3"/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9"/>
      <c r="Q49" s="13">
        <f t="shared" si="0"/>
        <v>0</v>
      </c>
      <c r="R49" s="7"/>
      <c r="S49" s="7"/>
      <c r="T49" s="7"/>
      <c r="U49" s="7"/>
      <c r="V49" s="7"/>
      <c r="W49" s="7"/>
      <c r="X49" s="7"/>
      <c r="Y49" s="7"/>
      <c r="Z49" s="14"/>
      <c r="AA49" s="14"/>
      <c r="AB49" s="15"/>
      <c r="AC49" s="15"/>
      <c r="AD49" s="23"/>
      <c r="AE49" s="23"/>
      <c r="AF49" s="23"/>
      <c r="AG49" s="23"/>
      <c r="AH49" s="23"/>
      <c r="AI49" s="23"/>
      <c r="AJ49" s="20"/>
      <c r="AK49" s="22"/>
      <c r="AL49" s="22"/>
      <c r="AM49" s="21"/>
      <c r="AN49" s="21"/>
      <c r="AO49" s="4"/>
    </row>
    <row r="50" spans="1:41" ht="15">
      <c r="A50" s="3"/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9"/>
      <c r="Q50" s="13">
        <f t="shared" si="0"/>
        <v>0</v>
      </c>
      <c r="R50" s="7"/>
      <c r="S50" s="7"/>
      <c r="T50" s="7"/>
      <c r="U50" s="7"/>
      <c r="V50" s="7"/>
      <c r="W50" s="7"/>
      <c r="X50" s="7"/>
      <c r="Y50" s="7"/>
      <c r="Z50" s="14"/>
      <c r="AA50" s="14"/>
      <c r="AB50" s="15"/>
      <c r="AC50" s="15"/>
      <c r="AD50" s="23"/>
      <c r="AE50" s="23"/>
      <c r="AF50" s="23"/>
      <c r="AG50" s="23"/>
      <c r="AH50" s="23"/>
      <c r="AI50" s="23"/>
      <c r="AJ50" s="20"/>
      <c r="AK50" s="22"/>
      <c r="AL50" s="22"/>
      <c r="AM50" s="21"/>
      <c r="AN50" s="21"/>
      <c r="AO50" s="4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9"/>
      <c r="Q51" s="13">
        <f t="shared" si="0"/>
        <v>0</v>
      </c>
      <c r="R51" s="7"/>
      <c r="S51" s="7"/>
      <c r="T51" s="7"/>
      <c r="U51" s="7"/>
      <c r="V51" s="7"/>
      <c r="W51" s="7"/>
      <c r="X51" s="7"/>
      <c r="Y51" s="7"/>
      <c r="Z51" s="14"/>
      <c r="AA51" s="14"/>
      <c r="AB51" s="15"/>
      <c r="AC51" s="15"/>
      <c r="AD51" s="23"/>
      <c r="AE51" s="23"/>
      <c r="AF51" s="23"/>
      <c r="AG51" s="23"/>
      <c r="AH51" s="23"/>
      <c r="AI51" s="23"/>
      <c r="AJ51" s="20"/>
      <c r="AK51" s="22"/>
      <c r="AL51" s="22"/>
      <c r="AM51" s="21"/>
      <c r="AN51" s="21"/>
      <c r="AO51" s="4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9"/>
      <c r="Q52" s="13">
        <f t="shared" si="0"/>
        <v>0</v>
      </c>
      <c r="R52" s="7"/>
      <c r="S52" s="7"/>
      <c r="T52" s="7"/>
      <c r="U52" s="7"/>
      <c r="V52" s="7"/>
      <c r="W52" s="7"/>
      <c r="X52" s="7"/>
      <c r="Y52" s="7"/>
      <c r="Z52" s="14"/>
      <c r="AA52" s="14"/>
      <c r="AB52" s="15"/>
      <c r="AC52" s="15"/>
      <c r="AD52" s="23"/>
      <c r="AE52" s="23"/>
      <c r="AF52" s="23"/>
      <c r="AG52" s="23"/>
      <c r="AH52" s="23"/>
      <c r="AI52" s="23"/>
      <c r="AJ52" s="20"/>
      <c r="AK52" s="22"/>
      <c r="AL52" s="22"/>
      <c r="AM52" s="21"/>
      <c r="AN52" s="21"/>
      <c r="AO52" s="4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9"/>
      <c r="Q53" s="13">
        <f t="shared" si="0"/>
        <v>0</v>
      </c>
      <c r="R53" s="7"/>
      <c r="S53" s="7"/>
      <c r="T53" s="7"/>
      <c r="U53" s="7"/>
      <c r="V53" s="7"/>
      <c r="W53" s="7"/>
      <c r="X53" s="7"/>
      <c r="Y53" s="7"/>
      <c r="Z53" s="14"/>
      <c r="AA53" s="14"/>
      <c r="AB53" s="15"/>
      <c r="AC53" s="15"/>
      <c r="AD53" s="23"/>
      <c r="AE53" s="23"/>
      <c r="AF53" s="23"/>
      <c r="AG53" s="23"/>
      <c r="AH53" s="23"/>
      <c r="AI53" s="23"/>
      <c r="AJ53" s="20"/>
      <c r="AK53" s="22"/>
      <c r="AL53" s="22"/>
      <c r="AM53" s="21"/>
      <c r="AN53" s="21"/>
      <c r="AO53" s="4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9"/>
      <c r="Q54" s="13">
        <f t="shared" si="0"/>
        <v>0</v>
      </c>
      <c r="R54" s="7"/>
      <c r="S54" s="7"/>
      <c r="T54" s="7"/>
      <c r="U54" s="7"/>
      <c r="V54" s="7"/>
      <c r="W54" s="7"/>
      <c r="X54" s="7"/>
      <c r="Y54" s="7"/>
      <c r="Z54" s="14"/>
      <c r="AA54" s="14"/>
      <c r="AB54" s="15"/>
      <c r="AC54" s="15"/>
      <c r="AD54" s="23"/>
      <c r="AE54" s="23"/>
      <c r="AF54" s="23"/>
      <c r="AG54" s="23"/>
      <c r="AH54" s="23"/>
      <c r="AI54" s="23"/>
      <c r="AJ54" s="20"/>
      <c r="AK54" s="22"/>
      <c r="AL54" s="22"/>
      <c r="AM54" s="21"/>
      <c r="AN54" s="21"/>
      <c r="AO54" s="4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9"/>
      <c r="Q55" s="13">
        <f t="shared" si="0"/>
        <v>0</v>
      </c>
      <c r="R55" s="7"/>
      <c r="S55" s="7"/>
      <c r="T55" s="7"/>
      <c r="U55" s="7"/>
      <c r="V55" s="7"/>
      <c r="W55" s="7"/>
      <c r="X55" s="7"/>
      <c r="Y55" s="7"/>
      <c r="Z55" s="14"/>
      <c r="AA55" s="14"/>
      <c r="AB55" s="15"/>
      <c r="AC55" s="15"/>
      <c r="AD55" s="23"/>
      <c r="AE55" s="23"/>
      <c r="AF55" s="23"/>
      <c r="AG55" s="23"/>
      <c r="AH55" s="23"/>
      <c r="AI55" s="23"/>
      <c r="AJ55" s="20"/>
      <c r="AK55" s="22"/>
      <c r="AL55" s="22"/>
      <c r="AM55" s="21"/>
      <c r="AN55" s="21"/>
      <c r="AO55" s="4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9"/>
      <c r="Q56" s="13">
        <f t="shared" si="0"/>
        <v>0</v>
      </c>
      <c r="R56" s="7"/>
      <c r="S56" s="7"/>
      <c r="T56" s="7"/>
      <c r="U56" s="7"/>
      <c r="V56" s="7"/>
      <c r="W56" s="7"/>
      <c r="X56" s="7"/>
      <c r="Y56" s="7"/>
      <c r="Z56" s="14"/>
      <c r="AA56" s="14"/>
      <c r="AB56" s="15"/>
      <c r="AC56" s="15"/>
      <c r="AD56" s="23"/>
      <c r="AE56" s="23"/>
      <c r="AF56" s="23"/>
      <c r="AG56" s="23"/>
      <c r="AH56" s="23"/>
      <c r="AI56" s="23"/>
      <c r="AJ56" s="20"/>
      <c r="AK56" s="22"/>
      <c r="AL56" s="22"/>
      <c r="AM56" s="21"/>
      <c r="AN56" s="21"/>
      <c r="AO56" s="4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9"/>
      <c r="Q57" s="13">
        <f t="shared" si="0"/>
        <v>0</v>
      </c>
      <c r="R57" s="7"/>
      <c r="S57" s="7"/>
      <c r="T57" s="7"/>
      <c r="U57" s="7"/>
      <c r="V57" s="7"/>
      <c r="W57" s="7"/>
      <c r="X57" s="7"/>
      <c r="Y57" s="7"/>
      <c r="Z57" s="14"/>
      <c r="AA57" s="14"/>
      <c r="AB57" s="15"/>
      <c r="AC57" s="15"/>
      <c r="AD57" s="23"/>
      <c r="AE57" s="23"/>
      <c r="AF57" s="23"/>
      <c r="AG57" s="23"/>
      <c r="AH57" s="23"/>
      <c r="AI57" s="23"/>
      <c r="AJ57" s="20"/>
      <c r="AK57" s="22"/>
      <c r="AL57" s="22"/>
      <c r="AM57" s="21"/>
      <c r="AN57" s="21"/>
      <c r="AO57" s="4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9"/>
      <c r="Q58" s="13">
        <f t="shared" si="0"/>
        <v>0</v>
      </c>
      <c r="R58" s="7"/>
      <c r="S58" s="7"/>
      <c r="T58" s="7"/>
      <c r="U58" s="7"/>
      <c r="V58" s="7"/>
      <c r="W58" s="7"/>
      <c r="X58" s="7"/>
      <c r="Y58" s="7"/>
      <c r="Z58" s="14"/>
      <c r="AA58" s="14"/>
      <c r="AB58" s="15"/>
      <c r="AC58" s="15"/>
      <c r="AD58" s="23"/>
      <c r="AE58" s="23"/>
      <c r="AF58" s="23"/>
      <c r="AG58" s="23"/>
      <c r="AH58" s="23"/>
      <c r="AI58" s="23"/>
      <c r="AJ58" s="20"/>
      <c r="AK58" s="22"/>
      <c r="AL58" s="22"/>
      <c r="AM58" s="21"/>
      <c r="AN58" s="21"/>
      <c r="AO58" s="4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9"/>
      <c r="Q59" s="13">
        <f t="shared" si="0"/>
        <v>0</v>
      </c>
      <c r="R59" s="7"/>
      <c r="S59" s="7"/>
      <c r="T59" s="7"/>
      <c r="U59" s="7"/>
      <c r="V59" s="7"/>
      <c r="W59" s="7"/>
      <c r="X59" s="7"/>
      <c r="Y59" s="7"/>
      <c r="Z59" s="14"/>
      <c r="AA59" s="14"/>
      <c r="AB59" s="15"/>
      <c r="AC59" s="15"/>
      <c r="AD59" s="23"/>
      <c r="AE59" s="23"/>
      <c r="AF59" s="23"/>
      <c r="AG59" s="23"/>
      <c r="AH59" s="23"/>
      <c r="AI59" s="23"/>
      <c r="AJ59" s="20"/>
      <c r="AK59" s="22"/>
      <c r="AL59" s="22"/>
      <c r="AM59" s="21"/>
      <c r="AN59" s="21"/>
      <c r="AO59" s="4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9"/>
      <c r="Q60" s="13">
        <f>SUM(E60,G60,I60,K60,M60,O60)</f>
        <v>0</v>
      </c>
      <c r="R60" s="7"/>
      <c r="S60" s="7"/>
      <c r="T60" s="7"/>
      <c r="U60" s="7"/>
      <c r="V60" s="7"/>
      <c r="W60" s="7"/>
      <c r="X60" s="7"/>
      <c r="Y60" s="7"/>
      <c r="Z60" s="14"/>
      <c r="AA60" s="14"/>
      <c r="AB60" s="15"/>
      <c r="AC60" s="15"/>
      <c r="AD60" s="23"/>
      <c r="AE60" s="23"/>
      <c r="AF60" s="23"/>
      <c r="AG60" s="23"/>
      <c r="AH60" s="23"/>
      <c r="AI60" s="23"/>
      <c r="AJ60" s="20"/>
      <c r="AK60" s="22"/>
      <c r="AL60" s="22"/>
      <c r="AM60" s="21"/>
      <c r="AN60" s="21"/>
      <c r="AO60" s="4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9"/>
      <c r="Q61" s="19"/>
      <c r="R61" s="7"/>
      <c r="S61" s="7"/>
      <c r="T61" s="7"/>
      <c r="U61" s="7"/>
      <c r="V61" s="7"/>
      <c r="W61" s="7"/>
      <c r="X61" s="7"/>
      <c r="Y61" s="7"/>
      <c r="Z61" s="14"/>
      <c r="AA61" s="14"/>
      <c r="AB61" s="15"/>
      <c r="AC61" s="15"/>
      <c r="AD61" s="23"/>
      <c r="AE61" s="23"/>
      <c r="AF61" s="23"/>
      <c r="AG61" s="23"/>
      <c r="AH61" s="23"/>
      <c r="AI61" s="23"/>
      <c r="AJ61" s="20"/>
      <c r="AK61" s="22"/>
      <c r="AL61" s="22"/>
      <c r="AM61" s="21"/>
      <c r="AN61" s="21"/>
      <c r="AO61" s="4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9"/>
      <c r="Q62" s="19"/>
      <c r="R62" s="7"/>
      <c r="S62" s="7"/>
      <c r="T62" s="7"/>
      <c r="U62" s="7"/>
      <c r="V62" s="7"/>
      <c r="W62" s="7"/>
      <c r="X62" s="7"/>
      <c r="Y62" s="7"/>
      <c r="Z62" s="14"/>
      <c r="AA62" s="14"/>
      <c r="AB62" s="15"/>
      <c r="AC62" s="15"/>
      <c r="AD62" s="23"/>
      <c r="AE62" s="23"/>
      <c r="AF62" s="23"/>
      <c r="AG62" s="23"/>
      <c r="AH62" s="23"/>
      <c r="AI62" s="23"/>
      <c r="AJ62" s="20"/>
      <c r="AK62" s="22"/>
      <c r="AL62" s="22"/>
      <c r="AM62" s="21"/>
      <c r="AN62" s="21"/>
      <c r="AO62" s="4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9"/>
      <c r="Q63" s="19"/>
      <c r="R63" s="7"/>
      <c r="S63" s="7"/>
      <c r="T63" s="7"/>
      <c r="U63" s="7"/>
      <c r="V63" s="7"/>
      <c r="W63" s="7"/>
      <c r="X63" s="7"/>
      <c r="Y63" s="7"/>
      <c r="Z63" s="14"/>
      <c r="AA63" s="14"/>
      <c r="AB63" s="15"/>
      <c r="AC63" s="15"/>
      <c r="AD63" s="23"/>
      <c r="AE63" s="23"/>
      <c r="AF63" s="23"/>
      <c r="AG63" s="23"/>
      <c r="AH63" s="23"/>
      <c r="AI63" s="23"/>
      <c r="AJ63" s="20"/>
      <c r="AK63" s="22"/>
      <c r="AL63" s="22"/>
      <c r="AM63" s="21"/>
      <c r="AN63" s="21"/>
      <c r="AO63" s="4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9"/>
      <c r="Q64" s="19"/>
      <c r="R64" s="7"/>
      <c r="S64" s="7"/>
      <c r="T64" s="7"/>
      <c r="U64" s="7"/>
      <c r="V64" s="7"/>
      <c r="W64" s="7"/>
      <c r="X64" s="7"/>
      <c r="Y64" s="7"/>
      <c r="Z64" s="14"/>
      <c r="AA64" s="14"/>
      <c r="AB64" s="15"/>
      <c r="AC64" s="15"/>
      <c r="AD64" s="23"/>
      <c r="AE64" s="23"/>
      <c r="AF64" s="23"/>
      <c r="AG64" s="23"/>
      <c r="AH64" s="23"/>
      <c r="AI64" s="23"/>
      <c r="AJ64" s="20"/>
      <c r="AK64" s="22"/>
      <c r="AL64" s="22"/>
      <c r="AM64" s="21"/>
      <c r="AN64" s="21"/>
      <c r="AO64" s="4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9"/>
      <c r="Q65" s="19"/>
      <c r="R65" s="7"/>
      <c r="S65" s="7"/>
      <c r="T65" s="7"/>
      <c r="U65" s="7"/>
      <c r="V65" s="7"/>
      <c r="W65" s="7"/>
      <c r="X65" s="7"/>
      <c r="Y65" s="7"/>
      <c r="Z65" s="14"/>
      <c r="AA65" s="14"/>
      <c r="AB65" s="15"/>
      <c r="AC65" s="15"/>
      <c r="AD65" s="23"/>
      <c r="AE65" s="23"/>
      <c r="AF65" s="23"/>
      <c r="AG65" s="23"/>
      <c r="AH65" s="23"/>
      <c r="AI65" s="23"/>
      <c r="AJ65" s="20"/>
      <c r="AK65" s="22"/>
      <c r="AL65" s="22"/>
      <c r="AM65" s="21"/>
      <c r="AN65" s="21"/>
      <c r="AO65" s="4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9"/>
      <c r="Q66" s="19"/>
      <c r="R66" s="7"/>
      <c r="S66" s="7"/>
      <c r="T66" s="7"/>
      <c r="U66" s="7"/>
      <c r="V66" s="7"/>
      <c r="W66" s="7"/>
      <c r="X66" s="7"/>
      <c r="Y66" s="7"/>
      <c r="Z66" s="14"/>
      <c r="AA66" s="14"/>
      <c r="AB66" s="15"/>
      <c r="AC66" s="15"/>
      <c r="AD66" s="23"/>
      <c r="AE66" s="23"/>
      <c r="AF66" s="23"/>
      <c r="AG66" s="23"/>
      <c r="AH66" s="23"/>
      <c r="AI66" s="23"/>
      <c r="AJ66" s="20"/>
      <c r="AK66" s="22"/>
      <c r="AL66" s="22"/>
      <c r="AM66" s="21"/>
      <c r="AN66" s="21"/>
      <c r="AO66" s="4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9"/>
      <c r="Q67" s="19"/>
      <c r="R67" s="7"/>
      <c r="S67" s="7"/>
      <c r="T67" s="7"/>
      <c r="U67" s="7"/>
      <c r="V67" s="7"/>
      <c r="W67" s="7"/>
      <c r="X67" s="7"/>
      <c r="Y67" s="7"/>
      <c r="Z67" s="14"/>
      <c r="AA67" s="14"/>
      <c r="AB67" s="15"/>
      <c r="AC67" s="15"/>
      <c r="AD67" s="23"/>
      <c r="AE67" s="23"/>
      <c r="AF67" s="23"/>
      <c r="AG67" s="23"/>
      <c r="AH67" s="23"/>
      <c r="AI67" s="23"/>
      <c r="AJ67" s="20"/>
      <c r="AK67" s="22"/>
      <c r="AL67" s="22"/>
      <c r="AM67" s="21"/>
      <c r="AN67" s="21"/>
      <c r="AO67" s="4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9"/>
      <c r="Q68" s="19"/>
      <c r="R68" s="7"/>
      <c r="S68" s="7"/>
      <c r="T68" s="7"/>
      <c r="U68" s="7"/>
      <c r="V68" s="7"/>
      <c r="W68" s="7"/>
      <c r="X68" s="7"/>
      <c r="Y68" s="7"/>
      <c r="Z68" s="14"/>
      <c r="AA68" s="14"/>
      <c r="AB68" s="15"/>
      <c r="AC68" s="15"/>
      <c r="AD68" s="23"/>
      <c r="AE68" s="23"/>
      <c r="AF68" s="23"/>
      <c r="AG68" s="23"/>
      <c r="AH68" s="23"/>
      <c r="AI68" s="23"/>
      <c r="AJ68" s="20"/>
      <c r="AK68" s="22"/>
      <c r="AL68" s="22"/>
      <c r="AM68" s="21"/>
      <c r="AN68" s="21"/>
      <c r="AO68" s="4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9"/>
      <c r="Q69" s="19"/>
      <c r="R69" s="7"/>
      <c r="S69" s="7"/>
      <c r="T69" s="7"/>
      <c r="U69" s="7"/>
      <c r="V69" s="7"/>
      <c r="W69" s="7"/>
      <c r="X69" s="7"/>
      <c r="Y69" s="7"/>
      <c r="Z69" s="14"/>
      <c r="AA69" s="14"/>
      <c r="AB69" s="15"/>
      <c r="AC69" s="15"/>
      <c r="AD69" s="23"/>
      <c r="AE69" s="23"/>
      <c r="AF69" s="23"/>
      <c r="AG69" s="23"/>
      <c r="AH69" s="23"/>
      <c r="AI69" s="23"/>
      <c r="AJ69" s="20"/>
      <c r="AK69" s="22"/>
      <c r="AL69" s="22"/>
      <c r="AM69" s="21"/>
      <c r="AN69" s="21"/>
      <c r="AO69" s="4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9"/>
      <c r="Q70" s="19"/>
      <c r="R70" s="7"/>
      <c r="S70" s="7"/>
      <c r="T70" s="7"/>
      <c r="U70" s="7"/>
      <c r="V70" s="7"/>
      <c r="W70" s="7"/>
      <c r="X70" s="7"/>
      <c r="Y70" s="7"/>
      <c r="Z70" s="14"/>
      <c r="AA70" s="14"/>
      <c r="AB70" s="15"/>
      <c r="AC70" s="15"/>
      <c r="AD70" s="23"/>
      <c r="AE70" s="23"/>
      <c r="AF70" s="23"/>
      <c r="AG70" s="23"/>
      <c r="AH70" s="23"/>
      <c r="AI70" s="23"/>
      <c r="AJ70" s="20"/>
      <c r="AK70" s="22"/>
      <c r="AL70" s="22"/>
      <c r="AM70" s="21"/>
      <c r="AN70" s="21"/>
      <c r="AO70" s="4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9"/>
      <c r="Q71" s="19"/>
      <c r="R71" s="7"/>
      <c r="S71" s="7"/>
      <c r="T71" s="7"/>
      <c r="U71" s="7"/>
      <c r="V71" s="7"/>
      <c r="W71" s="7"/>
      <c r="X71" s="7"/>
      <c r="Y71" s="7"/>
      <c r="Z71" s="14"/>
      <c r="AA71" s="14"/>
      <c r="AB71" s="15"/>
      <c r="AC71" s="15"/>
      <c r="AD71" s="23"/>
      <c r="AE71" s="23"/>
      <c r="AF71" s="23"/>
      <c r="AG71" s="23"/>
      <c r="AH71" s="23"/>
      <c r="AI71" s="23"/>
      <c r="AJ71" s="20"/>
      <c r="AK71" s="22"/>
      <c r="AL71" s="22"/>
      <c r="AM71" s="21"/>
      <c r="AN71" s="21"/>
      <c r="AO71" s="4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9"/>
      <c r="Q72" s="19"/>
      <c r="R72" s="7"/>
      <c r="S72" s="7"/>
      <c r="T72" s="7"/>
      <c r="U72" s="7"/>
      <c r="V72" s="7"/>
      <c r="W72" s="7"/>
      <c r="X72" s="7"/>
      <c r="Y72" s="7"/>
      <c r="Z72" s="14"/>
      <c r="AA72" s="14"/>
      <c r="AB72" s="15"/>
      <c r="AC72" s="15"/>
      <c r="AD72" s="23"/>
      <c r="AE72" s="23"/>
      <c r="AF72" s="23"/>
      <c r="AG72" s="23"/>
      <c r="AH72" s="23"/>
      <c r="AI72" s="23"/>
      <c r="AJ72" s="20"/>
      <c r="AK72" s="22"/>
      <c r="AL72" s="22"/>
      <c r="AM72" s="21"/>
      <c r="AN72" s="21"/>
      <c r="AO72" s="4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9"/>
      <c r="Q73" s="19"/>
      <c r="R73" s="7"/>
      <c r="S73" s="7"/>
      <c r="T73" s="7"/>
      <c r="U73" s="7"/>
      <c r="V73" s="7"/>
      <c r="W73" s="7"/>
      <c r="X73" s="7"/>
      <c r="Y73" s="7"/>
      <c r="Z73" s="14"/>
      <c r="AA73" s="14"/>
      <c r="AB73" s="15"/>
      <c r="AC73" s="15"/>
      <c r="AD73" s="23"/>
      <c r="AE73" s="23"/>
      <c r="AF73" s="23"/>
      <c r="AG73" s="23"/>
      <c r="AH73" s="23"/>
      <c r="AI73" s="23"/>
      <c r="AJ73" s="20"/>
      <c r="AK73" s="22"/>
      <c r="AL73" s="22"/>
      <c r="AM73" s="21"/>
      <c r="AN73" s="21"/>
      <c r="AO73" s="4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9"/>
      <c r="Q74" s="19"/>
      <c r="R74" s="7"/>
      <c r="S74" s="7"/>
      <c r="T74" s="7"/>
      <c r="U74" s="7"/>
      <c r="V74" s="7"/>
      <c r="W74" s="7"/>
      <c r="X74" s="7"/>
      <c r="Y74" s="7"/>
      <c r="Z74" s="14"/>
      <c r="AA74" s="14"/>
      <c r="AB74" s="15"/>
      <c r="AC74" s="15"/>
      <c r="AD74" s="23"/>
      <c r="AE74" s="23"/>
      <c r="AF74" s="23"/>
      <c r="AG74" s="23"/>
      <c r="AH74" s="23"/>
      <c r="AI74" s="23"/>
      <c r="AJ74" s="20"/>
      <c r="AK74" s="22"/>
      <c r="AL74" s="22"/>
      <c r="AM74" s="21"/>
      <c r="AN74" s="21"/>
      <c r="AO74" s="4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9"/>
      <c r="Q75" s="19"/>
      <c r="R75" s="7"/>
      <c r="S75" s="7"/>
      <c r="T75" s="7"/>
      <c r="U75" s="7"/>
      <c r="V75" s="7"/>
      <c r="W75" s="7"/>
      <c r="X75" s="7"/>
      <c r="Y75" s="7"/>
      <c r="Z75" s="14"/>
      <c r="AA75" s="14"/>
      <c r="AB75" s="15"/>
      <c r="AC75" s="15"/>
      <c r="AD75" s="23"/>
      <c r="AE75" s="23"/>
      <c r="AF75" s="23"/>
      <c r="AG75" s="23"/>
      <c r="AH75" s="23"/>
      <c r="AI75" s="23"/>
      <c r="AJ75" s="20"/>
      <c r="AK75" s="22"/>
      <c r="AL75" s="22"/>
      <c r="AM75" s="21"/>
      <c r="AN75" s="21"/>
      <c r="AO75" s="4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9"/>
      <c r="Q76" s="19"/>
      <c r="R76" s="7"/>
      <c r="S76" s="7"/>
      <c r="T76" s="7"/>
      <c r="U76" s="7"/>
      <c r="V76" s="7"/>
      <c r="W76" s="7"/>
      <c r="X76" s="7"/>
      <c r="Y76" s="7"/>
      <c r="Z76" s="14"/>
      <c r="AA76" s="14"/>
      <c r="AB76" s="15"/>
      <c r="AC76" s="15"/>
      <c r="AD76" s="23"/>
      <c r="AE76" s="23"/>
      <c r="AF76" s="23"/>
      <c r="AG76" s="23"/>
      <c r="AH76" s="23"/>
      <c r="AI76" s="23"/>
      <c r="AJ76" s="20"/>
      <c r="AK76" s="22"/>
      <c r="AL76" s="22"/>
      <c r="AM76" s="21"/>
      <c r="AN76" s="21"/>
      <c r="AO76" s="4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9"/>
      <c r="Q77" s="19"/>
      <c r="R77" s="7"/>
      <c r="S77" s="7"/>
      <c r="T77" s="7"/>
      <c r="U77" s="7"/>
      <c r="V77" s="7"/>
      <c r="W77" s="7"/>
      <c r="X77" s="7"/>
      <c r="Y77" s="7"/>
      <c r="Z77" s="14"/>
      <c r="AA77" s="14"/>
      <c r="AB77" s="15"/>
      <c r="AC77" s="15"/>
      <c r="AD77" s="23"/>
      <c r="AE77" s="23"/>
      <c r="AF77" s="23"/>
      <c r="AG77" s="23"/>
      <c r="AH77" s="23"/>
      <c r="AI77" s="23"/>
      <c r="AJ77" s="20"/>
      <c r="AK77" s="22"/>
      <c r="AL77" s="22"/>
      <c r="AM77" s="21"/>
      <c r="AN77" s="21"/>
      <c r="AO77" s="4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9"/>
      <c r="Q78" s="19"/>
      <c r="R78" s="7"/>
      <c r="S78" s="7"/>
      <c r="T78" s="7"/>
      <c r="U78" s="7"/>
      <c r="V78" s="7"/>
      <c r="W78" s="7"/>
      <c r="X78" s="7"/>
      <c r="Y78" s="7"/>
      <c r="Z78" s="14"/>
      <c r="AA78" s="14"/>
      <c r="AB78" s="15"/>
      <c r="AC78" s="15"/>
      <c r="AD78" s="23"/>
      <c r="AE78" s="23"/>
      <c r="AF78" s="23"/>
      <c r="AG78" s="23"/>
      <c r="AH78" s="23"/>
      <c r="AI78" s="23"/>
      <c r="AJ78" s="20"/>
      <c r="AK78" s="22"/>
      <c r="AL78" s="22"/>
      <c r="AM78" s="21"/>
      <c r="AN78" s="21"/>
      <c r="AO78" s="4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9"/>
      <c r="Q79" s="19"/>
      <c r="R79" s="7"/>
      <c r="S79" s="7"/>
      <c r="T79" s="7"/>
      <c r="U79" s="7"/>
      <c r="V79" s="7"/>
      <c r="W79" s="7"/>
      <c r="X79" s="7"/>
      <c r="Y79" s="7"/>
      <c r="Z79" s="14"/>
      <c r="AA79" s="14"/>
      <c r="AB79" s="15"/>
      <c r="AC79" s="15"/>
      <c r="AD79" s="23"/>
      <c r="AE79" s="23"/>
      <c r="AF79" s="23"/>
      <c r="AG79" s="23"/>
      <c r="AH79" s="23"/>
      <c r="AI79" s="23"/>
      <c r="AJ79" s="20"/>
      <c r="AK79" s="22"/>
      <c r="AL79" s="22"/>
      <c r="AM79" s="21"/>
      <c r="AN79" s="21"/>
      <c r="AO79" s="4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9"/>
      <c r="Q80" s="19"/>
      <c r="R80" s="7"/>
      <c r="S80" s="7"/>
      <c r="T80" s="7"/>
      <c r="U80" s="7"/>
      <c r="V80" s="7"/>
      <c r="W80" s="7"/>
      <c r="X80" s="7"/>
      <c r="Y80" s="7"/>
      <c r="Z80" s="14"/>
      <c r="AA80" s="14"/>
      <c r="AB80" s="15"/>
      <c r="AC80" s="15"/>
      <c r="AD80" s="23"/>
      <c r="AE80" s="23"/>
      <c r="AF80" s="23"/>
      <c r="AG80" s="23"/>
      <c r="AH80" s="23"/>
      <c r="AI80" s="23"/>
      <c r="AJ80" s="20"/>
      <c r="AK80" s="22"/>
      <c r="AL80" s="22"/>
      <c r="AM80" s="21"/>
      <c r="AN80" s="21"/>
      <c r="AO80" s="4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9"/>
      <c r="Q81" s="19"/>
      <c r="R81" s="7"/>
      <c r="S81" s="7"/>
      <c r="T81" s="7"/>
      <c r="U81" s="7"/>
      <c r="V81" s="7"/>
      <c r="W81" s="7"/>
      <c r="X81" s="7"/>
      <c r="Y81" s="7"/>
      <c r="Z81" s="14"/>
      <c r="AA81" s="14"/>
      <c r="AB81" s="15"/>
      <c r="AC81" s="15"/>
      <c r="AD81" s="23"/>
      <c r="AE81" s="23"/>
      <c r="AF81" s="23"/>
      <c r="AG81" s="23"/>
      <c r="AH81" s="23"/>
      <c r="AI81" s="23"/>
      <c r="AJ81" s="20"/>
      <c r="AK81" s="22"/>
      <c r="AL81" s="22"/>
      <c r="AM81" s="21"/>
      <c r="AN81" s="21"/>
      <c r="AO81" s="4"/>
    </row>
    <row r="82" spans="1:41" ht="15">
      <c r="A82" s="3"/>
      <c r="B82" s="3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9"/>
      <c r="Q82" s="19"/>
      <c r="R82" s="7"/>
      <c r="S82" s="7"/>
      <c r="T82" s="7"/>
      <c r="U82" s="7"/>
      <c r="V82" s="7"/>
      <c r="W82" s="7"/>
      <c r="X82" s="7"/>
      <c r="Y82" s="7"/>
      <c r="Z82" s="14"/>
      <c r="AA82" s="14"/>
      <c r="AB82" s="15"/>
      <c r="AC82" s="15"/>
      <c r="AD82" s="23"/>
      <c r="AE82" s="23"/>
      <c r="AF82" s="23"/>
      <c r="AG82" s="23"/>
      <c r="AH82" s="23"/>
      <c r="AI82" s="23"/>
      <c r="AJ82" s="20"/>
      <c r="AK82" s="22"/>
      <c r="AL82" s="22"/>
      <c r="AM82" s="21"/>
      <c r="AN82" s="21"/>
      <c r="AO82" s="4"/>
    </row>
    <row r="83" spans="1:41" ht="1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9"/>
      <c r="Q83" s="19"/>
      <c r="R83" s="7"/>
      <c r="S83" s="7"/>
      <c r="T83" s="7"/>
      <c r="U83" s="7"/>
      <c r="V83" s="7"/>
      <c r="W83" s="7"/>
      <c r="X83" s="7"/>
      <c r="Y83" s="7"/>
      <c r="Z83" s="14"/>
      <c r="AA83" s="14"/>
      <c r="AB83" s="15"/>
      <c r="AC83" s="15"/>
      <c r="AD83" s="23"/>
      <c r="AE83" s="23"/>
      <c r="AF83" s="23"/>
      <c r="AG83" s="23"/>
      <c r="AH83" s="23"/>
      <c r="AI83" s="23"/>
      <c r="AJ83" s="20"/>
      <c r="AK83" s="22"/>
      <c r="AL83" s="22"/>
      <c r="AM83" s="21"/>
      <c r="AN83" s="21"/>
      <c r="AO83" s="4"/>
    </row>
    <row r="84" spans="1:41" ht="15">
      <c r="A84" s="3"/>
      <c r="B84" s="3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9"/>
      <c r="Q84" s="19"/>
      <c r="R84" s="7"/>
      <c r="S84" s="7"/>
      <c r="T84" s="7"/>
      <c r="U84" s="7"/>
      <c r="V84" s="7"/>
      <c r="W84" s="7"/>
      <c r="X84" s="7"/>
      <c r="Y84" s="7"/>
      <c r="Z84" s="14"/>
      <c r="AA84" s="14"/>
      <c r="AB84" s="15"/>
      <c r="AC84" s="15"/>
      <c r="AD84" s="23"/>
      <c r="AE84" s="23"/>
      <c r="AF84" s="23"/>
      <c r="AG84" s="23"/>
      <c r="AH84" s="23"/>
      <c r="AI84" s="23"/>
      <c r="AJ84" s="20"/>
      <c r="AK84" s="22"/>
      <c r="AL84" s="22"/>
      <c r="AM84" s="21"/>
      <c r="AN84" s="21"/>
      <c r="AO84" s="4"/>
    </row>
    <row r="85" spans="1:41" ht="15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9"/>
      <c r="Q85" s="19"/>
      <c r="R85" s="7"/>
      <c r="S85" s="7"/>
      <c r="T85" s="7"/>
      <c r="U85" s="7"/>
      <c r="V85" s="7"/>
      <c r="W85" s="7"/>
      <c r="X85" s="7"/>
      <c r="Y85" s="7"/>
      <c r="Z85" s="14"/>
      <c r="AA85" s="14"/>
      <c r="AB85" s="15"/>
      <c r="AC85" s="15"/>
      <c r="AD85" s="23"/>
      <c r="AE85" s="23"/>
      <c r="AF85" s="23"/>
      <c r="AG85" s="23"/>
      <c r="AH85" s="23"/>
      <c r="AI85" s="23"/>
      <c r="AJ85" s="20"/>
      <c r="AK85" s="22"/>
      <c r="AL85" s="22"/>
      <c r="AM85" s="21"/>
      <c r="AN85" s="21"/>
      <c r="AO85" s="4"/>
    </row>
    <row r="86" spans="1:41" ht="15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9"/>
      <c r="Q86" s="19"/>
      <c r="R86" s="7"/>
      <c r="S86" s="7"/>
      <c r="T86" s="7"/>
      <c r="U86" s="7"/>
      <c r="V86" s="7"/>
      <c r="W86" s="7"/>
      <c r="X86" s="7"/>
      <c r="Y86" s="7"/>
      <c r="Z86" s="14"/>
      <c r="AA86" s="14"/>
      <c r="AB86" s="15"/>
      <c r="AC86" s="15"/>
      <c r="AD86" s="23"/>
      <c r="AE86" s="23"/>
      <c r="AF86" s="23"/>
      <c r="AG86" s="23"/>
      <c r="AH86" s="23"/>
      <c r="AI86" s="23"/>
      <c r="AJ86" s="20"/>
      <c r="AK86" s="22"/>
      <c r="AL86" s="22"/>
      <c r="AM86" s="21"/>
      <c r="AN86" s="21"/>
      <c r="AO86" s="4"/>
    </row>
    <row r="87" spans="1:41" ht="15">
      <c r="A87" s="3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9"/>
      <c r="Q87" s="19"/>
      <c r="R87" s="7"/>
      <c r="S87" s="7"/>
      <c r="T87" s="7"/>
      <c r="U87" s="7"/>
      <c r="V87" s="7"/>
      <c r="W87" s="7"/>
      <c r="X87" s="7"/>
      <c r="Y87" s="7"/>
      <c r="Z87" s="14"/>
      <c r="AA87" s="14"/>
      <c r="AB87" s="15"/>
      <c r="AC87" s="15"/>
      <c r="AD87" s="23"/>
      <c r="AE87" s="23"/>
      <c r="AF87" s="23"/>
      <c r="AG87" s="23"/>
      <c r="AH87" s="23"/>
      <c r="AI87" s="23"/>
      <c r="AJ87" s="20"/>
      <c r="AK87" s="22"/>
      <c r="AL87" s="22"/>
      <c r="AM87" s="21"/>
      <c r="AN87" s="21"/>
      <c r="AO87" s="4"/>
    </row>
    <row r="88" spans="1:41" ht="15">
      <c r="A88" s="3"/>
      <c r="B88" s="3"/>
      <c r="C88" s="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9"/>
      <c r="Q88" s="19"/>
      <c r="R88" s="7"/>
      <c r="S88" s="7"/>
      <c r="T88" s="7"/>
      <c r="U88" s="7"/>
      <c r="V88" s="7"/>
      <c r="W88" s="7"/>
      <c r="X88" s="7"/>
      <c r="Y88" s="7"/>
      <c r="Z88" s="14"/>
      <c r="AA88" s="14"/>
      <c r="AB88" s="15"/>
      <c r="AC88" s="15"/>
      <c r="AD88" s="23"/>
      <c r="AE88" s="23"/>
      <c r="AF88" s="23"/>
      <c r="AG88" s="23"/>
      <c r="AH88" s="23"/>
      <c r="AI88" s="23"/>
      <c r="AJ88" s="20"/>
      <c r="AK88" s="22"/>
      <c r="AL88" s="22"/>
      <c r="AM88" s="21"/>
      <c r="AN88" s="21"/>
      <c r="AO88" s="4"/>
    </row>
  </sheetData>
  <sheetProtection selectLockedCells="1"/>
  <mergeCells count="32">
    <mergeCell ref="AF2:AF3"/>
    <mergeCell ref="T2:U2"/>
    <mergeCell ref="AL2:AL3"/>
    <mergeCell ref="AM2:AM3"/>
    <mergeCell ref="V2:W2"/>
    <mergeCell ref="AI2:AI3"/>
    <mergeCell ref="R1:AA1"/>
    <mergeCell ref="AJ2:AJ3"/>
    <mergeCell ref="AG2:AG3"/>
    <mergeCell ref="AH2:AH3"/>
    <mergeCell ref="R2:S2"/>
    <mergeCell ref="AD2:AD3"/>
    <mergeCell ref="A1:A3"/>
    <mergeCell ref="B1:B3"/>
    <mergeCell ref="C1:C3"/>
    <mergeCell ref="AD1:AJ1"/>
    <mergeCell ref="D2:E2"/>
    <mergeCell ref="X2:Y2"/>
    <mergeCell ref="Z2:AA2"/>
    <mergeCell ref="AB1:AC2"/>
    <mergeCell ref="N2:O2"/>
    <mergeCell ref="AE2:AE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N36:N88 L36:L88 X35:X88 D35:D88 F35:F88 H35:H88 J35:J88 R35:R88 T35:T88 V35:V88">
    <cfRule type="expression" priority="28" dxfId="141">
      <formula>AND(NOT(ISBLANK(E35)),ISBLANK(D35))</formula>
    </cfRule>
  </conditionalFormatting>
  <conditionalFormatting sqref="O36:O88 M36:M88 Y35:Y88 E35:E88 G35:G88 I35:I88 K35:K88 S35:S88 U35:U88 W35:W88">
    <cfRule type="expression" priority="27" dxfId="141">
      <formula>AND(NOT(ISBLANK(D35)),ISBLANK(E35))</formula>
    </cfRule>
  </conditionalFormatting>
  <conditionalFormatting sqref="B4:B88">
    <cfRule type="expression" priority="30" dxfId="141">
      <formula>AND(NOT(ISBLANK($A4)),ISBLANK(B4))</formula>
    </cfRule>
  </conditionalFormatting>
  <conditionalFormatting sqref="C4:C88">
    <cfRule type="expression" priority="29" dxfId="141">
      <formula>AND(NOT(ISBLANK(A4)),ISBLANK(C4))</formula>
    </cfRule>
  </conditionalFormatting>
  <conditionalFormatting sqref="N20 L20 J20 H20 F20 D20 D22 N22 L22 J22 H22 F22 F25 H25 J25 L25 N25 D25 D27:D34 F27:F34 H27:H34 J27:J34 L27:L34 N27:N34 N4:N16 D18 F18 H18 J18 L18 N18 D4:D16 F4:F16 H4:H16 J4:J16 L4:L16">
    <cfRule type="expression" priority="5" dxfId="0" stopIfTrue="1">
      <formula>AND(NOT(ISBLANK(E4)),ISBLANK(D4))</formula>
    </cfRule>
  </conditionalFormatting>
  <conditionalFormatting sqref="O20 M20 K20 I20 G20 E20 E22 O22 M22 K22 I22 G22 G25 I25 K25 M25 O25 E25 E27:E34 G27:G34 I27:I34 K27:K34 M27:M34 O27:O34 O4:O16 E18 G18 I18 K18 M18 O18 E4:E16 G4:G16 I4:I16 K4:K16 M4:M16">
    <cfRule type="expression" priority="6" dxfId="0" stopIfTrue="1">
      <formula>AND(NOT(ISBLANK(D4)),ISBLANK(E4))</formula>
    </cfRule>
  </conditionalFormatting>
  <conditionalFormatting sqref="D17 F17 H17 J17 L17 N17 D21 F21 H21 J21 L21 N21 D26 F26 H26 J26 L26 N26 D19 F19 H19 J19 L19 N19 D23:D24 F23:F24 H23:H24 J23:J24 L23:L24 N23:N24">
    <cfRule type="expression" priority="7" dxfId="0" stopIfTrue="1">
      <formula>AND(NOT(ISBLANK(E17)),ISBLANK(D17))</formula>
    </cfRule>
  </conditionalFormatting>
  <conditionalFormatting sqref="E17 G17 I17 K17 M17 O17 E21 G21 I21 K21 M21 O21 E26 G26 I26 K26 M26 O26 E19 G19 I19 K19 M19 O19 E23:E24 G23:G24 I23:I24 K23:K24 M23:M24 O23:O24">
    <cfRule type="expression" priority="8" dxfId="0" stopIfTrue="1">
      <formula>AND(NOT(ISBLANK(D17)),ISBLANK(E17))</formula>
    </cfRule>
  </conditionalFormatting>
  <conditionalFormatting sqref="R10:R16 V27:V34 X20 V20 T20 R22 X22 V22 T22 R25 R20 T25 V25 R27:R34 X27:X34 T27:T34 X25 T18 V18 X18 R18 R4:R8 T4:T16 V4:V16 X4:X16">
    <cfRule type="expression" priority="1" dxfId="0" stopIfTrue="1">
      <formula>AND(NOT(ISBLANK(S4)),ISBLANK(R4))</formula>
    </cfRule>
  </conditionalFormatting>
  <conditionalFormatting sqref="S10:S16 W27:W34 Y20 W20 U20 S22 Y22 W22 U22 S25 S20 U25 W25 S27:S34 Y27:Y34 U27:U34 Y25 U18 W18 Y18 S18 S4:S8 U4:U16 W4:W16 Y4:Y16">
    <cfRule type="expression" priority="2" dxfId="0" stopIfTrue="1">
      <formula>AND(NOT(ISBLANK(R4)),ISBLANK(S4))</formula>
    </cfRule>
  </conditionalFormatting>
  <conditionalFormatting sqref="R21 T21 V21 X21 R26 T26 V26 X26 R19 T19 V19 X19 R23:R24 T23:T24 V23:V24 X23:X24">
    <cfRule type="expression" priority="3" dxfId="0" stopIfTrue="1">
      <formula>AND(NOT(ISBLANK(S19)),ISBLANK(R19))</formula>
    </cfRule>
  </conditionalFormatting>
  <conditionalFormatting sqref="S21 U21 W21 Y21 S26 U26 W26 Y26 S19 U19 W19 Y19 S23:S24 U23:U24 W23:W24 Y23:Y24">
    <cfRule type="expression" priority="4" dxfId="0" stopIfTrue="1">
      <formula>AND(NOT(ISBLANK(R19)),ISBLANK(S19))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K36:K88 E36:E88 G36:G88 I36:I88 O36:O88 M36:M88 I4:I34 K4:K34 E4:E34 M4:M34 O4:O34 G4:G34 S4:S88 Y4:Y88 W4:W88 U4:U88">
      <formula1>K36&lt;=J36</formula1>
    </dataValidation>
    <dataValidation type="custom" allowBlank="1" showInputMessage="1" showErrorMessage="1" errorTitle="Headcount" error="The value entered in the headcount field must be greater than or equal to the value entered in the FTE field." sqref="D36:D88 F36:F88 H36:H88 J36:J88 L36:L88 N36:N88 J4:J34 D4:D34 F4:F34 N4:N34 L4:L34 H4:H34 R4:R88 X4:X88 V4:V88 T4:T88">
      <formula1>D36&gt;=E36</formula1>
    </dataValidation>
    <dataValidation type="decimal" operator="greaterThan" allowBlank="1" showInputMessage="1" showErrorMessage="1" sqref="AD35:AI88 AK35:AL88 AD7:AI7 AD18:AI18 AK7:AL7 AK18:AL18 AL32">
      <formula1>0</formula1>
    </dataValidation>
    <dataValidation type="decimal" operator="greaterThanOrEqual" allowBlank="1" showInputMessage="1" showErrorMessage="1" sqref="AK33:AL34 AD4:AI6 AD19:AI34 AD8:AI17 AK4:AL6 AK8:AL17 AK19:AL31 AK32">
      <formula1>0</formula1>
    </dataValidation>
    <dataValidation operator="lessThanOrEqual" allowBlank="1" showInputMessage="1" showErrorMessage="1" error="FTE cannot be greater than Headcount&#10;" sqref="D35:K35 P36:Q65536 R89:AN65536 A89:O65536 AB3:AC88 AB1 P2 A1:C1 R1 AO1 AP1:IV65536 AO4:AO65536 P4:Q34"/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3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87"/>
  <sheetViews>
    <sheetView zoomScale="75" zoomScaleNormal="75" zoomScalePageLayoutView="0" workbookViewId="0" topLeftCell="A1">
      <selection activeCell="I27" sqref="I27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5" width="10.4453125" style="8" customWidth="1"/>
    <col min="16" max="17" width="10.4453125" style="38" customWidth="1"/>
    <col min="18" max="25" width="12.88671875" style="8" customWidth="1"/>
    <col min="26" max="27" width="12.88671875" style="39" customWidth="1"/>
    <col min="28" max="29" width="11.10546875" style="40" customWidth="1"/>
    <col min="30" max="35" width="15.5546875" style="24" customWidth="1"/>
    <col min="36" max="36" width="15.5546875" style="44" customWidth="1"/>
    <col min="37" max="38" width="19.10546875" style="24" customWidth="1"/>
    <col min="39" max="39" width="19.10546875" style="45" customWidth="1"/>
    <col min="40" max="40" width="20.88671875" style="44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42" t="s">
        <v>15</v>
      </c>
      <c r="AC1" s="143"/>
      <c r="AD1" s="128" t="s">
        <v>76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49" t="s">
        <v>72</v>
      </c>
      <c r="AO1" s="112" t="s">
        <v>20</v>
      </c>
    </row>
    <row r="2" spans="1:41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46" t="s">
        <v>9</v>
      </c>
      <c r="Q2" s="14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40" t="s">
        <v>10</v>
      </c>
      <c r="AA2" s="141"/>
      <c r="AB2" s="144"/>
      <c r="AC2" s="145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48" t="s">
        <v>67</v>
      </c>
      <c r="AK2" s="124" t="s">
        <v>68</v>
      </c>
      <c r="AL2" s="124" t="s">
        <v>69</v>
      </c>
      <c r="AM2" s="152" t="s">
        <v>70</v>
      </c>
      <c r="AN2" s="150"/>
      <c r="AO2" s="113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32" t="s">
        <v>2</v>
      </c>
      <c r="Q3" s="32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33" t="s">
        <v>2</v>
      </c>
      <c r="AA3" s="33" t="s">
        <v>7</v>
      </c>
      <c r="AB3" s="34" t="s">
        <v>2</v>
      </c>
      <c r="AC3" s="31" t="s">
        <v>7</v>
      </c>
      <c r="AD3" s="125"/>
      <c r="AE3" s="125"/>
      <c r="AF3" s="125"/>
      <c r="AG3" s="125"/>
      <c r="AH3" s="125"/>
      <c r="AI3" s="125"/>
      <c r="AJ3" s="148"/>
      <c r="AK3" s="125"/>
      <c r="AL3" s="125"/>
      <c r="AM3" s="153"/>
      <c r="AN3" s="151"/>
      <c r="AO3" s="114"/>
    </row>
    <row r="4" spans="1:41" ht="61.5">
      <c r="A4" s="46" t="s">
        <v>77</v>
      </c>
      <c r="B4" s="9" t="s">
        <v>54</v>
      </c>
      <c r="C4" s="46" t="s">
        <v>53</v>
      </c>
      <c r="D4" s="80">
        <v>63</v>
      </c>
      <c r="E4" s="77">
        <v>56.4</v>
      </c>
      <c r="F4" s="77">
        <v>265</v>
      </c>
      <c r="G4" s="77">
        <v>241.6</v>
      </c>
      <c r="H4" s="77">
        <v>499</v>
      </c>
      <c r="I4" s="77">
        <v>457.5</v>
      </c>
      <c r="J4" s="77">
        <v>39</v>
      </c>
      <c r="K4" s="77">
        <v>36.6</v>
      </c>
      <c r="L4" s="77">
        <v>3</v>
      </c>
      <c r="M4" s="77">
        <v>3</v>
      </c>
      <c r="N4" s="77">
        <v>2</v>
      </c>
      <c r="O4" s="77">
        <v>1.3</v>
      </c>
      <c r="P4" s="70">
        <f aca="true" t="shared" si="0" ref="P4:Q33">SUM(D4,F4,H4,J4,L4,N4)</f>
        <v>871</v>
      </c>
      <c r="Q4" s="70">
        <f t="shared" si="0"/>
        <v>796.4</v>
      </c>
      <c r="R4" s="77">
        <v>12</v>
      </c>
      <c r="S4" s="77">
        <v>12</v>
      </c>
      <c r="T4" s="77">
        <v>0</v>
      </c>
      <c r="U4" s="77">
        <v>0</v>
      </c>
      <c r="V4" s="77">
        <v>0</v>
      </c>
      <c r="W4" s="77">
        <v>0</v>
      </c>
      <c r="X4" s="77">
        <v>2</v>
      </c>
      <c r="Y4" s="77">
        <v>2</v>
      </c>
      <c r="Z4" s="65">
        <f aca="true" t="shared" si="1" ref="Z4:AA33">SUM(R4,T4,V4,X4)</f>
        <v>14</v>
      </c>
      <c r="AA4" s="65">
        <f t="shared" si="1"/>
        <v>14</v>
      </c>
      <c r="AB4" s="36">
        <f aca="true" t="shared" si="2" ref="AB4:AC33">SUM(P4+Z4)</f>
        <v>885</v>
      </c>
      <c r="AC4" s="36">
        <f t="shared" si="2"/>
        <v>810.4</v>
      </c>
      <c r="AD4" s="78">
        <v>2121457.47</v>
      </c>
      <c r="AE4" s="79">
        <v>17576.74</v>
      </c>
      <c r="AF4" s="79">
        <v>0</v>
      </c>
      <c r="AG4" s="79">
        <v>5008.35</v>
      </c>
      <c r="AH4" s="79">
        <v>379182.09</v>
      </c>
      <c r="AI4" s="79">
        <v>162231.92</v>
      </c>
      <c r="AJ4" s="41">
        <f aca="true" t="shared" si="3" ref="AJ4:AJ34">SUM(AD4:AI4)</f>
        <v>2685456.5700000003</v>
      </c>
      <c r="AK4" s="53">
        <v>14139.11</v>
      </c>
      <c r="AL4" s="53">
        <v>12575</v>
      </c>
      <c r="AM4" s="42">
        <f aca="true" t="shared" si="4" ref="AM4:AM33">SUM(AK4:AL4)</f>
        <v>26714.11</v>
      </c>
      <c r="AN4" s="43">
        <f aca="true" t="shared" si="5" ref="AN4:AN33">SUM(AJ4+AM4)</f>
        <v>2712170.68</v>
      </c>
      <c r="AO4" s="57"/>
    </row>
    <row r="5" spans="1:41" ht="61.5">
      <c r="A5" s="46" t="s">
        <v>22</v>
      </c>
      <c r="B5" s="9" t="s">
        <v>52</v>
      </c>
      <c r="C5" s="46" t="s">
        <v>53</v>
      </c>
      <c r="D5" s="80">
        <v>5</v>
      </c>
      <c r="E5" s="77">
        <v>4.74</v>
      </c>
      <c r="F5" s="77">
        <v>26</v>
      </c>
      <c r="G5" s="77">
        <v>24.86</v>
      </c>
      <c r="H5" s="77">
        <v>42</v>
      </c>
      <c r="I5" s="77">
        <v>39.08</v>
      </c>
      <c r="J5" s="77">
        <v>11</v>
      </c>
      <c r="K5" s="77">
        <v>10.81</v>
      </c>
      <c r="L5" s="77">
        <v>4</v>
      </c>
      <c r="M5" s="77">
        <v>3.5</v>
      </c>
      <c r="N5" s="77"/>
      <c r="O5" s="77"/>
      <c r="P5" s="70">
        <f t="shared" si="0"/>
        <v>88</v>
      </c>
      <c r="Q5" s="70">
        <f t="shared" si="0"/>
        <v>82.99000000000001</v>
      </c>
      <c r="R5" s="77">
        <v>1</v>
      </c>
      <c r="S5" s="77">
        <v>1</v>
      </c>
      <c r="T5" s="77"/>
      <c r="U5" s="77"/>
      <c r="V5" s="77">
        <v>2</v>
      </c>
      <c r="W5" s="77">
        <v>2</v>
      </c>
      <c r="X5" s="77"/>
      <c r="Y5" s="77"/>
      <c r="Z5" s="65">
        <f t="shared" si="1"/>
        <v>3</v>
      </c>
      <c r="AA5" s="65">
        <f t="shared" si="1"/>
        <v>3</v>
      </c>
      <c r="AB5" s="36">
        <f t="shared" si="2"/>
        <v>91</v>
      </c>
      <c r="AC5" s="36">
        <f t="shared" si="2"/>
        <v>85.99000000000001</v>
      </c>
      <c r="AD5" s="78">
        <v>231056.84</v>
      </c>
      <c r="AE5" s="79">
        <v>1350.91</v>
      </c>
      <c r="AF5" s="79"/>
      <c r="AG5" s="79">
        <v>493.49</v>
      </c>
      <c r="AH5" s="79">
        <v>57390.22</v>
      </c>
      <c r="AI5" s="79">
        <v>17342.45</v>
      </c>
      <c r="AJ5" s="41">
        <f t="shared" si="3"/>
        <v>307633.91</v>
      </c>
      <c r="AK5" s="53">
        <v>21042.75</v>
      </c>
      <c r="AL5" s="30"/>
      <c r="AM5" s="42">
        <f t="shared" si="4"/>
        <v>21042.75</v>
      </c>
      <c r="AN5" s="43">
        <f t="shared" si="5"/>
        <v>328676.66</v>
      </c>
      <c r="AO5" s="57"/>
    </row>
    <row r="6" spans="1:41" ht="61.5">
      <c r="A6" s="46" t="s">
        <v>23</v>
      </c>
      <c r="B6" s="9" t="s">
        <v>52</v>
      </c>
      <c r="C6" s="46" t="s">
        <v>53</v>
      </c>
      <c r="D6" s="47">
        <v>222</v>
      </c>
      <c r="E6" s="47">
        <v>200.45</v>
      </c>
      <c r="F6" s="47">
        <v>384</v>
      </c>
      <c r="G6" s="47">
        <v>355.37</v>
      </c>
      <c r="H6" s="47">
        <v>738</v>
      </c>
      <c r="I6" s="47">
        <v>709.71</v>
      </c>
      <c r="J6" s="47">
        <v>200</v>
      </c>
      <c r="K6" s="47">
        <v>193.48</v>
      </c>
      <c r="L6" s="47">
        <v>49</v>
      </c>
      <c r="M6" s="47">
        <v>45.17</v>
      </c>
      <c r="N6" s="47">
        <v>3</v>
      </c>
      <c r="O6" s="47">
        <v>3</v>
      </c>
      <c r="P6" s="70">
        <f t="shared" si="0"/>
        <v>1596</v>
      </c>
      <c r="Q6" s="70">
        <f t="shared" si="0"/>
        <v>1507.18</v>
      </c>
      <c r="R6" s="47">
        <v>15</v>
      </c>
      <c r="S6" s="47">
        <v>14.6</v>
      </c>
      <c r="T6" s="47"/>
      <c r="U6" s="47"/>
      <c r="V6" s="47">
        <v>1</v>
      </c>
      <c r="W6" s="47">
        <v>1</v>
      </c>
      <c r="X6" s="47">
        <v>1</v>
      </c>
      <c r="Y6" s="47">
        <v>0.2</v>
      </c>
      <c r="Z6" s="65">
        <f t="shared" si="1"/>
        <v>17</v>
      </c>
      <c r="AA6" s="65">
        <f t="shared" si="1"/>
        <v>15.799999999999999</v>
      </c>
      <c r="AB6" s="36">
        <f t="shared" si="2"/>
        <v>1613</v>
      </c>
      <c r="AC6" s="36">
        <f t="shared" si="2"/>
        <v>1522.98</v>
      </c>
      <c r="AD6" s="29">
        <v>4250681.98</v>
      </c>
      <c r="AE6" s="29">
        <v>75146.57</v>
      </c>
      <c r="AF6" s="29"/>
      <c r="AG6" s="29">
        <v>43924.63</v>
      </c>
      <c r="AH6" s="29">
        <v>1090982.29</v>
      </c>
      <c r="AI6" s="29">
        <v>354393.56</v>
      </c>
      <c r="AJ6" s="41">
        <f t="shared" si="3"/>
        <v>5815129.03</v>
      </c>
      <c r="AK6" s="30">
        <v>49318.9</v>
      </c>
      <c r="AL6" s="30">
        <v>5000</v>
      </c>
      <c r="AM6" s="42">
        <f t="shared" si="4"/>
        <v>54318.9</v>
      </c>
      <c r="AN6" s="43">
        <f t="shared" si="5"/>
        <v>5869447.930000001</v>
      </c>
      <c r="AO6" s="57"/>
    </row>
    <row r="7" spans="1:41" ht="61.5">
      <c r="A7" s="46" t="s">
        <v>24</v>
      </c>
      <c r="B7" s="9" t="s">
        <v>52</v>
      </c>
      <c r="C7" s="46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>
        <f t="shared" si="0"/>
        <v>0</v>
      </c>
      <c r="Q7" s="70">
        <f t="shared" si="0"/>
        <v>0</v>
      </c>
      <c r="R7" s="47"/>
      <c r="S7" s="47"/>
      <c r="T7" s="47"/>
      <c r="U7" s="47"/>
      <c r="V7" s="47"/>
      <c r="W7" s="47"/>
      <c r="X7" s="47"/>
      <c r="Y7" s="47"/>
      <c r="Z7" s="65">
        <f t="shared" si="1"/>
        <v>0</v>
      </c>
      <c r="AA7" s="65">
        <f t="shared" si="1"/>
        <v>0</v>
      </c>
      <c r="AB7" s="36">
        <f t="shared" si="2"/>
        <v>0</v>
      </c>
      <c r="AC7" s="36">
        <f t="shared" si="2"/>
        <v>0</v>
      </c>
      <c r="AD7" s="29"/>
      <c r="AE7" s="29"/>
      <c r="AF7" s="29"/>
      <c r="AG7" s="29"/>
      <c r="AH7" s="29"/>
      <c r="AI7" s="29"/>
      <c r="AJ7" s="41">
        <f t="shared" si="3"/>
        <v>0</v>
      </c>
      <c r="AK7" s="30"/>
      <c r="AL7" s="30"/>
      <c r="AM7" s="42">
        <f t="shared" si="4"/>
        <v>0</v>
      </c>
      <c r="AN7" s="43">
        <f t="shared" si="5"/>
        <v>0</v>
      </c>
      <c r="AO7" s="72"/>
    </row>
    <row r="8" spans="1:41" ht="61.5">
      <c r="A8" s="46" t="s">
        <v>78</v>
      </c>
      <c r="B8" s="9" t="s">
        <v>55</v>
      </c>
      <c r="C8" s="46" t="s">
        <v>53</v>
      </c>
      <c r="D8" s="84">
        <v>183</v>
      </c>
      <c r="E8" s="85">
        <v>175.66699999999997</v>
      </c>
      <c r="F8" s="84">
        <v>401</v>
      </c>
      <c r="G8" s="85">
        <v>387.21800000000013</v>
      </c>
      <c r="H8" s="84">
        <v>1159</v>
      </c>
      <c r="I8" s="85">
        <v>1128.9160000000004</v>
      </c>
      <c r="J8" s="84">
        <v>1124</v>
      </c>
      <c r="K8" s="85">
        <v>1081.7630000000004</v>
      </c>
      <c r="L8" s="84">
        <v>254</v>
      </c>
      <c r="M8" s="85">
        <v>243.305</v>
      </c>
      <c r="N8" s="86">
        <v>0</v>
      </c>
      <c r="O8" s="86">
        <v>0</v>
      </c>
      <c r="P8" s="70">
        <f t="shared" si="0"/>
        <v>3121</v>
      </c>
      <c r="Q8" s="70">
        <f t="shared" si="0"/>
        <v>3016.8690000000006</v>
      </c>
      <c r="R8" s="86">
        <v>127</v>
      </c>
      <c r="S8" s="86">
        <v>127</v>
      </c>
      <c r="T8" s="86">
        <v>14</v>
      </c>
      <c r="U8" s="86">
        <v>14</v>
      </c>
      <c r="V8" s="86">
        <v>100</v>
      </c>
      <c r="W8" s="86">
        <v>100</v>
      </c>
      <c r="X8" s="86">
        <v>108</v>
      </c>
      <c r="Y8" s="86">
        <v>108</v>
      </c>
      <c r="Z8" s="65">
        <f t="shared" si="1"/>
        <v>349</v>
      </c>
      <c r="AA8" s="65">
        <f t="shared" si="1"/>
        <v>349</v>
      </c>
      <c r="AB8" s="36">
        <f t="shared" si="2"/>
        <v>3470</v>
      </c>
      <c r="AC8" s="36">
        <f t="shared" si="2"/>
        <v>3365.8690000000006</v>
      </c>
      <c r="AD8" s="29">
        <v>16370401</v>
      </c>
      <c r="AE8" s="29">
        <v>332054</v>
      </c>
      <c r="AF8" s="29">
        <v>6604</v>
      </c>
      <c r="AG8" s="29">
        <v>68125</v>
      </c>
      <c r="AH8" s="29">
        <v>2320391</v>
      </c>
      <c r="AI8" s="29">
        <v>1050056</v>
      </c>
      <c r="AJ8" s="41">
        <f t="shared" si="3"/>
        <v>20147631</v>
      </c>
      <c r="AK8" s="82">
        <v>334178</v>
      </c>
      <c r="AL8" s="91"/>
      <c r="AM8" s="42">
        <f t="shared" si="4"/>
        <v>334178</v>
      </c>
      <c r="AN8" s="43">
        <f t="shared" si="5"/>
        <v>20481809</v>
      </c>
      <c r="AO8" s="61" t="s">
        <v>88</v>
      </c>
    </row>
    <row r="9" spans="1:41" ht="61.5">
      <c r="A9" s="46" t="s">
        <v>26</v>
      </c>
      <c r="B9" s="9" t="s">
        <v>52</v>
      </c>
      <c r="C9" s="46" t="s">
        <v>53</v>
      </c>
      <c r="D9" s="77">
        <v>0</v>
      </c>
      <c r="E9" s="77">
        <v>0</v>
      </c>
      <c r="F9" s="77">
        <v>8</v>
      </c>
      <c r="G9" s="77">
        <v>8</v>
      </c>
      <c r="H9" s="77">
        <v>9</v>
      </c>
      <c r="I9" s="77">
        <v>9</v>
      </c>
      <c r="J9" s="77">
        <v>15</v>
      </c>
      <c r="K9" s="77">
        <v>14.69</v>
      </c>
      <c r="L9" s="77">
        <v>5</v>
      </c>
      <c r="M9" s="77">
        <v>5</v>
      </c>
      <c r="N9" s="77"/>
      <c r="O9" s="77"/>
      <c r="P9" s="70">
        <f t="shared" si="0"/>
        <v>37</v>
      </c>
      <c r="Q9" s="70">
        <f t="shared" si="0"/>
        <v>36.69</v>
      </c>
      <c r="R9" s="47"/>
      <c r="S9" s="47"/>
      <c r="T9" s="47"/>
      <c r="U9" s="47"/>
      <c r="V9" s="47"/>
      <c r="W9" s="47"/>
      <c r="X9" s="47"/>
      <c r="Y9" s="47"/>
      <c r="Z9" s="65">
        <f t="shared" si="1"/>
        <v>0</v>
      </c>
      <c r="AA9" s="65">
        <f t="shared" si="1"/>
        <v>0</v>
      </c>
      <c r="AB9" s="36">
        <f t="shared" si="2"/>
        <v>37</v>
      </c>
      <c r="AC9" s="36">
        <f t="shared" si="2"/>
        <v>36.69</v>
      </c>
      <c r="AD9" s="78">
        <f>156652.8-500</f>
        <v>156152.8</v>
      </c>
      <c r="AE9" s="79">
        <v>500</v>
      </c>
      <c r="AF9" s="79"/>
      <c r="AG9" s="79"/>
      <c r="AH9" s="79">
        <v>31908.44</v>
      </c>
      <c r="AI9" s="79">
        <v>15660.48</v>
      </c>
      <c r="AJ9" s="41">
        <f t="shared" si="3"/>
        <v>204221.72</v>
      </c>
      <c r="AK9" s="30"/>
      <c r="AL9" s="30"/>
      <c r="AM9" s="42">
        <f t="shared" si="4"/>
        <v>0</v>
      </c>
      <c r="AN9" s="43">
        <f t="shared" si="5"/>
        <v>204221.72</v>
      </c>
      <c r="AO9" s="57"/>
    </row>
    <row r="10" spans="1:41" ht="61.5">
      <c r="A10" s="46" t="s">
        <v>79</v>
      </c>
      <c r="B10" s="9" t="s">
        <v>56</v>
      </c>
      <c r="C10" s="46" t="s">
        <v>53</v>
      </c>
      <c r="D10" s="47">
        <v>524</v>
      </c>
      <c r="E10" s="47">
        <v>453.05</v>
      </c>
      <c r="F10" s="47">
        <v>267</v>
      </c>
      <c r="G10" s="47">
        <v>251.03</v>
      </c>
      <c r="H10" s="47">
        <v>137</v>
      </c>
      <c r="I10" s="47">
        <v>133.39</v>
      </c>
      <c r="J10" s="47">
        <v>29</v>
      </c>
      <c r="K10" s="47">
        <v>27.91</v>
      </c>
      <c r="L10" s="47">
        <v>3</v>
      </c>
      <c r="M10" s="47">
        <v>3</v>
      </c>
      <c r="N10" s="47">
        <v>6</v>
      </c>
      <c r="O10" s="47">
        <v>5.12</v>
      </c>
      <c r="P10" s="70">
        <f t="shared" si="0"/>
        <v>966</v>
      </c>
      <c r="Q10" s="70">
        <f t="shared" si="0"/>
        <v>873.5</v>
      </c>
      <c r="R10" s="47"/>
      <c r="S10" s="47"/>
      <c r="T10" s="47"/>
      <c r="U10" s="47"/>
      <c r="V10" s="47"/>
      <c r="W10" s="47"/>
      <c r="X10" s="47">
        <v>12</v>
      </c>
      <c r="Y10" s="47">
        <v>12</v>
      </c>
      <c r="Z10" s="65">
        <f t="shared" si="1"/>
        <v>12</v>
      </c>
      <c r="AA10" s="65">
        <f t="shared" si="1"/>
        <v>12</v>
      </c>
      <c r="AB10" s="36">
        <f t="shared" si="2"/>
        <v>978</v>
      </c>
      <c r="AC10" s="36">
        <f t="shared" si="2"/>
        <v>885.5</v>
      </c>
      <c r="AD10" s="29">
        <v>1823208.54</v>
      </c>
      <c r="AE10" s="29">
        <v>41701.12</v>
      </c>
      <c r="AF10" s="29"/>
      <c r="AG10" s="29">
        <v>31016.41</v>
      </c>
      <c r="AH10" s="29">
        <v>335892.09</v>
      </c>
      <c r="AI10" s="29">
        <v>130313.8</v>
      </c>
      <c r="AJ10" s="41">
        <f t="shared" si="3"/>
        <v>2362131.96</v>
      </c>
      <c r="AK10" s="30"/>
      <c r="AL10" s="30">
        <v>146472.38</v>
      </c>
      <c r="AM10" s="42">
        <f t="shared" si="4"/>
        <v>146472.38</v>
      </c>
      <c r="AN10" s="43">
        <f t="shared" si="5"/>
        <v>2508604.34</v>
      </c>
      <c r="AO10" s="57"/>
    </row>
    <row r="11" spans="1:41" ht="61.5">
      <c r="A11" s="46" t="s">
        <v>28</v>
      </c>
      <c r="B11" s="9" t="s">
        <v>52</v>
      </c>
      <c r="C11" s="46" t="s">
        <v>53</v>
      </c>
      <c r="D11" s="47">
        <v>10</v>
      </c>
      <c r="E11" s="47">
        <v>10</v>
      </c>
      <c r="F11" s="47">
        <v>17</v>
      </c>
      <c r="G11" s="47">
        <v>16.67</v>
      </c>
      <c r="H11" s="47">
        <v>38</v>
      </c>
      <c r="I11" s="47">
        <v>36.61</v>
      </c>
      <c r="J11" s="47">
        <v>76</v>
      </c>
      <c r="K11" s="47">
        <v>72.24</v>
      </c>
      <c r="L11" s="47">
        <v>20</v>
      </c>
      <c r="M11" s="47">
        <v>18.83</v>
      </c>
      <c r="N11" s="47"/>
      <c r="O11" s="47"/>
      <c r="P11" s="70">
        <f t="shared" si="0"/>
        <v>161</v>
      </c>
      <c r="Q11" s="70">
        <f t="shared" si="0"/>
        <v>154.34999999999997</v>
      </c>
      <c r="R11" s="47">
        <v>16</v>
      </c>
      <c r="S11" s="47">
        <v>16</v>
      </c>
      <c r="T11" s="47">
        <v>4</v>
      </c>
      <c r="U11" s="47">
        <v>4</v>
      </c>
      <c r="V11" s="47">
        <v>11</v>
      </c>
      <c r="W11" s="47">
        <v>10.61</v>
      </c>
      <c r="X11" s="47"/>
      <c r="Y11" s="47"/>
      <c r="Z11" s="65">
        <f t="shared" si="1"/>
        <v>31</v>
      </c>
      <c r="AA11" s="65">
        <f t="shared" si="1"/>
        <v>30.61</v>
      </c>
      <c r="AB11" s="36">
        <f t="shared" si="2"/>
        <v>192</v>
      </c>
      <c r="AC11" s="36">
        <f t="shared" si="2"/>
        <v>184.95999999999998</v>
      </c>
      <c r="AD11" s="29">
        <v>686043</v>
      </c>
      <c r="AE11" s="29"/>
      <c r="AF11" s="29">
        <v>12250</v>
      </c>
      <c r="AG11" s="29"/>
      <c r="AH11" s="29">
        <v>118090</v>
      </c>
      <c r="AI11" s="29">
        <v>68435</v>
      </c>
      <c r="AJ11" s="41">
        <f t="shared" si="3"/>
        <v>884818</v>
      </c>
      <c r="AK11" s="30">
        <v>84158</v>
      </c>
      <c r="AL11" s="30"/>
      <c r="AM11" s="42">
        <f t="shared" si="4"/>
        <v>84158</v>
      </c>
      <c r="AN11" s="43">
        <f t="shared" si="5"/>
        <v>968976</v>
      </c>
      <c r="AO11" s="57"/>
    </row>
    <row r="12" spans="1:41" ht="61.5">
      <c r="A12" s="46" t="s">
        <v>29</v>
      </c>
      <c r="B12" s="9" t="s">
        <v>52</v>
      </c>
      <c r="C12" s="46" t="s">
        <v>53</v>
      </c>
      <c r="D12" s="47">
        <v>4</v>
      </c>
      <c r="E12" s="47">
        <v>4</v>
      </c>
      <c r="F12" s="47">
        <v>2</v>
      </c>
      <c r="G12" s="47">
        <v>1.8</v>
      </c>
      <c r="H12" s="47">
        <v>5</v>
      </c>
      <c r="I12" s="47">
        <v>4.6</v>
      </c>
      <c r="J12" s="47">
        <v>5</v>
      </c>
      <c r="K12" s="47">
        <v>4.3</v>
      </c>
      <c r="L12" s="47">
        <v>1</v>
      </c>
      <c r="M12" s="47">
        <v>1</v>
      </c>
      <c r="N12" s="47"/>
      <c r="O12" s="47"/>
      <c r="P12" s="70">
        <f t="shared" si="0"/>
        <v>17</v>
      </c>
      <c r="Q12" s="70">
        <f t="shared" si="0"/>
        <v>15.7</v>
      </c>
      <c r="R12" s="47"/>
      <c r="S12" s="47"/>
      <c r="T12" s="47"/>
      <c r="U12" s="47"/>
      <c r="V12" s="47"/>
      <c r="W12" s="47"/>
      <c r="X12" s="47"/>
      <c r="Y12" s="47"/>
      <c r="Z12" s="65">
        <f t="shared" si="1"/>
        <v>0</v>
      </c>
      <c r="AA12" s="65">
        <f t="shared" si="1"/>
        <v>0</v>
      </c>
      <c r="AB12" s="36">
        <f t="shared" si="2"/>
        <v>17</v>
      </c>
      <c r="AC12" s="36">
        <f t="shared" si="2"/>
        <v>15.7</v>
      </c>
      <c r="AD12" s="29">
        <v>55097.38000000001</v>
      </c>
      <c r="AE12" s="29"/>
      <c r="AF12" s="29"/>
      <c r="AG12" s="29"/>
      <c r="AH12" s="29">
        <v>11556.26</v>
      </c>
      <c r="AI12" s="29">
        <v>4856.700000000001</v>
      </c>
      <c r="AJ12" s="41">
        <f t="shared" si="3"/>
        <v>71510.34000000001</v>
      </c>
      <c r="AK12" s="30"/>
      <c r="AL12" s="30"/>
      <c r="AM12" s="42">
        <f t="shared" si="4"/>
        <v>0</v>
      </c>
      <c r="AN12" s="43">
        <f t="shared" si="5"/>
        <v>71510.34000000001</v>
      </c>
      <c r="AO12" s="57"/>
    </row>
    <row r="13" spans="1:41" ht="61.5">
      <c r="A13" s="46" t="s">
        <v>30</v>
      </c>
      <c r="B13" s="9" t="s">
        <v>52</v>
      </c>
      <c r="C13" s="46" t="s">
        <v>53</v>
      </c>
      <c r="D13" s="80">
        <v>437</v>
      </c>
      <c r="E13" s="77">
        <v>406.46</v>
      </c>
      <c r="F13" s="77">
        <v>614</v>
      </c>
      <c r="G13" s="77">
        <v>601.96</v>
      </c>
      <c r="H13" s="77">
        <v>339</v>
      </c>
      <c r="I13" s="77">
        <v>333.18</v>
      </c>
      <c r="J13" s="77">
        <v>28</v>
      </c>
      <c r="K13" s="77">
        <v>28</v>
      </c>
      <c r="L13" s="77">
        <v>7</v>
      </c>
      <c r="M13" s="77">
        <v>7</v>
      </c>
      <c r="N13" s="77">
        <v>0</v>
      </c>
      <c r="O13" s="77">
        <v>0</v>
      </c>
      <c r="P13" s="70">
        <f t="shared" si="0"/>
        <v>1425</v>
      </c>
      <c r="Q13" s="70">
        <f t="shared" si="0"/>
        <v>1376.6000000000001</v>
      </c>
      <c r="R13" s="77">
        <v>22</v>
      </c>
      <c r="S13" s="77">
        <v>17.31</v>
      </c>
      <c r="T13" s="77">
        <v>0</v>
      </c>
      <c r="U13" s="77">
        <v>0</v>
      </c>
      <c r="V13" s="77">
        <v>53</v>
      </c>
      <c r="W13" s="77">
        <v>27.93</v>
      </c>
      <c r="X13" s="77">
        <v>0</v>
      </c>
      <c r="Y13" s="77">
        <v>0</v>
      </c>
      <c r="Z13" s="65">
        <f t="shared" si="1"/>
        <v>75</v>
      </c>
      <c r="AA13" s="65">
        <f t="shared" si="1"/>
        <v>45.239999999999995</v>
      </c>
      <c r="AB13" s="36">
        <f t="shared" si="2"/>
        <v>1500</v>
      </c>
      <c r="AC13" s="36">
        <f t="shared" si="2"/>
        <v>1421.8400000000001</v>
      </c>
      <c r="AD13" s="79">
        <v>3467381.28</v>
      </c>
      <c r="AE13" s="79">
        <v>221347.74</v>
      </c>
      <c r="AF13" s="79">
        <v>0</v>
      </c>
      <c r="AG13" s="79">
        <v>24042.72</v>
      </c>
      <c r="AH13" s="79">
        <v>483099.03</v>
      </c>
      <c r="AI13" s="79">
        <v>293036.34</v>
      </c>
      <c r="AJ13" s="41">
        <f t="shared" si="3"/>
        <v>4488907.109999999</v>
      </c>
      <c r="AK13" s="53">
        <v>51780.770000000004</v>
      </c>
      <c r="AL13" s="53">
        <v>191849.31</v>
      </c>
      <c r="AM13" s="42">
        <f t="shared" si="4"/>
        <v>243630.08000000002</v>
      </c>
      <c r="AN13" s="43">
        <f t="shared" si="5"/>
        <v>4732537.1899999995</v>
      </c>
      <c r="AO13" s="57"/>
    </row>
    <row r="14" spans="1:41" ht="61.5">
      <c r="A14" s="46" t="s">
        <v>31</v>
      </c>
      <c r="B14" s="9" t="s">
        <v>52</v>
      </c>
      <c r="C14" s="46" t="s">
        <v>53</v>
      </c>
      <c r="D14" s="47">
        <v>32</v>
      </c>
      <c r="E14" s="47">
        <v>30.7</v>
      </c>
      <c r="F14" s="47">
        <v>8</v>
      </c>
      <c r="G14" s="47">
        <v>7.8</v>
      </c>
      <c r="H14" s="47">
        <v>49</v>
      </c>
      <c r="I14" s="47">
        <v>47.8</v>
      </c>
      <c r="J14" s="47">
        <v>13</v>
      </c>
      <c r="K14" s="47">
        <v>12.9</v>
      </c>
      <c r="L14" s="47">
        <v>1</v>
      </c>
      <c r="M14" s="47">
        <v>0.8</v>
      </c>
      <c r="N14" s="47">
        <v>0</v>
      </c>
      <c r="O14" s="47">
        <v>0</v>
      </c>
      <c r="P14" s="70">
        <f t="shared" si="0"/>
        <v>103</v>
      </c>
      <c r="Q14" s="70">
        <f t="shared" si="0"/>
        <v>100</v>
      </c>
      <c r="R14" s="47">
        <v>3</v>
      </c>
      <c r="S14" s="47">
        <v>3</v>
      </c>
      <c r="T14" s="47">
        <v>1</v>
      </c>
      <c r="U14" s="47">
        <v>1</v>
      </c>
      <c r="V14" s="47">
        <v>0</v>
      </c>
      <c r="W14" s="47">
        <v>0</v>
      </c>
      <c r="X14" s="47">
        <v>0</v>
      </c>
      <c r="Y14" s="47">
        <v>0</v>
      </c>
      <c r="Z14" s="65">
        <f t="shared" si="1"/>
        <v>4</v>
      </c>
      <c r="AA14" s="65">
        <f t="shared" si="1"/>
        <v>4</v>
      </c>
      <c r="AB14" s="36">
        <f t="shared" si="2"/>
        <v>107</v>
      </c>
      <c r="AC14" s="36">
        <f t="shared" si="2"/>
        <v>104</v>
      </c>
      <c r="AD14" s="29">
        <v>307657.71</v>
      </c>
      <c r="AE14" s="29">
        <v>0</v>
      </c>
      <c r="AF14" s="29">
        <v>0</v>
      </c>
      <c r="AG14" s="29">
        <v>1294.31</v>
      </c>
      <c r="AH14" s="29">
        <v>46769.11</v>
      </c>
      <c r="AI14" s="29">
        <v>26535.65</v>
      </c>
      <c r="AJ14" s="41">
        <f t="shared" si="3"/>
        <v>382256.78</v>
      </c>
      <c r="AK14" s="30">
        <v>35571.29</v>
      </c>
      <c r="AL14" s="30"/>
      <c r="AM14" s="42">
        <f t="shared" si="4"/>
        <v>35571.29</v>
      </c>
      <c r="AN14" s="43">
        <f t="shared" si="5"/>
        <v>417828.07</v>
      </c>
      <c r="AO14" s="57"/>
    </row>
    <row r="15" spans="1:41" ht="61.5">
      <c r="A15" s="46" t="s">
        <v>80</v>
      </c>
      <c r="B15" s="9" t="s">
        <v>52</v>
      </c>
      <c r="C15" s="46" t="s">
        <v>53</v>
      </c>
      <c r="D15" s="80">
        <v>18</v>
      </c>
      <c r="E15" s="77">
        <v>15.29</v>
      </c>
      <c r="F15" s="77">
        <v>25</v>
      </c>
      <c r="G15" s="77">
        <v>23.56</v>
      </c>
      <c r="H15" s="77">
        <v>74</v>
      </c>
      <c r="I15" s="77">
        <v>70.99</v>
      </c>
      <c r="J15" s="77">
        <v>17</v>
      </c>
      <c r="K15" s="77">
        <v>16.91</v>
      </c>
      <c r="L15" s="77">
        <v>3</v>
      </c>
      <c r="M15" s="77">
        <v>3</v>
      </c>
      <c r="N15" s="77">
        <v>14</v>
      </c>
      <c r="O15" s="77">
        <v>14</v>
      </c>
      <c r="P15" s="70">
        <f t="shared" si="0"/>
        <v>151</v>
      </c>
      <c r="Q15" s="70">
        <f t="shared" si="0"/>
        <v>143.75</v>
      </c>
      <c r="R15" s="77">
        <v>2</v>
      </c>
      <c r="S15" s="77">
        <v>2</v>
      </c>
      <c r="T15" s="77"/>
      <c r="U15" s="77"/>
      <c r="V15" s="77">
        <v>5</v>
      </c>
      <c r="W15" s="77">
        <v>5</v>
      </c>
      <c r="X15" s="77"/>
      <c r="Y15" s="77"/>
      <c r="Z15" s="65">
        <f t="shared" si="1"/>
        <v>7</v>
      </c>
      <c r="AA15" s="65">
        <f t="shared" si="1"/>
        <v>7</v>
      </c>
      <c r="AB15" s="36">
        <f t="shared" si="2"/>
        <v>158</v>
      </c>
      <c r="AC15" s="36">
        <f t="shared" si="2"/>
        <v>150.75</v>
      </c>
      <c r="AD15" s="29">
        <v>359992.4</v>
      </c>
      <c r="AE15" s="29">
        <v>3561.09</v>
      </c>
      <c r="AF15" s="29">
        <v>4500</v>
      </c>
      <c r="AG15" s="29"/>
      <c r="AH15" s="29">
        <v>91048.15</v>
      </c>
      <c r="AI15" s="29">
        <v>24985.64</v>
      </c>
      <c r="AJ15" s="41">
        <f t="shared" si="3"/>
        <v>484087.28</v>
      </c>
      <c r="AK15" s="53">
        <v>55061.7</v>
      </c>
      <c r="AL15" s="30"/>
      <c r="AM15" s="42">
        <f t="shared" si="4"/>
        <v>55061.7</v>
      </c>
      <c r="AN15" s="43">
        <f t="shared" si="5"/>
        <v>539148.98</v>
      </c>
      <c r="AO15" s="57"/>
    </row>
    <row r="16" spans="1:41" ht="61.5">
      <c r="A16" s="46" t="s">
        <v>33</v>
      </c>
      <c r="B16" s="9" t="s">
        <v>52</v>
      </c>
      <c r="C16" s="46" t="s">
        <v>53</v>
      </c>
      <c r="D16" s="87">
        <v>25</v>
      </c>
      <c r="E16" s="88">
        <v>22.68</v>
      </c>
      <c r="F16" s="88">
        <v>33</v>
      </c>
      <c r="G16" s="88">
        <v>30.8</v>
      </c>
      <c r="H16" s="88">
        <v>126</v>
      </c>
      <c r="I16" s="88">
        <v>119.21</v>
      </c>
      <c r="J16" s="88">
        <v>29</v>
      </c>
      <c r="K16" s="88">
        <v>27.39</v>
      </c>
      <c r="L16" s="88">
        <v>4</v>
      </c>
      <c r="M16" s="88">
        <v>4</v>
      </c>
      <c r="N16" s="88">
        <v>9</v>
      </c>
      <c r="O16" s="88">
        <v>9</v>
      </c>
      <c r="P16" s="70">
        <f t="shared" si="0"/>
        <v>226</v>
      </c>
      <c r="Q16" s="70">
        <f t="shared" si="0"/>
        <v>213.07999999999998</v>
      </c>
      <c r="R16" s="88">
        <v>9</v>
      </c>
      <c r="S16" s="88">
        <v>8.54</v>
      </c>
      <c r="T16" s="88"/>
      <c r="U16" s="88"/>
      <c r="V16" s="88">
        <v>6</v>
      </c>
      <c r="W16" s="88">
        <v>5.4</v>
      </c>
      <c r="X16" s="77"/>
      <c r="Y16" s="77"/>
      <c r="Z16" s="65">
        <f t="shared" si="1"/>
        <v>15</v>
      </c>
      <c r="AA16" s="65">
        <f t="shared" si="1"/>
        <v>13.94</v>
      </c>
      <c r="AB16" s="36">
        <f t="shared" si="2"/>
        <v>241</v>
      </c>
      <c r="AC16" s="36">
        <f t="shared" si="2"/>
        <v>227.01999999999998</v>
      </c>
      <c r="AD16" s="89">
        <v>597766.59</v>
      </c>
      <c r="AE16" s="90">
        <v>8817.07</v>
      </c>
      <c r="AF16" s="90">
        <v>6600</v>
      </c>
      <c r="AG16" s="90">
        <v>1339.98</v>
      </c>
      <c r="AH16" s="90">
        <v>148254.11</v>
      </c>
      <c r="AI16" s="90">
        <v>45444.23</v>
      </c>
      <c r="AJ16" s="41">
        <f t="shared" si="3"/>
        <v>808221.9799999999</v>
      </c>
      <c r="AK16" s="92">
        <v>65496.02</v>
      </c>
      <c r="AL16" s="30"/>
      <c r="AM16" s="42">
        <f t="shared" si="4"/>
        <v>65496.02</v>
      </c>
      <c r="AN16" s="43">
        <f t="shared" si="5"/>
        <v>873717.9999999999</v>
      </c>
      <c r="AO16" s="57"/>
    </row>
    <row r="17" spans="1:41" ht="61.5">
      <c r="A17" s="46" t="s">
        <v>81</v>
      </c>
      <c r="B17" s="9" t="s">
        <v>52</v>
      </c>
      <c r="C17" s="46" t="s">
        <v>53</v>
      </c>
      <c r="D17" s="80">
        <v>33</v>
      </c>
      <c r="E17" s="77">
        <v>29</v>
      </c>
      <c r="F17" s="77">
        <v>31</v>
      </c>
      <c r="G17" s="77">
        <v>29</v>
      </c>
      <c r="H17" s="77">
        <v>23</v>
      </c>
      <c r="I17" s="77">
        <v>23</v>
      </c>
      <c r="J17" s="77">
        <v>5</v>
      </c>
      <c r="K17" s="77">
        <v>5</v>
      </c>
      <c r="L17" s="77"/>
      <c r="M17" s="77"/>
      <c r="N17" s="77">
        <v>5</v>
      </c>
      <c r="O17" s="77">
        <v>1</v>
      </c>
      <c r="P17" s="70">
        <f t="shared" si="0"/>
        <v>97</v>
      </c>
      <c r="Q17" s="70">
        <f t="shared" si="0"/>
        <v>87</v>
      </c>
      <c r="R17" s="47"/>
      <c r="S17" s="47"/>
      <c r="T17" s="47"/>
      <c r="U17" s="47"/>
      <c r="V17" s="47"/>
      <c r="W17" s="47"/>
      <c r="X17" s="47"/>
      <c r="Y17" s="47"/>
      <c r="Z17" s="65">
        <f t="shared" si="1"/>
        <v>0</v>
      </c>
      <c r="AA17" s="65">
        <f t="shared" si="1"/>
        <v>0</v>
      </c>
      <c r="AB17" s="36">
        <f t="shared" si="2"/>
        <v>97</v>
      </c>
      <c r="AC17" s="36">
        <f t="shared" si="2"/>
        <v>87</v>
      </c>
      <c r="AD17" s="78">
        <v>271928</v>
      </c>
      <c r="AE17" s="79">
        <v>17061</v>
      </c>
      <c r="AF17" s="79">
        <v>0</v>
      </c>
      <c r="AG17" s="79">
        <v>0</v>
      </c>
      <c r="AH17" s="79">
        <v>47433</v>
      </c>
      <c r="AI17" s="79">
        <v>27439</v>
      </c>
      <c r="AJ17" s="41">
        <f t="shared" si="3"/>
        <v>363861</v>
      </c>
      <c r="AK17" s="30"/>
      <c r="AL17" s="30"/>
      <c r="AM17" s="42">
        <f t="shared" si="4"/>
        <v>0</v>
      </c>
      <c r="AN17" s="43">
        <f t="shared" si="5"/>
        <v>363861</v>
      </c>
      <c r="AO17" s="57"/>
    </row>
    <row r="18" spans="1:41" ht="61.5">
      <c r="A18" s="46" t="s">
        <v>35</v>
      </c>
      <c r="B18" s="9" t="s">
        <v>52</v>
      </c>
      <c r="C18" s="46" t="s">
        <v>53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70">
        <f t="shared" si="0"/>
        <v>0</v>
      </c>
      <c r="Q18" s="70">
        <f t="shared" si="0"/>
        <v>0</v>
      </c>
      <c r="R18" s="47"/>
      <c r="S18" s="47"/>
      <c r="T18" s="47"/>
      <c r="U18" s="47"/>
      <c r="V18" s="47"/>
      <c r="W18" s="47"/>
      <c r="X18" s="47"/>
      <c r="Y18" s="47"/>
      <c r="Z18" s="65">
        <f t="shared" si="1"/>
        <v>0</v>
      </c>
      <c r="AA18" s="65">
        <f t="shared" si="1"/>
        <v>0</v>
      </c>
      <c r="AB18" s="36">
        <f t="shared" si="2"/>
        <v>0</v>
      </c>
      <c r="AC18" s="36">
        <f t="shared" si="2"/>
        <v>0</v>
      </c>
      <c r="AD18" s="29"/>
      <c r="AE18" s="29"/>
      <c r="AF18" s="29"/>
      <c r="AG18" s="29"/>
      <c r="AH18" s="29"/>
      <c r="AI18" s="29"/>
      <c r="AJ18" s="41">
        <f t="shared" si="3"/>
        <v>0</v>
      </c>
      <c r="AK18" s="30"/>
      <c r="AL18" s="30"/>
      <c r="AM18" s="42">
        <f t="shared" si="4"/>
        <v>0</v>
      </c>
      <c r="AN18" s="43">
        <f t="shared" si="5"/>
        <v>0</v>
      </c>
      <c r="AO18" s="57"/>
    </row>
    <row r="19" spans="1:41" ht="61.5">
      <c r="A19" s="46" t="s">
        <v>36</v>
      </c>
      <c r="B19" s="9" t="s">
        <v>52</v>
      </c>
      <c r="C19" s="46" t="s">
        <v>53</v>
      </c>
      <c r="D19" s="80">
        <v>8</v>
      </c>
      <c r="E19" s="77">
        <v>6.4</v>
      </c>
      <c r="F19" s="77">
        <v>32</v>
      </c>
      <c r="G19" s="77">
        <v>27.5</v>
      </c>
      <c r="H19" s="77">
        <v>140</v>
      </c>
      <c r="I19" s="77">
        <v>124.6</v>
      </c>
      <c r="J19" s="77">
        <v>63</v>
      </c>
      <c r="K19" s="77">
        <v>55.6</v>
      </c>
      <c r="L19" s="77">
        <v>34</v>
      </c>
      <c r="M19" s="77">
        <v>31.8</v>
      </c>
      <c r="N19" s="77">
        <v>0</v>
      </c>
      <c r="O19" s="77">
        <v>0</v>
      </c>
      <c r="P19" s="70">
        <f t="shared" si="0"/>
        <v>277</v>
      </c>
      <c r="Q19" s="70">
        <f t="shared" si="0"/>
        <v>245.9</v>
      </c>
      <c r="R19" s="77">
        <v>14</v>
      </c>
      <c r="S19" s="77">
        <v>9.5</v>
      </c>
      <c r="T19" s="77"/>
      <c r="U19" s="77"/>
      <c r="V19" s="77"/>
      <c r="W19" s="77"/>
      <c r="X19" s="77"/>
      <c r="Y19" s="77"/>
      <c r="Z19" s="65">
        <f t="shared" si="1"/>
        <v>14</v>
      </c>
      <c r="AA19" s="65">
        <f t="shared" si="1"/>
        <v>9.5</v>
      </c>
      <c r="AB19" s="36">
        <f t="shared" si="2"/>
        <v>291</v>
      </c>
      <c r="AC19" s="36">
        <f t="shared" si="2"/>
        <v>255.4</v>
      </c>
      <c r="AD19" s="78">
        <v>774408.3</v>
      </c>
      <c r="AE19" s="79">
        <v>2441</v>
      </c>
      <c r="AF19" s="79"/>
      <c r="AG19" s="79">
        <v>510.33</v>
      </c>
      <c r="AH19" s="79">
        <v>155268.2</v>
      </c>
      <c r="AI19" s="79">
        <v>64572.3</v>
      </c>
      <c r="AJ19" s="41">
        <f t="shared" si="3"/>
        <v>997200.1300000001</v>
      </c>
      <c r="AK19" s="53">
        <v>35322.72</v>
      </c>
      <c r="AL19" s="30"/>
      <c r="AM19" s="42">
        <f t="shared" si="4"/>
        <v>35322.72</v>
      </c>
      <c r="AN19" s="43">
        <f t="shared" si="5"/>
        <v>1032522.8500000001</v>
      </c>
      <c r="AO19" s="57"/>
    </row>
    <row r="20" spans="1:41" ht="61.5">
      <c r="A20" s="46" t="s">
        <v>37</v>
      </c>
      <c r="B20" s="9" t="s">
        <v>56</v>
      </c>
      <c r="C20" s="46" t="s">
        <v>53</v>
      </c>
      <c r="D20" s="47">
        <v>711</v>
      </c>
      <c r="E20" s="47">
        <v>643.73</v>
      </c>
      <c r="F20" s="47">
        <v>297</v>
      </c>
      <c r="G20" s="47">
        <v>280.16</v>
      </c>
      <c r="H20" s="47">
        <v>771</v>
      </c>
      <c r="I20" s="47">
        <v>738.06</v>
      </c>
      <c r="J20" s="47">
        <v>89</v>
      </c>
      <c r="K20" s="47">
        <v>88.58</v>
      </c>
      <c r="L20" s="47">
        <v>7</v>
      </c>
      <c r="M20" s="47">
        <v>6.8</v>
      </c>
      <c r="N20" s="47">
        <v>0</v>
      </c>
      <c r="O20" s="47">
        <v>0</v>
      </c>
      <c r="P20" s="70">
        <f t="shared" si="0"/>
        <v>1875</v>
      </c>
      <c r="Q20" s="70">
        <f t="shared" si="0"/>
        <v>1757.33</v>
      </c>
      <c r="R20" s="47">
        <v>100</v>
      </c>
      <c r="S20" s="47">
        <v>100</v>
      </c>
      <c r="T20" s="47">
        <v>0</v>
      </c>
      <c r="U20" s="47">
        <v>0</v>
      </c>
      <c r="V20" s="47">
        <v>37</v>
      </c>
      <c r="W20" s="47">
        <v>37</v>
      </c>
      <c r="X20" s="47">
        <v>0</v>
      </c>
      <c r="Y20" s="47">
        <v>0</v>
      </c>
      <c r="Z20" s="65">
        <f t="shared" si="1"/>
        <v>137</v>
      </c>
      <c r="AA20" s="65">
        <f t="shared" si="1"/>
        <v>137</v>
      </c>
      <c r="AB20" s="36">
        <f t="shared" si="2"/>
        <v>2012</v>
      </c>
      <c r="AC20" s="36">
        <f t="shared" si="2"/>
        <v>1894.33</v>
      </c>
      <c r="AD20" s="29">
        <v>4304232</v>
      </c>
      <c r="AE20" s="29">
        <v>12012</v>
      </c>
      <c r="AF20" s="29">
        <v>0</v>
      </c>
      <c r="AG20" s="29">
        <v>4873</v>
      </c>
      <c r="AH20" s="29">
        <v>825709</v>
      </c>
      <c r="AI20" s="29">
        <v>333503</v>
      </c>
      <c r="AJ20" s="41">
        <f t="shared" si="3"/>
        <v>5480329</v>
      </c>
      <c r="AK20" s="30">
        <v>567824</v>
      </c>
      <c r="AL20" s="30">
        <v>0</v>
      </c>
      <c r="AM20" s="42">
        <f t="shared" si="4"/>
        <v>567824</v>
      </c>
      <c r="AN20" s="43">
        <f t="shared" si="5"/>
        <v>6048153</v>
      </c>
      <c r="AO20" s="57"/>
    </row>
    <row r="21" spans="1:41" ht="61.5">
      <c r="A21" s="46" t="s">
        <v>38</v>
      </c>
      <c r="B21" s="9" t="s">
        <v>52</v>
      </c>
      <c r="C21" s="46" t="s">
        <v>53</v>
      </c>
      <c r="D21" s="47">
        <v>338</v>
      </c>
      <c r="E21" s="47">
        <v>315.7</v>
      </c>
      <c r="F21" s="47">
        <v>493</v>
      </c>
      <c r="G21" s="47">
        <v>471.7</v>
      </c>
      <c r="H21" s="47">
        <v>1395</v>
      </c>
      <c r="I21" s="47">
        <v>1371.8</v>
      </c>
      <c r="J21" s="47">
        <v>173</v>
      </c>
      <c r="K21" s="47">
        <v>168.3</v>
      </c>
      <c r="L21" s="47">
        <v>98</v>
      </c>
      <c r="M21" s="47">
        <v>95.1</v>
      </c>
      <c r="N21" s="47">
        <v>67</v>
      </c>
      <c r="O21" s="47">
        <v>32</v>
      </c>
      <c r="P21" s="70">
        <f t="shared" si="0"/>
        <v>2564</v>
      </c>
      <c r="Q21" s="70">
        <f t="shared" si="0"/>
        <v>2454.6</v>
      </c>
      <c r="R21" s="47">
        <v>20</v>
      </c>
      <c r="S21" s="47">
        <v>20</v>
      </c>
      <c r="T21" s="47">
        <v>14</v>
      </c>
      <c r="U21" s="47">
        <v>14</v>
      </c>
      <c r="V21" s="47">
        <v>4</v>
      </c>
      <c r="W21" s="47">
        <v>4</v>
      </c>
      <c r="X21" s="47">
        <v>0</v>
      </c>
      <c r="Y21" s="47">
        <v>0</v>
      </c>
      <c r="Z21" s="65">
        <f t="shared" si="1"/>
        <v>38</v>
      </c>
      <c r="AA21" s="65">
        <f t="shared" si="1"/>
        <v>38</v>
      </c>
      <c r="AB21" s="36">
        <f t="shared" si="2"/>
        <v>2602</v>
      </c>
      <c r="AC21" s="36">
        <f t="shared" si="2"/>
        <v>2492.6</v>
      </c>
      <c r="AD21" s="29">
        <v>6917617.930000005</v>
      </c>
      <c r="AE21" s="29">
        <v>467052.11000000546</v>
      </c>
      <c r="AF21" s="29">
        <v>0</v>
      </c>
      <c r="AG21" s="29">
        <v>25332.649999999987</v>
      </c>
      <c r="AH21" s="29">
        <v>832519.1700000055</v>
      </c>
      <c r="AI21" s="29">
        <v>624035.5199999997</v>
      </c>
      <c r="AJ21" s="41">
        <f t="shared" si="3"/>
        <v>8866557.380000016</v>
      </c>
      <c r="AK21" s="30">
        <v>450333</v>
      </c>
      <c r="AL21" s="30">
        <v>9709</v>
      </c>
      <c r="AM21" s="42">
        <f t="shared" si="4"/>
        <v>460042</v>
      </c>
      <c r="AN21" s="43">
        <f t="shared" si="5"/>
        <v>9326599.380000016</v>
      </c>
      <c r="AO21" s="57"/>
    </row>
    <row r="22" spans="1:41" ht="61.5">
      <c r="A22" s="46" t="s">
        <v>39</v>
      </c>
      <c r="B22" s="9" t="s">
        <v>56</v>
      </c>
      <c r="C22" s="46" t="s">
        <v>53</v>
      </c>
      <c r="D22" s="80">
        <v>7</v>
      </c>
      <c r="E22" s="77">
        <v>5.89</v>
      </c>
      <c r="F22" s="77">
        <v>17</v>
      </c>
      <c r="G22" s="77">
        <v>16.76</v>
      </c>
      <c r="H22" s="77">
        <v>38</v>
      </c>
      <c r="I22" s="77">
        <v>37.41</v>
      </c>
      <c r="J22" s="77">
        <v>17</v>
      </c>
      <c r="K22" s="77">
        <v>16.67</v>
      </c>
      <c r="L22" s="77">
        <v>1</v>
      </c>
      <c r="M22" s="77">
        <v>1</v>
      </c>
      <c r="N22" s="77"/>
      <c r="O22" s="77"/>
      <c r="P22" s="70">
        <f t="shared" si="0"/>
        <v>80</v>
      </c>
      <c r="Q22" s="70">
        <f t="shared" si="0"/>
        <v>77.73</v>
      </c>
      <c r="R22" s="47"/>
      <c r="S22" s="47"/>
      <c r="T22" s="47"/>
      <c r="U22" s="47"/>
      <c r="V22" s="47"/>
      <c r="W22" s="47"/>
      <c r="X22" s="47"/>
      <c r="Y22" s="47"/>
      <c r="Z22" s="65">
        <f t="shared" si="1"/>
        <v>0</v>
      </c>
      <c r="AA22" s="65">
        <f t="shared" si="1"/>
        <v>0</v>
      </c>
      <c r="AB22" s="36">
        <f t="shared" si="2"/>
        <v>80</v>
      </c>
      <c r="AC22" s="36">
        <f t="shared" si="2"/>
        <v>77.73</v>
      </c>
      <c r="AD22" s="78">
        <v>260587.71</v>
      </c>
      <c r="AE22" s="79">
        <v>399.06</v>
      </c>
      <c r="AF22" s="79">
        <v>5584.49</v>
      </c>
      <c r="AG22" s="79">
        <v>144.46</v>
      </c>
      <c r="AH22" s="79">
        <v>56115.96</v>
      </c>
      <c r="AI22" s="79">
        <v>22182.96</v>
      </c>
      <c r="AJ22" s="41">
        <f t="shared" si="3"/>
        <v>345014.6400000001</v>
      </c>
      <c r="AK22" s="30"/>
      <c r="AL22" s="30">
        <v>46995</v>
      </c>
      <c r="AM22" s="42">
        <f t="shared" si="4"/>
        <v>46995</v>
      </c>
      <c r="AN22" s="43">
        <f t="shared" si="5"/>
        <v>392009.6400000001</v>
      </c>
      <c r="AO22" s="57"/>
    </row>
    <row r="23" spans="1:41" ht="61.5">
      <c r="A23" s="46" t="s">
        <v>40</v>
      </c>
      <c r="B23" s="9" t="s">
        <v>52</v>
      </c>
      <c r="C23" s="46" t="s">
        <v>53</v>
      </c>
      <c r="D23" s="47">
        <v>263</v>
      </c>
      <c r="E23" s="47">
        <v>239.2</v>
      </c>
      <c r="F23" s="47">
        <v>454</v>
      </c>
      <c r="G23" s="47">
        <v>428.1</v>
      </c>
      <c r="H23" s="47">
        <v>1137</v>
      </c>
      <c r="I23" s="47">
        <v>1089.7</v>
      </c>
      <c r="J23" s="47">
        <v>385</v>
      </c>
      <c r="K23" s="47">
        <v>365.9</v>
      </c>
      <c r="L23" s="47">
        <v>18</v>
      </c>
      <c r="M23" s="47">
        <v>17.6</v>
      </c>
      <c r="N23" s="47">
        <v>324</v>
      </c>
      <c r="O23" s="47">
        <v>317.5</v>
      </c>
      <c r="P23" s="70">
        <f t="shared" si="0"/>
        <v>2581</v>
      </c>
      <c r="Q23" s="70">
        <f t="shared" si="0"/>
        <v>2458</v>
      </c>
      <c r="R23" s="47">
        <v>11</v>
      </c>
      <c r="S23" s="47">
        <v>11</v>
      </c>
      <c r="T23" s="47">
        <v>0</v>
      </c>
      <c r="U23" s="47">
        <v>0</v>
      </c>
      <c r="V23" s="47">
        <v>3</v>
      </c>
      <c r="W23" s="47">
        <v>2.4</v>
      </c>
      <c r="X23" s="47">
        <v>0</v>
      </c>
      <c r="Y23" s="47">
        <v>0</v>
      </c>
      <c r="Z23" s="65">
        <f t="shared" si="1"/>
        <v>14</v>
      </c>
      <c r="AA23" s="65">
        <f t="shared" si="1"/>
        <v>13.4</v>
      </c>
      <c r="AB23" s="36">
        <f t="shared" si="2"/>
        <v>2595</v>
      </c>
      <c r="AC23" s="36">
        <f t="shared" si="2"/>
        <v>2471.4</v>
      </c>
      <c r="AD23" s="29">
        <v>6864198.94</v>
      </c>
      <c r="AE23" s="29">
        <v>269943.99</v>
      </c>
      <c r="AF23" s="29">
        <v>9312.4</v>
      </c>
      <c r="AG23" s="29">
        <v>35753.58</v>
      </c>
      <c r="AH23" s="29">
        <v>1708007.9800000002</v>
      </c>
      <c r="AI23" s="29">
        <v>576420.19</v>
      </c>
      <c r="AJ23" s="41">
        <f t="shared" si="3"/>
        <v>9463637.08</v>
      </c>
      <c r="AK23" s="30">
        <v>261079.38</v>
      </c>
      <c r="AL23" s="30"/>
      <c r="AM23" s="42">
        <f t="shared" si="4"/>
        <v>261079.38</v>
      </c>
      <c r="AN23" s="43">
        <f t="shared" si="5"/>
        <v>9724716.46</v>
      </c>
      <c r="AO23" s="57"/>
    </row>
    <row r="24" spans="1:41" ht="61.5">
      <c r="A24" s="46" t="s">
        <v>41</v>
      </c>
      <c r="B24" s="9" t="s">
        <v>52</v>
      </c>
      <c r="C24" s="46" t="s">
        <v>53</v>
      </c>
      <c r="D24" s="77">
        <v>0</v>
      </c>
      <c r="E24" s="77">
        <v>0</v>
      </c>
      <c r="F24" s="77">
        <v>0</v>
      </c>
      <c r="G24" s="77">
        <v>0</v>
      </c>
      <c r="H24" s="77">
        <v>11</v>
      </c>
      <c r="I24" s="77">
        <v>10.4</v>
      </c>
      <c r="J24" s="77">
        <v>3</v>
      </c>
      <c r="K24" s="77">
        <v>2.3</v>
      </c>
      <c r="L24" s="77">
        <v>2</v>
      </c>
      <c r="M24" s="77">
        <v>1.6</v>
      </c>
      <c r="N24" s="77">
        <v>0</v>
      </c>
      <c r="O24" s="77">
        <v>0</v>
      </c>
      <c r="P24" s="70">
        <f t="shared" si="0"/>
        <v>16</v>
      </c>
      <c r="Q24" s="70">
        <f t="shared" si="0"/>
        <v>14.299999999999999</v>
      </c>
      <c r="R24" s="47">
        <v>3</v>
      </c>
      <c r="S24" s="47">
        <v>3</v>
      </c>
      <c r="T24" s="47"/>
      <c r="U24" s="47"/>
      <c r="V24" s="47"/>
      <c r="W24" s="47"/>
      <c r="X24" s="47"/>
      <c r="Y24" s="47"/>
      <c r="Z24" s="65">
        <f t="shared" si="1"/>
        <v>3</v>
      </c>
      <c r="AA24" s="65">
        <f t="shared" si="1"/>
        <v>3</v>
      </c>
      <c r="AB24" s="36">
        <f t="shared" si="2"/>
        <v>19</v>
      </c>
      <c r="AC24" s="36">
        <f t="shared" si="2"/>
        <v>17.299999999999997</v>
      </c>
      <c r="AD24" s="78">
        <v>45953.52</v>
      </c>
      <c r="AE24" s="79"/>
      <c r="AF24" s="79"/>
      <c r="AG24" s="79"/>
      <c r="AH24" s="79">
        <v>7384.59</v>
      </c>
      <c r="AI24" s="79">
        <v>3792.43</v>
      </c>
      <c r="AJ24" s="41">
        <f t="shared" si="3"/>
        <v>57130.54</v>
      </c>
      <c r="AK24" s="53">
        <v>8600.13</v>
      </c>
      <c r="AL24" s="30"/>
      <c r="AM24" s="42">
        <f t="shared" si="4"/>
        <v>8600.13</v>
      </c>
      <c r="AN24" s="43">
        <f t="shared" si="5"/>
        <v>65730.67</v>
      </c>
      <c r="AO24" s="57"/>
    </row>
    <row r="25" spans="1:41" ht="61.5">
      <c r="A25" s="46" t="s">
        <v>42</v>
      </c>
      <c r="B25" s="9" t="s">
        <v>52</v>
      </c>
      <c r="C25" s="46" t="s">
        <v>53</v>
      </c>
      <c r="D25" s="80">
        <v>131</v>
      </c>
      <c r="E25" s="77">
        <v>125</v>
      </c>
      <c r="F25" s="77">
        <v>258</v>
      </c>
      <c r="G25" s="77">
        <v>245</v>
      </c>
      <c r="H25" s="77">
        <v>991</v>
      </c>
      <c r="I25" s="77">
        <v>972</v>
      </c>
      <c r="J25" s="77">
        <v>335</v>
      </c>
      <c r="K25" s="77">
        <v>325</v>
      </c>
      <c r="L25" s="77">
        <v>29</v>
      </c>
      <c r="M25" s="77">
        <v>27</v>
      </c>
      <c r="N25" s="77">
        <v>53</v>
      </c>
      <c r="O25" s="77">
        <v>44</v>
      </c>
      <c r="P25" s="70">
        <f t="shared" si="0"/>
        <v>1797</v>
      </c>
      <c r="Q25" s="70">
        <f t="shared" si="0"/>
        <v>1738</v>
      </c>
      <c r="R25" s="77">
        <v>11</v>
      </c>
      <c r="S25" s="77">
        <v>10</v>
      </c>
      <c r="T25" s="77">
        <v>1</v>
      </c>
      <c r="U25" s="77">
        <v>1</v>
      </c>
      <c r="V25" s="77">
        <v>8</v>
      </c>
      <c r="W25" s="77">
        <v>8</v>
      </c>
      <c r="X25" s="77"/>
      <c r="Y25" s="77"/>
      <c r="Z25" s="65">
        <f t="shared" si="1"/>
        <v>20</v>
      </c>
      <c r="AA25" s="65">
        <f t="shared" si="1"/>
        <v>19</v>
      </c>
      <c r="AB25" s="36">
        <f t="shared" si="2"/>
        <v>1817</v>
      </c>
      <c r="AC25" s="36">
        <f t="shared" si="2"/>
        <v>1757</v>
      </c>
      <c r="AD25" s="78">
        <v>5096566</v>
      </c>
      <c r="AE25" s="79">
        <v>189293</v>
      </c>
      <c r="AF25" s="79">
        <v>0</v>
      </c>
      <c r="AG25" s="79">
        <v>122847</v>
      </c>
      <c r="AH25" s="79">
        <v>1329690</v>
      </c>
      <c r="AI25" s="79">
        <v>444889</v>
      </c>
      <c r="AJ25" s="41">
        <f t="shared" si="3"/>
        <v>7183285</v>
      </c>
      <c r="AK25" s="30">
        <v>100000</v>
      </c>
      <c r="AL25" s="30"/>
      <c r="AM25" s="42">
        <f t="shared" si="4"/>
        <v>100000</v>
      </c>
      <c r="AN25" s="43">
        <f t="shared" si="5"/>
        <v>7283285</v>
      </c>
      <c r="AO25" s="57"/>
    </row>
    <row r="26" spans="1:41" ht="61.5">
      <c r="A26" s="46" t="s">
        <v>82</v>
      </c>
      <c r="B26" s="9" t="s">
        <v>56</v>
      </c>
      <c r="C26" s="46" t="s">
        <v>53</v>
      </c>
      <c r="D26" s="80">
        <v>96</v>
      </c>
      <c r="E26" s="77">
        <v>91.73</v>
      </c>
      <c r="F26" s="77">
        <v>414</v>
      </c>
      <c r="G26" s="77">
        <v>400.23</v>
      </c>
      <c r="H26" s="77">
        <v>570</v>
      </c>
      <c r="I26" s="77">
        <v>556.78</v>
      </c>
      <c r="J26" s="77">
        <v>165</v>
      </c>
      <c r="K26" s="77">
        <v>163.93</v>
      </c>
      <c r="L26" s="77">
        <v>39</v>
      </c>
      <c r="M26" s="77">
        <v>38.47</v>
      </c>
      <c r="N26" s="77">
        <v>2</v>
      </c>
      <c r="O26" s="77">
        <v>1.62</v>
      </c>
      <c r="P26" s="70">
        <f t="shared" si="0"/>
        <v>1286</v>
      </c>
      <c r="Q26" s="70">
        <f t="shared" si="0"/>
        <v>1252.76</v>
      </c>
      <c r="R26" s="77">
        <v>5</v>
      </c>
      <c r="S26" s="77">
        <v>5</v>
      </c>
      <c r="T26" s="77">
        <v>0</v>
      </c>
      <c r="U26" s="77">
        <v>0</v>
      </c>
      <c r="V26" s="77">
        <v>77</v>
      </c>
      <c r="W26" s="77">
        <v>77</v>
      </c>
      <c r="X26" s="77">
        <v>1</v>
      </c>
      <c r="Y26" s="77">
        <v>1</v>
      </c>
      <c r="Z26" s="65">
        <f t="shared" si="1"/>
        <v>83</v>
      </c>
      <c r="AA26" s="65">
        <f t="shared" si="1"/>
        <v>83</v>
      </c>
      <c r="AB26" s="36">
        <f t="shared" si="2"/>
        <v>1369</v>
      </c>
      <c r="AC26" s="36">
        <f t="shared" si="2"/>
        <v>1335.76</v>
      </c>
      <c r="AD26" s="78">
        <v>4516596.56</v>
      </c>
      <c r="AE26" s="79">
        <v>189368.99</v>
      </c>
      <c r="AF26" s="79">
        <v>0</v>
      </c>
      <c r="AG26" s="79">
        <v>3821.97</v>
      </c>
      <c r="AH26" s="79">
        <v>913936.26</v>
      </c>
      <c r="AI26" s="79">
        <v>438908.58</v>
      </c>
      <c r="AJ26" s="41">
        <f t="shared" si="3"/>
        <v>6062632.359999999</v>
      </c>
      <c r="AK26" s="53">
        <v>840982</v>
      </c>
      <c r="AL26" s="30"/>
      <c r="AM26" s="42">
        <f t="shared" si="4"/>
        <v>840982</v>
      </c>
      <c r="AN26" s="43">
        <f t="shared" si="5"/>
        <v>6903614.359999999</v>
      </c>
      <c r="AO26" s="57"/>
    </row>
    <row r="27" spans="1:41" ht="61.5">
      <c r="A27" s="46" t="s">
        <v>44</v>
      </c>
      <c r="B27" s="9" t="s">
        <v>52</v>
      </c>
      <c r="C27" s="46" t="s">
        <v>53</v>
      </c>
      <c r="D27" s="47">
        <v>1777</v>
      </c>
      <c r="E27" s="71">
        <v>1663.72026666666</v>
      </c>
      <c r="F27" s="47">
        <v>697</v>
      </c>
      <c r="G27" s="71">
        <v>668.660213333333</v>
      </c>
      <c r="H27" s="47">
        <v>109</v>
      </c>
      <c r="I27" s="71">
        <v>105.886666666667</v>
      </c>
      <c r="J27" s="47">
        <v>14</v>
      </c>
      <c r="K27" s="47">
        <v>14</v>
      </c>
      <c r="L27" s="47">
        <v>8</v>
      </c>
      <c r="M27" s="47">
        <v>8</v>
      </c>
      <c r="N27" s="47">
        <v>6</v>
      </c>
      <c r="O27" s="47">
        <v>0.560000000000002</v>
      </c>
      <c r="P27" s="70">
        <f t="shared" si="0"/>
        <v>2611</v>
      </c>
      <c r="Q27" s="70">
        <f t="shared" si="0"/>
        <v>2460.8271466666597</v>
      </c>
      <c r="R27" s="47">
        <v>68</v>
      </c>
      <c r="S27" s="47">
        <v>68</v>
      </c>
      <c r="T27" s="47"/>
      <c r="U27" s="47"/>
      <c r="V27" s="47">
        <v>42</v>
      </c>
      <c r="W27" s="47">
        <v>42</v>
      </c>
      <c r="X27" s="47"/>
      <c r="Y27" s="47"/>
      <c r="Z27" s="65">
        <f t="shared" si="1"/>
        <v>110</v>
      </c>
      <c r="AA27" s="65">
        <f t="shared" si="1"/>
        <v>110</v>
      </c>
      <c r="AB27" s="36">
        <f t="shared" si="2"/>
        <v>2721</v>
      </c>
      <c r="AC27" s="36">
        <f t="shared" si="2"/>
        <v>2570.8271466666597</v>
      </c>
      <c r="AD27" s="29">
        <v>4367286.080000105</v>
      </c>
      <c r="AE27" s="29">
        <v>188153.8899999997</v>
      </c>
      <c r="AF27" s="29">
        <v>5975.790000000001</v>
      </c>
      <c r="AG27" s="29">
        <v>94801.41000000003</v>
      </c>
      <c r="AH27" s="29">
        <v>322740.3200000005</v>
      </c>
      <c r="AI27" s="29">
        <v>348195.9200000031</v>
      </c>
      <c r="AJ27" s="41">
        <f t="shared" si="3"/>
        <v>5327153.410000108</v>
      </c>
      <c r="AK27" s="30">
        <v>844839.58</v>
      </c>
      <c r="AL27" s="30">
        <v>0</v>
      </c>
      <c r="AM27" s="42">
        <f t="shared" si="4"/>
        <v>844839.58</v>
      </c>
      <c r="AN27" s="43">
        <f t="shared" si="5"/>
        <v>6171992.990000108</v>
      </c>
      <c r="AO27" s="57"/>
    </row>
    <row r="28" spans="1:41" ht="61.5">
      <c r="A28" s="46" t="s">
        <v>83</v>
      </c>
      <c r="B28" s="9" t="s">
        <v>52</v>
      </c>
      <c r="C28" s="46" t="s">
        <v>53</v>
      </c>
      <c r="D28" s="47"/>
      <c r="E28" s="47"/>
      <c r="F28" s="47">
        <v>51</v>
      </c>
      <c r="G28" s="47">
        <v>51</v>
      </c>
      <c r="H28" s="47">
        <v>28</v>
      </c>
      <c r="I28" s="47">
        <v>28</v>
      </c>
      <c r="J28" s="47">
        <v>106</v>
      </c>
      <c r="K28" s="47">
        <v>106</v>
      </c>
      <c r="L28" s="47">
        <v>6</v>
      </c>
      <c r="M28" s="47">
        <v>6</v>
      </c>
      <c r="N28" s="47">
        <v>2</v>
      </c>
      <c r="O28" s="47">
        <v>2</v>
      </c>
      <c r="P28" s="70">
        <f t="shared" si="0"/>
        <v>193</v>
      </c>
      <c r="Q28" s="70">
        <f t="shared" si="0"/>
        <v>193</v>
      </c>
      <c r="R28" s="47">
        <v>16</v>
      </c>
      <c r="S28" s="47">
        <v>16</v>
      </c>
      <c r="T28" s="47"/>
      <c r="U28" s="47"/>
      <c r="V28" s="47"/>
      <c r="W28" s="47"/>
      <c r="X28" s="47"/>
      <c r="Y28" s="47"/>
      <c r="Z28" s="65">
        <f t="shared" si="1"/>
        <v>16</v>
      </c>
      <c r="AA28" s="65">
        <f t="shared" si="1"/>
        <v>16</v>
      </c>
      <c r="AB28" s="36">
        <f t="shared" si="2"/>
        <v>209</v>
      </c>
      <c r="AC28" s="36">
        <f t="shared" si="2"/>
        <v>209</v>
      </c>
      <c r="AD28" s="29">
        <v>774069.34</v>
      </c>
      <c r="AE28" s="29">
        <v>86341.42</v>
      </c>
      <c r="AF28" s="29"/>
      <c r="AG28" s="29"/>
      <c r="AH28" s="29">
        <v>185089.73</v>
      </c>
      <c r="AI28" s="29">
        <v>86679.76</v>
      </c>
      <c r="AJ28" s="41">
        <f t="shared" si="3"/>
        <v>1132180.25</v>
      </c>
      <c r="AK28" s="30">
        <v>209637.93</v>
      </c>
      <c r="AL28" s="30"/>
      <c r="AM28" s="42">
        <f t="shared" si="4"/>
        <v>209637.93</v>
      </c>
      <c r="AN28" s="43">
        <f t="shared" si="5"/>
        <v>1341818.18</v>
      </c>
      <c r="AO28" s="57"/>
    </row>
    <row r="29" spans="1:41" ht="61.5">
      <c r="A29" s="46" t="s">
        <v>46</v>
      </c>
      <c r="B29" s="9" t="s">
        <v>52</v>
      </c>
      <c r="C29" s="46" t="s">
        <v>53</v>
      </c>
      <c r="D29" s="80">
        <v>26</v>
      </c>
      <c r="E29" s="77">
        <v>26</v>
      </c>
      <c r="F29" s="77">
        <v>10</v>
      </c>
      <c r="G29" s="77">
        <v>9.8</v>
      </c>
      <c r="H29" s="77">
        <v>56</v>
      </c>
      <c r="I29" s="77">
        <v>55</v>
      </c>
      <c r="J29" s="77">
        <v>11</v>
      </c>
      <c r="K29" s="77">
        <v>10.6</v>
      </c>
      <c r="L29" s="77">
        <v>6</v>
      </c>
      <c r="M29" s="77">
        <v>6</v>
      </c>
      <c r="N29" s="77"/>
      <c r="O29" s="77"/>
      <c r="P29" s="70">
        <f t="shared" si="0"/>
        <v>109</v>
      </c>
      <c r="Q29" s="70">
        <f t="shared" si="0"/>
        <v>107.39999999999999</v>
      </c>
      <c r="R29" s="77"/>
      <c r="S29" s="77"/>
      <c r="T29" s="77"/>
      <c r="U29" s="77"/>
      <c r="V29" s="77">
        <v>3</v>
      </c>
      <c r="W29" s="77">
        <v>2.2</v>
      </c>
      <c r="X29" s="77">
        <v>2</v>
      </c>
      <c r="Y29" s="77">
        <v>2</v>
      </c>
      <c r="Z29" s="65">
        <f t="shared" si="1"/>
        <v>5</v>
      </c>
      <c r="AA29" s="65">
        <f t="shared" si="1"/>
        <v>4.2</v>
      </c>
      <c r="AB29" s="36">
        <f t="shared" si="2"/>
        <v>114</v>
      </c>
      <c r="AC29" s="36">
        <f t="shared" si="2"/>
        <v>111.6</v>
      </c>
      <c r="AD29" s="78">
        <v>335291.81</v>
      </c>
      <c r="AE29" s="79"/>
      <c r="AF29" s="79"/>
      <c r="AG29" s="79"/>
      <c r="AH29" s="79">
        <v>60264.41</v>
      </c>
      <c r="AI29" s="79">
        <v>29270</v>
      </c>
      <c r="AJ29" s="41">
        <f t="shared" si="3"/>
        <v>424826.22</v>
      </c>
      <c r="AK29" s="53">
        <f>9480+6600</f>
        <v>16080</v>
      </c>
      <c r="AL29" s="30"/>
      <c r="AM29" s="42">
        <f t="shared" si="4"/>
        <v>16080</v>
      </c>
      <c r="AN29" s="43">
        <f t="shared" si="5"/>
        <v>440906.22</v>
      </c>
      <c r="AO29" s="57"/>
    </row>
    <row r="30" spans="1:41" ht="61.5">
      <c r="A30" s="46" t="s">
        <v>47</v>
      </c>
      <c r="B30" s="9" t="s">
        <v>56</v>
      </c>
      <c r="C30" s="46" t="s">
        <v>53</v>
      </c>
      <c r="D30" s="47">
        <v>228</v>
      </c>
      <c r="E30" s="47">
        <v>203.01</v>
      </c>
      <c r="F30" s="47">
        <v>246</v>
      </c>
      <c r="G30" s="47">
        <v>233.37</v>
      </c>
      <c r="H30" s="47">
        <v>281</v>
      </c>
      <c r="I30" s="47">
        <v>274.37</v>
      </c>
      <c r="J30" s="47">
        <v>237</v>
      </c>
      <c r="K30" s="47">
        <v>223.67</v>
      </c>
      <c r="L30" s="47">
        <v>25</v>
      </c>
      <c r="M30" s="47">
        <v>25</v>
      </c>
      <c r="N30" s="47"/>
      <c r="O30" s="47"/>
      <c r="P30" s="70">
        <f t="shared" si="0"/>
        <v>1017</v>
      </c>
      <c r="Q30" s="70">
        <f t="shared" si="0"/>
        <v>959.42</v>
      </c>
      <c r="R30" s="47">
        <v>19</v>
      </c>
      <c r="S30" s="47">
        <v>19</v>
      </c>
      <c r="T30" s="47"/>
      <c r="U30" s="47"/>
      <c r="V30" s="47">
        <v>21</v>
      </c>
      <c r="W30" s="47">
        <v>21</v>
      </c>
      <c r="X30" s="47"/>
      <c r="Y30" s="47"/>
      <c r="Z30" s="65">
        <f t="shared" si="1"/>
        <v>40</v>
      </c>
      <c r="AA30" s="65">
        <f t="shared" si="1"/>
        <v>40</v>
      </c>
      <c r="AB30" s="36">
        <f t="shared" si="2"/>
        <v>1057</v>
      </c>
      <c r="AC30" s="36">
        <f t="shared" si="2"/>
        <v>999.42</v>
      </c>
      <c r="AD30" s="29">
        <v>2487586</v>
      </c>
      <c r="AE30" s="29">
        <v>102448</v>
      </c>
      <c r="AF30" s="29">
        <v>16022</v>
      </c>
      <c r="AG30" s="29">
        <v>92630</v>
      </c>
      <c r="AH30" s="29">
        <v>527635</v>
      </c>
      <c r="AI30" s="29">
        <v>218763</v>
      </c>
      <c r="AJ30" s="41">
        <f t="shared" si="3"/>
        <v>3445084</v>
      </c>
      <c r="AK30" s="30">
        <v>308443</v>
      </c>
      <c r="AL30" s="30"/>
      <c r="AM30" s="42">
        <f t="shared" si="4"/>
        <v>308443</v>
      </c>
      <c r="AN30" s="43">
        <f t="shared" si="5"/>
        <v>3753527</v>
      </c>
      <c r="AO30" s="57"/>
    </row>
    <row r="31" spans="1:41" ht="61.5">
      <c r="A31" s="46" t="s">
        <v>48</v>
      </c>
      <c r="B31" s="9" t="s">
        <v>56</v>
      </c>
      <c r="C31" s="46" t="s">
        <v>53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70">
        <f t="shared" si="0"/>
        <v>0</v>
      </c>
      <c r="Q31" s="70">
        <f t="shared" si="0"/>
        <v>0</v>
      </c>
      <c r="R31" s="47"/>
      <c r="S31" s="47"/>
      <c r="T31" s="47"/>
      <c r="U31" s="47"/>
      <c r="V31" s="47"/>
      <c r="W31" s="47"/>
      <c r="X31" s="47"/>
      <c r="Y31" s="47"/>
      <c r="Z31" s="65">
        <f t="shared" si="1"/>
        <v>0</v>
      </c>
      <c r="AA31" s="65">
        <f t="shared" si="1"/>
        <v>0</v>
      </c>
      <c r="AB31" s="36">
        <f t="shared" si="2"/>
        <v>0</v>
      </c>
      <c r="AC31" s="36">
        <f t="shared" si="2"/>
        <v>0</v>
      </c>
      <c r="AD31" s="29"/>
      <c r="AE31" s="29"/>
      <c r="AF31" s="29"/>
      <c r="AG31" s="29"/>
      <c r="AH31" s="29"/>
      <c r="AI31" s="29"/>
      <c r="AJ31" s="41">
        <f t="shared" si="3"/>
        <v>0</v>
      </c>
      <c r="AK31" s="30"/>
      <c r="AL31" s="30"/>
      <c r="AM31" s="42">
        <f t="shared" si="4"/>
        <v>0</v>
      </c>
      <c r="AN31" s="43">
        <f t="shared" si="5"/>
        <v>0</v>
      </c>
      <c r="AO31" s="57"/>
    </row>
    <row r="32" spans="1:41" ht="61.5">
      <c r="A32" s="46" t="s">
        <v>49</v>
      </c>
      <c r="B32" s="9" t="s">
        <v>52</v>
      </c>
      <c r="C32" s="46" t="s">
        <v>53</v>
      </c>
      <c r="D32" s="47">
        <v>55</v>
      </c>
      <c r="E32" s="47">
        <v>52.17</v>
      </c>
      <c r="F32" s="47">
        <v>92</v>
      </c>
      <c r="G32" s="47">
        <v>90.82</v>
      </c>
      <c r="H32" s="47">
        <v>338</v>
      </c>
      <c r="I32" s="47">
        <v>333.25</v>
      </c>
      <c r="J32" s="47">
        <v>117</v>
      </c>
      <c r="K32" s="47">
        <v>115.92</v>
      </c>
      <c r="L32" s="47">
        <v>10</v>
      </c>
      <c r="M32" s="47">
        <v>9.6</v>
      </c>
      <c r="N32" s="47">
        <v>18</v>
      </c>
      <c r="O32" s="47">
        <v>18</v>
      </c>
      <c r="P32" s="70">
        <f t="shared" si="0"/>
        <v>630</v>
      </c>
      <c r="Q32" s="70">
        <f t="shared" si="0"/>
        <v>619.76</v>
      </c>
      <c r="R32" s="47">
        <v>4</v>
      </c>
      <c r="S32" s="47">
        <v>4</v>
      </c>
      <c r="T32" s="47">
        <v>0</v>
      </c>
      <c r="U32" s="47">
        <v>0</v>
      </c>
      <c r="V32" s="47">
        <v>402</v>
      </c>
      <c r="W32" s="47">
        <v>402</v>
      </c>
      <c r="X32" s="47">
        <v>0</v>
      </c>
      <c r="Y32" s="47">
        <v>0</v>
      </c>
      <c r="Z32" s="65">
        <f t="shared" si="1"/>
        <v>406</v>
      </c>
      <c r="AA32" s="65">
        <f t="shared" si="1"/>
        <v>406</v>
      </c>
      <c r="AB32" s="36">
        <f t="shared" si="2"/>
        <v>1036</v>
      </c>
      <c r="AC32" s="36">
        <f t="shared" si="2"/>
        <v>1025.76</v>
      </c>
      <c r="AD32" s="29">
        <v>2035698</v>
      </c>
      <c r="AE32" s="29">
        <v>0</v>
      </c>
      <c r="AF32" s="29">
        <v>275834</v>
      </c>
      <c r="AG32" s="29">
        <v>45131</v>
      </c>
      <c r="AH32" s="29">
        <v>275067</v>
      </c>
      <c r="AI32" s="29">
        <v>198795</v>
      </c>
      <c r="AJ32" s="41">
        <f t="shared" si="3"/>
        <v>2830525</v>
      </c>
      <c r="AK32" s="30">
        <v>1318485</v>
      </c>
      <c r="AL32" s="30">
        <v>0</v>
      </c>
      <c r="AM32" s="42">
        <f t="shared" si="4"/>
        <v>1318485</v>
      </c>
      <c r="AN32" s="43">
        <f t="shared" si="5"/>
        <v>4149010</v>
      </c>
      <c r="AO32" s="57" t="s">
        <v>73</v>
      </c>
    </row>
    <row r="33" spans="1:41" ht="61.5">
      <c r="A33" s="46" t="s">
        <v>84</v>
      </c>
      <c r="B33" s="9" t="s">
        <v>57</v>
      </c>
      <c r="C33" s="46" t="s">
        <v>53</v>
      </c>
      <c r="D33" s="80">
        <v>35</v>
      </c>
      <c r="E33" s="77">
        <v>30.85</v>
      </c>
      <c r="F33" s="77">
        <v>555</v>
      </c>
      <c r="G33" s="77">
        <v>542.74</v>
      </c>
      <c r="H33" s="77">
        <v>451</v>
      </c>
      <c r="I33" s="77">
        <v>442.35</v>
      </c>
      <c r="J33" s="77">
        <v>141</v>
      </c>
      <c r="K33" s="77">
        <v>138.54</v>
      </c>
      <c r="L33" s="77">
        <v>5</v>
      </c>
      <c r="M33" s="77">
        <v>4.6</v>
      </c>
      <c r="N33" s="77">
        <v>3</v>
      </c>
      <c r="O33" s="77">
        <v>0.73</v>
      </c>
      <c r="P33" s="70">
        <f t="shared" si="0"/>
        <v>1190</v>
      </c>
      <c r="Q33" s="70">
        <f t="shared" si="0"/>
        <v>1159.81</v>
      </c>
      <c r="R33" s="77">
        <v>49</v>
      </c>
      <c r="S33" s="77">
        <v>49</v>
      </c>
      <c r="T33" s="77">
        <v>2</v>
      </c>
      <c r="U33" s="77">
        <v>2</v>
      </c>
      <c r="V33" s="77">
        <v>62</v>
      </c>
      <c r="W33" s="77">
        <v>62</v>
      </c>
      <c r="X33" s="77"/>
      <c r="Y33" s="77"/>
      <c r="Z33" s="65">
        <f t="shared" si="1"/>
        <v>113</v>
      </c>
      <c r="AA33" s="65">
        <f t="shared" si="1"/>
        <v>113</v>
      </c>
      <c r="AB33" s="36">
        <f t="shared" si="2"/>
        <v>1303</v>
      </c>
      <c r="AC33" s="36">
        <f t="shared" si="2"/>
        <v>1272.81</v>
      </c>
      <c r="AD33" s="78">
        <v>3119650.24</v>
      </c>
      <c r="AE33" s="79">
        <v>96589.99</v>
      </c>
      <c r="AF33" s="79">
        <v>2280</v>
      </c>
      <c r="AG33" s="79">
        <v>11720.14</v>
      </c>
      <c r="AH33" s="79">
        <v>615064.37</v>
      </c>
      <c r="AI33" s="79">
        <v>260914.17</v>
      </c>
      <c r="AJ33" s="41">
        <f t="shared" si="3"/>
        <v>4106218.9100000006</v>
      </c>
      <c r="AK33" s="53">
        <v>693313.85</v>
      </c>
      <c r="AL33" s="30"/>
      <c r="AM33" s="42">
        <f t="shared" si="4"/>
        <v>693313.85</v>
      </c>
      <c r="AN33" s="43">
        <f t="shared" si="5"/>
        <v>4799532.760000001</v>
      </c>
      <c r="AO33" s="57"/>
    </row>
    <row r="34" spans="1:41" ht="61.5">
      <c r="A34" s="46" t="s">
        <v>51</v>
      </c>
      <c r="B34" s="9" t="s">
        <v>57</v>
      </c>
      <c r="C34" s="46" t="s">
        <v>53</v>
      </c>
      <c r="D34" s="47"/>
      <c r="E34" s="47"/>
      <c r="F34" s="47"/>
      <c r="G34" s="47"/>
      <c r="H34" s="47"/>
      <c r="I34" s="47"/>
      <c r="J34" s="47"/>
      <c r="K34" s="47"/>
      <c r="L34" s="47">
        <v>2</v>
      </c>
      <c r="M34" s="47">
        <v>2</v>
      </c>
      <c r="N34" s="47">
        <v>2034</v>
      </c>
      <c r="O34" s="47">
        <v>1956.9</v>
      </c>
      <c r="P34" s="70">
        <f>SUM(D34,F34,H34,J34,L34,N34)</f>
        <v>2036</v>
      </c>
      <c r="Q34" s="70">
        <f>SUM(E34,G34,I34,K34,M34,O34)</f>
        <v>1958.9</v>
      </c>
      <c r="R34" s="47">
        <v>53</v>
      </c>
      <c r="S34" s="47">
        <v>53</v>
      </c>
      <c r="T34" s="47"/>
      <c r="U34" s="47"/>
      <c r="V34" s="47">
        <v>8</v>
      </c>
      <c r="W34" s="47">
        <v>8</v>
      </c>
      <c r="X34" s="47"/>
      <c r="Y34" s="47"/>
      <c r="Z34" s="65">
        <f>SUM(R34,T34,V34,X34)</f>
        <v>61</v>
      </c>
      <c r="AA34" s="65">
        <f>SUM(S34,U34,W34,Y34)</f>
        <v>61</v>
      </c>
      <c r="AB34" s="36">
        <f>SUM(P34+Z34)</f>
        <v>2097</v>
      </c>
      <c r="AC34" s="36">
        <f>SUM(Q34+AA34)</f>
        <v>2019.9</v>
      </c>
      <c r="AD34" s="29">
        <v>5302145</v>
      </c>
      <c r="AE34" s="29">
        <v>337224</v>
      </c>
      <c r="AF34" s="29">
        <v>5621</v>
      </c>
      <c r="AG34" s="29">
        <v>214988</v>
      </c>
      <c r="AH34" s="29">
        <v>1095988</v>
      </c>
      <c r="AI34" s="29">
        <v>466248</v>
      </c>
      <c r="AJ34" s="41">
        <f t="shared" si="3"/>
        <v>7422214</v>
      </c>
      <c r="AK34" s="30">
        <v>281943</v>
      </c>
      <c r="AL34" s="30"/>
      <c r="AM34" s="42">
        <f>SUM(AK34:AL34)</f>
        <v>281943</v>
      </c>
      <c r="AN34" s="43">
        <f>SUM(AJ34+AM34)</f>
        <v>7704157</v>
      </c>
      <c r="AO34" s="57"/>
    </row>
    <row r="35" spans="1:41" ht="15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7"/>
      <c r="Q35" s="37"/>
      <c r="R35" s="7"/>
      <c r="S35" s="7"/>
      <c r="T35" s="7"/>
      <c r="U35" s="7"/>
      <c r="V35" s="7"/>
      <c r="W35" s="7"/>
      <c r="X35" s="7"/>
      <c r="Y35" s="7"/>
      <c r="Z35" s="35"/>
      <c r="AA35" s="35"/>
      <c r="AB35" s="36"/>
      <c r="AC35" s="36"/>
      <c r="AD35" s="23"/>
      <c r="AE35" s="23"/>
      <c r="AF35" s="23"/>
      <c r="AG35" s="23"/>
      <c r="AH35" s="23"/>
      <c r="AI35" s="23"/>
      <c r="AJ35" s="41"/>
      <c r="AK35" s="22"/>
      <c r="AL35" s="22"/>
      <c r="AM35" s="42"/>
      <c r="AN35" s="43"/>
      <c r="AO35" s="4"/>
    </row>
    <row r="36" spans="1:41" ht="15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7"/>
      <c r="Q36" s="37"/>
      <c r="R36" s="7"/>
      <c r="S36" s="7"/>
      <c r="T36" s="7"/>
      <c r="U36" s="7"/>
      <c r="V36" s="7"/>
      <c r="W36" s="7"/>
      <c r="X36" s="7"/>
      <c r="Y36" s="7"/>
      <c r="Z36" s="35"/>
      <c r="AA36" s="35"/>
      <c r="AB36" s="36"/>
      <c r="AC36" s="36"/>
      <c r="AD36" s="23"/>
      <c r="AE36" s="23"/>
      <c r="AF36" s="23"/>
      <c r="AG36" s="23"/>
      <c r="AH36" s="23"/>
      <c r="AI36" s="23"/>
      <c r="AJ36" s="41"/>
      <c r="AK36" s="22"/>
      <c r="AL36" s="22"/>
      <c r="AM36" s="42"/>
      <c r="AN36" s="43"/>
      <c r="AO36" s="4"/>
    </row>
    <row r="37" spans="1:41" ht="15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7"/>
      <c r="Q37" s="37"/>
      <c r="R37" s="7"/>
      <c r="S37" s="7"/>
      <c r="T37" s="7"/>
      <c r="U37" s="7"/>
      <c r="V37" s="7"/>
      <c r="W37" s="7"/>
      <c r="X37" s="7"/>
      <c r="Y37" s="7"/>
      <c r="Z37" s="35"/>
      <c r="AA37" s="35"/>
      <c r="AB37" s="36"/>
      <c r="AC37" s="36"/>
      <c r="AD37" s="23"/>
      <c r="AE37" s="23"/>
      <c r="AF37" s="23"/>
      <c r="AG37" s="23"/>
      <c r="AH37" s="23"/>
      <c r="AI37" s="23"/>
      <c r="AJ37" s="41"/>
      <c r="AK37" s="22"/>
      <c r="AL37" s="22"/>
      <c r="AM37" s="42"/>
      <c r="AN37" s="43"/>
      <c r="AO37" s="4"/>
    </row>
    <row r="38" spans="1:41" ht="15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37"/>
      <c r="Q38" s="37"/>
      <c r="R38" s="7"/>
      <c r="S38" s="7"/>
      <c r="T38" s="7"/>
      <c r="U38" s="7"/>
      <c r="V38" s="7"/>
      <c r="W38" s="7"/>
      <c r="X38" s="7"/>
      <c r="Y38" s="7"/>
      <c r="Z38" s="35"/>
      <c r="AA38" s="35"/>
      <c r="AB38" s="36"/>
      <c r="AC38" s="36"/>
      <c r="AD38" s="23"/>
      <c r="AE38" s="23"/>
      <c r="AF38" s="23"/>
      <c r="AG38" s="23"/>
      <c r="AH38" s="23"/>
      <c r="AI38" s="23"/>
      <c r="AJ38" s="41"/>
      <c r="AK38" s="22"/>
      <c r="AL38" s="22"/>
      <c r="AM38" s="42"/>
      <c r="AN38" s="43"/>
      <c r="AO38" s="4"/>
    </row>
    <row r="39" spans="1:41" ht="15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37"/>
      <c r="Q39" s="37"/>
      <c r="R39" s="7"/>
      <c r="S39" s="7"/>
      <c r="T39" s="7"/>
      <c r="U39" s="7"/>
      <c r="V39" s="7"/>
      <c r="W39" s="7"/>
      <c r="X39" s="7"/>
      <c r="Y39" s="7"/>
      <c r="Z39" s="35"/>
      <c r="AA39" s="35"/>
      <c r="AB39" s="36"/>
      <c r="AC39" s="36"/>
      <c r="AD39" s="23"/>
      <c r="AE39" s="23"/>
      <c r="AF39" s="23"/>
      <c r="AG39" s="23"/>
      <c r="AH39" s="23"/>
      <c r="AI39" s="23"/>
      <c r="AJ39" s="41"/>
      <c r="AK39" s="22"/>
      <c r="AL39" s="22"/>
      <c r="AM39" s="42"/>
      <c r="AN39" s="43"/>
      <c r="AO39" s="4"/>
    </row>
    <row r="40" spans="1:41" ht="15">
      <c r="A40" s="3"/>
      <c r="B40" s="3"/>
      <c r="C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7"/>
      <c r="Q40" s="37"/>
      <c r="R40" s="7"/>
      <c r="S40" s="7"/>
      <c r="T40" s="7"/>
      <c r="U40" s="7"/>
      <c r="V40" s="7"/>
      <c r="W40" s="7"/>
      <c r="X40" s="7"/>
      <c r="Y40" s="7"/>
      <c r="Z40" s="35"/>
      <c r="AA40" s="35"/>
      <c r="AB40" s="36"/>
      <c r="AC40" s="36"/>
      <c r="AD40" s="23"/>
      <c r="AE40" s="23"/>
      <c r="AF40" s="23"/>
      <c r="AG40" s="23"/>
      <c r="AH40" s="23"/>
      <c r="AI40" s="23"/>
      <c r="AJ40" s="41"/>
      <c r="AK40" s="22"/>
      <c r="AL40" s="22"/>
      <c r="AM40" s="42"/>
      <c r="AN40" s="43"/>
      <c r="AO40" s="4"/>
    </row>
    <row r="41" spans="1:41" ht="15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7"/>
      <c r="Q41" s="37"/>
      <c r="R41" s="7"/>
      <c r="S41" s="7"/>
      <c r="T41" s="7"/>
      <c r="U41" s="7"/>
      <c r="V41" s="7"/>
      <c r="W41" s="7"/>
      <c r="X41" s="7"/>
      <c r="Y41" s="7"/>
      <c r="Z41" s="35"/>
      <c r="AA41" s="35"/>
      <c r="AB41" s="36"/>
      <c r="AC41" s="36"/>
      <c r="AD41" s="23"/>
      <c r="AE41" s="23"/>
      <c r="AF41" s="23"/>
      <c r="AG41" s="23"/>
      <c r="AH41" s="23"/>
      <c r="AI41" s="23"/>
      <c r="AJ41" s="41"/>
      <c r="AK41" s="22"/>
      <c r="AL41" s="22"/>
      <c r="AM41" s="42"/>
      <c r="AN41" s="43"/>
      <c r="AO41" s="4"/>
    </row>
    <row r="42" spans="1:41" ht="15">
      <c r="A42" s="3"/>
      <c r="B42" s="3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7"/>
      <c r="Q42" s="37"/>
      <c r="R42" s="7"/>
      <c r="S42" s="7"/>
      <c r="T42" s="7"/>
      <c r="U42" s="7"/>
      <c r="V42" s="7"/>
      <c r="W42" s="7"/>
      <c r="X42" s="7"/>
      <c r="Y42" s="7"/>
      <c r="Z42" s="35"/>
      <c r="AA42" s="35"/>
      <c r="AB42" s="36"/>
      <c r="AC42" s="36"/>
      <c r="AD42" s="23"/>
      <c r="AE42" s="23"/>
      <c r="AF42" s="23"/>
      <c r="AG42" s="23"/>
      <c r="AH42" s="23"/>
      <c r="AI42" s="23"/>
      <c r="AJ42" s="41"/>
      <c r="AK42" s="22"/>
      <c r="AL42" s="22"/>
      <c r="AM42" s="42"/>
      <c r="AN42" s="43"/>
      <c r="AO42" s="4"/>
    </row>
    <row r="43" spans="1:41" ht="15">
      <c r="A43" s="3"/>
      <c r="B43" s="3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7"/>
      <c r="Q43" s="37"/>
      <c r="R43" s="7"/>
      <c r="S43" s="7"/>
      <c r="T43" s="7"/>
      <c r="U43" s="7"/>
      <c r="V43" s="7"/>
      <c r="W43" s="7"/>
      <c r="X43" s="7"/>
      <c r="Y43" s="7"/>
      <c r="Z43" s="35"/>
      <c r="AA43" s="35"/>
      <c r="AB43" s="36"/>
      <c r="AC43" s="36"/>
      <c r="AD43" s="23"/>
      <c r="AE43" s="23"/>
      <c r="AF43" s="23"/>
      <c r="AG43" s="23"/>
      <c r="AH43" s="23"/>
      <c r="AI43" s="23"/>
      <c r="AJ43" s="41"/>
      <c r="AK43" s="22"/>
      <c r="AL43" s="22"/>
      <c r="AM43" s="42"/>
      <c r="AN43" s="43"/>
      <c r="AO43" s="4"/>
    </row>
    <row r="44" spans="1:41" ht="15">
      <c r="A44" s="3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7"/>
      <c r="Q44" s="37"/>
      <c r="R44" s="7"/>
      <c r="S44" s="7"/>
      <c r="T44" s="7"/>
      <c r="U44" s="7"/>
      <c r="V44" s="7"/>
      <c r="W44" s="7"/>
      <c r="X44" s="7"/>
      <c r="Y44" s="7"/>
      <c r="Z44" s="35"/>
      <c r="AA44" s="35"/>
      <c r="AB44" s="36"/>
      <c r="AC44" s="36"/>
      <c r="AD44" s="23"/>
      <c r="AE44" s="23"/>
      <c r="AF44" s="23"/>
      <c r="AG44" s="23"/>
      <c r="AH44" s="23"/>
      <c r="AI44" s="23"/>
      <c r="AJ44" s="41"/>
      <c r="AK44" s="22"/>
      <c r="AL44" s="22"/>
      <c r="AM44" s="42"/>
      <c r="AN44" s="43"/>
      <c r="AO44" s="4"/>
    </row>
    <row r="45" spans="1:41" ht="15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7"/>
      <c r="Q45" s="37"/>
      <c r="R45" s="7"/>
      <c r="S45" s="7"/>
      <c r="T45" s="7"/>
      <c r="U45" s="7"/>
      <c r="V45" s="7"/>
      <c r="W45" s="7"/>
      <c r="X45" s="7"/>
      <c r="Y45" s="7"/>
      <c r="Z45" s="35"/>
      <c r="AA45" s="35"/>
      <c r="AB45" s="36"/>
      <c r="AC45" s="36"/>
      <c r="AD45" s="23"/>
      <c r="AE45" s="23"/>
      <c r="AF45" s="23"/>
      <c r="AG45" s="23"/>
      <c r="AH45" s="23"/>
      <c r="AI45" s="23"/>
      <c r="AJ45" s="41"/>
      <c r="AK45" s="22"/>
      <c r="AL45" s="22"/>
      <c r="AM45" s="42"/>
      <c r="AN45" s="43"/>
      <c r="AO45" s="4"/>
    </row>
    <row r="46" spans="1:41" ht="15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7"/>
      <c r="Q46" s="37"/>
      <c r="R46" s="7"/>
      <c r="S46" s="7"/>
      <c r="T46" s="7"/>
      <c r="U46" s="7"/>
      <c r="V46" s="7"/>
      <c r="W46" s="7"/>
      <c r="X46" s="7"/>
      <c r="Y46" s="7"/>
      <c r="Z46" s="35"/>
      <c r="AA46" s="35"/>
      <c r="AB46" s="36"/>
      <c r="AC46" s="36"/>
      <c r="AD46" s="23"/>
      <c r="AE46" s="23"/>
      <c r="AF46" s="23"/>
      <c r="AG46" s="23"/>
      <c r="AH46" s="23"/>
      <c r="AI46" s="23"/>
      <c r="AJ46" s="41"/>
      <c r="AK46" s="22"/>
      <c r="AL46" s="22"/>
      <c r="AM46" s="42"/>
      <c r="AN46" s="43"/>
      <c r="AO46" s="4"/>
    </row>
    <row r="47" spans="1:41" ht="15">
      <c r="A47" s="3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7"/>
      <c r="Q47" s="37"/>
      <c r="R47" s="7"/>
      <c r="S47" s="7"/>
      <c r="T47" s="7"/>
      <c r="U47" s="7"/>
      <c r="V47" s="7"/>
      <c r="W47" s="7"/>
      <c r="X47" s="7"/>
      <c r="Y47" s="7"/>
      <c r="Z47" s="35"/>
      <c r="AA47" s="35"/>
      <c r="AB47" s="36"/>
      <c r="AC47" s="36"/>
      <c r="AD47" s="23"/>
      <c r="AE47" s="23"/>
      <c r="AF47" s="23"/>
      <c r="AG47" s="23"/>
      <c r="AH47" s="23"/>
      <c r="AI47" s="23"/>
      <c r="AJ47" s="41"/>
      <c r="AK47" s="22"/>
      <c r="AL47" s="22"/>
      <c r="AM47" s="42"/>
      <c r="AN47" s="43"/>
      <c r="AO47" s="4"/>
    </row>
    <row r="48" spans="1:41" ht="15">
      <c r="A48" s="3"/>
      <c r="B48" s="3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7"/>
      <c r="Q48" s="37"/>
      <c r="R48" s="7"/>
      <c r="S48" s="7"/>
      <c r="T48" s="7"/>
      <c r="U48" s="7"/>
      <c r="V48" s="7"/>
      <c r="W48" s="7"/>
      <c r="X48" s="7"/>
      <c r="Y48" s="7"/>
      <c r="Z48" s="35"/>
      <c r="AA48" s="35"/>
      <c r="AB48" s="36"/>
      <c r="AC48" s="36"/>
      <c r="AD48" s="23"/>
      <c r="AE48" s="23"/>
      <c r="AF48" s="23"/>
      <c r="AG48" s="23"/>
      <c r="AH48" s="23"/>
      <c r="AI48" s="23"/>
      <c r="AJ48" s="41"/>
      <c r="AK48" s="22"/>
      <c r="AL48" s="22"/>
      <c r="AM48" s="42"/>
      <c r="AN48" s="43"/>
      <c r="AO48" s="4"/>
    </row>
    <row r="49" spans="1:41" ht="15">
      <c r="A49" s="3"/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7"/>
      <c r="Q49" s="37"/>
      <c r="R49" s="7"/>
      <c r="S49" s="7"/>
      <c r="T49" s="7"/>
      <c r="U49" s="7"/>
      <c r="V49" s="7"/>
      <c r="W49" s="7"/>
      <c r="X49" s="7"/>
      <c r="Y49" s="7"/>
      <c r="Z49" s="35"/>
      <c r="AA49" s="35"/>
      <c r="AB49" s="36"/>
      <c r="AC49" s="36"/>
      <c r="AD49" s="23"/>
      <c r="AE49" s="23"/>
      <c r="AF49" s="23"/>
      <c r="AG49" s="23"/>
      <c r="AH49" s="23"/>
      <c r="AI49" s="23"/>
      <c r="AJ49" s="41"/>
      <c r="AK49" s="22"/>
      <c r="AL49" s="22"/>
      <c r="AM49" s="42"/>
      <c r="AN49" s="43"/>
      <c r="AO49" s="4"/>
    </row>
    <row r="50" spans="1:41" ht="15">
      <c r="A50" s="3"/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7"/>
      <c r="Q50" s="37"/>
      <c r="R50" s="7"/>
      <c r="S50" s="7"/>
      <c r="T50" s="7"/>
      <c r="U50" s="7"/>
      <c r="V50" s="7"/>
      <c r="W50" s="7"/>
      <c r="X50" s="7"/>
      <c r="Y50" s="7"/>
      <c r="Z50" s="35"/>
      <c r="AA50" s="35"/>
      <c r="AB50" s="36"/>
      <c r="AC50" s="36"/>
      <c r="AD50" s="23"/>
      <c r="AE50" s="23"/>
      <c r="AF50" s="23"/>
      <c r="AG50" s="23"/>
      <c r="AH50" s="23"/>
      <c r="AI50" s="23"/>
      <c r="AJ50" s="41"/>
      <c r="AK50" s="22"/>
      <c r="AL50" s="22"/>
      <c r="AM50" s="42"/>
      <c r="AN50" s="43"/>
      <c r="AO50" s="4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7"/>
      <c r="Q51" s="37"/>
      <c r="R51" s="7"/>
      <c r="S51" s="7"/>
      <c r="T51" s="7"/>
      <c r="U51" s="7"/>
      <c r="V51" s="7"/>
      <c r="W51" s="7"/>
      <c r="X51" s="7"/>
      <c r="Y51" s="7"/>
      <c r="Z51" s="35"/>
      <c r="AA51" s="35"/>
      <c r="AB51" s="36"/>
      <c r="AC51" s="36"/>
      <c r="AD51" s="23"/>
      <c r="AE51" s="23"/>
      <c r="AF51" s="23"/>
      <c r="AG51" s="23"/>
      <c r="AH51" s="23"/>
      <c r="AI51" s="23"/>
      <c r="AJ51" s="41"/>
      <c r="AK51" s="22"/>
      <c r="AL51" s="22"/>
      <c r="AM51" s="42"/>
      <c r="AN51" s="43"/>
      <c r="AO51" s="4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7"/>
      <c r="Q52" s="37"/>
      <c r="R52" s="7"/>
      <c r="S52" s="7"/>
      <c r="T52" s="7"/>
      <c r="U52" s="7"/>
      <c r="V52" s="7"/>
      <c r="W52" s="7"/>
      <c r="X52" s="7"/>
      <c r="Y52" s="7"/>
      <c r="Z52" s="35"/>
      <c r="AA52" s="35"/>
      <c r="AB52" s="36"/>
      <c r="AC52" s="36"/>
      <c r="AD52" s="23"/>
      <c r="AE52" s="23"/>
      <c r="AF52" s="23"/>
      <c r="AG52" s="23"/>
      <c r="AH52" s="23"/>
      <c r="AI52" s="23"/>
      <c r="AJ52" s="41"/>
      <c r="AK52" s="22"/>
      <c r="AL52" s="22"/>
      <c r="AM52" s="42"/>
      <c r="AN52" s="43"/>
      <c r="AO52" s="4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7"/>
      <c r="Q53" s="37"/>
      <c r="R53" s="7"/>
      <c r="S53" s="7"/>
      <c r="T53" s="7"/>
      <c r="U53" s="7"/>
      <c r="V53" s="7"/>
      <c r="W53" s="7"/>
      <c r="X53" s="7"/>
      <c r="Y53" s="7"/>
      <c r="Z53" s="35"/>
      <c r="AA53" s="35"/>
      <c r="AB53" s="36"/>
      <c r="AC53" s="36"/>
      <c r="AD53" s="23"/>
      <c r="AE53" s="23"/>
      <c r="AF53" s="23"/>
      <c r="AG53" s="23"/>
      <c r="AH53" s="23"/>
      <c r="AI53" s="23"/>
      <c r="AJ53" s="41"/>
      <c r="AK53" s="22"/>
      <c r="AL53" s="22"/>
      <c r="AM53" s="42"/>
      <c r="AN53" s="43"/>
      <c r="AO53" s="4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7"/>
      <c r="Q54" s="37"/>
      <c r="R54" s="7"/>
      <c r="S54" s="7"/>
      <c r="T54" s="7"/>
      <c r="U54" s="7"/>
      <c r="V54" s="7"/>
      <c r="W54" s="7"/>
      <c r="X54" s="7"/>
      <c r="Y54" s="7"/>
      <c r="Z54" s="35"/>
      <c r="AA54" s="35"/>
      <c r="AB54" s="36"/>
      <c r="AC54" s="36"/>
      <c r="AD54" s="23"/>
      <c r="AE54" s="23"/>
      <c r="AF54" s="23"/>
      <c r="AG54" s="23"/>
      <c r="AH54" s="23"/>
      <c r="AI54" s="23"/>
      <c r="AJ54" s="41"/>
      <c r="AK54" s="22"/>
      <c r="AL54" s="22"/>
      <c r="AM54" s="42"/>
      <c r="AN54" s="43"/>
      <c r="AO54" s="4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7"/>
      <c r="S55" s="7"/>
      <c r="T55" s="7"/>
      <c r="U55" s="7"/>
      <c r="V55" s="7"/>
      <c r="W55" s="7"/>
      <c r="X55" s="7"/>
      <c r="Y55" s="7"/>
      <c r="Z55" s="35"/>
      <c r="AA55" s="35"/>
      <c r="AB55" s="36"/>
      <c r="AC55" s="36"/>
      <c r="AD55" s="23"/>
      <c r="AE55" s="23"/>
      <c r="AF55" s="23"/>
      <c r="AG55" s="23"/>
      <c r="AH55" s="23"/>
      <c r="AI55" s="23"/>
      <c r="AJ55" s="41"/>
      <c r="AK55" s="22"/>
      <c r="AL55" s="22"/>
      <c r="AM55" s="42"/>
      <c r="AN55" s="43"/>
      <c r="AO55" s="4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7"/>
      <c r="S56" s="7"/>
      <c r="T56" s="7"/>
      <c r="U56" s="7"/>
      <c r="V56" s="7"/>
      <c r="W56" s="7"/>
      <c r="X56" s="7"/>
      <c r="Y56" s="7"/>
      <c r="Z56" s="35"/>
      <c r="AA56" s="35"/>
      <c r="AB56" s="36"/>
      <c r="AC56" s="36"/>
      <c r="AD56" s="23"/>
      <c r="AE56" s="23"/>
      <c r="AF56" s="23"/>
      <c r="AG56" s="23"/>
      <c r="AH56" s="23"/>
      <c r="AI56" s="23"/>
      <c r="AJ56" s="41"/>
      <c r="AK56" s="22"/>
      <c r="AL56" s="22"/>
      <c r="AM56" s="42"/>
      <c r="AN56" s="43"/>
      <c r="AO56" s="4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7"/>
      <c r="S57" s="7"/>
      <c r="T57" s="7"/>
      <c r="U57" s="7"/>
      <c r="V57" s="7"/>
      <c r="W57" s="7"/>
      <c r="X57" s="7"/>
      <c r="Y57" s="7"/>
      <c r="Z57" s="35"/>
      <c r="AA57" s="35"/>
      <c r="AB57" s="36"/>
      <c r="AC57" s="36"/>
      <c r="AD57" s="23"/>
      <c r="AE57" s="23"/>
      <c r="AF57" s="23"/>
      <c r="AG57" s="23"/>
      <c r="AH57" s="23"/>
      <c r="AI57" s="23"/>
      <c r="AJ57" s="41"/>
      <c r="AK57" s="22"/>
      <c r="AL57" s="22"/>
      <c r="AM57" s="42"/>
      <c r="AN57" s="43"/>
      <c r="AO57" s="4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7"/>
      <c r="S58" s="7"/>
      <c r="T58" s="7"/>
      <c r="U58" s="7"/>
      <c r="V58" s="7"/>
      <c r="W58" s="7"/>
      <c r="X58" s="7"/>
      <c r="Y58" s="7"/>
      <c r="Z58" s="35"/>
      <c r="AA58" s="35"/>
      <c r="AB58" s="36"/>
      <c r="AC58" s="36"/>
      <c r="AD58" s="23"/>
      <c r="AE58" s="23"/>
      <c r="AF58" s="23"/>
      <c r="AG58" s="23"/>
      <c r="AH58" s="23"/>
      <c r="AI58" s="23"/>
      <c r="AJ58" s="41"/>
      <c r="AK58" s="22"/>
      <c r="AL58" s="22"/>
      <c r="AM58" s="42"/>
      <c r="AN58" s="43"/>
      <c r="AO58" s="4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7"/>
      <c r="S59" s="7"/>
      <c r="T59" s="7"/>
      <c r="U59" s="7"/>
      <c r="V59" s="7"/>
      <c r="W59" s="7"/>
      <c r="X59" s="7"/>
      <c r="Y59" s="7"/>
      <c r="Z59" s="35"/>
      <c r="AA59" s="35"/>
      <c r="AB59" s="36"/>
      <c r="AC59" s="36"/>
      <c r="AD59" s="23"/>
      <c r="AE59" s="23"/>
      <c r="AF59" s="23"/>
      <c r="AG59" s="23"/>
      <c r="AH59" s="23"/>
      <c r="AI59" s="23"/>
      <c r="AJ59" s="41"/>
      <c r="AK59" s="22"/>
      <c r="AL59" s="22"/>
      <c r="AM59" s="42"/>
      <c r="AN59" s="43"/>
      <c r="AO59" s="4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7"/>
      <c r="S60" s="7"/>
      <c r="T60" s="7"/>
      <c r="U60" s="7"/>
      <c r="V60" s="7"/>
      <c r="W60" s="7"/>
      <c r="X60" s="7"/>
      <c r="Y60" s="7"/>
      <c r="Z60" s="35"/>
      <c r="AA60" s="35"/>
      <c r="AB60" s="36"/>
      <c r="AC60" s="36"/>
      <c r="AD60" s="23"/>
      <c r="AE60" s="23"/>
      <c r="AF60" s="23"/>
      <c r="AG60" s="23"/>
      <c r="AH60" s="23"/>
      <c r="AI60" s="23"/>
      <c r="AJ60" s="41"/>
      <c r="AK60" s="22"/>
      <c r="AL60" s="22"/>
      <c r="AM60" s="42"/>
      <c r="AN60" s="43"/>
      <c r="AO60" s="4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7"/>
      <c r="S61" s="7"/>
      <c r="T61" s="7"/>
      <c r="U61" s="7"/>
      <c r="V61" s="7"/>
      <c r="W61" s="7"/>
      <c r="X61" s="7"/>
      <c r="Y61" s="7"/>
      <c r="Z61" s="35"/>
      <c r="AA61" s="35"/>
      <c r="AB61" s="36"/>
      <c r="AC61" s="36"/>
      <c r="AD61" s="23"/>
      <c r="AE61" s="23"/>
      <c r="AF61" s="23"/>
      <c r="AG61" s="23"/>
      <c r="AH61" s="23"/>
      <c r="AI61" s="23"/>
      <c r="AJ61" s="41"/>
      <c r="AK61" s="22"/>
      <c r="AL61" s="22"/>
      <c r="AM61" s="42"/>
      <c r="AN61" s="43"/>
      <c r="AO61" s="4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7"/>
      <c r="S62" s="7"/>
      <c r="T62" s="7"/>
      <c r="U62" s="7"/>
      <c r="V62" s="7"/>
      <c r="W62" s="7"/>
      <c r="X62" s="7"/>
      <c r="Y62" s="7"/>
      <c r="Z62" s="35"/>
      <c r="AA62" s="35"/>
      <c r="AB62" s="36"/>
      <c r="AC62" s="36"/>
      <c r="AD62" s="23"/>
      <c r="AE62" s="23"/>
      <c r="AF62" s="23"/>
      <c r="AG62" s="23"/>
      <c r="AH62" s="23"/>
      <c r="AI62" s="23"/>
      <c r="AJ62" s="41"/>
      <c r="AK62" s="22"/>
      <c r="AL62" s="22"/>
      <c r="AM62" s="42"/>
      <c r="AN62" s="43"/>
      <c r="AO62" s="4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7"/>
      <c r="S63" s="7"/>
      <c r="T63" s="7"/>
      <c r="U63" s="7"/>
      <c r="V63" s="7"/>
      <c r="W63" s="7"/>
      <c r="X63" s="7"/>
      <c r="Y63" s="7"/>
      <c r="Z63" s="35"/>
      <c r="AA63" s="35"/>
      <c r="AB63" s="36"/>
      <c r="AC63" s="36"/>
      <c r="AD63" s="23"/>
      <c r="AE63" s="23"/>
      <c r="AF63" s="23"/>
      <c r="AG63" s="23"/>
      <c r="AH63" s="23"/>
      <c r="AI63" s="23"/>
      <c r="AJ63" s="41"/>
      <c r="AK63" s="22"/>
      <c r="AL63" s="22"/>
      <c r="AM63" s="42"/>
      <c r="AN63" s="43"/>
      <c r="AO63" s="4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7"/>
      <c r="S64" s="7"/>
      <c r="T64" s="7"/>
      <c r="U64" s="7"/>
      <c r="V64" s="7"/>
      <c r="W64" s="7"/>
      <c r="X64" s="7"/>
      <c r="Y64" s="7"/>
      <c r="Z64" s="35"/>
      <c r="AA64" s="35"/>
      <c r="AB64" s="36"/>
      <c r="AC64" s="36"/>
      <c r="AD64" s="23"/>
      <c r="AE64" s="23"/>
      <c r="AF64" s="23"/>
      <c r="AG64" s="23"/>
      <c r="AH64" s="23"/>
      <c r="AI64" s="23"/>
      <c r="AJ64" s="41"/>
      <c r="AK64" s="22"/>
      <c r="AL64" s="22"/>
      <c r="AM64" s="42"/>
      <c r="AN64" s="43"/>
      <c r="AO64" s="4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7"/>
      <c r="S65" s="7"/>
      <c r="T65" s="7"/>
      <c r="U65" s="7"/>
      <c r="V65" s="7"/>
      <c r="W65" s="7"/>
      <c r="X65" s="7"/>
      <c r="Y65" s="7"/>
      <c r="Z65" s="35"/>
      <c r="AA65" s="35"/>
      <c r="AB65" s="36"/>
      <c r="AC65" s="36"/>
      <c r="AD65" s="23"/>
      <c r="AE65" s="23"/>
      <c r="AF65" s="23"/>
      <c r="AG65" s="23"/>
      <c r="AH65" s="23"/>
      <c r="AI65" s="23"/>
      <c r="AJ65" s="41"/>
      <c r="AK65" s="22"/>
      <c r="AL65" s="22"/>
      <c r="AM65" s="42"/>
      <c r="AN65" s="43"/>
      <c r="AO65" s="4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7"/>
      <c r="S66" s="7"/>
      <c r="T66" s="7"/>
      <c r="U66" s="7"/>
      <c r="V66" s="7"/>
      <c r="W66" s="7"/>
      <c r="X66" s="7"/>
      <c r="Y66" s="7"/>
      <c r="Z66" s="35"/>
      <c r="AA66" s="35"/>
      <c r="AB66" s="36"/>
      <c r="AC66" s="36"/>
      <c r="AD66" s="23"/>
      <c r="AE66" s="23"/>
      <c r="AF66" s="23"/>
      <c r="AG66" s="23"/>
      <c r="AH66" s="23"/>
      <c r="AI66" s="23"/>
      <c r="AJ66" s="41"/>
      <c r="AK66" s="22"/>
      <c r="AL66" s="22"/>
      <c r="AM66" s="42"/>
      <c r="AN66" s="43"/>
      <c r="AO66" s="4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7"/>
      <c r="S67" s="7"/>
      <c r="T67" s="7"/>
      <c r="U67" s="7"/>
      <c r="V67" s="7"/>
      <c r="W67" s="7"/>
      <c r="X67" s="7"/>
      <c r="Y67" s="7"/>
      <c r="Z67" s="35"/>
      <c r="AA67" s="35"/>
      <c r="AB67" s="36"/>
      <c r="AC67" s="36"/>
      <c r="AD67" s="23"/>
      <c r="AE67" s="23"/>
      <c r="AF67" s="23"/>
      <c r="AG67" s="23"/>
      <c r="AH67" s="23"/>
      <c r="AI67" s="23"/>
      <c r="AJ67" s="41"/>
      <c r="AK67" s="22"/>
      <c r="AL67" s="22"/>
      <c r="AM67" s="42"/>
      <c r="AN67" s="43"/>
      <c r="AO67" s="4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7"/>
      <c r="S68" s="7"/>
      <c r="T68" s="7"/>
      <c r="U68" s="7"/>
      <c r="V68" s="7"/>
      <c r="W68" s="7"/>
      <c r="X68" s="7"/>
      <c r="Y68" s="7"/>
      <c r="Z68" s="35"/>
      <c r="AA68" s="35"/>
      <c r="AB68" s="36"/>
      <c r="AC68" s="36"/>
      <c r="AD68" s="23"/>
      <c r="AE68" s="23"/>
      <c r="AF68" s="23"/>
      <c r="AG68" s="23"/>
      <c r="AH68" s="23"/>
      <c r="AI68" s="23"/>
      <c r="AJ68" s="41"/>
      <c r="AK68" s="22"/>
      <c r="AL68" s="22"/>
      <c r="AM68" s="42"/>
      <c r="AN68" s="43"/>
      <c r="AO68" s="4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7"/>
      <c r="S69" s="7"/>
      <c r="T69" s="7"/>
      <c r="U69" s="7"/>
      <c r="V69" s="7"/>
      <c r="W69" s="7"/>
      <c r="X69" s="7"/>
      <c r="Y69" s="7"/>
      <c r="Z69" s="35"/>
      <c r="AA69" s="35"/>
      <c r="AB69" s="36"/>
      <c r="AC69" s="36"/>
      <c r="AD69" s="23"/>
      <c r="AE69" s="23"/>
      <c r="AF69" s="23"/>
      <c r="AG69" s="23"/>
      <c r="AH69" s="23"/>
      <c r="AI69" s="23"/>
      <c r="AJ69" s="41"/>
      <c r="AK69" s="22"/>
      <c r="AL69" s="22"/>
      <c r="AM69" s="42"/>
      <c r="AN69" s="43"/>
      <c r="AO69" s="4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7"/>
      <c r="S70" s="7"/>
      <c r="T70" s="7"/>
      <c r="U70" s="7"/>
      <c r="V70" s="7"/>
      <c r="W70" s="7"/>
      <c r="X70" s="7"/>
      <c r="Y70" s="7"/>
      <c r="Z70" s="35"/>
      <c r="AA70" s="35"/>
      <c r="AB70" s="36"/>
      <c r="AC70" s="36"/>
      <c r="AD70" s="23"/>
      <c r="AE70" s="23"/>
      <c r="AF70" s="23"/>
      <c r="AG70" s="23"/>
      <c r="AH70" s="23"/>
      <c r="AI70" s="23"/>
      <c r="AJ70" s="41"/>
      <c r="AK70" s="22"/>
      <c r="AL70" s="22"/>
      <c r="AM70" s="42"/>
      <c r="AN70" s="43"/>
      <c r="AO70" s="4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7"/>
      <c r="S71" s="7"/>
      <c r="T71" s="7"/>
      <c r="U71" s="7"/>
      <c r="V71" s="7"/>
      <c r="W71" s="7"/>
      <c r="X71" s="7"/>
      <c r="Y71" s="7"/>
      <c r="Z71" s="35"/>
      <c r="AA71" s="35"/>
      <c r="AB71" s="36"/>
      <c r="AC71" s="36"/>
      <c r="AD71" s="23"/>
      <c r="AE71" s="23"/>
      <c r="AF71" s="23"/>
      <c r="AG71" s="23"/>
      <c r="AH71" s="23"/>
      <c r="AI71" s="23"/>
      <c r="AJ71" s="41"/>
      <c r="AK71" s="22"/>
      <c r="AL71" s="22"/>
      <c r="AM71" s="42"/>
      <c r="AN71" s="43"/>
      <c r="AO71" s="4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7"/>
      <c r="S72" s="7"/>
      <c r="T72" s="7"/>
      <c r="U72" s="7"/>
      <c r="V72" s="7"/>
      <c r="W72" s="7"/>
      <c r="X72" s="7"/>
      <c r="Y72" s="7"/>
      <c r="Z72" s="35"/>
      <c r="AA72" s="35"/>
      <c r="AB72" s="36"/>
      <c r="AC72" s="36"/>
      <c r="AD72" s="23"/>
      <c r="AE72" s="23"/>
      <c r="AF72" s="23"/>
      <c r="AG72" s="23"/>
      <c r="AH72" s="23"/>
      <c r="AI72" s="23"/>
      <c r="AJ72" s="41"/>
      <c r="AK72" s="22"/>
      <c r="AL72" s="22"/>
      <c r="AM72" s="42"/>
      <c r="AN72" s="43"/>
      <c r="AO72" s="4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7"/>
      <c r="S73" s="7"/>
      <c r="T73" s="7"/>
      <c r="U73" s="7"/>
      <c r="V73" s="7"/>
      <c r="W73" s="7"/>
      <c r="X73" s="7"/>
      <c r="Y73" s="7"/>
      <c r="Z73" s="35"/>
      <c r="AA73" s="35"/>
      <c r="AB73" s="36"/>
      <c r="AC73" s="36"/>
      <c r="AD73" s="23"/>
      <c r="AE73" s="23"/>
      <c r="AF73" s="23"/>
      <c r="AG73" s="23"/>
      <c r="AH73" s="23"/>
      <c r="AI73" s="23"/>
      <c r="AJ73" s="41"/>
      <c r="AK73" s="22"/>
      <c r="AL73" s="22"/>
      <c r="AM73" s="42"/>
      <c r="AN73" s="43"/>
      <c r="AO73" s="4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7"/>
      <c r="S74" s="7"/>
      <c r="T74" s="7"/>
      <c r="U74" s="7"/>
      <c r="V74" s="7"/>
      <c r="W74" s="7"/>
      <c r="X74" s="7"/>
      <c r="Y74" s="7"/>
      <c r="Z74" s="35"/>
      <c r="AA74" s="35"/>
      <c r="AB74" s="36"/>
      <c r="AC74" s="36"/>
      <c r="AD74" s="23"/>
      <c r="AE74" s="23"/>
      <c r="AF74" s="23"/>
      <c r="AG74" s="23"/>
      <c r="AH74" s="23"/>
      <c r="AI74" s="23"/>
      <c r="AJ74" s="41"/>
      <c r="AK74" s="22"/>
      <c r="AL74" s="22"/>
      <c r="AM74" s="42"/>
      <c r="AN74" s="43"/>
      <c r="AO74" s="4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7"/>
      <c r="S75" s="7"/>
      <c r="T75" s="7"/>
      <c r="U75" s="7"/>
      <c r="V75" s="7"/>
      <c r="W75" s="7"/>
      <c r="X75" s="7"/>
      <c r="Y75" s="7"/>
      <c r="Z75" s="35"/>
      <c r="AA75" s="35"/>
      <c r="AB75" s="36"/>
      <c r="AC75" s="36"/>
      <c r="AD75" s="23"/>
      <c r="AE75" s="23"/>
      <c r="AF75" s="23"/>
      <c r="AG75" s="23"/>
      <c r="AH75" s="23"/>
      <c r="AI75" s="23"/>
      <c r="AJ75" s="41"/>
      <c r="AK75" s="22"/>
      <c r="AL75" s="22"/>
      <c r="AM75" s="42"/>
      <c r="AN75" s="43"/>
      <c r="AO75" s="4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7"/>
      <c r="S76" s="7"/>
      <c r="T76" s="7"/>
      <c r="U76" s="7"/>
      <c r="V76" s="7"/>
      <c r="W76" s="7"/>
      <c r="X76" s="7"/>
      <c r="Y76" s="7"/>
      <c r="Z76" s="35"/>
      <c r="AA76" s="35"/>
      <c r="AB76" s="36"/>
      <c r="AC76" s="36"/>
      <c r="AD76" s="23"/>
      <c r="AE76" s="23"/>
      <c r="AF76" s="23"/>
      <c r="AG76" s="23"/>
      <c r="AH76" s="23"/>
      <c r="AI76" s="23"/>
      <c r="AJ76" s="41"/>
      <c r="AK76" s="22"/>
      <c r="AL76" s="22"/>
      <c r="AM76" s="42"/>
      <c r="AN76" s="43"/>
      <c r="AO76" s="4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7"/>
      <c r="S77" s="7"/>
      <c r="T77" s="7"/>
      <c r="U77" s="7"/>
      <c r="V77" s="7"/>
      <c r="W77" s="7"/>
      <c r="X77" s="7"/>
      <c r="Y77" s="7"/>
      <c r="Z77" s="35"/>
      <c r="AA77" s="35"/>
      <c r="AB77" s="36"/>
      <c r="AC77" s="36"/>
      <c r="AD77" s="23"/>
      <c r="AE77" s="23"/>
      <c r="AF77" s="23"/>
      <c r="AG77" s="23"/>
      <c r="AH77" s="23"/>
      <c r="AI77" s="23"/>
      <c r="AJ77" s="41"/>
      <c r="AK77" s="22"/>
      <c r="AL77" s="22"/>
      <c r="AM77" s="42"/>
      <c r="AN77" s="43"/>
      <c r="AO77" s="4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7"/>
      <c r="S78" s="7"/>
      <c r="T78" s="7"/>
      <c r="U78" s="7"/>
      <c r="V78" s="7"/>
      <c r="W78" s="7"/>
      <c r="X78" s="7"/>
      <c r="Y78" s="7"/>
      <c r="Z78" s="35"/>
      <c r="AA78" s="35"/>
      <c r="AB78" s="36"/>
      <c r="AC78" s="36"/>
      <c r="AD78" s="23"/>
      <c r="AE78" s="23"/>
      <c r="AF78" s="23"/>
      <c r="AG78" s="23"/>
      <c r="AH78" s="23"/>
      <c r="AI78" s="23"/>
      <c r="AJ78" s="41"/>
      <c r="AK78" s="22"/>
      <c r="AL78" s="22"/>
      <c r="AM78" s="42"/>
      <c r="AN78" s="43"/>
      <c r="AO78" s="4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7"/>
      <c r="S79" s="7"/>
      <c r="T79" s="7"/>
      <c r="U79" s="7"/>
      <c r="V79" s="7"/>
      <c r="W79" s="7"/>
      <c r="X79" s="7"/>
      <c r="Y79" s="7"/>
      <c r="Z79" s="35"/>
      <c r="AA79" s="35"/>
      <c r="AB79" s="36"/>
      <c r="AC79" s="36"/>
      <c r="AD79" s="23"/>
      <c r="AE79" s="23"/>
      <c r="AF79" s="23"/>
      <c r="AG79" s="23"/>
      <c r="AH79" s="23"/>
      <c r="AI79" s="23"/>
      <c r="AJ79" s="41"/>
      <c r="AK79" s="22"/>
      <c r="AL79" s="22"/>
      <c r="AM79" s="42"/>
      <c r="AN79" s="43"/>
      <c r="AO79" s="4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7"/>
      <c r="S80" s="7"/>
      <c r="T80" s="7"/>
      <c r="U80" s="7"/>
      <c r="V80" s="7"/>
      <c r="W80" s="7"/>
      <c r="X80" s="7"/>
      <c r="Y80" s="7"/>
      <c r="Z80" s="35"/>
      <c r="AA80" s="35"/>
      <c r="AB80" s="36"/>
      <c r="AC80" s="36"/>
      <c r="AD80" s="23"/>
      <c r="AE80" s="23"/>
      <c r="AF80" s="23"/>
      <c r="AG80" s="23"/>
      <c r="AH80" s="23"/>
      <c r="AI80" s="23"/>
      <c r="AJ80" s="41"/>
      <c r="AK80" s="22"/>
      <c r="AL80" s="22"/>
      <c r="AM80" s="42"/>
      <c r="AN80" s="43"/>
      <c r="AO80" s="4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7"/>
      <c r="S81" s="7"/>
      <c r="T81" s="7"/>
      <c r="U81" s="7"/>
      <c r="V81" s="7"/>
      <c r="W81" s="7"/>
      <c r="X81" s="7"/>
      <c r="Y81" s="7"/>
      <c r="Z81" s="35"/>
      <c r="AA81" s="35"/>
      <c r="AB81" s="36"/>
      <c r="AC81" s="36"/>
      <c r="AD81" s="23"/>
      <c r="AE81" s="23"/>
      <c r="AF81" s="23"/>
      <c r="AG81" s="23"/>
      <c r="AH81" s="23"/>
      <c r="AI81" s="23"/>
      <c r="AJ81" s="41"/>
      <c r="AK81" s="22"/>
      <c r="AL81" s="22"/>
      <c r="AM81" s="42"/>
      <c r="AN81" s="43"/>
      <c r="AO81" s="4"/>
    </row>
    <row r="82" spans="1:41" ht="15">
      <c r="A82" s="3"/>
      <c r="B82" s="3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7"/>
      <c r="Q82" s="37"/>
      <c r="R82" s="7"/>
      <c r="S82" s="7"/>
      <c r="T82" s="7"/>
      <c r="U82" s="7"/>
      <c r="V82" s="7"/>
      <c r="W82" s="7"/>
      <c r="X82" s="7"/>
      <c r="Y82" s="7"/>
      <c r="Z82" s="35"/>
      <c r="AA82" s="35"/>
      <c r="AB82" s="36"/>
      <c r="AC82" s="36"/>
      <c r="AD82" s="23"/>
      <c r="AE82" s="23"/>
      <c r="AF82" s="23"/>
      <c r="AG82" s="23"/>
      <c r="AH82" s="23"/>
      <c r="AI82" s="23"/>
      <c r="AJ82" s="41"/>
      <c r="AK82" s="22"/>
      <c r="AL82" s="22"/>
      <c r="AM82" s="42"/>
      <c r="AN82" s="43"/>
      <c r="AO82" s="4"/>
    </row>
    <row r="83" spans="1:41" ht="1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7"/>
      <c r="Q83" s="37"/>
      <c r="R83" s="7"/>
      <c r="S83" s="7"/>
      <c r="T83" s="7"/>
      <c r="U83" s="7"/>
      <c r="V83" s="7"/>
      <c r="W83" s="7"/>
      <c r="X83" s="7"/>
      <c r="Y83" s="7"/>
      <c r="Z83" s="35"/>
      <c r="AA83" s="35"/>
      <c r="AB83" s="36"/>
      <c r="AC83" s="36"/>
      <c r="AD83" s="23"/>
      <c r="AE83" s="23"/>
      <c r="AF83" s="23"/>
      <c r="AG83" s="23"/>
      <c r="AH83" s="23"/>
      <c r="AI83" s="23"/>
      <c r="AJ83" s="41"/>
      <c r="AK83" s="22"/>
      <c r="AL83" s="22"/>
      <c r="AM83" s="42"/>
      <c r="AN83" s="43"/>
      <c r="AO83" s="4"/>
    </row>
    <row r="84" spans="1:41" ht="15">
      <c r="A84" s="3"/>
      <c r="B84" s="3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7"/>
      <c r="Q84" s="37"/>
      <c r="R84" s="7"/>
      <c r="S84" s="7"/>
      <c r="T84" s="7"/>
      <c r="U84" s="7"/>
      <c r="V84" s="7"/>
      <c r="W84" s="7"/>
      <c r="X84" s="7"/>
      <c r="Y84" s="7"/>
      <c r="Z84" s="35"/>
      <c r="AA84" s="35"/>
      <c r="AB84" s="36"/>
      <c r="AC84" s="36"/>
      <c r="AD84" s="23"/>
      <c r="AE84" s="23"/>
      <c r="AF84" s="23"/>
      <c r="AG84" s="23"/>
      <c r="AH84" s="23"/>
      <c r="AI84" s="23"/>
      <c r="AJ84" s="41"/>
      <c r="AK84" s="22"/>
      <c r="AL84" s="22"/>
      <c r="AM84" s="42"/>
      <c r="AN84" s="43"/>
      <c r="AO84" s="4"/>
    </row>
    <row r="85" spans="1:41" ht="15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7"/>
      <c r="Q85" s="37"/>
      <c r="R85" s="7"/>
      <c r="S85" s="7"/>
      <c r="T85" s="7"/>
      <c r="U85" s="7"/>
      <c r="V85" s="7"/>
      <c r="W85" s="7"/>
      <c r="X85" s="7"/>
      <c r="Y85" s="7"/>
      <c r="Z85" s="35"/>
      <c r="AA85" s="35"/>
      <c r="AB85" s="36"/>
      <c r="AC85" s="36"/>
      <c r="AD85" s="23"/>
      <c r="AE85" s="23"/>
      <c r="AF85" s="23"/>
      <c r="AG85" s="23"/>
      <c r="AH85" s="23"/>
      <c r="AI85" s="23"/>
      <c r="AJ85" s="41"/>
      <c r="AK85" s="22"/>
      <c r="AL85" s="22"/>
      <c r="AM85" s="42"/>
      <c r="AN85" s="43"/>
      <c r="AO85" s="4"/>
    </row>
    <row r="86" spans="1:41" ht="15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7"/>
      <c r="Q86" s="37"/>
      <c r="R86" s="7"/>
      <c r="S86" s="7"/>
      <c r="T86" s="7"/>
      <c r="U86" s="7"/>
      <c r="V86" s="7"/>
      <c r="W86" s="7"/>
      <c r="X86" s="7"/>
      <c r="Y86" s="7"/>
      <c r="Z86" s="35"/>
      <c r="AA86" s="35"/>
      <c r="AB86" s="36"/>
      <c r="AC86" s="36"/>
      <c r="AD86" s="23"/>
      <c r="AE86" s="23"/>
      <c r="AF86" s="23"/>
      <c r="AG86" s="23"/>
      <c r="AH86" s="23"/>
      <c r="AI86" s="23"/>
      <c r="AJ86" s="41"/>
      <c r="AK86" s="22"/>
      <c r="AL86" s="22"/>
      <c r="AM86" s="42"/>
      <c r="AN86" s="43"/>
      <c r="AO86" s="4"/>
    </row>
    <row r="87" spans="1:41" ht="15">
      <c r="A87" s="3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7"/>
      <c r="Q87" s="37"/>
      <c r="R87" s="7"/>
      <c r="S87" s="7"/>
      <c r="T87" s="7"/>
      <c r="U87" s="7"/>
      <c r="V87" s="7"/>
      <c r="W87" s="7"/>
      <c r="X87" s="7"/>
      <c r="Y87" s="7"/>
      <c r="Z87" s="35"/>
      <c r="AA87" s="35"/>
      <c r="AB87" s="36"/>
      <c r="AC87" s="36"/>
      <c r="AD87" s="23"/>
      <c r="AE87" s="23"/>
      <c r="AF87" s="23"/>
      <c r="AG87" s="23"/>
      <c r="AH87" s="23"/>
      <c r="AI87" s="23"/>
      <c r="AJ87" s="41"/>
      <c r="AK87" s="22"/>
      <c r="AL87" s="22"/>
      <c r="AM87" s="42"/>
      <c r="AN87" s="43"/>
      <c r="AO87" s="4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35:B87">
    <cfRule type="expression" priority="12" dxfId="0" stopIfTrue="1">
      <formula>AND(NOT(ISBLANK($A35)),ISBLANK(B35))</formula>
    </cfRule>
  </conditionalFormatting>
  <conditionalFormatting sqref="C35:C87">
    <cfRule type="expression" priority="13" dxfId="0" stopIfTrue="1">
      <formula>AND(NOT(ISBLANK(A35)),ISBLANK(C35))</formula>
    </cfRule>
  </conditionalFormatting>
  <conditionalFormatting sqref="D35:D87 F35:F87 H35:H87 J35:J87 L35:L87 N35:N87 R35:R87 T35:T87 V35:V87 X35:X87">
    <cfRule type="expression" priority="14" dxfId="0" stopIfTrue="1">
      <formula>AND(NOT(ISBLANK(E35)),ISBLANK(D35))</formula>
    </cfRule>
  </conditionalFormatting>
  <conditionalFormatting sqref="E35:E87 G35:G87 I35:I87 K35:K87 M35:M87 O35:O87 S35:S87 U35:U87 W35:W87 Y35:Y87">
    <cfRule type="expression" priority="15" dxfId="0" stopIfTrue="1">
      <formula>AND(NOT(ISBLANK(D35)),ISBLANK(E35))</formula>
    </cfRule>
  </conditionalFormatting>
  <conditionalFormatting sqref="N4:N16 D4:D16 F4:F16 H4:H16 J4:J16 L4:L16 H25 F25 D25 N25 L25 N27:N28 L27:L28 J27:J28 H27:H28 F27:F28 D27:D28 N18 D18 F18 H18 J18 L18 L20:L23 N20:N23 D20:D23 F20:F23 H20:H23 J20:J23 J25 N30:N34 D30:D34 F30:F34 H30:H34 J30:J34 L30:L34 V30:V34 R30:R34 X30:X34 T30:T34">
    <cfRule type="expression" priority="6" dxfId="0" stopIfTrue="1">
      <formula>AND(NOT(ISBLANK(E4)),ISBLANK(D4))</formula>
    </cfRule>
  </conditionalFormatting>
  <conditionalFormatting sqref="O4:O16 E4:E16 G4:G16 I4:I16 K4:K16 M4:M16 I25 G25 E25 O25 M25 O27:O28 M27:M28 K27:K28 I27:I28 G27:G28 E27:E28 O18 E18 G18 I18 K18 M18 M20:M23 O20:O23 E20:E23 G20:G23 I20:I23 K20:K23 K25 O30:O34 E30:E34 G30:G34 I30:I34 K30:K34 M30:M34 W30:W34 S30:S34 Y30:Y34 U30:U34">
    <cfRule type="expression" priority="7" dxfId="0" stopIfTrue="1">
      <formula>AND(NOT(ISBLANK(D4)),ISBLANK(E4))</formula>
    </cfRule>
  </conditionalFormatting>
  <conditionalFormatting sqref="D17 F17 H17 J17 L17 N17 D26 F26 H26 J26 L26 N26 D29 F29 H29 J29 L29 N29 D19 F19 H19 J19 L19 N19 D24 F24 H24 J24 L24 N24">
    <cfRule type="expression" priority="8" dxfId="0" stopIfTrue="1">
      <formula>AND(NOT(ISBLANK(E17)),ISBLANK(D17))</formula>
    </cfRule>
  </conditionalFormatting>
  <conditionalFormatting sqref="E17 G17 I17 K17 M17 O17 E26 G26 I26 K26 M26 O26 E29 G29 I29 K29 M29 O29 E19 G19 I19 K19 M19 O19 E24 G24 I24 K24 M24 O24">
    <cfRule type="expression" priority="9" dxfId="0" stopIfTrue="1">
      <formula>AND(NOT(ISBLANK(D17)),ISBLANK(E17))</formula>
    </cfRule>
  </conditionalFormatting>
  <conditionalFormatting sqref="C4:C34">
    <cfRule type="expression" priority="11" dxfId="0" stopIfTrue="1">
      <formula>AND(NOT(ISBLANK(A4)),ISBLANK(C4))</formula>
    </cfRule>
  </conditionalFormatting>
  <conditionalFormatting sqref="T20:T25 R20:R25 X20:X25 V20:V25 X27:X28 V27:V28 T27:T28 R27:R28 X4:X18 R4:R18 T4:T18 V4:V18">
    <cfRule type="expression" priority="2" dxfId="0" stopIfTrue="1">
      <formula>AND(NOT(ISBLANK(S4)),ISBLANK(R4))</formula>
    </cfRule>
  </conditionalFormatting>
  <conditionalFormatting sqref="U20:U25 S20:S25 Y20:Y25 W20:W25 Y27:Y28 W27:W28 U27:U28 S27:S28 Y4:Y18 S4:S18 U4:U18 W4:W18">
    <cfRule type="expression" priority="3" dxfId="0" stopIfTrue="1">
      <formula>AND(NOT(ISBLANK(R4)),ISBLANK(S4))</formula>
    </cfRule>
  </conditionalFormatting>
  <conditionalFormatting sqref="R26 T26 V26 X26 R29 T29 V29 X29 R19 T19 V19 X19">
    <cfRule type="expression" priority="4" dxfId="0" stopIfTrue="1">
      <formula>AND(NOT(ISBLANK(S19)),ISBLANK(R19))</formula>
    </cfRule>
  </conditionalFormatting>
  <conditionalFormatting sqref="S26 U26 W26 Y26 S29 U29 W29 Y29 S19 U19 W19 Y19">
    <cfRule type="expression" priority="5" dxfId="0" stopIfTrue="1">
      <formula>AND(NOT(ISBLANK(R19)),ISBLANK(S19))</formula>
    </cfRule>
  </conditionalFormatting>
  <conditionalFormatting sqref="B4:B34">
    <cfRule type="expression" priority="1" dxfId="0" stopIfTrue="1">
      <formula>AND(NOT(ISBLANK($A4)),ISBLANK(B4))</formula>
    </cfRule>
  </conditionalFormatting>
  <dataValidations count="6">
    <dataValidation operator="lessThanOrEqual" allowBlank="1" showInputMessage="1" showErrorMessage="1" error="FTE cannot be greater than Headcount&#10;" sqref="R88:AN65536 A88:O65536 AO1 AK34:AL34 R1 A1:C1 P2 AB1 AB35:AC87 AP1:IV65536 D34:Y34 AB34:AI34 AB3:AC33 P4:Q33 P35:Q65536 AO4:AO65536 A34"/>
    <dataValidation type="custom" allowBlank="1" showInputMessage="1" showErrorMessage="1" errorTitle="FTE" error="The value entered in the FTE field must be less than or equal to the value entered in the headcount field." sqref="I35:I87 K35:K87 O35:O87 E35:E87 W35:W87 Y35:Y87 S35:S87 M35:M87 G35:G87 U35:U87 W4:W33 Y4:Y33 S4:S33 U4:U33 I4:I33 K4:K33 O4:O33 E4:E33 M4:M33 G4:G33">
      <formula1>I35&lt;=H35</formula1>
    </dataValidation>
    <dataValidation type="custom" allowBlank="1" showInputMessage="1" showErrorMessage="1" errorTitle="Headcount" error="The value entered in the headcount field must be greater than or equal to the value entered in the FTE field." sqref="J35:J87 L35:L87 N35:N87 D35:D87 V35:V87 X35:X87 R35:R87 F35:F87 H35:H87 T35:T87 V4:V33 X4:X33 R4:R33 T4:T33 J4:J33 L4:L33 N4:N33 D4:D33 F4:F33 H4:H33">
      <formula1>J35&gt;=K35</formula1>
    </dataValidation>
    <dataValidation type="decimal" operator="greaterThan" allowBlank="1" showInputMessage="1" showErrorMessage="1" sqref="AD18:AI18 AD35:AI87 AD30:AI32 AD14:AI15 AD6:AI12 AD20:AI21 AD27:AI28 AD23:AI23 AK35:AL87 AK30:AK32 AL5:AL12 AK6:AK12 AL14:AL33 AK14 AK27:AK28 AK17:AK18 AK20:AK23 AK25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33">
      <formula1>INDIRECT("List_of_organisations")</formula1>
    </dataValidation>
    <dataValidation type="decimal" operator="greaterThanOrEqual" allowBlank="1" showInputMessage="1" showErrorMessage="1" sqref="AD33:AI33 AD29:AI29 AD4:AI5 AD13:AI13 AD16:AI17 AD22:AI22 AD24:AI26 AD19:AI19 AK33 AK29 AK4:AL4 AK5 AK13:AL13 AK15:AK16 AK26 AK19 AK2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87"/>
  <sheetViews>
    <sheetView zoomScale="75" zoomScaleNormal="75" zoomScalePageLayoutView="0" workbookViewId="0" topLeftCell="A14">
      <selection activeCell="G27" sqref="G27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5" width="10.4453125" style="8" customWidth="1"/>
    <col min="16" max="17" width="10.4453125" style="38" customWidth="1"/>
    <col min="18" max="25" width="12.88671875" style="8" customWidth="1"/>
    <col min="26" max="27" width="12.88671875" style="39" customWidth="1"/>
    <col min="28" max="29" width="11.10546875" style="40" customWidth="1"/>
    <col min="30" max="35" width="15.5546875" style="24" customWidth="1"/>
    <col min="36" max="36" width="15.5546875" style="44" customWidth="1"/>
    <col min="37" max="38" width="19.10546875" style="24" customWidth="1"/>
    <col min="39" max="39" width="19.10546875" style="45" customWidth="1"/>
    <col min="40" max="40" width="20.88671875" style="44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42" t="s">
        <v>15</v>
      </c>
      <c r="AC1" s="143"/>
      <c r="AD1" s="128" t="s">
        <v>76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49" t="s">
        <v>72</v>
      </c>
      <c r="AO1" s="112" t="s">
        <v>20</v>
      </c>
    </row>
    <row r="2" spans="1:41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46" t="s">
        <v>9</v>
      </c>
      <c r="Q2" s="14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40" t="s">
        <v>10</v>
      </c>
      <c r="AA2" s="141"/>
      <c r="AB2" s="144"/>
      <c r="AC2" s="145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48" t="s">
        <v>67</v>
      </c>
      <c r="AK2" s="124" t="s">
        <v>68</v>
      </c>
      <c r="AL2" s="124" t="s">
        <v>69</v>
      </c>
      <c r="AM2" s="152" t="s">
        <v>70</v>
      </c>
      <c r="AN2" s="150"/>
      <c r="AO2" s="113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32" t="s">
        <v>2</v>
      </c>
      <c r="Q3" s="32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33" t="s">
        <v>2</v>
      </c>
      <c r="AA3" s="33" t="s">
        <v>7</v>
      </c>
      <c r="AB3" s="34" t="s">
        <v>2</v>
      </c>
      <c r="AC3" s="31" t="s">
        <v>7</v>
      </c>
      <c r="AD3" s="125"/>
      <c r="AE3" s="125"/>
      <c r="AF3" s="125"/>
      <c r="AG3" s="125"/>
      <c r="AH3" s="125"/>
      <c r="AI3" s="125"/>
      <c r="AJ3" s="148"/>
      <c r="AK3" s="125"/>
      <c r="AL3" s="125"/>
      <c r="AM3" s="153"/>
      <c r="AN3" s="151"/>
      <c r="AO3" s="114"/>
    </row>
    <row r="4" spans="1:41" ht="61.5">
      <c r="A4" s="46" t="s">
        <v>77</v>
      </c>
      <c r="B4" s="9" t="s">
        <v>54</v>
      </c>
      <c r="C4" s="46" t="s">
        <v>53</v>
      </c>
      <c r="D4" s="80">
        <v>62</v>
      </c>
      <c r="E4" s="77">
        <v>56</v>
      </c>
      <c r="F4" s="77">
        <v>263</v>
      </c>
      <c r="G4" s="77">
        <v>239.1</v>
      </c>
      <c r="H4" s="77">
        <v>501</v>
      </c>
      <c r="I4" s="77">
        <v>461.1</v>
      </c>
      <c r="J4" s="77">
        <v>40</v>
      </c>
      <c r="K4" s="77">
        <v>37.6</v>
      </c>
      <c r="L4" s="77">
        <v>3</v>
      </c>
      <c r="M4" s="77">
        <v>3</v>
      </c>
      <c r="N4" s="77">
        <v>2</v>
      </c>
      <c r="O4" s="77">
        <v>1.3</v>
      </c>
      <c r="P4" s="70">
        <f aca="true" t="shared" si="0" ref="P4:Q33">SUM(D4,F4,H4,J4,L4,N4)</f>
        <v>871</v>
      </c>
      <c r="Q4" s="70">
        <f t="shared" si="0"/>
        <v>798.1</v>
      </c>
      <c r="R4" s="77">
        <v>12</v>
      </c>
      <c r="S4" s="77">
        <v>12</v>
      </c>
      <c r="T4" s="77">
        <v>0</v>
      </c>
      <c r="U4" s="77">
        <v>0</v>
      </c>
      <c r="V4" s="77">
        <v>0</v>
      </c>
      <c r="W4" s="77">
        <v>0</v>
      </c>
      <c r="X4" s="77">
        <v>1</v>
      </c>
      <c r="Y4" s="77">
        <v>1</v>
      </c>
      <c r="Z4" s="65">
        <f aca="true" t="shared" si="1" ref="Z4:AA33">SUM(R4,T4,V4,X4)</f>
        <v>13</v>
      </c>
      <c r="AA4" s="65">
        <f t="shared" si="1"/>
        <v>13</v>
      </c>
      <c r="AB4" s="36">
        <f aca="true" t="shared" si="2" ref="AB4:AC33">SUM(P4+Z4)</f>
        <v>884</v>
      </c>
      <c r="AC4" s="36">
        <f t="shared" si="2"/>
        <v>811.1</v>
      </c>
      <c r="AD4" s="78">
        <v>2091209.82</v>
      </c>
      <c r="AE4" s="79">
        <v>17322.78</v>
      </c>
      <c r="AF4" s="79">
        <v>0</v>
      </c>
      <c r="AG4" s="79">
        <v>11502.12</v>
      </c>
      <c r="AH4" s="79">
        <v>379089.48</v>
      </c>
      <c r="AI4" s="79">
        <v>164280.82</v>
      </c>
      <c r="AJ4" s="41">
        <f aca="true" t="shared" si="3" ref="AJ4:AJ34">SUM(AD4:AI4)</f>
        <v>2663405.02</v>
      </c>
      <c r="AK4" s="53">
        <v>12578.09</v>
      </c>
      <c r="AL4" s="53">
        <v>9000</v>
      </c>
      <c r="AM4" s="42">
        <f aca="true" t="shared" si="4" ref="AM4:AM33">SUM(AK4:AL4)</f>
        <v>21578.09</v>
      </c>
      <c r="AN4" s="43">
        <f aca="true" t="shared" si="5" ref="AN4:AN33">SUM(AJ4+AM4)</f>
        <v>2684983.11</v>
      </c>
      <c r="AO4" s="57"/>
    </row>
    <row r="5" spans="1:41" ht="61.5">
      <c r="A5" s="46" t="s">
        <v>22</v>
      </c>
      <c r="B5" s="9" t="s">
        <v>52</v>
      </c>
      <c r="C5" s="46" t="s">
        <v>53</v>
      </c>
      <c r="D5" s="80">
        <v>5</v>
      </c>
      <c r="E5" s="77">
        <v>4.74</v>
      </c>
      <c r="F5" s="77">
        <v>26</v>
      </c>
      <c r="G5" s="77">
        <v>24.86</v>
      </c>
      <c r="H5" s="77">
        <v>44</v>
      </c>
      <c r="I5" s="77">
        <v>41.07</v>
      </c>
      <c r="J5" s="77">
        <v>11</v>
      </c>
      <c r="K5" s="77">
        <v>10.51</v>
      </c>
      <c r="L5" s="77">
        <v>4</v>
      </c>
      <c r="M5" s="77">
        <v>3.5</v>
      </c>
      <c r="N5" s="77"/>
      <c r="O5" s="77"/>
      <c r="P5" s="70">
        <f t="shared" si="0"/>
        <v>90</v>
      </c>
      <c r="Q5" s="70">
        <f t="shared" si="0"/>
        <v>84.68</v>
      </c>
      <c r="R5" s="77">
        <v>2</v>
      </c>
      <c r="S5" s="77">
        <v>1.5</v>
      </c>
      <c r="T5" s="77"/>
      <c r="U5" s="77"/>
      <c r="V5" s="77">
        <v>5</v>
      </c>
      <c r="W5" s="77">
        <v>5</v>
      </c>
      <c r="X5" s="77"/>
      <c r="Y5" s="77"/>
      <c r="Z5" s="65">
        <f t="shared" si="1"/>
        <v>7</v>
      </c>
      <c r="AA5" s="65">
        <f t="shared" si="1"/>
        <v>6.5</v>
      </c>
      <c r="AB5" s="36">
        <f t="shared" si="2"/>
        <v>97</v>
      </c>
      <c r="AC5" s="36">
        <f t="shared" si="2"/>
        <v>91.18</v>
      </c>
      <c r="AD5" s="78">
        <v>232565</v>
      </c>
      <c r="AE5" s="79">
        <v>1275</v>
      </c>
      <c r="AF5" s="79">
        <v>6000</v>
      </c>
      <c r="AG5" s="79">
        <v>820</v>
      </c>
      <c r="AH5" s="79">
        <v>58284</v>
      </c>
      <c r="AI5" s="79">
        <v>16937</v>
      </c>
      <c r="AJ5" s="41">
        <f t="shared" si="3"/>
        <v>315881</v>
      </c>
      <c r="AK5" s="30">
        <v>15429.99</v>
      </c>
      <c r="AL5" s="30"/>
      <c r="AM5" s="42">
        <f t="shared" si="4"/>
        <v>15429.99</v>
      </c>
      <c r="AN5" s="43">
        <f t="shared" si="5"/>
        <v>331310.99</v>
      </c>
      <c r="AO5" s="57"/>
    </row>
    <row r="6" spans="1:41" ht="61.5">
      <c r="A6" s="46" t="s">
        <v>23</v>
      </c>
      <c r="B6" s="9" t="s">
        <v>52</v>
      </c>
      <c r="C6" s="46" t="s">
        <v>53</v>
      </c>
      <c r="D6" s="47">
        <v>220</v>
      </c>
      <c r="E6" s="47">
        <v>198.46</v>
      </c>
      <c r="F6" s="47">
        <v>379</v>
      </c>
      <c r="G6" s="47">
        <v>350.59</v>
      </c>
      <c r="H6" s="47">
        <v>736</v>
      </c>
      <c r="I6" s="47">
        <v>705.52</v>
      </c>
      <c r="J6" s="47">
        <v>201</v>
      </c>
      <c r="K6" s="47">
        <v>195.13</v>
      </c>
      <c r="L6" s="47">
        <v>49</v>
      </c>
      <c r="M6" s="47">
        <v>45.17</v>
      </c>
      <c r="N6" s="47">
        <v>3</v>
      </c>
      <c r="O6" s="47">
        <v>3</v>
      </c>
      <c r="P6" s="70">
        <f t="shared" si="0"/>
        <v>1588</v>
      </c>
      <c r="Q6" s="70">
        <f t="shared" si="0"/>
        <v>1497.87</v>
      </c>
      <c r="R6" s="47">
        <v>16</v>
      </c>
      <c r="S6" s="47">
        <v>16</v>
      </c>
      <c r="T6" s="47"/>
      <c r="U6" s="47"/>
      <c r="V6" s="47">
        <v>1</v>
      </c>
      <c r="W6" s="47">
        <v>1</v>
      </c>
      <c r="X6" s="47">
        <v>1</v>
      </c>
      <c r="Y6" s="47">
        <v>0.2</v>
      </c>
      <c r="Z6" s="65">
        <f t="shared" si="1"/>
        <v>18</v>
      </c>
      <c r="AA6" s="65">
        <f t="shared" si="1"/>
        <v>17.2</v>
      </c>
      <c r="AB6" s="36">
        <f t="shared" si="2"/>
        <v>1606</v>
      </c>
      <c r="AC6" s="36">
        <f t="shared" si="2"/>
        <v>1515.07</v>
      </c>
      <c r="AD6" s="29">
        <v>4269069.34</v>
      </c>
      <c r="AE6" s="29">
        <v>73355.17</v>
      </c>
      <c r="AF6" s="29"/>
      <c r="AG6" s="29">
        <v>39618.14</v>
      </c>
      <c r="AH6" s="29">
        <v>1108746.99</v>
      </c>
      <c r="AI6" s="29">
        <v>368292.08</v>
      </c>
      <c r="AJ6" s="41">
        <f t="shared" si="3"/>
        <v>5859081.72</v>
      </c>
      <c r="AK6" s="30">
        <v>55272</v>
      </c>
      <c r="AL6" s="30">
        <v>5000</v>
      </c>
      <c r="AM6" s="42">
        <f t="shared" si="4"/>
        <v>60272</v>
      </c>
      <c r="AN6" s="43">
        <f t="shared" si="5"/>
        <v>5919353.72</v>
      </c>
      <c r="AO6" s="57"/>
    </row>
    <row r="7" spans="1:41" ht="61.5">
      <c r="A7" s="46" t="s">
        <v>24</v>
      </c>
      <c r="B7" s="9" t="s">
        <v>52</v>
      </c>
      <c r="C7" s="46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>
        <f t="shared" si="0"/>
        <v>0</v>
      </c>
      <c r="Q7" s="70">
        <f t="shared" si="0"/>
        <v>0</v>
      </c>
      <c r="R7" s="47"/>
      <c r="S7" s="47"/>
      <c r="T7" s="47"/>
      <c r="U7" s="47"/>
      <c r="V7" s="47"/>
      <c r="W7" s="47"/>
      <c r="X7" s="47"/>
      <c r="Y7" s="47"/>
      <c r="Z7" s="65">
        <f t="shared" si="1"/>
        <v>0</v>
      </c>
      <c r="AA7" s="65">
        <f t="shared" si="1"/>
        <v>0</v>
      </c>
      <c r="AB7" s="36">
        <f t="shared" si="2"/>
        <v>0</v>
      </c>
      <c r="AC7" s="36">
        <f t="shared" si="2"/>
        <v>0</v>
      </c>
      <c r="AD7" s="29"/>
      <c r="AE7" s="29"/>
      <c r="AF7" s="29"/>
      <c r="AG7" s="29"/>
      <c r="AH7" s="29"/>
      <c r="AI7" s="29"/>
      <c r="AJ7" s="41">
        <f t="shared" si="3"/>
        <v>0</v>
      </c>
      <c r="AK7" s="30"/>
      <c r="AL7" s="30"/>
      <c r="AM7" s="42">
        <f t="shared" si="4"/>
        <v>0</v>
      </c>
      <c r="AN7" s="43">
        <f t="shared" si="5"/>
        <v>0</v>
      </c>
      <c r="AO7" s="72"/>
    </row>
    <row r="8" spans="1:41" ht="61.5">
      <c r="A8" s="46" t="s">
        <v>78</v>
      </c>
      <c r="B8" s="9" t="s">
        <v>55</v>
      </c>
      <c r="C8" s="46" t="s">
        <v>53</v>
      </c>
      <c r="D8" s="64">
        <v>175</v>
      </c>
      <c r="E8" s="63">
        <v>167.47800000000004</v>
      </c>
      <c r="F8" s="64">
        <v>397</v>
      </c>
      <c r="G8" s="63">
        <v>385.057</v>
      </c>
      <c r="H8" s="64">
        <v>1156</v>
      </c>
      <c r="I8" s="63">
        <v>1128.1490000000001</v>
      </c>
      <c r="J8" s="64">
        <v>1133</v>
      </c>
      <c r="K8" s="63">
        <v>1091.855</v>
      </c>
      <c r="L8" s="64">
        <v>251</v>
      </c>
      <c r="M8" s="63">
        <v>242.22200000000004</v>
      </c>
      <c r="N8" s="62">
        <v>0</v>
      </c>
      <c r="O8" s="62">
        <v>0</v>
      </c>
      <c r="P8" s="70">
        <f t="shared" si="0"/>
        <v>3112</v>
      </c>
      <c r="Q8" s="70">
        <f t="shared" si="0"/>
        <v>3014.7610000000004</v>
      </c>
      <c r="R8" s="62">
        <v>125</v>
      </c>
      <c r="S8" s="62">
        <v>125</v>
      </c>
      <c r="T8" s="62">
        <v>14</v>
      </c>
      <c r="U8" s="62">
        <v>14</v>
      </c>
      <c r="V8" s="62">
        <v>101</v>
      </c>
      <c r="W8" s="62">
        <v>101</v>
      </c>
      <c r="X8" s="62">
        <v>108</v>
      </c>
      <c r="Y8" s="62">
        <v>108</v>
      </c>
      <c r="Z8" s="65">
        <f t="shared" si="1"/>
        <v>348</v>
      </c>
      <c r="AA8" s="65">
        <f t="shared" si="1"/>
        <v>348</v>
      </c>
      <c r="AB8" s="36">
        <f t="shared" si="2"/>
        <v>3460</v>
      </c>
      <c r="AC8" s="36">
        <f t="shared" si="2"/>
        <v>3362.7610000000004</v>
      </c>
      <c r="AD8" s="29">
        <v>10011953</v>
      </c>
      <c r="AE8" s="29">
        <v>234266</v>
      </c>
      <c r="AF8" s="94">
        <v>35584</v>
      </c>
      <c r="AG8" s="94">
        <v>29387</v>
      </c>
      <c r="AH8" s="94">
        <v>2084215</v>
      </c>
      <c r="AI8" s="94">
        <v>967886</v>
      </c>
      <c r="AJ8" s="41">
        <f t="shared" si="3"/>
        <v>13363291</v>
      </c>
      <c r="AK8" s="55">
        <v>1027104</v>
      </c>
      <c r="AL8" s="55">
        <v>578706</v>
      </c>
      <c r="AM8" s="42">
        <f t="shared" si="4"/>
        <v>1605810</v>
      </c>
      <c r="AN8" s="43">
        <f t="shared" si="5"/>
        <v>14969101</v>
      </c>
      <c r="AO8" s="57"/>
    </row>
    <row r="9" spans="1:41" ht="61.5">
      <c r="A9" s="46" t="s">
        <v>26</v>
      </c>
      <c r="B9" s="9" t="s">
        <v>52</v>
      </c>
      <c r="C9" s="46" t="s">
        <v>53</v>
      </c>
      <c r="D9" s="77">
        <v>0</v>
      </c>
      <c r="E9" s="77">
        <v>0</v>
      </c>
      <c r="F9" s="77">
        <v>8</v>
      </c>
      <c r="G9" s="77">
        <v>8</v>
      </c>
      <c r="H9" s="77">
        <v>9</v>
      </c>
      <c r="I9" s="77">
        <v>9</v>
      </c>
      <c r="J9" s="77">
        <v>15</v>
      </c>
      <c r="K9" s="77">
        <v>14.69</v>
      </c>
      <c r="L9" s="77">
        <v>5</v>
      </c>
      <c r="M9" s="77">
        <v>5</v>
      </c>
      <c r="N9" s="77"/>
      <c r="O9" s="77"/>
      <c r="P9" s="70">
        <f t="shared" si="0"/>
        <v>37</v>
      </c>
      <c r="Q9" s="70">
        <f t="shared" si="0"/>
        <v>36.69</v>
      </c>
      <c r="R9" s="47"/>
      <c r="S9" s="47"/>
      <c r="T9" s="47"/>
      <c r="U9" s="47"/>
      <c r="V9" s="47"/>
      <c r="W9" s="47"/>
      <c r="X9" s="47"/>
      <c r="Y9" s="47"/>
      <c r="Z9" s="65">
        <f t="shared" si="1"/>
        <v>0</v>
      </c>
      <c r="AA9" s="65">
        <f t="shared" si="1"/>
        <v>0</v>
      </c>
      <c r="AB9" s="36">
        <f t="shared" si="2"/>
        <v>37</v>
      </c>
      <c r="AC9" s="36">
        <f t="shared" si="2"/>
        <v>36.69</v>
      </c>
      <c r="AD9" s="78">
        <f>154811.67-500</f>
        <v>154311.67</v>
      </c>
      <c r="AE9" s="79">
        <v>500</v>
      </c>
      <c r="AF9" s="79"/>
      <c r="AG9" s="79"/>
      <c r="AH9" s="79">
        <v>31568.07</v>
      </c>
      <c r="AI9" s="79">
        <v>15531.07</v>
      </c>
      <c r="AJ9" s="41">
        <f t="shared" si="3"/>
        <v>201910.81000000003</v>
      </c>
      <c r="AK9" s="30"/>
      <c r="AL9" s="30"/>
      <c r="AM9" s="42">
        <f t="shared" si="4"/>
        <v>0</v>
      </c>
      <c r="AN9" s="43">
        <f t="shared" si="5"/>
        <v>201910.81000000003</v>
      </c>
      <c r="AO9" s="57"/>
    </row>
    <row r="10" spans="1:41" ht="61.5">
      <c r="A10" s="46" t="s">
        <v>79</v>
      </c>
      <c r="B10" s="9" t="s">
        <v>56</v>
      </c>
      <c r="C10" s="46" t="s">
        <v>53</v>
      </c>
      <c r="D10" s="83">
        <v>524</v>
      </c>
      <c r="E10" s="49">
        <v>452.09</v>
      </c>
      <c r="F10" s="49">
        <v>268</v>
      </c>
      <c r="G10" s="49">
        <v>252</v>
      </c>
      <c r="H10" s="49">
        <v>135</v>
      </c>
      <c r="I10" s="49">
        <v>131.36</v>
      </c>
      <c r="J10" s="49">
        <v>28</v>
      </c>
      <c r="K10" s="49">
        <v>26.91</v>
      </c>
      <c r="L10" s="49">
        <v>4</v>
      </c>
      <c r="M10" s="49">
        <v>4</v>
      </c>
      <c r="N10" s="49">
        <v>5</v>
      </c>
      <c r="O10" s="49">
        <v>4.69</v>
      </c>
      <c r="P10" s="70">
        <f t="shared" si="0"/>
        <v>964</v>
      </c>
      <c r="Q10" s="70">
        <f t="shared" si="0"/>
        <v>871.05</v>
      </c>
      <c r="R10" s="49"/>
      <c r="S10" s="49"/>
      <c r="T10" s="49"/>
      <c r="U10" s="49"/>
      <c r="V10" s="49"/>
      <c r="W10" s="49"/>
      <c r="X10" s="49">
        <v>14</v>
      </c>
      <c r="Y10" s="49">
        <v>14</v>
      </c>
      <c r="Z10" s="65">
        <f t="shared" si="1"/>
        <v>14</v>
      </c>
      <c r="AA10" s="65">
        <f t="shared" si="1"/>
        <v>14</v>
      </c>
      <c r="AB10" s="36">
        <f t="shared" si="2"/>
        <v>978</v>
      </c>
      <c r="AC10" s="36">
        <f t="shared" si="2"/>
        <v>885.05</v>
      </c>
      <c r="AD10" s="95">
        <v>1814354.93</v>
      </c>
      <c r="AE10" s="52">
        <v>37986.22</v>
      </c>
      <c r="AF10" s="52">
        <v>2698.21</v>
      </c>
      <c r="AG10" s="52">
        <v>24177.22</v>
      </c>
      <c r="AH10" s="52">
        <v>346632.77</v>
      </c>
      <c r="AI10" s="52">
        <v>127945.07</v>
      </c>
      <c r="AJ10" s="41">
        <f t="shared" si="3"/>
        <v>2353794.4199999995</v>
      </c>
      <c r="AK10" s="56"/>
      <c r="AL10" s="56">
        <v>93378.51</v>
      </c>
      <c r="AM10" s="42">
        <f t="shared" si="4"/>
        <v>93378.51</v>
      </c>
      <c r="AN10" s="43">
        <f t="shared" si="5"/>
        <v>2447172.9299999992</v>
      </c>
      <c r="AO10" s="57"/>
    </row>
    <row r="11" spans="1:41" ht="61.5">
      <c r="A11" s="46" t="s">
        <v>28</v>
      </c>
      <c r="B11" s="9" t="s">
        <v>52</v>
      </c>
      <c r="C11" s="46" t="s">
        <v>53</v>
      </c>
      <c r="D11" s="47">
        <v>9</v>
      </c>
      <c r="E11" s="47">
        <v>9</v>
      </c>
      <c r="F11" s="47">
        <v>17</v>
      </c>
      <c r="G11" s="47">
        <v>16.67</v>
      </c>
      <c r="H11" s="47">
        <v>38</v>
      </c>
      <c r="I11" s="47">
        <v>36.61</v>
      </c>
      <c r="J11" s="47">
        <v>76</v>
      </c>
      <c r="K11" s="47">
        <v>72.24</v>
      </c>
      <c r="L11" s="47">
        <v>20</v>
      </c>
      <c r="M11" s="47">
        <v>18.83</v>
      </c>
      <c r="N11" s="47"/>
      <c r="O11" s="47"/>
      <c r="P11" s="70">
        <f t="shared" si="0"/>
        <v>160</v>
      </c>
      <c r="Q11" s="70">
        <f t="shared" si="0"/>
        <v>153.34999999999997</v>
      </c>
      <c r="R11" s="47">
        <v>16</v>
      </c>
      <c r="S11" s="47">
        <v>16</v>
      </c>
      <c r="T11" s="47">
        <v>4</v>
      </c>
      <c r="U11" s="47">
        <v>4</v>
      </c>
      <c r="V11" s="47">
        <v>11</v>
      </c>
      <c r="W11" s="47">
        <v>10.61</v>
      </c>
      <c r="X11" s="47"/>
      <c r="Y11" s="47"/>
      <c r="Z11" s="65">
        <f t="shared" si="1"/>
        <v>31</v>
      </c>
      <c r="AA11" s="65">
        <f t="shared" si="1"/>
        <v>30.61</v>
      </c>
      <c r="AB11" s="36">
        <f t="shared" si="2"/>
        <v>191</v>
      </c>
      <c r="AC11" s="36">
        <f t="shared" si="2"/>
        <v>183.95999999999998</v>
      </c>
      <c r="AD11" s="29">
        <v>756794</v>
      </c>
      <c r="AE11" s="29"/>
      <c r="AF11" s="29">
        <v>44000</v>
      </c>
      <c r="AG11" s="29"/>
      <c r="AH11" s="29">
        <v>118425</v>
      </c>
      <c r="AI11" s="29">
        <v>83694</v>
      </c>
      <c r="AJ11" s="41">
        <f t="shared" si="3"/>
        <v>1002913</v>
      </c>
      <c r="AK11" s="30">
        <v>60013</v>
      </c>
      <c r="AL11" s="30"/>
      <c r="AM11" s="42">
        <f t="shared" si="4"/>
        <v>60013</v>
      </c>
      <c r="AN11" s="43">
        <f t="shared" si="5"/>
        <v>1062926</v>
      </c>
      <c r="AO11" s="57"/>
    </row>
    <row r="12" spans="1:41" ht="61.5">
      <c r="A12" s="46" t="s">
        <v>29</v>
      </c>
      <c r="B12" s="9" t="s">
        <v>52</v>
      </c>
      <c r="C12" s="46" t="s">
        <v>53</v>
      </c>
      <c r="D12" s="47">
        <v>4</v>
      </c>
      <c r="E12" s="47">
        <v>4</v>
      </c>
      <c r="F12" s="47">
        <v>2</v>
      </c>
      <c r="G12" s="47">
        <v>1.8</v>
      </c>
      <c r="H12" s="47">
        <v>5</v>
      </c>
      <c r="I12" s="47">
        <v>4.6</v>
      </c>
      <c r="J12" s="47">
        <v>5</v>
      </c>
      <c r="K12" s="47">
        <v>4.3</v>
      </c>
      <c r="L12" s="47">
        <v>1</v>
      </c>
      <c r="M12" s="47">
        <v>1</v>
      </c>
      <c r="N12" s="47"/>
      <c r="O12" s="47"/>
      <c r="P12" s="70">
        <f t="shared" si="0"/>
        <v>17</v>
      </c>
      <c r="Q12" s="70">
        <f t="shared" si="0"/>
        <v>15.7</v>
      </c>
      <c r="R12" s="47"/>
      <c r="S12" s="47"/>
      <c r="T12" s="47"/>
      <c r="U12" s="47"/>
      <c r="V12" s="47"/>
      <c r="W12" s="47"/>
      <c r="X12" s="47"/>
      <c r="Y12" s="47"/>
      <c r="Z12" s="65">
        <f t="shared" si="1"/>
        <v>0</v>
      </c>
      <c r="AA12" s="65">
        <f t="shared" si="1"/>
        <v>0</v>
      </c>
      <c r="AB12" s="36">
        <f t="shared" si="2"/>
        <v>17</v>
      </c>
      <c r="AC12" s="36">
        <f t="shared" si="2"/>
        <v>15.7</v>
      </c>
      <c r="AD12" s="29">
        <v>56057.67</v>
      </c>
      <c r="AE12" s="29"/>
      <c r="AF12" s="29">
        <v>4000</v>
      </c>
      <c r="AG12" s="29"/>
      <c r="AH12" s="29">
        <v>11745.420000000002</v>
      </c>
      <c r="AI12" s="29">
        <v>5406.609999999999</v>
      </c>
      <c r="AJ12" s="41">
        <f t="shared" si="3"/>
        <v>77209.7</v>
      </c>
      <c r="AK12" s="30"/>
      <c r="AL12" s="30"/>
      <c r="AM12" s="42">
        <f t="shared" si="4"/>
        <v>0</v>
      </c>
      <c r="AN12" s="43">
        <f t="shared" si="5"/>
        <v>77209.7</v>
      </c>
      <c r="AO12" s="57"/>
    </row>
    <row r="13" spans="1:41" ht="61.5">
      <c r="A13" s="46" t="s">
        <v>30</v>
      </c>
      <c r="B13" s="9" t="s">
        <v>52</v>
      </c>
      <c r="C13" s="46" t="s">
        <v>53</v>
      </c>
      <c r="D13" s="47">
        <v>435</v>
      </c>
      <c r="E13" s="47">
        <v>405.04</v>
      </c>
      <c r="F13" s="47">
        <v>613</v>
      </c>
      <c r="G13" s="47">
        <v>600.32</v>
      </c>
      <c r="H13" s="47">
        <v>336</v>
      </c>
      <c r="I13" s="47">
        <v>330.39</v>
      </c>
      <c r="J13" s="47">
        <v>28</v>
      </c>
      <c r="K13" s="47">
        <v>28</v>
      </c>
      <c r="L13" s="47">
        <v>7</v>
      </c>
      <c r="M13" s="47">
        <v>7</v>
      </c>
      <c r="N13" s="47">
        <v>0</v>
      </c>
      <c r="O13" s="47">
        <v>0</v>
      </c>
      <c r="P13" s="70">
        <f t="shared" si="0"/>
        <v>1419</v>
      </c>
      <c r="Q13" s="70">
        <f t="shared" si="0"/>
        <v>1370.75</v>
      </c>
      <c r="R13" s="47">
        <v>35</v>
      </c>
      <c r="S13" s="47">
        <v>19.8</v>
      </c>
      <c r="T13" s="47">
        <v>0</v>
      </c>
      <c r="U13" s="47">
        <v>0</v>
      </c>
      <c r="V13" s="47">
        <v>72</v>
      </c>
      <c r="W13" s="47">
        <v>34.7</v>
      </c>
      <c r="X13" s="47">
        <v>0</v>
      </c>
      <c r="Y13" s="47">
        <v>0</v>
      </c>
      <c r="Z13" s="65">
        <f t="shared" si="1"/>
        <v>107</v>
      </c>
      <c r="AA13" s="65">
        <f t="shared" si="1"/>
        <v>54.5</v>
      </c>
      <c r="AB13" s="36">
        <f t="shared" si="2"/>
        <v>1526</v>
      </c>
      <c r="AC13" s="36">
        <f t="shared" si="2"/>
        <v>1425.25</v>
      </c>
      <c r="AD13" s="29">
        <v>3452180.81</v>
      </c>
      <c r="AE13" s="29">
        <v>216732.91</v>
      </c>
      <c r="AF13" s="29">
        <v>0</v>
      </c>
      <c r="AG13" s="29">
        <v>16497.09</v>
      </c>
      <c r="AH13" s="29">
        <v>482040</v>
      </c>
      <c r="AI13" s="29">
        <v>288260.46</v>
      </c>
      <c r="AJ13" s="41">
        <f t="shared" si="3"/>
        <v>4455711.2700000005</v>
      </c>
      <c r="AK13" s="30">
        <v>349669</v>
      </c>
      <c r="AL13" s="30">
        <v>0</v>
      </c>
      <c r="AM13" s="42">
        <f t="shared" si="4"/>
        <v>349669</v>
      </c>
      <c r="AN13" s="43">
        <f t="shared" si="5"/>
        <v>4805380.2700000005</v>
      </c>
      <c r="AO13" s="57"/>
    </row>
    <row r="14" spans="1:41" ht="61.5">
      <c r="A14" s="46" t="s">
        <v>31</v>
      </c>
      <c r="B14" s="9" t="s">
        <v>52</v>
      </c>
      <c r="C14" s="46" t="s">
        <v>53</v>
      </c>
      <c r="D14" s="47">
        <v>30</v>
      </c>
      <c r="E14" s="47">
        <v>28.7</v>
      </c>
      <c r="F14" s="47">
        <v>8</v>
      </c>
      <c r="G14" s="47">
        <v>7.8</v>
      </c>
      <c r="H14" s="47">
        <v>48</v>
      </c>
      <c r="I14" s="47">
        <v>46.8</v>
      </c>
      <c r="J14" s="47">
        <v>13</v>
      </c>
      <c r="K14" s="47">
        <v>12.9</v>
      </c>
      <c r="L14" s="47">
        <v>1</v>
      </c>
      <c r="M14" s="47">
        <v>0.8</v>
      </c>
      <c r="N14" s="47">
        <v>0</v>
      </c>
      <c r="O14" s="47">
        <v>0</v>
      </c>
      <c r="P14" s="70">
        <f t="shared" si="0"/>
        <v>100</v>
      </c>
      <c r="Q14" s="70">
        <f t="shared" si="0"/>
        <v>97</v>
      </c>
      <c r="R14" s="47">
        <v>3</v>
      </c>
      <c r="S14" s="47">
        <v>3</v>
      </c>
      <c r="T14" s="47">
        <v>1</v>
      </c>
      <c r="U14" s="47">
        <v>1</v>
      </c>
      <c r="V14" s="47">
        <v>0</v>
      </c>
      <c r="W14" s="47">
        <v>0</v>
      </c>
      <c r="X14" s="47">
        <v>0</v>
      </c>
      <c r="Y14" s="47">
        <v>0</v>
      </c>
      <c r="Z14" s="65">
        <f t="shared" si="1"/>
        <v>4</v>
      </c>
      <c r="AA14" s="65">
        <f t="shared" si="1"/>
        <v>4</v>
      </c>
      <c r="AB14" s="36">
        <f t="shared" si="2"/>
        <v>104</v>
      </c>
      <c r="AC14" s="36">
        <f t="shared" si="2"/>
        <v>101</v>
      </c>
      <c r="AD14" s="29">
        <v>313474.24</v>
      </c>
      <c r="AE14" s="29">
        <v>0</v>
      </c>
      <c r="AF14" s="29">
        <v>0</v>
      </c>
      <c r="AG14" s="29">
        <v>2319.9599999999996</v>
      </c>
      <c r="AH14" s="29">
        <v>48717.01</v>
      </c>
      <c r="AI14" s="29">
        <v>26282.48</v>
      </c>
      <c r="AJ14" s="41">
        <f t="shared" si="3"/>
        <v>390793.69</v>
      </c>
      <c r="AK14" s="30">
        <v>30455.41</v>
      </c>
      <c r="AL14" s="30"/>
      <c r="AM14" s="42">
        <f t="shared" si="4"/>
        <v>30455.41</v>
      </c>
      <c r="AN14" s="43">
        <f t="shared" si="5"/>
        <v>421249.1</v>
      </c>
      <c r="AO14" s="57"/>
    </row>
    <row r="15" spans="1:41" ht="61.5">
      <c r="A15" s="46" t="s">
        <v>80</v>
      </c>
      <c r="B15" s="9" t="s">
        <v>52</v>
      </c>
      <c r="C15" s="46" t="s">
        <v>53</v>
      </c>
      <c r="D15" s="87">
        <v>18</v>
      </c>
      <c r="E15" s="88">
        <v>15.29</v>
      </c>
      <c r="F15" s="88">
        <v>23</v>
      </c>
      <c r="G15" s="88">
        <v>21.56</v>
      </c>
      <c r="H15" s="88">
        <v>75</v>
      </c>
      <c r="I15" s="88">
        <v>71.9</v>
      </c>
      <c r="J15" s="88">
        <v>17</v>
      </c>
      <c r="K15" s="88">
        <v>16.91</v>
      </c>
      <c r="L15" s="88">
        <v>3</v>
      </c>
      <c r="M15" s="88">
        <v>3</v>
      </c>
      <c r="N15" s="88">
        <v>13</v>
      </c>
      <c r="O15" s="88">
        <v>13</v>
      </c>
      <c r="P15" s="70">
        <f t="shared" si="0"/>
        <v>149</v>
      </c>
      <c r="Q15" s="70">
        <f t="shared" si="0"/>
        <v>141.66</v>
      </c>
      <c r="R15" s="88">
        <v>2</v>
      </c>
      <c r="S15" s="88">
        <v>2</v>
      </c>
      <c r="T15" s="88"/>
      <c r="U15" s="88"/>
      <c r="V15" s="88">
        <v>4</v>
      </c>
      <c r="W15" s="88">
        <v>4</v>
      </c>
      <c r="X15" s="77"/>
      <c r="Y15" s="77"/>
      <c r="Z15" s="65">
        <f t="shared" si="1"/>
        <v>6</v>
      </c>
      <c r="AA15" s="65">
        <f t="shared" si="1"/>
        <v>6</v>
      </c>
      <c r="AB15" s="36">
        <f t="shared" si="2"/>
        <v>155</v>
      </c>
      <c r="AC15" s="36">
        <f t="shared" si="2"/>
        <v>147.66</v>
      </c>
      <c r="AD15" s="89">
        <v>367441</v>
      </c>
      <c r="AE15" s="90">
        <v>9165</v>
      </c>
      <c r="AF15" s="90"/>
      <c r="AG15" s="90"/>
      <c r="AH15" s="90">
        <v>94851</v>
      </c>
      <c r="AI15" s="90">
        <v>24870</v>
      </c>
      <c r="AJ15" s="41">
        <f t="shared" si="3"/>
        <v>496327</v>
      </c>
      <c r="AK15" s="30">
        <v>38539</v>
      </c>
      <c r="AL15" s="30"/>
      <c r="AM15" s="42">
        <f t="shared" si="4"/>
        <v>38539</v>
      </c>
      <c r="AN15" s="43">
        <f t="shared" si="5"/>
        <v>534866</v>
      </c>
      <c r="AO15" s="57"/>
    </row>
    <row r="16" spans="1:41" ht="61.5">
      <c r="A16" s="46" t="s">
        <v>33</v>
      </c>
      <c r="B16" s="9" t="s">
        <v>52</v>
      </c>
      <c r="C16" s="46" t="s">
        <v>53</v>
      </c>
      <c r="D16" s="87">
        <v>15</v>
      </c>
      <c r="E16" s="88">
        <v>14.04</v>
      </c>
      <c r="F16" s="88">
        <v>26</v>
      </c>
      <c r="G16" s="88">
        <v>24.61</v>
      </c>
      <c r="H16" s="88">
        <v>108</v>
      </c>
      <c r="I16" s="88">
        <v>102.36</v>
      </c>
      <c r="J16" s="88">
        <v>27</v>
      </c>
      <c r="K16" s="88">
        <v>25.39</v>
      </c>
      <c r="L16" s="88">
        <v>3</v>
      </c>
      <c r="M16" s="88">
        <v>3</v>
      </c>
      <c r="N16" s="88">
        <v>9</v>
      </c>
      <c r="O16" s="88">
        <v>9</v>
      </c>
      <c r="P16" s="70">
        <f t="shared" si="0"/>
        <v>188</v>
      </c>
      <c r="Q16" s="70">
        <f t="shared" si="0"/>
        <v>178.39999999999998</v>
      </c>
      <c r="R16" s="88">
        <v>8</v>
      </c>
      <c r="S16" s="88">
        <v>7.54</v>
      </c>
      <c r="T16" s="88"/>
      <c r="U16" s="88"/>
      <c r="V16" s="88">
        <v>6</v>
      </c>
      <c r="W16" s="88">
        <v>5.4</v>
      </c>
      <c r="X16" s="77"/>
      <c r="Y16" s="77"/>
      <c r="Z16" s="65">
        <f t="shared" si="1"/>
        <v>14</v>
      </c>
      <c r="AA16" s="65">
        <f t="shared" si="1"/>
        <v>12.940000000000001</v>
      </c>
      <c r="AB16" s="36">
        <f t="shared" si="2"/>
        <v>202</v>
      </c>
      <c r="AC16" s="36">
        <f t="shared" si="2"/>
        <v>191.33999999999997</v>
      </c>
      <c r="AD16" s="89">
        <v>584706</v>
      </c>
      <c r="AE16" s="90">
        <v>7822</v>
      </c>
      <c r="AF16" s="90">
        <v>450</v>
      </c>
      <c r="AG16" s="90">
        <v>1250</v>
      </c>
      <c r="AH16" s="90">
        <v>146788</v>
      </c>
      <c r="AI16" s="90">
        <v>42770</v>
      </c>
      <c r="AJ16" s="41">
        <f t="shared" si="3"/>
        <v>783786</v>
      </c>
      <c r="AK16" s="30">
        <v>46830.91</v>
      </c>
      <c r="AL16" s="30"/>
      <c r="AM16" s="42">
        <f t="shared" si="4"/>
        <v>46830.91</v>
      </c>
      <c r="AN16" s="43">
        <f t="shared" si="5"/>
        <v>830616.91</v>
      </c>
      <c r="AO16" s="57"/>
    </row>
    <row r="17" spans="1:41" ht="61.5">
      <c r="A17" s="46" t="s">
        <v>81</v>
      </c>
      <c r="B17" s="9" t="s">
        <v>52</v>
      </c>
      <c r="C17" s="46" t="s">
        <v>53</v>
      </c>
      <c r="D17" s="47">
        <v>33</v>
      </c>
      <c r="E17" s="47">
        <v>29</v>
      </c>
      <c r="F17" s="47">
        <v>31</v>
      </c>
      <c r="G17" s="47">
        <v>29</v>
      </c>
      <c r="H17" s="47">
        <v>23</v>
      </c>
      <c r="I17" s="47">
        <v>23</v>
      </c>
      <c r="J17" s="47">
        <v>5</v>
      </c>
      <c r="K17" s="47">
        <v>5</v>
      </c>
      <c r="L17" s="47"/>
      <c r="M17" s="47"/>
      <c r="N17" s="47">
        <v>5</v>
      </c>
      <c r="O17" s="47">
        <v>1</v>
      </c>
      <c r="P17" s="70">
        <f t="shared" si="0"/>
        <v>97</v>
      </c>
      <c r="Q17" s="70">
        <f t="shared" si="0"/>
        <v>87</v>
      </c>
      <c r="R17" s="47">
        <v>0</v>
      </c>
      <c r="S17" s="47">
        <v>0</v>
      </c>
      <c r="T17" s="47"/>
      <c r="U17" s="47"/>
      <c r="V17" s="47"/>
      <c r="W17" s="47"/>
      <c r="X17" s="47"/>
      <c r="Y17" s="47"/>
      <c r="Z17" s="65">
        <f t="shared" si="1"/>
        <v>0</v>
      </c>
      <c r="AA17" s="65">
        <f t="shared" si="1"/>
        <v>0</v>
      </c>
      <c r="AB17" s="36">
        <f t="shared" si="2"/>
        <v>97</v>
      </c>
      <c r="AC17" s="36">
        <f t="shared" si="2"/>
        <v>87</v>
      </c>
      <c r="AD17" s="29">
        <v>287228</v>
      </c>
      <c r="AE17" s="29">
        <v>17384</v>
      </c>
      <c r="AF17" s="29">
        <v>0</v>
      </c>
      <c r="AG17" s="29">
        <v>0</v>
      </c>
      <c r="AH17" s="29">
        <v>47298</v>
      </c>
      <c r="AI17" s="29">
        <v>26351</v>
      </c>
      <c r="AJ17" s="41">
        <f t="shared" si="3"/>
        <v>378261</v>
      </c>
      <c r="AK17" s="30">
        <v>0</v>
      </c>
      <c r="AL17" s="30"/>
      <c r="AM17" s="42">
        <f t="shared" si="4"/>
        <v>0</v>
      </c>
      <c r="AN17" s="43">
        <f t="shared" si="5"/>
        <v>378261</v>
      </c>
      <c r="AO17" s="57"/>
    </row>
    <row r="18" spans="1:41" ht="61.5">
      <c r="A18" s="46" t="s">
        <v>35</v>
      </c>
      <c r="B18" s="9" t="s">
        <v>52</v>
      </c>
      <c r="C18" s="46" t="s">
        <v>53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70">
        <f t="shared" si="0"/>
        <v>0</v>
      </c>
      <c r="Q18" s="70">
        <f t="shared" si="0"/>
        <v>0</v>
      </c>
      <c r="R18" s="47"/>
      <c r="S18" s="47"/>
      <c r="T18" s="47"/>
      <c r="U18" s="47"/>
      <c r="V18" s="47"/>
      <c r="W18" s="47"/>
      <c r="X18" s="47"/>
      <c r="Y18" s="47"/>
      <c r="Z18" s="65">
        <f t="shared" si="1"/>
        <v>0</v>
      </c>
      <c r="AA18" s="65">
        <f t="shared" si="1"/>
        <v>0</v>
      </c>
      <c r="AB18" s="36">
        <f t="shared" si="2"/>
        <v>0</v>
      </c>
      <c r="AC18" s="36">
        <f t="shared" si="2"/>
        <v>0</v>
      </c>
      <c r="AD18" s="29"/>
      <c r="AE18" s="29"/>
      <c r="AF18" s="29"/>
      <c r="AG18" s="29"/>
      <c r="AH18" s="29"/>
      <c r="AI18" s="29"/>
      <c r="AJ18" s="41">
        <f t="shared" si="3"/>
        <v>0</v>
      </c>
      <c r="AK18" s="30"/>
      <c r="AL18" s="30"/>
      <c r="AM18" s="42">
        <f t="shared" si="4"/>
        <v>0</v>
      </c>
      <c r="AN18" s="43">
        <f t="shared" si="5"/>
        <v>0</v>
      </c>
      <c r="AO18" s="57"/>
    </row>
    <row r="19" spans="1:41" ht="61.5">
      <c r="A19" s="46" t="s">
        <v>36</v>
      </c>
      <c r="B19" s="9" t="s">
        <v>52</v>
      </c>
      <c r="C19" s="46" t="s">
        <v>53</v>
      </c>
      <c r="D19" s="83">
        <v>8</v>
      </c>
      <c r="E19" s="49">
        <v>6.4</v>
      </c>
      <c r="F19" s="49">
        <v>28</v>
      </c>
      <c r="G19" s="49">
        <v>23.5</v>
      </c>
      <c r="H19" s="49">
        <v>140</v>
      </c>
      <c r="I19" s="49">
        <v>123.3</v>
      </c>
      <c r="J19" s="49">
        <v>65</v>
      </c>
      <c r="K19" s="49">
        <v>57.6</v>
      </c>
      <c r="L19" s="49">
        <v>35</v>
      </c>
      <c r="M19" s="49">
        <v>32.8</v>
      </c>
      <c r="N19" s="49"/>
      <c r="O19" s="49"/>
      <c r="P19" s="70">
        <f t="shared" si="0"/>
        <v>276</v>
      </c>
      <c r="Q19" s="70">
        <f t="shared" si="0"/>
        <v>243.59999999999997</v>
      </c>
      <c r="R19" s="49">
        <v>15</v>
      </c>
      <c r="S19" s="49">
        <v>11.75</v>
      </c>
      <c r="T19" s="47"/>
      <c r="U19" s="47"/>
      <c r="V19" s="47"/>
      <c r="W19" s="47"/>
      <c r="X19" s="47"/>
      <c r="Y19" s="47"/>
      <c r="Z19" s="65">
        <f t="shared" si="1"/>
        <v>15</v>
      </c>
      <c r="AA19" s="65">
        <f t="shared" si="1"/>
        <v>11.75</v>
      </c>
      <c r="AB19" s="36">
        <f t="shared" si="2"/>
        <v>291</v>
      </c>
      <c r="AC19" s="36">
        <f t="shared" si="2"/>
        <v>255.34999999999997</v>
      </c>
      <c r="AD19" s="95">
        <v>830406.88</v>
      </c>
      <c r="AE19" s="52">
        <v>2182</v>
      </c>
      <c r="AF19" s="52"/>
      <c r="AG19" s="52">
        <v>85.78</v>
      </c>
      <c r="AH19" s="52">
        <v>203579.91</v>
      </c>
      <c r="AI19" s="52">
        <v>73681.8</v>
      </c>
      <c r="AJ19" s="41">
        <f t="shared" si="3"/>
        <v>1109936.37</v>
      </c>
      <c r="AK19" s="56">
        <v>37137.65</v>
      </c>
      <c r="AL19" s="30"/>
      <c r="AM19" s="42">
        <f t="shared" si="4"/>
        <v>37137.65</v>
      </c>
      <c r="AN19" s="43">
        <f t="shared" si="5"/>
        <v>1147074.02</v>
      </c>
      <c r="AO19" s="57"/>
    </row>
    <row r="20" spans="1:41" ht="61.5">
      <c r="A20" s="46" t="s">
        <v>37</v>
      </c>
      <c r="B20" s="9" t="s">
        <v>56</v>
      </c>
      <c r="C20" s="46" t="s">
        <v>53</v>
      </c>
      <c r="D20" s="83">
        <v>743</v>
      </c>
      <c r="E20" s="49">
        <v>675.48</v>
      </c>
      <c r="F20" s="49">
        <v>299</v>
      </c>
      <c r="G20" s="49">
        <v>281.02</v>
      </c>
      <c r="H20" s="49">
        <v>744</v>
      </c>
      <c r="I20" s="49">
        <v>713.22</v>
      </c>
      <c r="J20" s="49">
        <v>85</v>
      </c>
      <c r="K20" s="49">
        <v>84.65</v>
      </c>
      <c r="L20" s="49">
        <v>8</v>
      </c>
      <c r="M20" s="49">
        <v>7.78</v>
      </c>
      <c r="N20" s="49">
        <v>0</v>
      </c>
      <c r="O20" s="49">
        <v>0</v>
      </c>
      <c r="P20" s="70">
        <f t="shared" si="0"/>
        <v>1879</v>
      </c>
      <c r="Q20" s="70">
        <f t="shared" si="0"/>
        <v>1762.15</v>
      </c>
      <c r="R20" s="49">
        <v>109</v>
      </c>
      <c r="S20" s="49">
        <v>109</v>
      </c>
      <c r="T20" s="49">
        <v>0</v>
      </c>
      <c r="U20" s="49">
        <v>0</v>
      </c>
      <c r="V20" s="49">
        <v>48</v>
      </c>
      <c r="W20" s="49">
        <v>48</v>
      </c>
      <c r="X20" s="49">
        <v>0</v>
      </c>
      <c r="Y20" s="49">
        <v>0</v>
      </c>
      <c r="Z20" s="65">
        <f t="shared" si="1"/>
        <v>157</v>
      </c>
      <c r="AA20" s="65">
        <f t="shared" si="1"/>
        <v>157</v>
      </c>
      <c r="AB20" s="36">
        <f t="shared" si="2"/>
        <v>2036</v>
      </c>
      <c r="AC20" s="36">
        <f t="shared" si="2"/>
        <v>1919.15</v>
      </c>
      <c r="AD20" s="95">
        <v>4304232</v>
      </c>
      <c r="AE20" s="52">
        <v>12012</v>
      </c>
      <c r="AF20" s="52">
        <v>0</v>
      </c>
      <c r="AG20" s="52">
        <v>6586</v>
      </c>
      <c r="AH20" s="52">
        <v>826158</v>
      </c>
      <c r="AI20" s="52">
        <v>332989</v>
      </c>
      <c r="AJ20" s="41">
        <f t="shared" si="3"/>
        <v>5481977</v>
      </c>
      <c r="AK20" s="56">
        <v>755168</v>
      </c>
      <c r="AL20" s="56">
        <v>0</v>
      </c>
      <c r="AM20" s="42">
        <f t="shared" si="4"/>
        <v>755168</v>
      </c>
      <c r="AN20" s="43">
        <f t="shared" si="5"/>
        <v>6237145</v>
      </c>
      <c r="AO20" s="57"/>
    </row>
    <row r="21" spans="1:41" ht="61.5">
      <c r="A21" s="46" t="s">
        <v>38</v>
      </c>
      <c r="B21" s="9" t="s">
        <v>52</v>
      </c>
      <c r="C21" s="46" t="s">
        <v>53</v>
      </c>
      <c r="D21" s="47">
        <v>342</v>
      </c>
      <c r="E21" s="47">
        <v>318.63</v>
      </c>
      <c r="F21" s="47">
        <v>496</v>
      </c>
      <c r="G21" s="47">
        <v>474.15</v>
      </c>
      <c r="H21" s="47">
        <v>1409</v>
      </c>
      <c r="I21" s="47">
        <v>1385.36</v>
      </c>
      <c r="J21" s="47">
        <v>175</v>
      </c>
      <c r="K21" s="47">
        <v>170.34</v>
      </c>
      <c r="L21" s="47">
        <v>97</v>
      </c>
      <c r="M21" s="47">
        <v>94.97</v>
      </c>
      <c r="N21" s="47">
        <v>54</v>
      </c>
      <c r="O21" s="47">
        <v>30</v>
      </c>
      <c r="P21" s="70">
        <f t="shared" si="0"/>
        <v>2573</v>
      </c>
      <c r="Q21" s="70">
        <f t="shared" si="0"/>
        <v>2473.45</v>
      </c>
      <c r="R21" s="47">
        <v>17</v>
      </c>
      <c r="S21" s="47">
        <v>17</v>
      </c>
      <c r="T21" s="47">
        <v>16</v>
      </c>
      <c r="U21" s="47">
        <v>16</v>
      </c>
      <c r="V21" s="47">
        <v>3</v>
      </c>
      <c r="W21" s="47">
        <v>3</v>
      </c>
      <c r="X21" s="47">
        <v>0</v>
      </c>
      <c r="Y21" s="47">
        <v>0</v>
      </c>
      <c r="Z21" s="65">
        <f t="shared" si="1"/>
        <v>36</v>
      </c>
      <c r="AA21" s="65">
        <f t="shared" si="1"/>
        <v>36</v>
      </c>
      <c r="AB21" s="36">
        <f t="shared" si="2"/>
        <v>2609</v>
      </c>
      <c r="AC21" s="36">
        <f t="shared" si="2"/>
        <v>2509.45</v>
      </c>
      <c r="AD21" s="29">
        <v>6966074.160000009</v>
      </c>
      <c r="AE21" s="29">
        <v>423935.5200000033</v>
      </c>
      <c r="AF21" s="29">
        <v>0</v>
      </c>
      <c r="AG21" s="29">
        <v>18289.490000000005</v>
      </c>
      <c r="AH21" s="29">
        <v>837924.7900000066</v>
      </c>
      <c r="AI21" s="29">
        <v>620635.0000000003</v>
      </c>
      <c r="AJ21" s="41">
        <f t="shared" si="3"/>
        <v>8866858.96000002</v>
      </c>
      <c r="AK21" s="30">
        <v>589961.77</v>
      </c>
      <c r="AL21" s="30">
        <v>2500</v>
      </c>
      <c r="AM21" s="42">
        <f t="shared" si="4"/>
        <v>592461.77</v>
      </c>
      <c r="AN21" s="43">
        <f t="shared" si="5"/>
        <v>9459320.73000002</v>
      </c>
      <c r="AO21" s="57"/>
    </row>
    <row r="22" spans="1:41" ht="61.5">
      <c r="A22" s="46" t="s">
        <v>39</v>
      </c>
      <c r="B22" s="9" t="s">
        <v>56</v>
      </c>
      <c r="C22" s="46" t="s">
        <v>53</v>
      </c>
      <c r="D22" s="47">
        <v>7</v>
      </c>
      <c r="E22" s="47">
        <v>5.89</v>
      </c>
      <c r="F22" s="47">
        <v>16</v>
      </c>
      <c r="G22" s="47">
        <v>15.76</v>
      </c>
      <c r="H22" s="47">
        <v>38</v>
      </c>
      <c r="I22" s="47">
        <v>37.41</v>
      </c>
      <c r="J22" s="47">
        <v>17</v>
      </c>
      <c r="K22" s="47">
        <v>16.67</v>
      </c>
      <c r="L22" s="47">
        <v>1</v>
      </c>
      <c r="M22" s="47">
        <v>1</v>
      </c>
      <c r="N22" s="47"/>
      <c r="O22" s="47"/>
      <c r="P22" s="70">
        <f t="shared" si="0"/>
        <v>79</v>
      </c>
      <c r="Q22" s="70">
        <f t="shared" si="0"/>
        <v>76.72999999999999</v>
      </c>
      <c r="R22" s="47"/>
      <c r="S22" s="47"/>
      <c r="T22" s="47"/>
      <c r="U22" s="47"/>
      <c r="V22" s="47"/>
      <c r="W22" s="47"/>
      <c r="X22" s="47"/>
      <c r="Y22" s="47"/>
      <c r="Z22" s="65">
        <f t="shared" si="1"/>
        <v>0</v>
      </c>
      <c r="AA22" s="65">
        <f t="shared" si="1"/>
        <v>0</v>
      </c>
      <c r="AB22" s="36">
        <f t="shared" si="2"/>
        <v>79</v>
      </c>
      <c r="AC22" s="36">
        <f t="shared" si="2"/>
        <v>76.72999999999999</v>
      </c>
      <c r="AD22" s="29">
        <v>224019.88</v>
      </c>
      <c r="AE22" s="29">
        <v>297.51</v>
      </c>
      <c r="AF22" s="29">
        <v>179.33</v>
      </c>
      <c r="AG22" s="29"/>
      <c r="AH22" s="29">
        <v>40539.55</v>
      </c>
      <c r="AI22" s="29">
        <v>18419.24</v>
      </c>
      <c r="AJ22" s="41">
        <f t="shared" si="3"/>
        <v>283455.51</v>
      </c>
      <c r="AK22" s="30"/>
      <c r="AL22" s="30">
        <v>116106.56</v>
      </c>
      <c r="AM22" s="42">
        <f t="shared" si="4"/>
        <v>116106.56</v>
      </c>
      <c r="AN22" s="43">
        <f t="shared" si="5"/>
        <v>399562.07</v>
      </c>
      <c r="AO22" s="57"/>
    </row>
    <row r="23" spans="1:41" ht="61.5">
      <c r="A23" s="46" t="s">
        <v>40</v>
      </c>
      <c r="B23" s="9" t="s">
        <v>52</v>
      </c>
      <c r="C23" s="46" t="s">
        <v>53</v>
      </c>
      <c r="D23" s="47">
        <v>265</v>
      </c>
      <c r="E23" s="47">
        <v>240.6</v>
      </c>
      <c r="F23" s="47">
        <v>457</v>
      </c>
      <c r="G23" s="47">
        <v>428.2</v>
      </c>
      <c r="H23" s="47">
        <v>1152</v>
      </c>
      <c r="I23" s="47">
        <v>1104.3</v>
      </c>
      <c r="J23" s="47">
        <v>387</v>
      </c>
      <c r="K23" s="47">
        <v>367.9</v>
      </c>
      <c r="L23" s="47">
        <v>19</v>
      </c>
      <c r="M23" s="47">
        <v>18.6</v>
      </c>
      <c r="N23" s="47">
        <v>324</v>
      </c>
      <c r="O23" s="47">
        <v>317.5</v>
      </c>
      <c r="P23" s="70">
        <f t="shared" si="0"/>
        <v>2604</v>
      </c>
      <c r="Q23" s="70">
        <f t="shared" si="0"/>
        <v>2477.1</v>
      </c>
      <c r="R23" s="47">
        <v>14</v>
      </c>
      <c r="S23" s="47">
        <v>14</v>
      </c>
      <c r="T23" s="47">
        <v>0</v>
      </c>
      <c r="U23" s="47">
        <v>0</v>
      </c>
      <c r="V23" s="47">
        <v>4</v>
      </c>
      <c r="W23" s="47">
        <v>3.43</v>
      </c>
      <c r="X23" s="47">
        <v>0</v>
      </c>
      <c r="Y23" s="47">
        <v>0</v>
      </c>
      <c r="Z23" s="65">
        <f t="shared" si="1"/>
        <v>18</v>
      </c>
      <c r="AA23" s="65">
        <f t="shared" si="1"/>
        <v>17.43</v>
      </c>
      <c r="AB23" s="36">
        <f t="shared" si="2"/>
        <v>2622</v>
      </c>
      <c r="AC23" s="36">
        <f t="shared" si="2"/>
        <v>2494.5299999999997</v>
      </c>
      <c r="AD23" s="29">
        <v>6623222.949999999</v>
      </c>
      <c r="AE23" s="29">
        <v>285586.85000000003</v>
      </c>
      <c r="AF23" s="29">
        <v>71939.35</v>
      </c>
      <c r="AG23" s="29">
        <v>22264.17</v>
      </c>
      <c r="AH23" s="29">
        <v>1644948.3900000001</v>
      </c>
      <c r="AI23" s="29">
        <v>556843.66</v>
      </c>
      <c r="AJ23" s="41">
        <f t="shared" si="3"/>
        <v>9204805.37</v>
      </c>
      <c r="AK23" s="30">
        <v>127557.86</v>
      </c>
      <c r="AL23" s="30"/>
      <c r="AM23" s="42">
        <f t="shared" si="4"/>
        <v>127557.86</v>
      </c>
      <c r="AN23" s="43">
        <f t="shared" si="5"/>
        <v>9332363.229999999</v>
      </c>
      <c r="AO23" s="57"/>
    </row>
    <row r="24" spans="1:41" ht="61.5">
      <c r="A24" s="46" t="s">
        <v>41</v>
      </c>
      <c r="B24" s="9" t="s">
        <v>52</v>
      </c>
      <c r="C24" s="46" t="s">
        <v>53</v>
      </c>
      <c r="D24" s="49"/>
      <c r="E24" s="49"/>
      <c r="F24" s="49"/>
      <c r="G24" s="49"/>
      <c r="H24" s="49">
        <v>10</v>
      </c>
      <c r="I24" s="49">
        <v>9.6</v>
      </c>
      <c r="J24" s="49">
        <v>3</v>
      </c>
      <c r="K24" s="49">
        <v>2.3</v>
      </c>
      <c r="L24" s="49">
        <v>2</v>
      </c>
      <c r="M24" s="49">
        <v>1.6</v>
      </c>
      <c r="N24" s="49"/>
      <c r="O24" s="49"/>
      <c r="P24" s="70">
        <f t="shared" si="0"/>
        <v>15</v>
      </c>
      <c r="Q24" s="70">
        <f t="shared" si="0"/>
        <v>13.499999999999998</v>
      </c>
      <c r="R24" s="49">
        <v>4</v>
      </c>
      <c r="S24" s="49">
        <v>4</v>
      </c>
      <c r="T24" s="49"/>
      <c r="U24" s="49"/>
      <c r="V24" s="49"/>
      <c r="W24" s="49"/>
      <c r="X24" s="49"/>
      <c r="Y24" s="49"/>
      <c r="Z24" s="65">
        <f t="shared" si="1"/>
        <v>4</v>
      </c>
      <c r="AA24" s="65">
        <f t="shared" si="1"/>
        <v>4</v>
      </c>
      <c r="AB24" s="36">
        <f t="shared" si="2"/>
        <v>19</v>
      </c>
      <c r="AC24" s="36">
        <f t="shared" si="2"/>
        <v>17.5</v>
      </c>
      <c r="AD24" s="95">
        <v>49488.07</v>
      </c>
      <c r="AE24" s="52"/>
      <c r="AF24" s="52"/>
      <c r="AG24" s="52">
        <v>0</v>
      </c>
      <c r="AH24" s="52">
        <v>8214.11</v>
      </c>
      <c r="AI24" s="52">
        <v>4384.99</v>
      </c>
      <c r="AJ24" s="41">
        <f t="shared" si="3"/>
        <v>62087.17</v>
      </c>
      <c r="AK24" s="56">
        <v>22548.79</v>
      </c>
      <c r="AL24" s="30"/>
      <c r="AM24" s="42">
        <f t="shared" si="4"/>
        <v>22548.79</v>
      </c>
      <c r="AN24" s="43">
        <f t="shared" si="5"/>
        <v>84635.95999999999</v>
      </c>
      <c r="AO24" s="57"/>
    </row>
    <row r="25" spans="1:41" ht="61.5">
      <c r="A25" s="46" t="s">
        <v>42</v>
      </c>
      <c r="B25" s="9" t="s">
        <v>52</v>
      </c>
      <c r="C25" s="46" t="s">
        <v>53</v>
      </c>
      <c r="D25" s="80">
        <v>133</v>
      </c>
      <c r="E25" s="77">
        <v>127</v>
      </c>
      <c r="F25" s="77">
        <v>258</v>
      </c>
      <c r="G25" s="77">
        <v>245</v>
      </c>
      <c r="H25" s="77">
        <v>989</v>
      </c>
      <c r="I25" s="77">
        <v>969</v>
      </c>
      <c r="J25" s="77">
        <v>334</v>
      </c>
      <c r="K25" s="77">
        <v>324</v>
      </c>
      <c r="L25" s="77">
        <v>30</v>
      </c>
      <c r="M25" s="77">
        <v>28</v>
      </c>
      <c r="N25" s="77">
        <v>53</v>
      </c>
      <c r="O25" s="77">
        <v>44</v>
      </c>
      <c r="P25" s="70">
        <f t="shared" si="0"/>
        <v>1797</v>
      </c>
      <c r="Q25" s="70">
        <f t="shared" si="0"/>
        <v>1737</v>
      </c>
      <c r="R25" s="77">
        <v>11</v>
      </c>
      <c r="S25" s="77">
        <v>10</v>
      </c>
      <c r="T25" s="77">
        <v>1</v>
      </c>
      <c r="U25" s="77">
        <v>1</v>
      </c>
      <c r="V25" s="77">
        <v>8</v>
      </c>
      <c r="W25" s="77">
        <v>8</v>
      </c>
      <c r="X25" s="77"/>
      <c r="Y25" s="77"/>
      <c r="Z25" s="65">
        <f t="shared" si="1"/>
        <v>20</v>
      </c>
      <c r="AA25" s="65">
        <f t="shared" si="1"/>
        <v>19</v>
      </c>
      <c r="AB25" s="36">
        <f t="shared" si="2"/>
        <v>1817</v>
      </c>
      <c r="AC25" s="36">
        <f t="shared" si="2"/>
        <v>1756</v>
      </c>
      <c r="AD25" s="95">
        <v>5081228</v>
      </c>
      <c r="AE25" s="52">
        <v>161224</v>
      </c>
      <c r="AF25" s="52">
        <v>0</v>
      </c>
      <c r="AG25" s="52">
        <v>125834</v>
      </c>
      <c r="AH25" s="52">
        <v>1319483</v>
      </c>
      <c r="AI25" s="52">
        <v>440652</v>
      </c>
      <c r="AJ25" s="41">
        <f t="shared" si="3"/>
        <v>7128421</v>
      </c>
      <c r="AK25" s="30">
        <v>100000</v>
      </c>
      <c r="AL25" s="30"/>
      <c r="AM25" s="42">
        <f t="shared" si="4"/>
        <v>100000</v>
      </c>
      <c r="AN25" s="43">
        <f t="shared" si="5"/>
        <v>7228421</v>
      </c>
      <c r="AO25" s="57" t="s">
        <v>85</v>
      </c>
    </row>
    <row r="26" spans="1:41" ht="61.5">
      <c r="A26" s="46" t="s">
        <v>82</v>
      </c>
      <c r="B26" s="9" t="s">
        <v>56</v>
      </c>
      <c r="C26" s="46" t="s">
        <v>53</v>
      </c>
      <c r="D26" s="80">
        <v>96</v>
      </c>
      <c r="E26" s="77">
        <v>91.34</v>
      </c>
      <c r="F26" s="77">
        <v>411</v>
      </c>
      <c r="G26" s="77">
        <v>397.31</v>
      </c>
      <c r="H26" s="77">
        <v>569</v>
      </c>
      <c r="I26" s="77">
        <v>556.18</v>
      </c>
      <c r="J26" s="77">
        <v>163</v>
      </c>
      <c r="K26" s="77">
        <v>162.32</v>
      </c>
      <c r="L26" s="77">
        <v>36</v>
      </c>
      <c r="M26" s="77">
        <v>35.47</v>
      </c>
      <c r="N26" s="77">
        <v>2</v>
      </c>
      <c r="O26" s="77">
        <v>1.62</v>
      </c>
      <c r="P26" s="70">
        <f t="shared" si="0"/>
        <v>1277</v>
      </c>
      <c r="Q26" s="70">
        <f t="shared" si="0"/>
        <v>1244.2399999999998</v>
      </c>
      <c r="R26" s="77">
        <v>5</v>
      </c>
      <c r="S26" s="77">
        <v>5</v>
      </c>
      <c r="T26" s="77"/>
      <c r="U26" s="77"/>
      <c r="V26" s="77">
        <v>70</v>
      </c>
      <c r="W26" s="77">
        <v>70</v>
      </c>
      <c r="X26" s="77">
        <v>1</v>
      </c>
      <c r="Y26" s="77">
        <v>1</v>
      </c>
      <c r="Z26" s="65">
        <f t="shared" si="1"/>
        <v>76</v>
      </c>
      <c r="AA26" s="65">
        <f t="shared" si="1"/>
        <v>76</v>
      </c>
      <c r="AB26" s="36">
        <f t="shared" si="2"/>
        <v>1353</v>
      </c>
      <c r="AC26" s="36">
        <f t="shared" si="2"/>
        <v>1320.2399999999998</v>
      </c>
      <c r="AD26" s="78">
        <v>4276831</v>
      </c>
      <c r="AE26" s="79">
        <v>117491.13</v>
      </c>
      <c r="AF26" s="79"/>
      <c r="AG26" s="79">
        <v>2989.48</v>
      </c>
      <c r="AH26" s="79">
        <v>862184.84</v>
      </c>
      <c r="AI26" s="79">
        <v>394621.52</v>
      </c>
      <c r="AJ26" s="41">
        <f t="shared" si="3"/>
        <v>5654117.970000001</v>
      </c>
      <c r="AK26" s="30">
        <v>690482</v>
      </c>
      <c r="AL26" s="30"/>
      <c r="AM26" s="42">
        <f t="shared" si="4"/>
        <v>690482</v>
      </c>
      <c r="AN26" s="43">
        <f t="shared" si="5"/>
        <v>6344599.970000001</v>
      </c>
      <c r="AO26" s="57"/>
    </row>
    <row r="27" spans="1:41" ht="61.5">
      <c r="A27" s="46" t="s">
        <v>44</v>
      </c>
      <c r="B27" s="9" t="s">
        <v>52</v>
      </c>
      <c r="C27" s="46" t="s">
        <v>53</v>
      </c>
      <c r="D27" s="47">
        <v>1776</v>
      </c>
      <c r="E27" s="71">
        <v>1663.54229333333</v>
      </c>
      <c r="F27" s="47">
        <v>693</v>
      </c>
      <c r="G27" s="71">
        <v>664.393546666666</v>
      </c>
      <c r="H27" s="47">
        <v>107</v>
      </c>
      <c r="I27" s="47">
        <v>104.1</v>
      </c>
      <c r="J27" s="47">
        <v>14</v>
      </c>
      <c r="K27" s="47">
        <v>14</v>
      </c>
      <c r="L27" s="47">
        <v>8</v>
      </c>
      <c r="M27" s="47">
        <v>8</v>
      </c>
      <c r="N27" s="47">
        <v>7</v>
      </c>
      <c r="O27" s="47">
        <v>0.960000000000002</v>
      </c>
      <c r="P27" s="70">
        <f t="shared" si="0"/>
        <v>2605</v>
      </c>
      <c r="Q27" s="70">
        <f t="shared" si="0"/>
        <v>2454.995839999996</v>
      </c>
      <c r="R27" s="47">
        <v>42</v>
      </c>
      <c r="S27" s="47">
        <v>42</v>
      </c>
      <c r="T27" s="47"/>
      <c r="U27" s="47"/>
      <c r="V27" s="47">
        <v>36</v>
      </c>
      <c r="W27" s="47">
        <v>36</v>
      </c>
      <c r="X27" s="47"/>
      <c r="Y27" s="47"/>
      <c r="Z27" s="65">
        <f t="shared" si="1"/>
        <v>78</v>
      </c>
      <c r="AA27" s="65">
        <f t="shared" si="1"/>
        <v>78</v>
      </c>
      <c r="AB27" s="36">
        <f t="shared" si="2"/>
        <v>2683</v>
      </c>
      <c r="AC27" s="36">
        <f t="shared" si="2"/>
        <v>2532.995839999996</v>
      </c>
      <c r="AD27" s="29">
        <v>4425511.040000102</v>
      </c>
      <c r="AE27" s="29">
        <v>153538.71999999965</v>
      </c>
      <c r="AF27" s="29">
        <v>7617.84</v>
      </c>
      <c r="AG27" s="29">
        <v>112418.77999999993</v>
      </c>
      <c r="AH27" s="29">
        <v>347146.9400000026</v>
      </c>
      <c r="AI27" s="29">
        <v>350884.8400000037</v>
      </c>
      <c r="AJ27" s="41">
        <f t="shared" si="3"/>
        <v>5397118.160000107</v>
      </c>
      <c r="AK27" s="30">
        <v>806082</v>
      </c>
      <c r="AL27" s="30">
        <v>13500</v>
      </c>
      <c r="AM27" s="42">
        <f t="shared" si="4"/>
        <v>819582</v>
      </c>
      <c r="AN27" s="43">
        <f t="shared" si="5"/>
        <v>6216700.160000107</v>
      </c>
      <c r="AO27" s="57"/>
    </row>
    <row r="28" spans="1:41" ht="61.5">
      <c r="A28" s="46" t="s">
        <v>83</v>
      </c>
      <c r="B28" s="9" t="s">
        <v>52</v>
      </c>
      <c r="C28" s="46" t="s">
        <v>53</v>
      </c>
      <c r="D28" s="47"/>
      <c r="E28" s="47"/>
      <c r="F28" s="47">
        <v>52</v>
      </c>
      <c r="G28" s="47">
        <v>52</v>
      </c>
      <c r="H28" s="47">
        <v>28</v>
      </c>
      <c r="I28" s="47">
        <v>28</v>
      </c>
      <c r="J28" s="47">
        <v>108</v>
      </c>
      <c r="K28" s="47">
        <v>108</v>
      </c>
      <c r="L28" s="47">
        <v>6</v>
      </c>
      <c r="M28" s="47">
        <v>6</v>
      </c>
      <c r="N28" s="47">
        <v>1</v>
      </c>
      <c r="O28" s="47">
        <v>1</v>
      </c>
      <c r="P28" s="70">
        <f t="shared" si="0"/>
        <v>195</v>
      </c>
      <c r="Q28" s="70">
        <f t="shared" si="0"/>
        <v>195</v>
      </c>
      <c r="R28" s="47">
        <v>16</v>
      </c>
      <c r="S28" s="47">
        <v>16</v>
      </c>
      <c r="T28" s="47"/>
      <c r="U28" s="47"/>
      <c r="V28" s="47"/>
      <c r="W28" s="47"/>
      <c r="X28" s="47"/>
      <c r="Y28" s="47"/>
      <c r="Z28" s="65">
        <f t="shared" si="1"/>
        <v>16</v>
      </c>
      <c r="AA28" s="65">
        <f t="shared" si="1"/>
        <v>16</v>
      </c>
      <c r="AB28" s="36">
        <f t="shared" si="2"/>
        <v>211</v>
      </c>
      <c r="AC28" s="36">
        <f t="shared" si="2"/>
        <v>211</v>
      </c>
      <c r="AD28" s="29">
        <v>749624.4</v>
      </c>
      <c r="AE28" s="29">
        <v>87577.01</v>
      </c>
      <c r="AF28" s="29"/>
      <c r="AG28" s="29"/>
      <c r="AH28" s="29">
        <v>186532.99</v>
      </c>
      <c r="AI28" s="29">
        <v>83267.51</v>
      </c>
      <c r="AJ28" s="41">
        <f t="shared" si="3"/>
        <v>1107001.91</v>
      </c>
      <c r="AK28" s="30">
        <v>373023.77</v>
      </c>
      <c r="AL28" s="30"/>
      <c r="AM28" s="42">
        <f t="shared" si="4"/>
        <v>373023.77</v>
      </c>
      <c r="AN28" s="43">
        <f t="shared" si="5"/>
        <v>1480025.68</v>
      </c>
      <c r="AO28" s="57"/>
    </row>
    <row r="29" spans="1:41" ht="61.5">
      <c r="A29" s="46" t="s">
        <v>46</v>
      </c>
      <c r="B29" s="9" t="s">
        <v>52</v>
      </c>
      <c r="C29" s="46" t="s">
        <v>53</v>
      </c>
      <c r="D29" s="80">
        <v>26</v>
      </c>
      <c r="E29" s="77">
        <v>26</v>
      </c>
      <c r="F29" s="77">
        <v>10</v>
      </c>
      <c r="G29" s="77">
        <v>9.8</v>
      </c>
      <c r="H29" s="77">
        <v>56</v>
      </c>
      <c r="I29" s="77">
        <v>54.93</v>
      </c>
      <c r="J29" s="77">
        <v>10</v>
      </c>
      <c r="K29" s="77">
        <v>9.65</v>
      </c>
      <c r="L29" s="77">
        <v>6</v>
      </c>
      <c r="M29" s="77">
        <v>6</v>
      </c>
      <c r="N29" s="77"/>
      <c r="O29" s="77"/>
      <c r="P29" s="70">
        <f t="shared" si="0"/>
        <v>108</v>
      </c>
      <c r="Q29" s="70">
        <f t="shared" si="0"/>
        <v>106.38</v>
      </c>
      <c r="R29" s="77"/>
      <c r="S29" s="77"/>
      <c r="T29" s="77"/>
      <c r="U29" s="77"/>
      <c r="V29" s="77">
        <v>2</v>
      </c>
      <c r="W29" s="77">
        <v>1.6</v>
      </c>
      <c r="X29" s="77">
        <v>2</v>
      </c>
      <c r="Y29" s="77">
        <v>2</v>
      </c>
      <c r="Z29" s="65">
        <f t="shared" si="1"/>
        <v>4</v>
      </c>
      <c r="AA29" s="65">
        <f t="shared" si="1"/>
        <v>3.6</v>
      </c>
      <c r="AB29" s="36">
        <f t="shared" si="2"/>
        <v>112</v>
      </c>
      <c r="AC29" s="36">
        <f t="shared" si="2"/>
        <v>109.97999999999999</v>
      </c>
      <c r="AD29" s="78">
        <v>331158.14</v>
      </c>
      <c r="AE29" s="79"/>
      <c r="AF29" s="79"/>
      <c r="AG29" s="79"/>
      <c r="AH29" s="79">
        <v>60490.55</v>
      </c>
      <c r="AI29" s="79">
        <v>28845.14</v>
      </c>
      <c r="AJ29" s="41">
        <f t="shared" si="3"/>
        <v>420493.83</v>
      </c>
      <c r="AK29" s="30">
        <v>12780</v>
      </c>
      <c r="AL29" s="30"/>
      <c r="AM29" s="42">
        <f t="shared" si="4"/>
        <v>12780</v>
      </c>
      <c r="AN29" s="43">
        <f t="shared" si="5"/>
        <v>433273.83</v>
      </c>
      <c r="AO29" s="57"/>
    </row>
    <row r="30" spans="1:41" ht="61.5">
      <c r="A30" s="46" t="s">
        <v>47</v>
      </c>
      <c r="B30" s="9" t="s">
        <v>56</v>
      </c>
      <c r="C30" s="46" t="s">
        <v>53</v>
      </c>
      <c r="D30" s="47">
        <v>220</v>
      </c>
      <c r="E30" s="47">
        <v>196.03</v>
      </c>
      <c r="F30" s="47">
        <v>257</v>
      </c>
      <c r="G30" s="47">
        <v>244.78</v>
      </c>
      <c r="H30" s="47">
        <v>284</v>
      </c>
      <c r="I30" s="47">
        <v>277.19</v>
      </c>
      <c r="J30" s="47">
        <v>237</v>
      </c>
      <c r="K30" s="47">
        <v>223.91</v>
      </c>
      <c r="L30" s="47">
        <v>24</v>
      </c>
      <c r="M30" s="47">
        <v>24</v>
      </c>
      <c r="N30" s="47"/>
      <c r="O30" s="47"/>
      <c r="P30" s="70">
        <f t="shared" si="0"/>
        <v>1022</v>
      </c>
      <c r="Q30" s="70">
        <f t="shared" si="0"/>
        <v>965.91</v>
      </c>
      <c r="R30" s="47">
        <v>19</v>
      </c>
      <c r="S30" s="47">
        <v>19</v>
      </c>
      <c r="T30" s="47"/>
      <c r="U30" s="47"/>
      <c r="V30" s="47">
        <v>21</v>
      </c>
      <c r="W30" s="47">
        <v>21</v>
      </c>
      <c r="X30" s="47"/>
      <c r="Y30" s="47"/>
      <c r="Z30" s="65">
        <f t="shared" si="1"/>
        <v>40</v>
      </c>
      <c r="AA30" s="65">
        <f t="shared" si="1"/>
        <v>40</v>
      </c>
      <c r="AB30" s="36">
        <f t="shared" si="2"/>
        <v>1062</v>
      </c>
      <c r="AC30" s="36">
        <f t="shared" si="2"/>
        <v>1005.91</v>
      </c>
      <c r="AD30" s="29">
        <v>2519380</v>
      </c>
      <c r="AE30" s="29">
        <v>104077</v>
      </c>
      <c r="AF30" s="29">
        <v>4588</v>
      </c>
      <c r="AG30" s="29">
        <v>88600</v>
      </c>
      <c r="AH30" s="29">
        <v>527988</v>
      </c>
      <c r="AI30" s="29">
        <v>224159</v>
      </c>
      <c r="AJ30" s="41">
        <f t="shared" si="3"/>
        <v>3468792</v>
      </c>
      <c r="AK30" s="30">
        <v>305170</v>
      </c>
      <c r="AL30" s="30"/>
      <c r="AM30" s="42">
        <f t="shared" si="4"/>
        <v>305170</v>
      </c>
      <c r="AN30" s="43">
        <f t="shared" si="5"/>
        <v>3773962</v>
      </c>
      <c r="AO30" s="57"/>
    </row>
    <row r="31" spans="1:41" ht="61.5">
      <c r="A31" s="46" t="s">
        <v>48</v>
      </c>
      <c r="B31" s="9" t="s">
        <v>56</v>
      </c>
      <c r="C31" s="46" t="s">
        <v>53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70">
        <f t="shared" si="0"/>
        <v>0</v>
      </c>
      <c r="Q31" s="70">
        <f t="shared" si="0"/>
        <v>0</v>
      </c>
      <c r="R31" s="47"/>
      <c r="S31" s="47"/>
      <c r="T31" s="47"/>
      <c r="U31" s="47"/>
      <c r="V31" s="47"/>
      <c r="W31" s="47"/>
      <c r="X31" s="47"/>
      <c r="Y31" s="47"/>
      <c r="Z31" s="65">
        <f t="shared" si="1"/>
        <v>0</v>
      </c>
      <c r="AA31" s="65">
        <f t="shared" si="1"/>
        <v>0</v>
      </c>
      <c r="AB31" s="36">
        <f t="shared" si="2"/>
        <v>0</v>
      </c>
      <c r="AC31" s="36">
        <f t="shared" si="2"/>
        <v>0</v>
      </c>
      <c r="AD31" s="29"/>
      <c r="AE31" s="29"/>
      <c r="AF31" s="29"/>
      <c r="AG31" s="29"/>
      <c r="AH31" s="29"/>
      <c r="AI31" s="29"/>
      <c r="AJ31" s="41">
        <f t="shared" si="3"/>
        <v>0</v>
      </c>
      <c r="AK31" s="30"/>
      <c r="AL31" s="30"/>
      <c r="AM31" s="42">
        <f t="shared" si="4"/>
        <v>0</v>
      </c>
      <c r="AN31" s="43">
        <f t="shared" si="5"/>
        <v>0</v>
      </c>
      <c r="AO31" s="57"/>
    </row>
    <row r="32" spans="1:41" ht="61.5">
      <c r="A32" s="46" t="s">
        <v>49</v>
      </c>
      <c r="B32" s="9" t="s">
        <v>52</v>
      </c>
      <c r="C32" s="46" t="s">
        <v>53</v>
      </c>
      <c r="D32" s="47">
        <v>55</v>
      </c>
      <c r="E32" s="47">
        <v>51.98</v>
      </c>
      <c r="F32" s="47">
        <v>92</v>
      </c>
      <c r="G32" s="47">
        <v>90.82</v>
      </c>
      <c r="H32" s="47">
        <v>338</v>
      </c>
      <c r="I32" s="47">
        <v>333.45</v>
      </c>
      <c r="J32" s="47">
        <v>117</v>
      </c>
      <c r="K32" s="47">
        <v>115.92</v>
      </c>
      <c r="L32" s="47">
        <v>10</v>
      </c>
      <c r="M32" s="47">
        <v>9.6</v>
      </c>
      <c r="N32" s="47">
        <v>18</v>
      </c>
      <c r="O32" s="47">
        <v>18</v>
      </c>
      <c r="P32" s="70">
        <f t="shared" si="0"/>
        <v>630</v>
      </c>
      <c r="Q32" s="70">
        <f t="shared" si="0"/>
        <v>619.77</v>
      </c>
      <c r="R32" s="47">
        <v>4</v>
      </c>
      <c r="S32" s="47">
        <v>4</v>
      </c>
      <c r="T32" s="47">
        <v>0</v>
      </c>
      <c r="U32" s="47">
        <v>0</v>
      </c>
      <c r="V32" s="47">
        <v>426</v>
      </c>
      <c r="W32" s="47">
        <v>426</v>
      </c>
      <c r="X32" s="47">
        <v>0</v>
      </c>
      <c r="Y32" s="47">
        <v>0</v>
      </c>
      <c r="Z32" s="65">
        <f t="shared" si="1"/>
        <v>430</v>
      </c>
      <c r="AA32" s="65">
        <f t="shared" si="1"/>
        <v>430</v>
      </c>
      <c r="AB32" s="36">
        <f t="shared" si="2"/>
        <v>1060</v>
      </c>
      <c r="AC32" s="36">
        <f t="shared" si="2"/>
        <v>1049.77</v>
      </c>
      <c r="AD32" s="29">
        <v>2028598</v>
      </c>
      <c r="AE32" s="29">
        <v>0</v>
      </c>
      <c r="AF32" s="29">
        <v>106141</v>
      </c>
      <c r="AG32" s="29">
        <v>19446</v>
      </c>
      <c r="AH32" s="29">
        <v>313309</v>
      </c>
      <c r="AI32" s="29">
        <v>207889</v>
      </c>
      <c r="AJ32" s="41">
        <f t="shared" si="3"/>
        <v>2675383</v>
      </c>
      <c r="AK32" s="30">
        <v>1614757</v>
      </c>
      <c r="AL32" s="30">
        <v>0</v>
      </c>
      <c r="AM32" s="42">
        <f t="shared" si="4"/>
        <v>1614757</v>
      </c>
      <c r="AN32" s="43">
        <f t="shared" si="5"/>
        <v>4290140</v>
      </c>
      <c r="AO32" s="57" t="s">
        <v>73</v>
      </c>
    </row>
    <row r="33" spans="1:41" ht="61.5">
      <c r="A33" s="46" t="s">
        <v>84</v>
      </c>
      <c r="B33" s="9" t="s">
        <v>57</v>
      </c>
      <c r="C33" s="46" t="s">
        <v>53</v>
      </c>
      <c r="D33" s="83">
        <v>35</v>
      </c>
      <c r="E33" s="49">
        <v>30.85</v>
      </c>
      <c r="F33" s="49">
        <v>555</v>
      </c>
      <c r="G33" s="49">
        <v>542.76</v>
      </c>
      <c r="H33" s="49">
        <v>455</v>
      </c>
      <c r="I33" s="49">
        <v>445.96</v>
      </c>
      <c r="J33" s="49">
        <v>142</v>
      </c>
      <c r="K33" s="49">
        <v>139.54</v>
      </c>
      <c r="L33" s="49">
        <v>5</v>
      </c>
      <c r="M33" s="49">
        <v>4.6</v>
      </c>
      <c r="N33" s="49">
        <v>3</v>
      </c>
      <c r="O33" s="49">
        <v>0.73</v>
      </c>
      <c r="P33" s="70">
        <f t="shared" si="0"/>
        <v>1195</v>
      </c>
      <c r="Q33" s="70">
        <f t="shared" si="0"/>
        <v>1164.4399999999998</v>
      </c>
      <c r="R33" s="49">
        <v>48</v>
      </c>
      <c r="S33" s="49">
        <v>48</v>
      </c>
      <c r="T33" s="49">
        <v>5</v>
      </c>
      <c r="U33" s="49">
        <v>5</v>
      </c>
      <c r="V33" s="49">
        <v>57</v>
      </c>
      <c r="W33" s="49">
        <v>57</v>
      </c>
      <c r="X33" s="49"/>
      <c r="Y33" s="49"/>
      <c r="Z33" s="65">
        <f t="shared" si="1"/>
        <v>110</v>
      </c>
      <c r="AA33" s="65">
        <f t="shared" si="1"/>
        <v>110</v>
      </c>
      <c r="AB33" s="36">
        <f t="shared" si="2"/>
        <v>1305</v>
      </c>
      <c r="AC33" s="36">
        <f t="shared" si="2"/>
        <v>1274.4399999999998</v>
      </c>
      <c r="AD33" s="95">
        <v>3146331.04</v>
      </c>
      <c r="AE33" s="52">
        <v>78220.64</v>
      </c>
      <c r="AF33" s="52">
        <v>109212.42</v>
      </c>
      <c r="AG33" s="52">
        <v>22213.55</v>
      </c>
      <c r="AH33" s="52">
        <v>617937.46</v>
      </c>
      <c r="AI33" s="52">
        <v>275167.34</v>
      </c>
      <c r="AJ33" s="41">
        <f t="shared" si="3"/>
        <v>4249082.45</v>
      </c>
      <c r="AK33" s="56">
        <v>656359.59</v>
      </c>
      <c r="AL33" s="30"/>
      <c r="AM33" s="42">
        <f t="shared" si="4"/>
        <v>656359.59</v>
      </c>
      <c r="AN33" s="43">
        <f t="shared" si="5"/>
        <v>4905442.04</v>
      </c>
      <c r="AO33" s="57"/>
    </row>
    <row r="34" spans="1:41" ht="61.5">
      <c r="A34" s="46" t="s">
        <v>51</v>
      </c>
      <c r="B34" s="9" t="s">
        <v>57</v>
      </c>
      <c r="C34" s="46" t="s">
        <v>53</v>
      </c>
      <c r="D34" s="47"/>
      <c r="E34" s="47"/>
      <c r="F34" s="47"/>
      <c r="G34" s="47"/>
      <c r="H34" s="47"/>
      <c r="I34" s="47"/>
      <c r="J34" s="47"/>
      <c r="K34" s="47"/>
      <c r="L34" s="47">
        <v>2</v>
      </c>
      <c r="M34" s="47">
        <v>2</v>
      </c>
      <c r="N34" s="47">
        <v>2037</v>
      </c>
      <c r="O34" s="47">
        <v>1957</v>
      </c>
      <c r="P34" s="70">
        <f>SUM(D34,F34,H34,J34,L34,N34)</f>
        <v>2039</v>
      </c>
      <c r="Q34" s="70">
        <f>SUM(E34,G34,I34,K34,M34,O34)</f>
        <v>1959</v>
      </c>
      <c r="R34" s="47">
        <v>54</v>
      </c>
      <c r="S34" s="47">
        <v>54</v>
      </c>
      <c r="T34" s="47"/>
      <c r="U34" s="47"/>
      <c r="V34" s="47">
        <v>8</v>
      </c>
      <c r="W34" s="47">
        <v>8</v>
      </c>
      <c r="X34" s="47"/>
      <c r="Y34" s="47"/>
      <c r="Z34" s="65">
        <f>SUM(R34,T34,V34,X34)</f>
        <v>62</v>
      </c>
      <c r="AA34" s="65">
        <f>SUM(S34,U34,W34,Y34)</f>
        <v>62</v>
      </c>
      <c r="AB34" s="36">
        <f>SUM(P34+Z34)</f>
        <v>2101</v>
      </c>
      <c r="AC34" s="36">
        <f>SUM(Q34+AA34)</f>
        <v>2021</v>
      </c>
      <c r="AD34" s="29">
        <v>5241447</v>
      </c>
      <c r="AE34" s="29">
        <v>345665</v>
      </c>
      <c r="AF34" s="29">
        <v>3607</v>
      </c>
      <c r="AG34" s="29">
        <v>145781</v>
      </c>
      <c r="AH34" s="29">
        <v>1074118</v>
      </c>
      <c r="AI34" s="29">
        <v>447799</v>
      </c>
      <c r="AJ34" s="41">
        <f t="shared" si="3"/>
        <v>7258417</v>
      </c>
      <c r="AK34" s="30">
        <v>378752</v>
      </c>
      <c r="AL34" s="30"/>
      <c r="AM34" s="42">
        <f>SUM(AK34:AL34)</f>
        <v>378752</v>
      </c>
      <c r="AN34" s="43">
        <f>SUM(AJ34+AM34)</f>
        <v>7637169</v>
      </c>
      <c r="AO34" s="57"/>
    </row>
    <row r="35" spans="1:41" ht="15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7"/>
      <c r="Q35" s="37"/>
      <c r="R35" s="7"/>
      <c r="S35" s="7"/>
      <c r="T35" s="7"/>
      <c r="U35" s="7"/>
      <c r="V35" s="7"/>
      <c r="W35" s="7"/>
      <c r="X35" s="7"/>
      <c r="Y35" s="7"/>
      <c r="Z35" s="35"/>
      <c r="AA35" s="35"/>
      <c r="AB35" s="36"/>
      <c r="AC35" s="36"/>
      <c r="AD35" s="23"/>
      <c r="AE35" s="23"/>
      <c r="AF35" s="23"/>
      <c r="AG35" s="23"/>
      <c r="AH35" s="23"/>
      <c r="AI35" s="23"/>
      <c r="AJ35" s="41"/>
      <c r="AK35" s="22"/>
      <c r="AL35" s="22"/>
      <c r="AM35" s="42"/>
      <c r="AN35" s="43"/>
      <c r="AO35" s="4"/>
    </row>
    <row r="36" spans="1:41" ht="15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7"/>
      <c r="Q36" s="37"/>
      <c r="R36" s="7"/>
      <c r="S36" s="7"/>
      <c r="T36" s="7"/>
      <c r="U36" s="7"/>
      <c r="V36" s="7"/>
      <c r="W36" s="7"/>
      <c r="X36" s="7"/>
      <c r="Y36" s="7"/>
      <c r="Z36" s="35"/>
      <c r="AA36" s="35"/>
      <c r="AB36" s="36"/>
      <c r="AC36" s="36"/>
      <c r="AD36" s="23"/>
      <c r="AE36" s="23"/>
      <c r="AF36" s="23"/>
      <c r="AG36" s="23"/>
      <c r="AH36" s="23"/>
      <c r="AI36" s="23"/>
      <c r="AJ36" s="41"/>
      <c r="AK36" s="22"/>
      <c r="AL36" s="22"/>
      <c r="AM36" s="42"/>
      <c r="AN36" s="43"/>
      <c r="AO36" s="4"/>
    </row>
    <row r="37" spans="1:41" ht="15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7"/>
      <c r="Q37" s="37"/>
      <c r="R37" s="7"/>
      <c r="S37" s="7"/>
      <c r="T37" s="7"/>
      <c r="U37" s="7"/>
      <c r="V37" s="7"/>
      <c r="W37" s="7"/>
      <c r="X37" s="7"/>
      <c r="Y37" s="7"/>
      <c r="Z37" s="35"/>
      <c r="AA37" s="35"/>
      <c r="AB37" s="36"/>
      <c r="AC37" s="36"/>
      <c r="AD37" s="23"/>
      <c r="AE37" s="23"/>
      <c r="AF37" s="23"/>
      <c r="AG37" s="23"/>
      <c r="AH37" s="23"/>
      <c r="AI37" s="23"/>
      <c r="AJ37" s="41"/>
      <c r="AK37" s="22"/>
      <c r="AL37" s="22"/>
      <c r="AM37" s="42"/>
      <c r="AN37" s="43"/>
      <c r="AO37" s="4"/>
    </row>
    <row r="38" spans="1:41" ht="15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37"/>
      <c r="Q38" s="37"/>
      <c r="R38" s="7"/>
      <c r="S38" s="7"/>
      <c r="T38" s="7"/>
      <c r="U38" s="7"/>
      <c r="V38" s="7"/>
      <c r="W38" s="7"/>
      <c r="X38" s="7"/>
      <c r="Y38" s="7"/>
      <c r="Z38" s="35"/>
      <c r="AA38" s="35"/>
      <c r="AB38" s="36"/>
      <c r="AC38" s="36"/>
      <c r="AD38" s="23"/>
      <c r="AE38" s="23"/>
      <c r="AF38" s="23"/>
      <c r="AG38" s="23"/>
      <c r="AH38" s="23"/>
      <c r="AI38" s="23"/>
      <c r="AJ38" s="41"/>
      <c r="AK38" s="22"/>
      <c r="AL38" s="22"/>
      <c r="AM38" s="42"/>
      <c r="AN38" s="43"/>
      <c r="AO38" s="4"/>
    </row>
    <row r="39" spans="1:41" ht="15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37"/>
      <c r="Q39" s="37"/>
      <c r="R39" s="7"/>
      <c r="S39" s="7"/>
      <c r="T39" s="7"/>
      <c r="U39" s="7"/>
      <c r="V39" s="7"/>
      <c r="W39" s="7"/>
      <c r="X39" s="7"/>
      <c r="Y39" s="7"/>
      <c r="Z39" s="35"/>
      <c r="AA39" s="35"/>
      <c r="AB39" s="36"/>
      <c r="AC39" s="36"/>
      <c r="AD39" s="23"/>
      <c r="AE39" s="23"/>
      <c r="AF39" s="23"/>
      <c r="AG39" s="23"/>
      <c r="AH39" s="23"/>
      <c r="AI39" s="23"/>
      <c r="AJ39" s="41"/>
      <c r="AK39" s="22"/>
      <c r="AL39" s="22"/>
      <c r="AM39" s="42"/>
      <c r="AN39" s="43"/>
      <c r="AO39" s="4"/>
    </row>
    <row r="40" spans="1:41" ht="15">
      <c r="A40" s="3"/>
      <c r="B40" s="3"/>
      <c r="C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7"/>
      <c r="Q40" s="37"/>
      <c r="R40" s="7"/>
      <c r="S40" s="7"/>
      <c r="T40" s="7"/>
      <c r="U40" s="7"/>
      <c r="V40" s="7"/>
      <c r="W40" s="7"/>
      <c r="X40" s="7"/>
      <c r="Y40" s="7"/>
      <c r="Z40" s="35"/>
      <c r="AA40" s="35"/>
      <c r="AB40" s="36"/>
      <c r="AC40" s="36"/>
      <c r="AD40" s="23"/>
      <c r="AE40" s="23"/>
      <c r="AF40" s="23"/>
      <c r="AG40" s="23"/>
      <c r="AH40" s="23"/>
      <c r="AI40" s="23"/>
      <c r="AJ40" s="41"/>
      <c r="AK40" s="22"/>
      <c r="AL40" s="22"/>
      <c r="AM40" s="42"/>
      <c r="AN40" s="43"/>
      <c r="AO40" s="4"/>
    </row>
    <row r="41" spans="1:41" ht="15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7"/>
      <c r="Q41" s="37"/>
      <c r="R41" s="7"/>
      <c r="S41" s="7"/>
      <c r="T41" s="7"/>
      <c r="U41" s="7"/>
      <c r="V41" s="7"/>
      <c r="W41" s="7"/>
      <c r="X41" s="7"/>
      <c r="Y41" s="7"/>
      <c r="Z41" s="35"/>
      <c r="AA41" s="35"/>
      <c r="AB41" s="36"/>
      <c r="AC41" s="36"/>
      <c r="AD41" s="23"/>
      <c r="AE41" s="23"/>
      <c r="AF41" s="23"/>
      <c r="AG41" s="23"/>
      <c r="AH41" s="23"/>
      <c r="AI41" s="23"/>
      <c r="AJ41" s="41"/>
      <c r="AK41" s="22"/>
      <c r="AL41" s="22"/>
      <c r="AM41" s="42"/>
      <c r="AN41" s="43"/>
      <c r="AO41" s="4"/>
    </row>
    <row r="42" spans="1:41" ht="15">
      <c r="A42" s="3"/>
      <c r="B42" s="3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7"/>
      <c r="Q42" s="37"/>
      <c r="R42" s="7"/>
      <c r="S42" s="7"/>
      <c r="T42" s="7"/>
      <c r="U42" s="7"/>
      <c r="V42" s="7"/>
      <c r="W42" s="7"/>
      <c r="X42" s="7"/>
      <c r="Y42" s="7"/>
      <c r="Z42" s="35"/>
      <c r="AA42" s="35"/>
      <c r="AB42" s="36"/>
      <c r="AC42" s="36"/>
      <c r="AD42" s="23"/>
      <c r="AE42" s="23"/>
      <c r="AF42" s="23"/>
      <c r="AG42" s="23"/>
      <c r="AH42" s="23"/>
      <c r="AI42" s="23"/>
      <c r="AJ42" s="41"/>
      <c r="AK42" s="22"/>
      <c r="AL42" s="22"/>
      <c r="AM42" s="42"/>
      <c r="AN42" s="43"/>
      <c r="AO42" s="4"/>
    </row>
    <row r="43" spans="1:41" ht="15">
      <c r="A43" s="3"/>
      <c r="B43" s="3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7"/>
      <c r="Q43" s="37"/>
      <c r="R43" s="7"/>
      <c r="S43" s="7"/>
      <c r="T43" s="7"/>
      <c r="U43" s="7"/>
      <c r="V43" s="7"/>
      <c r="W43" s="7"/>
      <c r="X43" s="7"/>
      <c r="Y43" s="7"/>
      <c r="Z43" s="35"/>
      <c r="AA43" s="35"/>
      <c r="AB43" s="36"/>
      <c r="AC43" s="36"/>
      <c r="AD43" s="23"/>
      <c r="AE43" s="23"/>
      <c r="AF43" s="23"/>
      <c r="AG43" s="23"/>
      <c r="AH43" s="23"/>
      <c r="AI43" s="23"/>
      <c r="AJ43" s="41"/>
      <c r="AK43" s="22"/>
      <c r="AL43" s="22"/>
      <c r="AM43" s="42"/>
      <c r="AN43" s="43"/>
      <c r="AO43" s="4"/>
    </row>
    <row r="44" spans="1:41" ht="15">
      <c r="A44" s="3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7"/>
      <c r="Q44" s="37"/>
      <c r="R44" s="7"/>
      <c r="S44" s="7"/>
      <c r="T44" s="7"/>
      <c r="U44" s="7"/>
      <c r="V44" s="7"/>
      <c r="W44" s="7"/>
      <c r="X44" s="7"/>
      <c r="Y44" s="7"/>
      <c r="Z44" s="35"/>
      <c r="AA44" s="35"/>
      <c r="AB44" s="36"/>
      <c r="AC44" s="36"/>
      <c r="AD44" s="23"/>
      <c r="AE44" s="23"/>
      <c r="AF44" s="23"/>
      <c r="AG44" s="23"/>
      <c r="AH44" s="23"/>
      <c r="AI44" s="23"/>
      <c r="AJ44" s="41"/>
      <c r="AK44" s="22"/>
      <c r="AL44" s="22"/>
      <c r="AM44" s="42"/>
      <c r="AN44" s="43"/>
      <c r="AO44" s="4"/>
    </row>
    <row r="45" spans="1:41" ht="15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7"/>
      <c r="Q45" s="37"/>
      <c r="R45" s="7"/>
      <c r="S45" s="7"/>
      <c r="T45" s="7"/>
      <c r="U45" s="7"/>
      <c r="V45" s="7"/>
      <c r="W45" s="7"/>
      <c r="X45" s="7"/>
      <c r="Y45" s="7"/>
      <c r="Z45" s="35"/>
      <c r="AA45" s="35"/>
      <c r="AB45" s="36"/>
      <c r="AC45" s="36"/>
      <c r="AD45" s="23"/>
      <c r="AE45" s="23"/>
      <c r="AF45" s="23"/>
      <c r="AG45" s="23"/>
      <c r="AH45" s="23"/>
      <c r="AI45" s="23"/>
      <c r="AJ45" s="41"/>
      <c r="AK45" s="22"/>
      <c r="AL45" s="22"/>
      <c r="AM45" s="42"/>
      <c r="AN45" s="43"/>
      <c r="AO45" s="4"/>
    </row>
    <row r="46" spans="1:41" ht="15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7"/>
      <c r="Q46" s="37"/>
      <c r="R46" s="7"/>
      <c r="S46" s="7"/>
      <c r="T46" s="7"/>
      <c r="U46" s="7"/>
      <c r="V46" s="7"/>
      <c r="W46" s="7"/>
      <c r="X46" s="7"/>
      <c r="Y46" s="7"/>
      <c r="Z46" s="35"/>
      <c r="AA46" s="35"/>
      <c r="AB46" s="36"/>
      <c r="AC46" s="36"/>
      <c r="AD46" s="23"/>
      <c r="AE46" s="23"/>
      <c r="AF46" s="23"/>
      <c r="AG46" s="23"/>
      <c r="AH46" s="23"/>
      <c r="AI46" s="23"/>
      <c r="AJ46" s="41"/>
      <c r="AK46" s="22"/>
      <c r="AL46" s="22"/>
      <c r="AM46" s="42"/>
      <c r="AN46" s="43"/>
      <c r="AO46" s="4"/>
    </row>
    <row r="47" spans="1:41" ht="15">
      <c r="A47" s="3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7"/>
      <c r="Q47" s="37"/>
      <c r="R47" s="7"/>
      <c r="S47" s="7"/>
      <c r="T47" s="7"/>
      <c r="U47" s="7"/>
      <c r="V47" s="7"/>
      <c r="W47" s="7"/>
      <c r="X47" s="7"/>
      <c r="Y47" s="7"/>
      <c r="Z47" s="35"/>
      <c r="AA47" s="35"/>
      <c r="AB47" s="36"/>
      <c r="AC47" s="36"/>
      <c r="AD47" s="23"/>
      <c r="AE47" s="23"/>
      <c r="AF47" s="23"/>
      <c r="AG47" s="23"/>
      <c r="AH47" s="23"/>
      <c r="AI47" s="23"/>
      <c r="AJ47" s="41"/>
      <c r="AK47" s="22"/>
      <c r="AL47" s="22"/>
      <c r="AM47" s="42"/>
      <c r="AN47" s="43"/>
      <c r="AO47" s="4"/>
    </row>
    <row r="48" spans="1:41" ht="15">
      <c r="A48" s="3"/>
      <c r="B48" s="3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7"/>
      <c r="Q48" s="37"/>
      <c r="R48" s="7"/>
      <c r="S48" s="7"/>
      <c r="T48" s="7"/>
      <c r="U48" s="7"/>
      <c r="V48" s="7"/>
      <c r="W48" s="7"/>
      <c r="X48" s="7"/>
      <c r="Y48" s="7"/>
      <c r="Z48" s="35"/>
      <c r="AA48" s="35"/>
      <c r="AB48" s="36"/>
      <c r="AC48" s="36"/>
      <c r="AD48" s="23"/>
      <c r="AE48" s="23"/>
      <c r="AF48" s="23"/>
      <c r="AG48" s="23"/>
      <c r="AH48" s="23"/>
      <c r="AI48" s="23"/>
      <c r="AJ48" s="41"/>
      <c r="AK48" s="22"/>
      <c r="AL48" s="22"/>
      <c r="AM48" s="42"/>
      <c r="AN48" s="43"/>
      <c r="AO48" s="4"/>
    </row>
    <row r="49" spans="1:41" ht="15">
      <c r="A49" s="3"/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7"/>
      <c r="Q49" s="37"/>
      <c r="R49" s="7"/>
      <c r="S49" s="7"/>
      <c r="T49" s="7"/>
      <c r="U49" s="7"/>
      <c r="V49" s="7"/>
      <c r="W49" s="7"/>
      <c r="X49" s="7"/>
      <c r="Y49" s="7"/>
      <c r="Z49" s="35"/>
      <c r="AA49" s="35"/>
      <c r="AB49" s="36"/>
      <c r="AC49" s="36"/>
      <c r="AD49" s="23"/>
      <c r="AE49" s="23"/>
      <c r="AF49" s="23"/>
      <c r="AG49" s="23"/>
      <c r="AH49" s="23"/>
      <c r="AI49" s="23"/>
      <c r="AJ49" s="41"/>
      <c r="AK49" s="22"/>
      <c r="AL49" s="22"/>
      <c r="AM49" s="42"/>
      <c r="AN49" s="43"/>
      <c r="AO49" s="4"/>
    </row>
    <row r="50" spans="1:41" ht="15">
      <c r="A50" s="3"/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7"/>
      <c r="Q50" s="37"/>
      <c r="R50" s="7"/>
      <c r="S50" s="7"/>
      <c r="T50" s="7"/>
      <c r="U50" s="7"/>
      <c r="V50" s="7"/>
      <c r="W50" s="7"/>
      <c r="X50" s="7"/>
      <c r="Y50" s="7"/>
      <c r="Z50" s="35"/>
      <c r="AA50" s="35"/>
      <c r="AB50" s="36"/>
      <c r="AC50" s="36"/>
      <c r="AD50" s="23"/>
      <c r="AE50" s="23"/>
      <c r="AF50" s="23"/>
      <c r="AG50" s="23"/>
      <c r="AH50" s="23"/>
      <c r="AI50" s="23"/>
      <c r="AJ50" s="41"/>
      <c r="AK50" s="22"/>
      <c r="AL50" s="22"/>
      <c r="AM50" s="42"/>
      <c r="AN50" s="43"/>
      <c r="AO50" s="4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7"/>
      <c r="Q51" s="37"/>
      <c r="R51" s="7"/>
      <c r="S51" s="7"/>
      <c r="T51" s="7"/>
      <c r="U51" s="7"/>
      <c r="V51" s="7"/>
      <c r="W51" s="7"/>
      <c r="X51" s="7"/>
      <c r="Y51" s="7"/>
      <c r="Z51" s="35"/>
      <c r="AA51" s="35"/>
      <c r="AB51" s="36"/>
      <c r="AC51" s="36"/>
      <c r="AD51" s="23"/>
      <c r="AE51" s="23"/>
      <c r="AF51" s="23"/>
      <c r="AG51" s="23"/>
      <c r="AH51" s="23"/>
      <c r="AI51" s="23"/>
      <c r="AJ51" s="41"/>
      <c r="AK51" s="22"/>
      <c r="AL51" s="22"/>
      <c r="AM51" s="42"/>
      <c r="AN51" s="43"/>
      <c r="AO51" s="4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7"/>
      <c r="Q52" s="37"/>
      <c r="R52" s="7"/>
      <c r="S52" s="7"/>
      <c r="T52" s="7"/>
      <c r="U52" s="7"/>
      <c r="V52" s="7"/>
      <c r="W52" s="7"/>
      <c r="X52" s="7"/>
      <c r="Y52" s="7"/>
      <c r="Z52" s="35"/>
      <c r="AA52" s="35"/>
      <c r="AB52" s="36"/>
      <c r="AC52" s="36"/>
      <c r="AD52" s="23"/>
      <c r="AE52" s="23"/>
      <c r="AF52" s="23"/>
      <c r="AG52" s="23"/>
      <c r="AH52" s="23"/>
      <c r="AI52" s="23"/>
      <c r="AJ52" s="41"/>
      <c r="AK52" s="22"/>
      <c r="AL52" s="22"/>
      <c r="AM52" s="42"/>
      <c r="AN52" s="43"/>
      <c r="AO52" s="4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7"/>
      <c r="Q53" s="37"/>
      <c r="R53" s="7"/>
      <c r="S53" s="7"/>
      <c r="T53" s="7"/>
      <c r="U53" s="7"/>
      <c r="V53" s="7"/>
      <c r="W53" s="7"/>
      <c r="X53" s="7"/>
      <c r="Y53" s="7"/>
      <c r="Z53" s="35"/>
      <c r="AA53" s="35"/>
      <c r="AB53" s="36"/>
      <c r="AC53" s="36"/>
      <c r="AD53" s="23"/>
      <c r="AE53" s="23"/>
      <c r="AF53" s="23"/>
      <c r="AG53" s="23"/>
      <c r="AH53" s="23"/>
      <c r="AI53" s="23"/>
      <c r="AJ53" s="41"/>
      <c r="AK53" s="22"/>
      <c r="AL53" s="22"/>
      <c r="AM53" s="42"/>
      <c r="AN53" s="43"/>
      <c r="AO53" s="4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7"/>
      <c r="Q54" s="37"/>
      <c r="R54" s="7"/>
      <c r="S54" s="7"/>
      <c r="T54" s="7"/>
      <c r="U54" s="7"/>
      <c r="V54" s="7"/>
      <c r="W54" s="7"/>
      <c r="X54" s="7"/>
      <c r="Y54" s="7"/>
      <c r="Z54" s="35"/>
      <c r="AA54" s="35"/>
      <c r="AB54" s="36"/>
      <c r="AC54" s="36"/>
      <c r="AD54" s="23"/>
      <c r="AE54" s="23"/>
      <c r="AF54" s="23"/>
      <c r="AG54" s="23"/>
      <c r="AH54" s="23"/>
      <c r="AI54" s="23"/>
      <c r="AJ54" s="41"/>
      <c r="AK54" s="22"/>
      <c r="AL54" s="22"/>
      <c r="AM54" s="42"/>
      <c r="AN54" s="43"/>
      <c r="AO54" s="4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7"/>
      <c r="S55" s="7"/>
      <c r="T55" s="7"/>
      <c r="U55" s="7"/>
      <c r="V55" s="7"/>
      <c r="W55" s="7"/>
      <c r="X55" s="7"/>
      <c r="Y55" s="7"/>
      <c r="Z55" s="35"/>
      <c r="AA55" s="35"/>
      <c r="AB55" s="36"/>
      <c r="AC55" s="36"/>
      <c r="AD55" s="23"/>
      <c r="AE55" s="23"/>
      <c r="AF55" s="23"/>
      <c r="AG55" s="23"/>
      <c r="AH55" s="23"/>
      <c r="AI55" s="23"/>
      <c r="AJ55" s="41"/>
      <c r="AK55" s="22"/>
      <c r="AL55" s="22"/>
      <c r="AM55" s="42"/>
      <c r="AN55" s="43"/>
      <c r="AO55" s="4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7"/>
      <c r="S56" s="7"/>
      <c r="T56" s="7"/>
      <c r="U56" s="7"/>
      <c r="V56" s="7"/>
      <c r="W56" s="7"/>
      <c r="X56" s="7"/>
      <c r="Y56" s="7"/>
      <c r="Z56" s="35"/>
      <c r="AA56" s="35"/>
      <c r="AB56" s="36"/>
      <c r="AC56" s="36"/>
      <c r="AD56" s="23"/>
      <c r="AE56" s="23"/>
      <c r="AF56" s="23"/>
      <c r="AG56" s="23"/>
      <c r="AH56" s="23"/>
      <c r="AI56" s="23"/>
      <c r="AJ56" s="41"/>
      <c r="AK56" s="22"/>
      <c r="AL56" s="22"/>
      <c r="AM56" s="42"/>
      <c r="AN56" s="43"/>
      <c r="AO56" s="4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7"/>
      <c r="S57" s="7"/>
      <c r="T57" s="7"/>
      <c r="U57" s="7"/>
      <c r="V57" s="7"/>
      <c r="W57" s="7"/>
      <c r="X57" s="7"/>
      <c r="Y57" s="7"/>
      <c r="Z57" s="35"/>
      <c r="AA57" s="35"/>
      <c r="AB57" s="36"/>
      <c r="AC57" s="36"/>
      <c r="AD57" s="23"/>
      <c r="AE57" s="23"/>
      <c r="AF57" s="23"/>
      <c r="AG57" s="23"/>
      <c r="AH57" s="23"/>
      <c r="AI57" s="23"/>
      <c r="AJ57" s="41"/>
      <c r="AK57" s="22"/>
      <c r="AL57" s="22"/>
      <c r="AM57" s="42"/>
      <c r="AN57" s="43"/>
      <c r="AO57" s="4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7"/>
      <c r="S58" s="7"/>
      <c r="T58" s="7"/>
      <c r="U58" s="7"/>
      <c r="V58" s="7"/>
      <c r="W58" s="7"/>
      <c r="X58" s="7"/>
      <c r="Y58" s="7"/>
      <c r="Z58" s="35"/>
      <c r="AA58" s="35"/>
      <c r="AB58" s="36"/>
      <c r="AC58" s="36"/>
      <c r="AD58" s="23"/>
      <c r="AE58" s="23"/>
      <c r="AF58" s="23"/>
      <c r="AG58" s="23"/>
      <c r="AH58" s="23"/>
      <c r="AI58" s="23"/>
      <c r="AJ58" s="41"/>
      <c r="AK58" s="22"/>
      <c r="AL58" s="22"/>
      <c r="AM58" s="42"/>
      <c r="AN58" s="43"/>
      <c r="AO58" s="4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7"/>
      <c r="S59" s="7"/>
      <c r="T59" s="7"/>
      <c r="U59" s="7"/>
      <c r="V59" s="7"/>
      <c r="W59" s="7"/>
      <c r="X59" s="7"/>
      <c r="Y59" s="7"/>
      <c r="Z59" s="35"/>
      <c r="AA59" s="35"/>
      <c r="AB59" s="36"/>
      <c r="AC59" s="36"/>
      <c r="AD59" s="23"/>
      <c r="AE59" s="23"/>
      <c r="AF59" s="23"/>
      <c r="AG59" s="23"/>
      <c r="AH59" s="23"/>
      <c r="AI59" s="23"/>
      <c r="AJ59" s="41"/>
      <c r="AK59" s="22"/>
      <c r="AL59" s="22"/>
      <c r="AM59" s="42"/>
      <c r="AN59" s="43"/>
      <c r="AO59" s="4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7"/>
      <c r="S60" s="7"/>
      <c r="T60" s="7"/>
      <c r="U60" s="7"/>
      <c r="V60" s="7"/>
      <c r="W60" s="7"/>
      <c r="X60" s="7"/>
      <c r="Y60" s="7"/>
      <c r="Z60" s="35"/>
      <c r="AA60" s="35"/>
      <c r="AB60" s="36"/>
      <c r="AC60" s="36"/>
      <c r="AD60" s="23"/>
      <c r="AE60" s="23"/>
      <c r="AF60" s="23"/>
      <c r="AG60" s="23"/>
      <c r="AH60" s="23"/>
      <c r="AI60" s="23"/>
      <c r="AJ60" s="41"/>
      <c r="AK60" s="22"/>
      <c r="AL60" s="22"/>
      <c r="AM60" s="42"/>
      <c r="AN60" s="43"/>
      <c r="AO60" s="4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7"/>
      <c r="S61" s="7"/>
      <c r="T61" s="7"/>
      <c r="U61" s="7"/>
      <c r="V61" s="7"/>
      <c r="W61" s="7"/>
      <c r="X61" s="7"/>
      <c r="Y61" s="7"/>
      <c r="Z61" s="35"/>
      <c r="AA61" s="35"/>
      <c r="AB61" s="36"/>
      <c r="AC61" s="36"/>
      <c r="AD61" s="23"/>
      <c r="AE61" s="23"/>
      <c r="AF61" s="23"/>
      <c r="AG61" s="23"/>
      <c r="AH61" s="23"/>
      <c r="AI61" s="23"/>
      <c r="AJ61" s="41"/>
      <c r="AK61" s="22"/>
      <c r="AL61" s="22"/>
      <c r="AM61" s="42"/>
      <c r="AN61" s="43"/>
      <c r="AO61" s="4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7"/>
      <c r="S62" s="7"/>
      <c r="T62" s="7"/>
      <c r="U62" s="7"/>
      <c r="V62" s="7"/>
      <c r="W62" s="7"/>
      <c r="X62" s="7"/>
      <c r="Y62" s="7"/>
      <c r="Z62" s="35"/>
      <c r="AA62" s="35"/>
      <c r="AB62" s="36"/>
      <c r="AC62" s="36"/>
      <c r="AD62" s="23"/>
      <c r="AE62" s="23"/>
      <c r="AF62" s="23"/>
      <c r="AG62" s="23"/>
      <c r="AH62" s="23"/>
      <c r="AI62" s="23"/>
      <c r="AJ62" s="41"/>
      <c r="AK62" s="22"/>
      <c r="AL62" s="22"/>
      <c r="AM62" s="42"/>
      <c r="AN62" s="43"/>
      <c r="AO62" s="4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7"/>
      <c r="S63" s="7"/>
      <c r="T63" s="7"/>
      <c r="U63" s="7"/>
      <c r="V63" s="7"/>
      <c r="W63" s="7"/>
      <c r="X63" s="7"/>
      <c r="Y63" s="7"/>
      <c r="Z63" s="35"/>
      <c r="AA63" s="35"/>
      <c r="AB63" s="36"/>
      <c r="AC63" s="36"/>
      <c r="AD63" s="23"/>
      <c r="AE63" s="23"/>
      <c r="AF63" s="23"/>
      <c r="AG63" s="23"/>
      <c r="AH63" s="23"/>
      <c r="AI63" s="23"/>
      <c r="AJ63" s="41"/>
      <c r="AK63" s="22"/>
      <c r="AL63" s="22"/>
      <c r="AM63" s="42"/>
      <c r="AN63" s="43"/>
      <c r="AO63" s="4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7"/>
      <c r="S64" s="7"/>
      <c r="T64" s="7"/>
      <c r="U64" s="7"/>
      <c r="V64" s="7"/>
      <c r="W64" s="7"/>
      <c r="X64" s="7"/>
      <c r="Y64" s="7"/>
      <c r="Z64" s="35"/>
      <c r="AA64" s="35"/>
      <c r="AB64" s="36"/>
      <c r="AC64" s="36"/>
      <c r="AD64" s="23"/>
      <c r="AE64" s="23"/>
      <c r="AF64" s="23"/>
      <c r="AG64" s="23"/>
      <c r="AH64" s="23"/>
      <c r="AI64" s="23"/>
      <c r="AJ64" s="41"/>
      <c r="AK64" s="22"/>
      <c r="AL64" s="22"/>
      <c r="AM64" s="42"/>
      <c r="AN64" s="43"/>
      <c r="AO64" s="4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7"/>
      <c r="S65" s="7"/>
      <c r="T65" s="7"/>
      <c r="U65" s="7"/>
      <c r="V65" s="7"/>
      <c r="W65" s="7"/>
      <c r="X65" s="7"/>
      <c r="Y65" s="7"/>
      <c r="Z65" s="35"/>
      <c r="AA65" s="35"/>
      <c r="AB65" s="36"/>
      <c r="AC65" s="36"/>
      <c r="AD65" s="23"/>
      <c r="AE65" s="23"/>
      <c r="AF65" s="23"/>
      <c r="AG65" s="23"/>
      <c r="AH65" s="23"/>
      <c r="AI65" s="23"/>
      <c r="AJ65" s="41"/>
      <c r="AK65" s="22"/>
      <c r="AL65" s="22"/>
      <c r="AM65" s="42"/>
      <c r="AN65" s="43"/>
      <c r="AO65" s="4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7"/>
      <c r="S66" s="7"/>
      <c r="T66" s="7"/>
      <c r="U66" s="7"/>
      <c r="V66" s="7"/>
      <c r="W66" s="7"/>
      <c r="X66" s="7"/>
      <c r="Y66" s="7"/>
      <c r="Z66" s="35"/>
      <c r="AA66" s="35"/>
      <c r="AB66" s="36"/>
      <c r="AC66" s="36"/>
      <c r="AD66" s="23"/>
      <c r="AE66" s="23"/>
      <c r="AF66" s="23"/>
      <c r="AG66" s="23"/>
      <c r="AH66" s="23"/>
      <c r="AI66" s="23"/>
      <c r="AJ66" s="41"/>
      <c r="AK66" s="22"/>
      <c r="AL66" s="22"/>
      <c r="AM66" s="42"/>
      <c r="AN66" s="43"/>
      <c r="AO66" s="4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7"/>
      <c r="S67" s="7"/>
      <c r="T67" s="7"/>
      <c r="U67" s="7"/>
      <c r="V67" s="7"/>
      <c r="W67" s="7"/>
      <c r="X67" s="7"/>
      <c r="Y67" s="7"/>
      <c r="Z67" s="35"/>
      <c r="AA67" s="35"/>
      <c r="AB67" s="36"/>
      <c r="AC67" s="36"/>
      <c r="AD67" s="23"/>
      <c r="AE67" s="23"/>
      <c r="AF67" s="23"/>
      <c r="AG67" s="23"/>
      <c r="AH67" s="23"/>
      <c r="AI67" s="23"/>
      <c r="AJ67" s="41"/>
      <c r="AK67" s="22"/>
      <c r="AL67" s="22"/>
      <c r="AM67" s="42"/>
      <c r="AN67" s="43"/>
      <c r="AO67" s="4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7"/>
      <c r="S68" s="7"/>
      <c r="T68" s="7"/>
      <c r="U68" s="7"/>
      <c r="V68" s="7"/>
      <c r="W68" s="7"/>
      <c r="X68" s="7"/>
      <c r="Y68" s="7"/>
      <c r="Z68" s="35"/>
      <c r="AA68" s="35"/>
      <c r="AB68" s="36"/>
      <c r="AC68" s="36"/>
      <c r="AD68" s="23"/>
      <c r="AE68" s="23"/>
      <c r="AF68" s="23"/>
      <c r="AG68" s="23"/>
      <c r="AH68" s="23"/>
      <c r="AI68" s="23"/>
      <c r="AJ68" s="41"/>
      <c r="AK68" s="22"/>
      <c r="AL68" s="22"/>
      <c r="AM68" s="42"/>
      <c r="AN68" s="43"/>
      <c r="AO68" s="4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7"/>
      <c r="S69" s="7"/>
      <c r="T69" s="7"/>
      <c r="U69" s="7"/>
      <c r="V69" s="7"/>
      <c r="W69" s="7"/>
      <c r="X69" s="7"/>
      <c r="Y69" s="7"/>
      <c r="Z69" s="35"/>
      <c r="AA69" s="35"/>
      <c r="AB69" s="36"/>
      <c r="AC69" s="36"/>
      <c r="AD69" s="23"/>
      <c r="AE69" s="23"/>
      <c r="AF69" s="23"/>
      <c r="AG69" s="23"/>
      <c r="AH69" s="23"/>
      <c r="AI69" s="23"/>
      <c r="AJ69" s="41"/>
      <c r="AK69" s="22"/>
      <c r="AL69" s="22"/>
      <c r="AM69" s="42"/>
      <c r="AN69" s="43"/>
      <c r="AO69" s="4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7"/>
      <c r="S70" s="7"/>
      <c r="T70" s="7"/>
      <c r="U70" s="7"/>
      <c r="V70" s="7"/>
      <c r="W70" s="7"/>
      <c r="X70" s="7"/>
      <c r="Y70" s="7"/>
      <c r="Z70" s="35"/>
      <c r="AA70" s="35"/>
      <c r="AB70" s="36"/>
      <c r="AC70" s="36"/>
      <c r="AD70" s="23"/>
      <c r="AE70" s="23"/>
      <c r="AF70" s="23"/>
      <c r="AG70" s="23"/>
      <c r="AH70" s="23"/>
      <c r="AI70" s="23"/>
      <c r="AJ70" s="41"/>
      <c r="AK70" s="22"/>
      <c r="AL70" s="22"/>
      <c r="AM70" s="42"/>
      <c r="AN70" s="43"/>
      <c r="AO70" s="4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7"/>
      <c r="S71" s="7"/>
      <c r="T71" s="7"/>
      <c r="U71" s="7"/>
      <c r="V71" s="7"/>
      <c r="W71" s="7"/>
      <c r="X71" s="7"/>
      <c r="Y71" s="7"/>
      <c r="Z71" s="35"/>
      <c r="AA71" s="35"/>
      <c r="AB71" s="36"/>
      <c r="AC71" s="36"/>
      <c r="AD71" s="23"/>
      <c r="AE71" s="23"/>
      <c r="AF71" s="23"/>
      <c r="AG71" s="23"/>
      <c r="AH71" s="23"/>
      <c r="AI71" s="23"/>
      <c r="AJ71" s="41"/>
      <c r="AK71" s="22"/>
      <c r="AL71" s="22"/>
      <c r="AM71" s="42"/>
      <c r="AN71" s="43"/>
      <c r="AO71" s="4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7"/>
      <c r="S72" s="7"/>
      <c r="T72" s="7"/>
      <c r="U72" s="7"/>
      <c r="V72" s="7"/>
      <c r="W72" s="7"/>
      <c r="X72" s="7"/>
      <c r="Y72" s="7"/>
      <c r="Z72" s="35"/>
      <c r="AA72" s="35"/>
      <c r="AB72" s="36"/>
      <c r="AC72" s="36"/>
      <c r="AD72" s="23"/>
      <c r="AE72" s="23"/>
      <c r="AF72" s="23"/>
      <c r="AG72" s="23"/>
      <c r="AH72" s="23"/>
      <c r="AI72" s="23"/>
      <c r="AJ72" s="41"/>
      <c r="AK72" s="22"/>
      <c r="AL72" s="22"/>
      <c r="AM72" s="42"/>
      <c r="AN72" s="43"/>
      <c r="AO72" s="4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7"/>
      <c r="S73" s="7"/>
      <c r="T73" s="7"/>
      <c r="U73" s="7"/>
      <c r="V73" s="7"/>
      <c r="W73" s="7"/>
      <c r="X73" s="7"/>
      <c r="Y73" s="7"/>
      <c r="Z73" s="35"/>
      <c r="AA73" s="35"/>
      <c r="AB73" s="36"/>
      <c r="AC73" s="36"/>
      <c r="AD73" s="23"/>
      <c r="AE73" s="23"/>
      <c r="AF73" s="23"/>
      <c r="AG73" s="23"/>
      <c r="AH73" s="23"/>
      <c r="AI73" s="23"/>
      <c r="AJ73" s="41"/>
      <c r="AK73" s="22"/>
      <c r="AL73" s="22"/>
      <c r="AM73" s="42"/>
      <c r="AN73" s="43"/>
      <c r="AO73" s="4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7"/>
      <c r="S74" s="7"/>
      <c r="T74" s="7"/>
      <c r="U74" s="7"/>
      <c r="V74" s="7"/>
      <c r="W74" s="7"/>
      <c r="X74" s="7"/>
      <c r="Y74" s="7"/>
      <c r="Z74" s="35"/>
      <c r="AA74" s="35"/>
      <c r="AB74" s="36"/>
      <c r="AC74" s="36"/>
      <c r="AD74" s="23"/>
      <c r="AE74" s="23"/>
      <c r="AF74" s="23"/>
      <c r="AG74" s="23"/>
      <c r="AH74" s="23"/>
      <c r="AI74" s="23"/>
      <c r="AJ74" s="41"/>
      <c r="AK74" s="22"/>
      <c r="AL74" s="22"/>
      <c r="AM74" s="42"/>
      <c r="AN74" s="43"/>
      <c r="AO74" s="4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7"/>
      <c r="S75" s="7"/>
      <c r="T75" s="7"/>
      <c r="U75" s="7"/>
      <c r="V75" s="7"/>
      <c r="W75" s="7"/>
      <c r="X75" s="7"/>
      <c r="Y75" s="7"/>
      <c r="Z75" s="35"/>
      <c r="AA75" s="35"/>
      <c r="AB75" s="36"/>
      <c r="AC75" s="36"/>
      <c r="AD75" s="23"/>
      <c r="AE75" s="23"/>
      <c r="AF75" s="23"/>
      <c r="AG75" s="23"/>
      <c r="AH75" s="23"/>
      <c r="AI75" s="23"/>
      <c r="AJ75" s="41"/>
      <c r="AK75" s="22"/>
      <c r="AL75" s="22"/>
      <c r="AM75" s="42"/>
      <c r="AN75" s="43"/>
      <c r="AO75" s="4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7"/>
      <c r="S76" s="7"/>
      <c r="T76" s="7"/>
      <c r="U76" s="7"/>
      <c r="V76" s="7"/>
      <c r="W76" s="7"/>
      <c r="X76" s="7"/>
      <c r="Y76" s="7"/>
      <c r="Z76" s="35"/>
      <c r="AA76" s="35"/>
      <c r="AB76" s="36"/>
      <c r="AC76" s="36"/>
      <c r="AD76" s="23"/>
      <c r="AE76" s="23"/>
      <c r="AF76" s="23"/>
      <c r="AG76" s="23"/>
      <c r="AH76" s="23"/>
      <c r="AI76" s="23"/>
      <c r="AJ76" s="41"/>
      <c r="AK76" s="22"/>
      <c r="AL76" s="22"/>
      <c r="AM76" s="42"/>
      <c r="AN76" s="43"/>
      <c r="AO76" s="4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7"/>
      <c r="S77" s="7"/>
      <c r="T77" s="7"/>
      <c r="U77" s="7"/>
      <c r="V77" s="7"/>
      <c r="W77" s="7"/>
      <c r="X77" s="7"/>
      <c r="Y77" s="7"/>
      <c r="Z77" s="35"/>
      <c r="AA77" s="35"/>
      <c r="AB77" s="36"/>
      <c r="AC77" s="36"/>
      <c r="AD77" s="23"/>
      <c r="AE77" s="23"/>
      <c r="AF77" s="23"/>
      <c r="AG77" s="23"/>
      <c r="AH77" s="23"/>
      <c r="AI77" s="23"/>
      <c r="AJ77" s="41"/>
      <c r="AK77" s="22"/>
      <c r="AL77" s="22"/>
      <c r="AM77" s="42"/>
      <c r="AN77" s="43"/>
      <c r="AO77" s="4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7"/>
      <c r="S78" s="7"/>
      <c r="T78" s="7"/>
      <c r="U78" s="7"/>
      <c r="V78" s="7"/>
      <c r="W78" s="7"/>
      <c r="X78" s="7"/>
      <c r="Y78" s="7"/>
      <c r="Z78" s="35"/>
      <c r="AA78" s="35"/>
      <c r="AB78" s="36"/>
      <c r="AC78" s="36"/>
      <c r="AD78" s="23"/>
      <c r="AE78" s="23"/>
      <c r="AF78" s="23"/>
      <c r="AG78" s="23"/>
      <c r="AH78" s="23"/>
      <c r="AI78" s="23"/>
      <c r="AJ78" s="41"/>
      <c r="AK78" s="22"/>
      <c r="AL78" s="22"/>
      <c r="AM78" s="42"/>
      <c r="AN78" s="43"/>
      <c r="AO78" s="4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7"/>
      <c r="S79" s="7"/>
      <c r="T79" s="7"/>
      <c r="U79" s="7"/>
      <c r="V79" s="7"/>
      <c r="W79" s="7"/>
      <c r="X79" s="7"/>
      <c r="Y79" s="7"/>
      <c r="Z79" s="35"/>
      <c r="AA79" s="35"/>
      <c r="AB79" s="36"/>
      <c r="AC79" s="36"/>
      <c r="AD79" s="23"/>
      <c r="AE79" s="23"/>
      <c r="AF79" s="23"/>
      <c r="AG79" s="23"/>
      <c r="AH79" s="23"/>
      <c r="AI79" s="23"/>
      <c r="AJ79" s="41"/>
      <c r="AK79" s="22"/>
      <c r="AL79" s="22"/>
      <c r="AM79" s="42"/>
      <c r="AN79" s="43"/>
      <c r="AO79" s="4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7"/>
      <c r="S80" s="7"/>
      <c r="T80" s="7"/>
      <c r="U80" s="7"/>
      <c r="V80" s="7"/>
      <c r="W80" s="7"/>
      <c r="X80" s="7"/>
      <c r="Y80" s="7"/>
      <c r="Z80" s="35"/>
      <c r="AA80" s="35"/>
      <c r="AB80" s="36"/>
      <c r="AC80" s="36"/>
      <c r="AD80" s="23"/>
      <c r="AE80" s="23"/>
      <c r="AF80" s="23"/>
      <c r="AG80" s="23"/>
      <c r="AH80" s="23"/>
      <c r="AI80" s="23"/>
      <c r="AJ80" s="41"/>
      <c r="AK80" s="22"/>
      <c r="AL80" s="22"/>
      <c r="AM80" s="42"/>
      <c r="AN80" s="43"/>
      <c r="AO80" s="4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7"/>
      <c r="S81" s="7"/>
      <c r="T81" s="7"/>
      <c r="U81" s="7"/>
      <c r="V81" s="7"/>
      <c r="W81" s="7"/>
      <c r="X81" s="7"/>
      <c r="Y81" s="7"/>
      <c r="Z81" s="35"/>
      <c r="AA81" s="35"/>
      <c r="AB81" s="36"/>
      <c r="AC81" s="36"/>
      <c r="AD81" s="23"/>
      <c r="AE81" s="23"/>
      <c r="AF81" s="23"/>
      <c r="AG81" s="23"/>
      <c r="AH81" s="23"/>
      <c r="AI81" s="23"/>
      <c r="AJ81" s="41"/>
      <c r="AK81" s="22"/>
      <c r="AL81" s="22"/>
      <c r="AM81" s="42"/>
      <c r="AN81" s="43"/>
      <c r="AO81" s="4"/>
    </row>
    <row r="82" spans="1:41" ht="15">
      <c r="A82" s="3"/>
      <c r="B82" s="3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7"/>
      <c r="Q82" s="37"/>
      <c r="R82" s="7"/>
      <c r="S82" s="7"/>
      <c r="T82" s="7"/>
      <c r="U82" s="7"/>
      <c r="V82" s="7"/>
      <c r="W82" s="7"/>
      <c r="X82" s="7"/>
      <c r="Y82" s="7"/>
      <c r="Z82" s="35"/>
      <c r="AA82" s="35"/>
      <c r="AB82" s="36"/>
      <c r="AC82" s="36"/>
      <c r="AD82" s="23"/>
      <c r="AE82" s="23"/>
      <c r="AF82" s="23"/>
      <c r="AG82" s="23"/>
      <c r="AH82" s="23"/>
      <c r="AI82" s="23"/>
      <c r="AJ82" s="41"/>
      <c r="AK82" s="22"/>
      <c r="AL82" s="22"/>
      <c r="AM82" s="42"/>
      <c r="AN82" s="43"/>
      <c r="AO82" s="4"/>
    </row>
    <row r="83" spans="1:41" ht="1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7"/>
      <c r="Q83" s="37"/>
      <c r="R83" s="7"/>
      <c r="S83" s="7"/>
      <c r="T83" s="7"/>
      <c r="U83" s="7"/>
      <c r="V83" s="7"/>
      <c r="W83" s="7"/>
      <c r="X83" s="7"/>
      <c r="Y83" s="7"/>
      <c r="Z83" s="35"/>
      <c r="AA83" s="35"/>
      <c r="AB83" s="36"/>
      <c r="AC83" s="36"/>
      <c r="AD83" s="23"/>
      <c r="AE83" s="23"/>
      <c r="AF83" s="23"/>
      <c r="AG83" s="23"/>
      <c r="AH83" s="23"/>
      <c r="AI83" s="23"/>
      <c r="AJ83" s="41"/>
      <c r="AK83" s="22"/>
      <c r="AL83" s="22"/>
      <c r="AM83" s="42"/>
      <c r="AN83" s="43"/>
      <c r="AO83" s="4"/>
    </row>
    <row r="84" spans="1:41" ht="15">
      <c r="A84" s="3"/>
      <c r="B84" s="3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7"/>
      <c r="Q84" s="37"/>
      <c r="R84" s="7"/>
      <c r="S84" s="7"/>
      <c r="T84" s="7"/>
      <c r="U84" s="7"/>
      <c r="V84" s="7"/>
      <c r="W84" s="7"/>
      <c r="X84" s="7"/>
      <c r="Y84" s="7"/>
      <c r="Z84" s="35"/>
      <c r="AA84" s="35"/>
      <c r="AB84" s="36"/>
      <c r="AC84" s="36"/>
      <c r="AD84" s="23"/>
      <c r="AE84" s="23"/>
      <c r="AF84" s="23"/>
      <c r="AG84" s="23"/>
      <c r="AH84" s="23"/>
      <c r="AI84" s="23"/>
      <c r="AJ84" s="41"/>
      <c r="AK84" s="22"/>
      <c r="AL84" s="22"/>
      <c r="AM84" s="42"/>
      <c r="AN84" s="43"/>
      <c r="AO84" s="4"/>
    </row>
    <row r="85" spans="1:41" ht="15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7"/>
      <c r="Q85" s="37"/>
      <c r="R85" s="7"/>
      <c r="S85" s="7"/>
      <c r="T85" s="7"/>
      <c r="U85" s="7"/>
      <c r="V85" s="7"/>
      <c r="W85" s="7"/>
      <c r="X85" s="7"/>
      <c r="Y85" s="7"/>
      <c r="Z85" s="35"/>
      <c r="AA85" s="35"/>
      <c r="AB85" s="36"/>
      <c r="AC85" s="36"/>
      <c r="AD85" s="23"/>
      <c r="AE85" s="23"/>
      <c r="AF85" s="23"/>
      <c r="AG85" s="23"/>
      <c r="AH85" s="23"/>
      <c r="AI85" s="23"/>
      <c r="AJ85" s="41"/>
      <c r="AK85" s="22"/>
      <c r="AL85" s="22"/>
      <c r="AM85" s="42"/>
      <c r="AN85" s="43"/>
      <c r="AO85" s="4"/>
    </row>
    <row r="86" spans="1:41" ht="15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7"/>
      <c r="Q86" s="37"/>
      <c r="R86" s="7"/>
      <c r="S86" s="7"/>
      <c r="T86" s="7"/>
      <c r="U86" s="7"/>
      <c r="V86" s="7"/>
      <c r="W86" s="7"/>
      <c r="X86" s="7"/>
      <c r="Y86" s="7"/>
      <c r="Z86" s="35"/>
      <c r="AA86" s="35"/>
      <c r="AB86" s="36"/>
      <c r="AC86" s="36"/>
      <c r="AD86" s="23"/>
      <c r="AE86" s="23"/>
      <c r="AF86" s="23"/>
      <c r="AG86" s="23"/>
      <c r="AH86" s="23"/>
      <c r="AI86" s="23"/>
      <c r="AJ86" s="41"/>
      <c r="AK86" s="22"/>
      <c r="AL86" s="22"/>
      <c r="AM86" s="42"/>
      <c r="AN86" s="43"/>
      <c r="AO86" s="4"/>
    </row>
    <row r="87" spans="1:41" ht="15">
      <c r="A87" s="3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7"/>
      <c r="Q87" s="37"/>
      <c r="R87" s="7"/>
      <c r="S87" s="7"/>
      <c r="T87" s="7"/>
      <c r="U87" s="7"/>
      <c r="V87" s="7"/>
      <c r="W87" s="7"/>
      <c r="X87" s="7"/>
      <c r="Y87" s="7"/>
      <c r="Z87" s="35"/>
      <c r="AA87" s="35"/>
      <c r="AB87" s="36"/>
      <c r="AC87" s="36"/>
      <c r="AD87" s="23"/>
      <c r="AE87" s="23"/>
      <c r="AF87" s="23"/>
      <c r="AG87" s="23"/>
      <c r="AH87" s="23"/>
      <c r="AI87" s="23"/>
      <c r="AJ87" s="41"/>
      <c r="AK87" s="22"/>
      <c r="AL87" s="22"/>
      <c r="AM87" s="42"/>
      <c r="AN87" s="43"/>
      <c r="AO87" s="4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35:B87">
    <cfRule type="expression" priority="12" dxfId="0" stopIfTrue="1">
      <formula>AND(NOT(ISBLANK($A35)),ISBLANK(B35))</formula>
    </cfRule>
  </conditionalFormatting>
  <conditionalFormatting sqref="C35:C87">
    <cfRule type="expression" priority="13" dxfId="0" stopIfTrue="1">
      <formula>AND(NOT(ISBLANK(A35)),ISBLANK(C35))</formula>
    </cfRule>
  </conditionalFormatting>
  <conditionalFormatting sqref="D35:D87 F35:F87 H35:H87 J35:J87 L35:L87 N35:N87 R35:R87 T35:T87 V35:V87 X35:X87">
    <cfRule type="expression" priority="14" dxfId="0" stopIfTrue="1">
      <formula>AND(NOT(ISBLANK(E35)),ISBLANK(D35))</formula>
    </cfRule>
  </conditionalFormatting>
  <conditionalFormatting sqref="E35:E87 G35:G87 I35:I87 K35:K87 M35:M87 O35:O87 S35:S87 U35:U87 W35:W87 Y35:Y87">
    <cfRule type="expression" priority="15" dxfId="0" stopIfTrue="1">
      <formula>AND(NOT(ISBLANK(D35)),ISBLANK(E35))</formula>
    </cfRule>
  </conditionalFormatting>
  <conditionalFormatting sqref="N27:N28 L27:L28 J27:J28 H27:H28 F27:F28 D27:D28 D30:D34 N30:N34 L30:L34 J30:J34 H30:H34 F30:F34 D4:D25 N4:N25 L4:L25 J4:J25 H4:H25 F4:F25">
    <cfRule type="expression" priority="6" dxfId="0" stopIfTrue="1">
      <formula>AND(NOT(ISBLANK(E4)),ISBLANK(D4))</formula>
    </cfRule>
  </conditionalFormatting>
  <conditionalFormatting sqref="O27:O28 M27:M28 K27:K28 I27:I28 G27:G28 E27:E28 E30:E34 O30:O34 M30:M34 K30:K34 I30:I34 G30:G34 E4:E25 O4:O25 M4:M25 K4:K25 I4:I25 G4:G25">
    <cfRule type="expression" priority="7" dxfId="0" stopIfTrue="1">
      <formula>AND(NOT(ISBLANK(D4)),ISBLANK(E4))</formula>
    </cfRule>
  </conditionalFormatting>
  <conditionalFormatting sqref="D26 F26 H26 J26 L26 N26 D29 F29 H29 J29 L29 N29">
    <cfRule type="expression" priority="8" dxfId="0" stopIfTrue="1">
      <formula>AND(NOT(ISBLANK(E26)),ISBLANK(D26))</formula>
    </cfRule>
  </conditionalFormatting>
  <conditionalFormatting sqref="E26 G26 I26 K26 M26 O26 E29 G29 I29 K29 M29 O29">
    <cfRule type="expression" priority="9" dxfId="0" stopIfTrue="1">
      <formula>AND(NOT(ISBLANK(D26)),ISBLANK(E26))</formula>
    </cfRule>
  </conditionalFormatting>
  <conditionalFormatting sqref="C4:C34">
    <cfRule type="expression" priority="11" dxfId="0" stopIfTrue="1">
      <formula>AND(NOT(ISBLANK(A4)),ISBLANK(C4))</formula>
    </cfRule>
  </conditionalFormatting>
  <conditionalFormatting sqref="X27:X28 V27:V28 T27:T28 R27:R28 R30:R34 X30:X34 V30:V34 T30:T34 X4:X25 V4:V25 T4:T25 R4:R25">
    <cfRule type="expression" priority="2" dxfId="0" stopIfTrue="1">
      <formula>AND(NOT(ISBLANK(S4)),ISBLANK(R4))</formula>
    </cfRule>
  </conditionalFormatting>
  <conditionalFormatting sqref="Y27:Y28 W27:W28 U27:U28 S27:S28 S30:S34 Y30:Y34 W30:W34 U30:U34 Y4:Y25 W4:W25 U4:U25 S4:S25">
    <cfRule type="expression" priority="3" dxfId="0" stopIfTrue="1">
      <formula>AND(NOT(ISBLANK(R4)),ISBLANK(S4))</formula>
    </cfRule>
  </conditionalFormatting>
  <conditionalFormatting sqref="R26 T26 V26 X26 R29 T29 V29 X29">
    <cfRule type="expression" priority="4" dxfId="0" stopIfTrue="1">
      <formula>AND(NOT(ISBLANK(S26)),ISBLANK(R26))</formula>
    </cfRule>
  </conditionalFormatting>
  <conditionalFormatting sqref="S26 U26 W26 Y26 S29 U29 W29 Y29">
    <cfRule type="expression" priority="5" dxfId="0" stopIfTrue="1">
      <formula>AND(NOT(ISBLANK(R26)),ISBLANK(S26))</formula>
    </cfRule>
  </conditionalFormatting>
  <conditionalFormatting sqref="B4:B34">
    <cfRule type="expression" priority="1" dxfId="0" stopIfTrue="1">
      <formula>AND(NOT(ISBLANK($A4)),ISBLANK(B4))</formula>
    </cfRule>
  </conditionalFormatting>
  <dataValidations count="6">
    <dataValidation operator="lessThanOrEqual" allowBlank="1" showInputMessage="1" showErrorMessage="1" error="FTE cannot be greater than Headcount&#10;" sqref="R88:AN65536 A88:O65536 AO1 AK34:AL34 R1 A1:C1 P2 AB1 AB35:AC87 AP1:IV65536 D34:Y34 AB34:AI34 AB3:AC33 P4:Q33 P35:Q65536 AO4:AO65536 A34"/>
    <dataValidation type="custom" allowBlank="1" showInputMessage="1" showErrorMessage="1" errorTitle="FTE" error="The value entered in the FTE field must be less than or equal to the value entered in the headcount field." sqref="I35:I87 K35:K87 O35:O87 E35:E87 W35:W87 Y35:Y87 S35:S87 M35:M87 G35:G87 U35:U87 Y4:Y33 S4:S33 W4:W33 U4:U33 I4:I33 G4:G33 M4:M33 E4:E33 O4:O33 K4:K33">
      <formula1>I35&lt;=H35</formula1>
    </dataValidation>
    <dataValidation type="custom" allowBlank="1" showInputMessage="1" showErrorMessage="1" errorTitle="Headcount" error="The value entered in the headcount field must be greater than or equal to the value entered in the FTE field." sqref="J35:J87 L35:L87 N35:N87 D35:D87 V35:V87 X35:X87 R35:R87 F35:F87 H35:H87 T35:T87 X4:X33 R4:R33 V4:V33 T4:T33 J4:J33 H4:H33 F4:F33 D4:D33 N4:N33 L4:L33">
      <formula1>J35&gt;=K35</formula1>
    </dataValidation>
    <dataValidation type="decimal" operator="greaterThan" allowBlank="1" showInputMessage="1" showErrorMessage="1" sqref="AD6:AI7 AD35:AI87 AD17:AI25 AD9:AI14 AD27:AI28 AD30:AI33 AK35:AL87 AK5:AL7 AK9:AL33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33">
      <formula1>INDIRECT("List_of_organisations")</formula1>
    </dataValidation>
    <dataValidation type="decimal" operator="greaterThanOrEqual" allowBlank="1" showInputMessage="1" showErrorMessage="1" sqref="AD29:AI29 AD15:AI16 AD4:AI5 AD26:AI26 AD8:AI8 AK4:AL4 AK8:AL8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O87"/>
  <sheetViews>
    <sheetView zoomScale="75" zoomScaleNormal="75" zoomScalePageLayoutView="0" workbookViewId="0" topLeftCell="A1">
      <selection activeCell="I9" sqref="I9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5" width="10.4453125" style="8" customWidth="1"/>
    <col min="16" max="17" width="10.4453125" style="38" customWidth="1"/>
    <col min="18" max="25" width="12.88671875" style="8" customWidth="1"/>
    <col min="26" max="27" width="12.88671875" style="39" customWidth="1"/>
    <col min="28" max="29" width="11.10546875" style="40" customWidth="1"/>
    <col min="30" max="35" width="15.5546875" style="24" customWidth="1"/>
    <col min="36" max="36" width="15.5546875" style="44" customWidth="1"/>
    <col min="37" max="38" width="19.10546875" style="24" customWidth="1"/>
    <col min="39" max="39" width="19.10546875" style="45" customWidth="1"/>
    <col min="40" max="40" width="20.88671875" style="44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42" t="s">
        <v>15</v>
      </c>
      <c r="AC1" s="143"/>
      <c r="AD1" s="128" t="s">
        <v>76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49" t="s">
        <v>72</v>
      </c>
      <c r="AO1" s="112" t="s">
        <v>20</v>
      </c>
    </row>
    <row r="2" spans="1:41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46" t="s">
        <v>9</v>
      </c>
      <c r="Q2" s="14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40" t="s">
        <v>10</v>
      </c>
      <c r="AA2" s="141"/>
      <c r="AB2" s="144"/>
      <c r="AC2" s="145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48" t="s">
        <v>67</v>
      </c>
      <c r="AK2" s="124" t="s">
        <v>68</v>
      </c>
      <c r="AL2" s="124" t="s">
        <v>69</v>
      </c>
      <c r="AM2" s="152" t="s">
        <v>70</v>
      </c>
      <c r="AN2" s="150"/>
      <c r="AO2" s="113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32" t="s">
        <v>2</v>
      </c>
      <c r="Q3" s="32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33" t="s">
        <v>2</v>
      </c>
      <c r="AA3" s="33" t="s">
        <v>7</v>
      </c>
      <c r="AB3" s="34" t="s">
        <v>2</v>
      </c>
      <c r="AC3" s="31" t="s">
        <v>7</v>
      </c>
      <c r="AD3" s="125"/>
      <c r="AE3" s="125"/>
      <c r="AF3" s="125"/>
      <c r="AG3" s="125"/>
      <c r="AH3" s="125"/>
      <c r="AI3" s="125"/>
      <c r="AJ3" s="148"/>
      <c r="AK3" s="125"/>
      <c r="AL3" s="125"/>
      <c r="AM3" s="153"/>
      <c r="AN3" s="151"/>
      <c r="AO3" s="114"/>
    </row>
    <row r="4" spans="1:41" ht="61.5">
      <c r="A4" s="46" t="s">
        <v>77</v>
      </c>
      <c r="B4" s="9" t="s">
        <v>54</v>
      </c>
      <c r="C4" s="46" t="s">
        <v>53</v>
      </c>
      <c r="D4" s="80">
        <v>64</v>
      </c>
      <c r="E4" s="77">
        <v>58</v>
      </c>
      <c r="F4" s="77">
        <v>260</v>
      </c>
      <c r="G4" s="77">
        <v>236.8</v>
      </c>
      <c r="H4" s="77">
        <v>503</v>
      </c>
      <c r="I4" s="77">
        <v>463.3</v>
      </c>
      <c r="J4" s="77">
        <v>39</v>
      </c>
      <c r="K4" s="77">
        <v>36.7</v>
      </c>
      <c r="L4" s="77">
        <v>3</v>
      </c>
      <c r="M4" s="77">
        <v>3</v>
      </c>
      <c r="N4" s="77">
        <v>2</v>
      </c>
      <c r="O4" s="77">
        <v>1.3</v>
      </c>
      <c r="P4" s="70">
        <f aca="true" t="shared" si="0" ref="P4:Q33">SUM(D4,F4,H4,J4,L4,N4)</f>
        <v>871</v>
      </c>
      <c r="Q4" s="70">
        <f t="shared" si="0"/>
        <v>799.1</v>
      </c>
      <c r="R4" s="77">
        <v>14</v>
      </c>
      <c r="S4" s="77">
        <v>14</v>
      </c>
      <c r="T4" s="77">
        <v>0</v>
      </c>
      <c r="U4" s="77">
        <v>0</v>
      </c>
      <c r="V4" s="77">
        <v>0</v>
      </c>
      <c r="W4" s="77">
        <v>0</v>
      </c>
      <c r="X4" s="77">
        <v>2</v>
      </c>
      <c r="Y4" s="77">
        <v>2</v>
      </c>
      <c r="Z4" s="65">
        <f aca="true" t="shared" si="1" ref="Z4:AA33">SUM(R4,T4,V4,X4)</f>
        <v>16</v>
      </c>
      <c r="AA4" s="65">
        <f t="shared" si="1"/>
        <v>16</v>
      </c>
      <c r="AB4" s="36">
        <f aca="true" t="shared" si="2" ref="AB4:AC33">SUM(P4+Z4)</f>
        <v>887</v>
      </c>
      <c r="AC4" s="36">
        <f t="shared" si="2"/>
        <v>815.1</v>
      </c>
      <c r="AD4" s="78">
        <v>2072140.57</v>
      </c>
      <c r="AE4" s="79">
        <v>19949.24</v>
      </c>
      <c r="AF4" s="79">
        <v>0</v>
      </c>
      <c r="AG4" s="79">
        <v>13311.6</v>
      </c>
      <c r="AH4" s="79">
        <v>384695.61</v>
      </c>
      <c r="AI4" s="79">
        <v>175784.24</v>
      </c>
      <c r="AJ4" s="41">
        <f aca="true" t="shared" si="3" ref="AJ4:AJ33">SUM(AD4:AI4)</f>
        <v>2665881.26</v>
      </c>
      <c r="AK4" s="53">
        <v>23584.33</v>
      </c>
      <c r="AL4" s="53">
        <v>14200</v>
      </c>
      <c r="AM4" s="42">
        <f aca="true" t="shared" si="4" ref="AM4:AM33">SUM(AK4:AL4)</f>
        <v>37784.33</v>
      </c>
      <c r="AN4" s="43">
        <f aca="true" t="shared" si="5" ref="AN4:AN33">SUM(AJ4+AM4)</f>
        <v>2703665.59</v>
      </c>
      <c r="AO4" s="57"/>
    </row>
    <row r="5" spans="1:41" ht="61.5">
      <c r="A5" s="46" t="s">
        <v>22</v>
      </c>
      <c r="B5" s="9" t="s">
        <v>52</v>
      </c>
      <c r="C5" s="46" t="s">
        <v>53</v>
      </c>
      <c r="D5" s="87">
        <v>4</v>
      </c>
      <c r="E5" s="88">
        <v>3.74</v>
      </c>
      <c r="F5" s="88">
        <v>29</v>
      </c>
      <c r="G5" s="88">
        <v>28.12</v>
      </c>
      <c r="H5" s="88">
        <v>43</v>
      </c>
      <c r="I5" s="88">
        <v>39.88</v>
      </c>
      <c r="J5" s="88">
        <v>9</v>
      </c>
      <c r="K5" s="88">
        <v>8.51</v>
      </c>
      <c r="L5" s="88">
        <v>4</v>
      </c>
      <c r="M5" s="88">
        <v>3.5</v>
      </c>
      <c r="N5" s="77"/>
      <c r="O5" s="77"/>
      <c r="P5" s="70">
        <f t="shared" si="0"/>
        <v>89</v>
      </c>
      <c r="Q5" s="70">
        <f t="shared" si="0"/>
        <v>83.75000000000001</v>
      </c>
      <c r="R5" s="77">
        <v>1</v>
      </c>
      <c r="S5" s="77">
        <v>1</v>
      </c>
      <c r="T5" s="77"/>
      <c r="U5" s="77"/>
      <c r="V5" s="77">
        <v>4</v>
      </c>
      <c r="W5" s="77">
        <v>4</v>
      </c>
      <c r="X5" s="77"/>
      <c r="Y5" s="77"/>
      <c r="Z5" s="65">
        <f t="shared" si="1"/>
        <v>5</v>
      </c>
      <c r="AA5" s="65">
        <f t="shared" si="1"/>
        <v>5</v>
      </c>
      <c r="AB5" s="36">
        <f t="shared" si="2"/>
        <v>94</v>
      </c>
      <c r="AC5" s="36">
        <f t="shared" si="2"/>
        <v>88.75000000000001</v>
      </c>
      <c r="AD5" s="78">
        <v>240451</v>
      </c>
      <c r="AE5" s="79">
        <v>2573</v>
      </c>
      <c r="AF5" s="79">
        <v>75</v>
      </c>
      <c r="AG5" s="79">
        <v>34</v>
      </c>
      <c r="AH5" s="79">
        <v>64862</v>
      </c>
      <c r="AI5" s="79">
        <v>19151</v>
      </c>
      <c r="AJ5" s="41">
        <f t="shared" si="3"/>
        <v>327146</v>
      </c>
      <c r="AK5" s="53">
        <v>24863.14</v>
      </c>
      <c r="AL5" s="53"/>
      <c r="AM5" s="42">
        <f t="shared" si="4"/>
        <v>24863.14</v>
      </c>
      <c r="AN5" s="43">
        <f t="shared" si="5"/>
        <v>352009.14</v>
      </c>
      <c r="AO5" s="57"/>
    </row>
    <row r="6" spans="1:41" ht="61.5">
      <c r="A6" s="46" t="s">
        <v>23</v>
      </c>
      <c r="B6" s="9" t="s">
        <v>52</v>
      </c>
      <c r="C6" s="46" t="s">
        <v>53</v>
      </c>
      <c r="D6" s="47">
        <v>222</v>
      </c>
      <c r="E6" s="47">
        <v>200.46</v>
      </c>
      <c r="F6" s="47">
        <v>375</v>
      </c>
      <c r="G6" s="47">
        <v>347.5</v>
      </c>
      <c r="H6" s="47">
        <v>733</v>
      </c>
      <c r="I6" s="47">
        <v>704.56</v>
      </c>
      <c r="J6" s="47">
        <v>202</v>
      </c>
      <c r="K6" s="47">
        <v>195.03</v>
      </c>
      <c r="L6" s="47">
        <v>51</v>
      </c>
      <c r="M6" s="47">
        <v>47.97</v>
      </c>
      <c r="N6" s="47">
        <v>3</v>
      </c>
      <c r="O6" s="47">
        <v>3</v>
      </c>
      <c r="P6" s="70">
        <f t="shared" si="0"/>
        <v>1586</v>
      </c>
      <c r="Q6" s="70">
        <f t="shared" si="0"/>
        <v>1498.52</v>
      </c>
      <c r="R6" s="47">
        <v>16</v>
      </c>
      <c r="S6" s="47">
        <v>16</v>
      </c>
      <c r="T6" s="47">
        <v>0</v>
      </c>
      <c r="U6" s="47">
        <v>0</v>
      </c>
      <c r="V6" s="47">
        <v>1</v>
      </c>
      <c r="W6" s="47">
        <v>1</v>
      </c>
      <c r="X6" s="47">
        <v>1</v>
      </c>
      <c r="Y6" s="47">
        <v>0.2</v>
      </c>
      <c r="Z6" s="65">
        <f t="shared" si="1"/>
        <v>18</v>
      </c>
      <c r="AA6" s="65">
        <f t="shared" si="1"/>
        <v>17.2</v>
      </c>
      <c r="AB6" s="36">
        <f t="shared" si="2"/>
        <v>1604</v>
      </c>
      <c r="AC6" s="36">
        <f t="shared" si="2"/>
        <v>1515.72</v>
      </c>
      <c r="AD6" s="29">
        <v>4273910.74</v>
      </c>
      <c r="AE6" s="29">
        <v>78533.28</v>
      </c>
      <c r="AF6" s="29"/>
      <c r="AG6" s="29">
        <v>33466.2</v>
      </c>
      <c r="AH6" s="29">
        <v>1098041.13</v>
      </c>
      <c r="AI6" s="29">
        <v>359330.21</v>
      </c>
      <c r="AJ6" s="41">
        <f t="shared" si="3"/>
        <v>5843281.5600000005</v>
      </c>
      <c r="AK6" s="30">
        <v>55272</v>
      </c>
      <c r="AL6" s="30">
        <v>5000</v>
      </c>
      <c r="AM6" s="42">
        <f t="shared" si="4"/>
        <v>60272</v>
      </c>
      <c r="AN6" s="43">
        <f t="shared" si="5"/>
        <v>5903553.5600000005</v>
      </c>
      <c r="AO6" s="57"/>
    </row>
    <row r="7" spans="1:41" ht="61.5">
      <c r="A7" s="46" t="s">
        <v>24</v>
      </c>
      <c r="B7" s="9" t="s">
        <v>52</v>
      </c>
      <c r="C7" s="46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>
        <f t="shared" si="0"/>
        <v>0</v>
      </c>
      <c r="Q7" s="70">
        <f t="shared" si="0"/>
        <v>0</v>
      </c>
      <c r="R7" s="47"/>
      <c r="S7" s="47"/>
      <c r="T7" s="47"/>
      <c r="U7" s="47"/>
      <c r="V7" s="47"/>
      <c r="W7" s="47"/>
      <c r="X7" s="47"/>
      <c r="Y7" s="47"/>
      <c r="Z7" s="65">
        <f t="shared" si="1"/>
        <v>0</v>
      </c>
      <c r="AA7" s="65">
        <f t="shared" si="1"/>
        <v>0</v>
      </c>
      <c r="AB7" s="36">
        <f t="shared" si="2"/>
        <v>0</v>
      </c>
      <c r="AC7" s="36">
        <f t="shared" si="2"/>
        <v>0</v>
      </c>
      <c r="AD7" s="29"/>
      <c r="AE7" s="29"/>
      <c r="AF7" s="29"/>
      <c r="AG7" s="29"/>
      <c r="AH7" s="29"/>
      <c r="AI7" s="29"/>
      <c r="AJ7" s="41">
        <f t="shared" si="3"/>
        <v>0</v>
      </c>
      <c r="AK7" s="30"/>
      <c r="AL7" s="30"/>
      <c r="AM7" s="42">
        <f t="shared" si="4"/>
        <v>0</v>
      </c>
      <c r="AN7" s="43">
        <f t="shared" si="5"/>
        <v>0</v>
      </c>
      <c r="AO7" s="72"/>
    </row>
    <row r="8" spans="1:41" ht="61.5">
      <c r="A8" s="46" t="s">
        <v>78</v>
      </c>
      <c r="B8" s="9" t="s">
        <v>55</v>
      </c>
      <c r="C8" s="46" t="s">
        <v>53</v>
      </c>
      <c r="D8" s="96">
        <v>175</v>
      </c>
      <c r="E8" s="97">
        <v>167.47800000000004</v>
      </c>
      <c r="F8" s="96">
        <v>400</v>
      </c>
      <c r="G8" s="97">
        <v>388.678</v>
      </c>
      <c r="H8" s="96">
        <v>1148</v>
      </c>
      <c r="I8" s="97">
        <v>1112.1840000000002</v>
      </c>
      <c r="J8" s="96">
        <v>1119</v>
      </c>
      <c r="K8" s="97">
        <v>1078.6210000000005</v>
      </c>
      <c r="L8" s="96">
        <v>242</v>
      </c>
      <c r="M8" s="97">
        <v>241.235</v>
      </c>
      <c r="N8" s="98">
        <v>0</v>
      </c>
      <c r="O8" s="98">
        <v>0</v>
      </c>
      <c r="P8" s="70">
        <f t="shared" si="0"/>
        <v>3084</v>
      </c>
      <c r="Q8" s="70">
        <f t="shared" si="0"/>
        <v>2988.196000000001</v>
      </c>
      <c r="R8" s="98">
        <v>125</v>
      </c>
      <c r="S8" s="98">
        <v>125</v>
      </c>
      <c r="T8" s="98">
        <v>14</v>
      </c>
      <c r="U8" s="98">
        <v>14</v>
      </c>
      <c r="V8" s="98">
        <v>101</v>
      </c>
      <c r="W8" s="98">
        <v>101</v>
      </c>
      <c r="X8" s="98">
        <v>106</v>
      </c>
      <c r="Y8" s="98">
        <v>106</v>
      </c>
      <c r="Z8" s="65">
        <f t="shared" si="1"/>
        <v>346</v>
      </c>
      <c r="AA8" s="65">
        <f t="shared" si="1"/>
        <v>346</v>
      </c>
      <c r="AB8" s="36">
        <f t="shared" si="2"/>
        <v>3430</v>
      </c>
      <c r="AC8" s="36">
        <f t="shared" si="2"/>
        <v>3334.196000000001</v>
      </c>
      <c r="AD8" s="29">
        <v>10158688.640000008</v>
      </c>
      <c r="AE8" s="29">
        <v>245011.29</v>
      </c>
      <c r="AF8" s="29">
        <v>55066</v>
      </c>
      <c r="AG8" s="29">
        <v>11909.54</v>
      </c>
      <c r="AH8" s="29">
        <v>2133259.65</v>
      </c>
      <c r="AI8" s="29">
        <v>989696.51</v>
      </c>
      <c r="AJ8" s="41">
        <f t="shared" si="3"/>
        <v>13593631.630000006</v>
      </c>
      <c r="AK8" s="30">
        <v>379443</v>
      </c>
      <c r="AL8" s="30"/>
      <c r="AM8" s="42">
        <f t="shared" si="4"/>
        <v>379443</v>
      </c>
      <c r="AN8" s="43">
        <f t="shared" si="5"/>
        <v>13973074.630000006</v>
      </c>
      <c r="AO8" s="57"/>
    </row>
    <row r="9" spans="1:41" ht="61.5">
      <c r="A9" s="46" t="s">
        <v>26</v>
      </c>
      <c r="B9" s="9" t="s">
        <v>52</v>
      </c>
      <c r="C9" s="46" t="s">
        <v>53</v>
      </c>
      <c r="D9" s="77">
        <v>0</v>
      </c>
      <c r="E9" s="77">
        <v>0</v>
      </c>
      <c r="F9" s="77">
        <v>8</v>
      </c>
      <c r="G9" s="77">
        <v>8</v>
      </c>
      <c r="H9" s="77">
        <v>9</v>
      </c>
      <c r="I9" s="77">
        <v>9</v>
      </c>
      <c r="J9" s="77">
        <v>15</v>
      </c>
      <c r="K9" s="77">
        <v>14.69</v>
      </c>
      <c r="L9" s="77">
        <v>5</v>
      </c>
      <c r="M9" s="77">
        <v>5</v>
      </c>
      <c r="N9" s="77"/>
      <c r="O9" s="77"/>
      <c r="P9" s="70">
        <f t="shared" si="0"/>
        <v>37</v>
      </c>
      <c r="Q9" s="70">
        <f t="shared" si="0"/>
        <v>36.69</v>
      </c>
      <c r="R9" s="77">
        <v>0</v>
      </c>
      <c r="S9" s="77">
        <v>0</v>
      </c>
      <c r="T9" s="77"/>
      <c r="U9" s="77"/>
      <c r="V9" s="77">
        <v>0</v>
      </c>
      <c r="W9" s="77">
        <v>0</v>
      </c>
      <c r="X9" s="77"/>
      <c r="Y9" s="77"/>
      <c r="Z9" s="65">
        <f t="shared" si="1"/>
        <v>0</v>
      </c>
      <c r="AA9" s="65">
        <f t="shared" si="1"/>
        <v>0</v>
      </c>
      <c r="AB9" s="36">
        <f t="shared" si="2"/>
        <v>37</v>
      </c>
      <c r="AC9" s="36">
        <f t="shared" si="2"/>
        <v>36.69</v>
      </c>
      <c r="AD9" s="78">
        <f>158108.11-500</f>
        <v>157608.11</v>
      </c>
      <c r="AE9" s="79">
        <v>500</v>
      </c>
      <c r="AF9" s="79"/>
      <c r="AG9" s="79"/>
      <c r="AH9" s="79">
        <v>32066.37</v>
      </c>
      <c r="AI9" s="79">
        <v>14735.75</v>
      </c>
      <c r="AJ9" s="41">
        <f t="shared" si="3"/>
        <v>204910.22999999998</v>
      </c>
      <c r="AK9" s="30"/>
      <c r="AL9" s="30"/>
      <c r="AM9" s="42">
        <f t="shared" si="4"/>
        <v>0</v>
      </c>
      <c r="AN9" s="43">
        <f t="shared" si="5"/>
        <v>204910.22999999998</v>
      </c>
      <c r="AO9" s="57"/>
    </row>
    <row r="10" spans="1:41" ht="61.5">
      <c r="A10" s="46" t="s">
        <v>79</v>
      </c>
      <c r="B10" s="9" t="s">
        <v>56</v>
      </c>
      <c r="C10" s="46" t="s">
        <v>53</v>
      </c>
      <c r="D10" s="80">
        <v>525</v>
      </c>
      <c r="E10" s="77">
        <v>452.14</v>
      </c>
      <c r="F10" s="77">
        <v>272</v>
      </c>
      <c r="G10" s="77">
        <v>256.03</v>
      </c>
      <c r="H10" s="77">
        <v>132</v>
      </c>
      <c r="I10" s="77">
        <v>127.72</v>
      </c>
      <c r="J10" s="77">
        <v>29</v>
      </c>
      <c r="K10" s="77">
        <v>27.91</v>
      </c>
      <c r="L10" s="77">
        <v>4</v>
      </c>
      <c r="M10" s="77">
        <v>4</v>
      </c>
      <c r="N10" s="77"/>
      <c r="O10" s="77"/>
      <c r="P10" s="70">
        <f t="shared" si="0"/>
        <v>962</v>
      </c>
      <c r="Q10" s="70">
        <f t="shared" si="0"/>
        <v>867.8</v>
      </c>
      <c r="R10" s="77"/>
      <c r="S10" s="77"/>
      <c r="T10" s="77"/>
      <c r="U10" s="77"/>
      <c r="V10" s="77"/>
      <c r="W10" s="77"/>
      <c r="X10" s="77">
        <v>12</v>
      </c>
      <c r="Y10" s="77">
        <v>12</v>
      </c>
      <c r="Z10" s="65">
        <f t="shared" si="1"/>
        <v>12</v>
      </c>
      <c r="AA10" s="65">
        <f t="shared" si="1"/>
        <v>12</v>
      </c>
      <c r="AB10" s="36">
        <f t="shared" si="2"/>
        <v>974</v>
      </c>
      <c r="AC10" s="36">
        <f t="shared" si="2"/>
        <v>879.8</v>
      </c>
      <c r="AD10" s="99">
        <f>41386.39+5881.54+2332.09+273.56+561.12+1706909.28+3231.09+2485.93+7948.36+95166.02-164.32-126.6</f>
        <v>1865884.46</v>
      </c>
      <c r="AE10" s="99">
        <f>6710.58+10344.97+7283.24+1000+1126+4087.56+387.68</f>
        <v>30940.030000000002</v>
      </c>
      <c r="AF10" s="99">
        <v>0</v>
      </c>
      <c r="AG10" s="99">
        <f>6241.7+892.59+1689.88+1534.59+13714.63+1222.18+28.85+38.47+111.38+63.05-2189.23</f>
        <v>23348.09</v>
      </c>
      <c r="AH10" s="99">
        <f>36570.13+216792.82+89845.2+648.5+1069.02+985.62</f>
        <v>345911.29000000004</v>
      </c>
      <c r="AI10" s="99">
        <v>128836.24</v>
      </c>
      <c r="AJ10" s="41">
        <f t="shared" si="3"/>
        <v>2394920.1100000003</v>
      </c>
      <c r="AK10" s="53"/>
      <c r="AL10" s="53">
        <v>105356.3</v>
      </c>
      <c r="AM10" s="42">
        <f t="shared" si="4"/>
        <v>105356.3</v>
      </c>
      <c r="AN10" s="43">
        <f t="shared" si="5"/>
        <v>2500276.41</v>
      </c>
      <c r="AO10" s="57"/>
    </row>
    <row r="11" spans="1:41" ht="61.5">
      <c r="A11" s="46" t="s">
        <v>28</v>
      </c>
      <c r="B11" s="9" t="s">
        <v>52</v>
      </c>
      <c r="C11" s="46" t="s">
        <v>53</v>
      </c>
      <c r="D11" s="80">
        <v>9</v>
      </c>
      <c r="E11" s="77">
        <v>9</v>
      </c>
      <c r="F11" s="77">
        <v>10</v>
      </c>
      <c r="G11" s="77">
        <v>9.7</v>
      </c>
      <c r="H11" s="77">
        <v>29</v>
      </c>
      <c r="I11" s="77">
        <v>29</v>
      </c>
      <c r="J11" s="77">
        <v>75</v>
      </c>
      <c r="K11" s="77">
        <v>72.2</v>
      </c>
      <c r="L11" s="77">
        <v>22</v>
      </c>
      <c r="M11" s="77">
        <v>21.7</v>
      </c>
      <c r="N11" s="77">
        <v>0</v>
      </c>
      <c r="O11" s="77">
        <v>0</v>
      </c>
      <c r="P11" s="70">
        <f t="shared" si="0"/>
        <v>145</v>
      </c>
      <c r="Q11" s="70">
        <f t="shared" si="0"/>
        <v>141.6</v>
      </c>
      <c r="R11" s="77">
        <v>16</v>
      </c>
      <c r="S11" s="77">
        <v>16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65">
        <f t="shared" si="1"/>
        <v>16</v>
      </c>
      <c r="AA11" s="65">
        <f t="shared" si="1"/>
        <v>16</v>
      </c>
      <c r="AB11" s="36">
        <f t="shared" si="2"/>
        <v>161</v>
      </c>
      <c r="AC11" s="36">
        <f t="shared" si="2"/>
        <v>157.6</v>
      </c>
      <c r="AD11" s="78">
        <v>563709</v>
      </c>
      <c r="AE11" s="79">
        <v>0</v>
      </c>
      <c r="AF11" s="79">
        <v>0</v>
      </c>
      <c r="AG11" s="79">
        <v>0</v>
      </c>
      <c r="AH11" s="79">
        <v>114961</v>
      </c>
      <c r="AI11" s="79">
        <v>76887</v>
      </c>
      <c r="AJ11" s="41">
        <f t="shared" si="3"/>
        <v>755557</v>
      </c>
      <c r="AK11" s="53">
        <v>64581</v>
      </c>
      <c r="AL11" s="53">
        <v>0</v>
      </c>
      <c r="AM11" s="42">
        <f t="shared" si="4"/>
        <v>64581</v>
      </c>
      <c r="AN11" s="43">
        <f t="shared" si="5"/>
        <v>820138</v>
      </c>
      <c r="AO11" s="57"/>
    </row>
    <row r="12" spans="1:41" ht="61.5">
      <c r="A12" s="46" t="s">
        <v>29</v>
      </c>
      <c r="B12" s="9" t="s">
        <v>52</v>
      </c>
      <c r="C12" s="46" t="s">
        <v>53</v>
      </c>
      <c r="D12" s="47">
        <v>4</v>
      </c>
      <c r="E12" s="47">
        <v>4</v>
      </c>
      <c r="F12" s="47">
        <v>2</v>
      </c>
      <c r="G12" s="47">
        <v>1.8</v>
      </c>
      <c r="H12" s="47">
        <v>5</v>
      </c>
      <c r="I12" s="47">
        <v>4.6</v>
      </c>
      <c r="J12" s="47">
        <v>5</v>
      </c>
      <c r="K12" s="47">
        <v>4.3</v>
      </c>
      <c r="L12" s="47">
        <v>1</v>
      </c>
      <c r="M12" s="47">
        <v>1</v>
      </c>
      <c r="N12" s="47"/>
      <c r="O12" s="47"/>
      <c r="P12" s="70">
        <f t="shared" si="0"/>
        <v>17</v>
      </c>
      <c r="Q12" s="70">
        <f t="shared" si="0"/>
        <v>15.7</v>
      </c>
      <c r="R12" s="47"/>
      <c r="S12" s="47"/>
      <c r="T12" s="47"/>
      <c r="U12" s="47"/>
      <c r="V12" s="47"/>
      <c r="W12" s="47"/>
      <c r="X12" s="47"/>
      <c r="Y12" s="47"/>
      <c r="Z12" s="65">
        <f t="shared" si="1"/>
        <v>0</v>
      </c>
      <c r="AA12" s="65">
        <f t="shared" si="1"/>
        <v>0</v>
      </c>
      <c r="AB12" s="36">
        <f t="shared" si="2"/>
        <v>17</v>
      </c>
      <c r="AC12" s="36">
        <f t="shared" si="2"/>
        <v>15.7</v>
      </c>
      <c r="AD12" s="29">
        <v>56100.42</v>
      </c>
      <c r="AE12" s="29"/>
      <c r="AF12" s="29"/>
      <c r="AG12" s="29"/>
      <c r="AH12" s="29">
        <v>4957.89</v>
      </c>
      <c r="AI12" s="29">
        <v>11763.630000000001</v>
      </c>
      <c r="AJ12" s="41">
        <f t="shared" si="3"/>
        <v>72821.94</v>
      </c>
      <c r="AK12" s="30"/>
      <c r="AL12" s="30"/>
      <c r="AM12" s="42">
        <f t="shared" si="4"/>
        <v>0</v>
      </c>
      <c r="AN12" s="43">
        <f t="shared" si="5"/>
        <v>72821.94</v>
      </c>
      <c r="AO12" s="57"/>
    </row>
    <row r="13" spans="1:41" ht="61.5">
      <c r="A13" s="46" t="s">
        <v>30</v>
      </c>
      <c r="B13" s="9" t="s">
        <v>52</v>
      </c>
      <c r="C13" s="46" t="s">
        <v>53</v>
      </c>
      <c r="D13" s="80">
        <v>442</v>
      </c>
      <c r="E13" s="77">
        <v>411.68</v>
      </c>
      <c r="F13" s="77">
        <v>610</v>
      </c>
      <c r="G13" s="77">
        <v>597.34</v>
      </c>
      <c r="H13" s="77">
        <v>333</v>
      </c>
      <c r="I13" s="77">
        <v>327.39</v>
      </c>
      <c r="J13" s="77">
        <v>27</v>
      </c>
      <c r="K13" s="77">
        <v>27</v>
      </c>
      <c r="L13" s="77">
        <v>8</v>
      </c>
      <c r="M13" s="77">
        <v>8</v>
      </c>
      <c r="N13" s="77">
        <v>0</v>
      </c>
      <c r="O13" s="77">
        <v>0</v>
      </c>
      <c r="P13" s="70">
        <f t="shared" si="0"/>
        <v>1420</v>
      </c>
      <c r="Q13" s="70">
        <f t="shared" si="0"/>
        <v>1371.4099999999999</v>
      </c>
      <c r="R13" s="77">
        <v>28</v>
      </c>
      <c r="S13" s="77">
        <v>22.9</v>
      </c>
      <c r="T13" s="77">
        <v>0</v>
      </c>
      <c r="U13" s="77">
        <v>0</v>
      </c>
      <c r="V13" s="77">
        <v>68</v>
      </c>
      <c r="W13" s="77">
        <v>40.7</v>
      </c>
      <c r="X13" s="77">
        <v>1</v>
      </c>
      <c r="Y13" s="77">
        <v>0.5</v>
      </c>
      <c r="Z13" s="65">
        <f t="shared" si="1"/>
        <v>97</v>
      </c>
      <c r="AA13" s="65">
        <f t="shared" si="1"/>
        <v>64.1</v>
      </c>
      <c r="AB13" s="36">
        <f t="shared" si="2"/>
        <v>1517</v>
      </c>
      <c r="AC13" s="36">
        <f t="shared" si="2"/>
        <v>1435.5099999999998</v>
      </c>
      <c r="AD13" s="78">
        <v>3527927.6</v>
      </c>
      <c r="AE13" s="79">
        <v>212432.9</v>
      </c>
      <c r="AF13" s="79">
        <v>418071</v>
      </c>
      <c r="AG13" s="79">
        <v>27318.07</v>
      </c>
      <c r="AH13" s="79">
        <v>490414.43</v>
      </c>
      <c r="AI13" s="79">
        <v>351166.71</v>
      </c>
      <c r="AJ13" s="41">
        <f t="shared" si="3"/>
        <v>5027330.71</v>
      </c>
      <c r="AK13" s="53">
        <v>371008</v>
      </c>
      <c r="AL13" s="53">
        <v>8657</v>
      </c>
      <c r="AM13" s="42">
        <f t="shared" si="4"/>
        <v>379665</v>
      </c>
      <c r="AN13" s="43">
        <f t="shared" si="5"/>
        <v>5406995.71</v>
      </c>
      <c r="AO13" s="57"/>
    </row>
    <row r="14" spans="1:41" ht="61.5">
      <c r="A14" s="46" t="s">
        <v>31</v>
      </c>
      <c r="B14" s="9" t="s">
        <v>52</v>
      </c>
      <c r="C14" s="46" t="s">
        <v>53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70">
        <f t="shared" si="0"/>
        <v>0</v>
      </c>
      <c r="Q14" s="70">
        <f t="shared" si="0"/>
        <v>0</v>
      </c>
      <c r="R14" s="47"/>
      <c r="S14" s="47"/>
      <c r="T14" s="47"/>
      <c r="U14" s="47"/>
      <c r="V14" s="47"/>
      <c r="W14" s="47"/>
      <c r="X14" s="47"/>
      <c r="Y14" s="47"/>
      <c r="Z14" s="65">
        <f t="shared" si="1"/>
        <v>0</v>
      </c>
      <c r="AA14" s="65">
        <f t="shared" si="1"/>
        <v>0</v>
      </c>
      <c r="AB14" s="36">
        <f t="shared" si="2"/>
        <v>0</v>
      </c>
      <c r="AC14" s="36">
        <f t="shared" si="2"/>
        <v>0</v>
      </c>
      <c r="AD14" s="29"/>
      <c r="AE14" s="29"/>
      <c r="AF14" s="29"/>
      <c r="AG14" s="29"/>
      <c r="AH14" s="29"/>
      <c r="AI14" s="29"/>
      <c r="AJ14" s="41">
        <f t="shared" si="3"/>
        <v>0</v>
      </c>
      <c r="AK14" s="30"/>
      <c r="AL14" s="30"/>
      <c r="AM14" s="42">
        <f t="shared" si="4"/>
        <v>0</v>
      </c>
      <c r="AN14" s="43">
        <f t="shared" si="5"/>
        <v>0</v>
      </c>
      <c r="AO14" s="57"/>
    </row>
    <row r="15" spans="1:41" ht="61.5">
      <c r="A15" s="46" t="s">
        <v>80</v>
      </c>
      <c r="B15" s="9" t="s">
        <v>52</v>
      </c>
      <c r="C15" s="46" t="s">
        <v>53</v>
      </c>
      <c r="D15" s="87">
        <v>18</v>
      </c>
      <c r="E15" s="88">
        <v>15.29</v>
      </c>
      <c r="F15" s="88">
        <v>25</v>
      </c>
      <c r="G15" s="88">
        <v>23.56</v>
      </c>
      <c r="H15" s="88">
        <v>75</v>
      </c>
      <c r="I15" s="88">
        <v>70.59</v>
      </c>
      <c r="J15" s="88">
        <v>17</v>
      </c>
      <c r="K15" s="88">
        <v>16.91</v>
      </c>
      <c r="L15" s="88">
        <v>3</v>
      </c>
      <c r="M15" s="88">
        <v>3</v>
      </c>
      <c r="N15" s="88">
        <v>13</v>
      </c>
      <c r="O15" s="88">
        <v>13</v>
      </c>
      <c r="P15" s="70">
        <f t="shared" si="0"/>
        <v>151</v>
      </c>
      <c r="Q15" s="70">
        <f t="shared" si="0"/>
        <v>142.35</v>
      </c>
      <c r="R15" s="77">
        <v>2</v>
      </c>
      <c r="S15" s="77">
        <v>2</v>
      </c>
      <c r="T15" s="77"/>
      <c r="U15" s="77"/>
      <c r="V15" s="77">
        <v>3</v>
      </c>
      <c r="W15" s="77">
        <v>3</v>
      </c>
      <c r="X15" s="77"/>
      <c r="Y15" s="77"/>
      <c r="Z15" s="65">
        <f t="shared" si="1"/>
        <v>5</v>
      </c>
      <c r="AA15" s="65">
        <f t="shared" si="1"/>
        <v>5</v>
      </c>
      <c r="AB15" s="36">
        <f t="shared" si="2"/>
        <v>156</v>
      </c>
      <c r="AC15" s="36">
        <f t="shared" si="2"/>
        <v>147.35</v>
      </c>
      <c r="AD15" s="78">
        <v>371358</v>
      </c>
      <c r="AE15" s="79">
        <v>3877</v>
      </c>
      <c r="AF15" s="79"/>
      <c r="AG15" s="79"/>
      <c r="AH15" s="79">
        <v>91785</v>
      </c>
      <c r="AI15" s="79">
        <v>30576</v>
      </c>
      <c r="AJ15" s="41">
        <f t="shared" si="3"/>
        <v>497596</v>
      </c>
      <c r="AK15" s="30">
        <v>49630.7</v>
      </c>
      <c r="AL15" s="30"/>
      <c r="AM15" s="42">
        <f t="shared" si="4"/>
        <v>49630.7</v>
      </c>
      <c r="AN15" s="43">
        <f t="shared" si="5"/>
        <v>547226.7</v>
      </c>
      <c r="AO15" s="57"/>
    </row>
    <row r="16" spans="1:41" ht="61.5">
      <c r="A16" s="46" t="s">
        <v>33</v>
      </c>
      <c r="B16" s="9" t="s">
        <v>52</v>
      </c>
      <c r="C16" s="46" t="s">
        <v>53</v>
      </c>
      <c r="D16" s="87">
        <v>25</v>
      </c>
      <c r="E16" s="88">
        <v>23.22</v>
      </c>
      <c r="F16" s="88">
        <v>32</v>
      </c>
      <c r="G16" s="88">
        <v>29.8</v>
      </c>
      <c r="H16" s="88">
        <v>123</v>
      </c>
      <c r="I16" s="88">
        <v>116.45</v>
      </c>
      <c r="J16" s="88">
        <v>28</v>
      </c>
      <c r="K16" s="88">
        <v>26.39</v>
      </c>
      <c r="L16" s="88">
        <v>4</v>
      </c>
      <c r="M16" s="88">
        <v>4</v>
      </c>
      <c r="N16" s="88">
        <v>9</v>
      </c>
      <c r="O16" s="88">
        <v>9</v>
      </c>
      <c r="P16" s="70">
        <f t="shared" si="0"/>
        <v>221</v>
      </c>
      <c r="Q16" s="70">
        <f t="shared" si="0"/>
        <v>208.86</v>
      </c>
      <c r="R16" s="77">
        <v>10</v>
      </c>
      <c r="S16" s="77">
        <v>9.54</v>
      </c>
      <c r="T16" s="77"/>
      <c r="U16" s="77"/>
      <c r="V16" s="77">
        <v>6</v>
      </c>
      <c r="W16" s="77">
        <v>5.4</v>
      </c>
      <c r="X16" s="77"/>
      <c r="Y16" s="77"/>
      <c r="Z16" s="65">
        <f t="shared" si="1"/>
        <v>16</v>
      </c>
      <c r="AA16" s="65">
        <f t="shared" si="1"/>
        <v>14.94</v>
      </c>
      <c r="AB16" s="36">
        <f t="shared" si="2"/>
        <v>237</v>
      </c>
      <c r="AC16" s="36">
        <f t="shared" si="2"/>
        <v>223.8</v>
      </c>
      <c r="AD16" s="78">
        <v>581767</v>
      </c>
      <c r="AE16" s="79">
        <v>6452</v>
      </c>
      <c r="AF16" s="79">
        <v>825</v>
      </c>
      <c r="AG16" s="79">
        <v>888</v>
      </c>
      <c r="AH16" s="79">
        <v>145262</v>
      </c>
      <c r="AI16" s="79">
        <v>43430</v>
      </c>
      <c r="AJ16" s="41">
        <f t="shared" si="3"/>
        <v>778624</v>
      </c>
      <c r="AK16" s="53">
        <v>57891.73</v>
      </c>
      <c r="AL16" s="30"/>
      <c r="AM16" s="42">
        <f t="shared" si="4"/>
        <v>57891.73</v>
      </c>
      <c r="AN16" s="43">
        <f t="shared" si="5"/>
        <v>836515.73</v>
      </c>
      <c r="AO16" s="57"/>
    </row>
    <row r="17" spans="1:41" ht="61.5">
      <c r="A17" s="46" t="s">
        <v>81</v>
      </c>
      <c r="B17" s="9" t="s">
        <v>52</v>
      </c>
      <c r="C17" s="46" t="s">
        <v>53</v>
      </c>
      <c r="D17" s="80">
        <v>33</v>
      </c>
      <c r="E17" s="77">
        <v>29</v>
      </c>
      <c r="F17" s="77">
        <v>30</v>
      </c>
      <c r="G17" s="77">
        <v>28</v>
      </c>
      <c r="H17" s="77">
        <v>22</v>
      </c>
      <c r="I17" s="77">
        <v>22</v>
      </c>
      <c r="J17" s="77">
        <v>5</v>
      </c>
      <c r="K17" s="77">
        <v>5</v>
      </c>
      <c r="L17" s="77"/>
      <c r="M17" s="77"/>
      <c r="N17" s="77">
        <v>5</v>
      </c>
      <c r="O17" s="77">
        <v>1</v>
      </c>
      <c r="P17" s="70">
        <f t="shared" si="0"/>
        <v>95</v>
      </c>
      <c r="Q17" s="70">
        <f t="shared" si="0"/>
        <v>85</v>
      </c>
      <c r="R17" s="77">
        <v>0</v>
      </c>
      <c r="S17" s="77">
        <v>0</v>
      </c>
      <c r="T17" s="77"/>
      <c r="U17" s="77"/>
      <c r="V17" s="77"/>
      <c r="W17" s="77"/>
      <c r="X17" s="77"/>
      <c r="Y17" s="77"/>
      <c r="Z17" s="65">
        <f t="shared" si="1"/>
        <v>0</v>
      </c>
      <c r="AA17" s="65">
        <f t="shared" si="1"/>
        <v>0</v>
      </c>
      <c r="AB17" s="36">
        <f t="shared" si="2"/>
        <v>95</v>
      </c>
      <c r="AC17" s="36">
        <f t="shared" si="2"/>
        <v>85</v>
      </c>
      <c r="AD17" s="78">
        <v>264231</v>
      </c>
      <c r="AE17" s="79">
        <v>17336</v>
      </c>
      <c r="AF17" s="79">
        <v>0</v>
      </c>
      <c r="AG17" s="79">
        <v>112</v>
      </c>
      <c r="AH17" s="79">
        <v>46310</v>
      </c>
      <c r="AI17" s="79">
        <v>25858</v>
      </c>
      <c r="AJ17" s="41">
        <f t="shared" si="3"/>
        <v>353847</v>
      </c>
      <c r="AK17" s="53">
        <v>0</v>
      </c>
      <c r="AL17" s="30"/>
      <c r="AM17" s="42">
        <f t="shared" si="4"/>
        <v>0</v>
      </c>
      <c r="AN17" s="43">
        <f t="shared" si="5"/>
        <v>353847</v>
      </c>
      <c r="AO17" s="57"/>
    </row>
    <row r="18" spans="1:41" ht="61.5">
      <c r="A18" s="46" t="s">
        <v>35</v>
      </c>
      <c r="B18" s="9" t="s">
        <v>52</v>
      </c>
      <c r="C18" s="46" t="s">
        <v>53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70">
        <f t="shared" si="0"/>
        <v>0</v>
      </c>
      <c r="Q18" s="70">
        <f t="shared" si="0"/>
        <v>0</v>
      </c>
      <c r="R18" s="47"/>
      <c r="S18" s="47"/>
      <c r="T18" s="47"/>
      <c r="U18" s="47"/>
      <c r="V18" s="47"/>
      <c r="W18" s="47"/>
      <c r="X18" s="47"/>
      <c r="Y18" s="47"/>
      <c r="Z18" s="65">
        <f t="shared" si="1"/>
        <v>0</v>
      </c>
      <c r="AA18" s="65">
        <f t="shared" si="1"/>
        <v>0</v>
      </c>
      <c r="AB18" s="36">
        <f t="shared" si="2"/>
        <v>0</v>
      </c>
      <c r="AC18" s="36">
        <f t="shared" si="2"/>
        <v>0</v>
      </c>
      <c r="AD18" s="29"/>
      <c r="AE18" s="29"/>
      <c r="AF18" s="29"/>
      <c r="AG18" s="29"/>
      <c r="AH18" s="29"/>
      <c r="AI18" s="29"/>
      <c r="AJ18" s="41">
        <f t="shared" si="3"/>
        <v>0</v>
      </c>
      <c r="AK18" s="30"/>
      <c r="AL18" s="30"/>
      <c r="AM18" s="42">
        <f t="shared" si="4"/>
        <v>0</v>
      </c>
      <c r="AN18" s="43">
        <f t="shared" si="5"/>
        <v>0</v>
      </c>
      <c r="AO18" s="57"/>
    </row>
    <row r="19" spans="1:41" ht="61.5">
      <c r="A19" s="46" t="s">
        <v>36</v>
      </c>
      <c r="B19" s="9" t="s">
        <v>52</v>
      </c>
      <c r="C19" s="46" t="s">
        <v>53</v>
      </c>
      <c r="D19" s="83">
        <v>8</v>
      </c>
      <c r="E19" s="49">
        <v>6.4</v>
      </c>
      <c r="F19" s="49">
        <v>28</v>
      </c>
      <c r="G19" s="49">
        <v>23.5</v>
      </c>
      <c r="H19" s="49">
        <v>140</v>
      </c>
      <c r="I19" s="49">
        <v>123.3</v>
      </c>
      <c r="J19" s="49">
        <v>65</v>
      </c>
      <c r="K19" s="49">
        <v>57.6</v>
      </c>
      <c r="L19" s="49">
        <v>35</v>
      </c>
      <c r="M19" s="49">
        <v>32.8</v>
      </c>
      <c r="N19" s="49"/>
      <c r="O19" s="49"/>
      <c r="P19" s="70">
        <f t="shared" si="0"/>
        <v>276</v>
      </c>
      <c r="Q19" s="70">
        <f t="shared" si="0"/>
        <v>243.59999999999997</v>
      </c>
      <c r="R19" s="49">
        <v>15</v>
      </c>
      <c r="S19" s="49">
        <v>11.75</v>
      </c>
      <c r="T19" s="47"/>
      <c r="U19" s="47"/>
      <c r="V19" s="47"/>
      <c r="W19" s="47"/>
      <c r="X19" s="47"/>
      <c r="Y19" s="47"/>
      <c r="Z19" s="65">
        <f t="shared" si="1"/>
        <v>15</v>
      </c>
      <c r="AA19" s="65">
        <f t="shared" si="1"/>
        <v>11.75</v>
      </c>
      <c r="AB19" s="36">
        <f t="shared" si="2"/>
        <v>291</v>
      </c>
      <c r="AC19" s="36">
        <f t="shared" si="2"/>
        <v>255.34999999999997</v>
      </c>
      <c r="AD19" s="95">
        <v>830406.88</v>
      </c>
      <c r="AE19" s="52">
        <v>2182</v>
      </c>
      <c r="AF19" s="52"/>
      <c r="AG19" s="52">
        <v>85.78</v>
      </c>
      <c r="AH19" s="52">
        <v>203579.91</v>
      </c>
      <c r="AI19" s="52">
        <v>73681.8</v>
      </c>
      <c r="AJ19" s="41">
        <f t="shared" si="3"/>
        <v>1109936.37</v>
      </c>
      <c r="AK19" s="56">
        <v>37137.65</v>
      </c>
      <c r="AL19" s="30"/>
      <c r="AM19" s="42">
        <f t="shared" si="4"/>
        <v>37137.65</v>
      </c>
      <c r="AN19" s="43">
        <f t="shared" si="5"/>
        <v>1147074.02</v>
      </c>
      <c r="AO19" s="57"/>
    </row>
    <row r="20" spans="1:41" ht="61.5">
      <c r="A20" s="46" t="s">
        <v>37</v>
      </c>
      <c r="B20" s="9" t="s">
        <v>56</v>
      </c>
      <c r="C20" s="46" t="s">
        <v>53</v>
      </c>
      <c r="D20" s="47">
        <v>743</v>
      </c>
      <c r="E20" s="47">
        <v>675.48</v>
      </c>
      <c r="F20" s="47">
        <v>299</v>
      </c>
      <c r="G20" s="47">
        <v>281.02</v>
      </c>
      <c r="H20" s="47">
        <v>744</v>
      </c>
      <c r="I20" s="47">
        <v>713.22</v>
      </c>
      <c r="J20" s="47">
        <v>85</v>
      </c>
      <c r="K20" s="47">
        <v>84.65</v>
      </c>
      <c r="L20" s="47">
        <v>8</v>
      </c>
      <c r="M20" s="47">
        <v>7.78</v>
      </c>
      <c r="N20" s="47">
        <v>0</v>
      </c>
      <c r="O20" s="47">
        <v>0</v>
      </c>
      <c r="P20" s="70">
        <f t="shared" si="0"/>
        <v>1879</v>
      </c>
      <c r="Q20" s="70">
        <f t="shared" si="0"/>
        <v>1762.15</v>
      </c>
      <c r="R20" s="47">
        <v>109</v>
      </c>
      <c r="S20" s="47">
        <v>109</v>
      </c>
      <c r="T20" s="47">
        <v>0</v>
      </c>
      <c r="U20" s="47">
        <v>0</v>
      </c>
      <c r="V20" s="47">
        <v>46</v>
      </c>
      <c r="W20" s="47">
        <v>46</v>
      </c>
      <c r="X20" s="47">
        <v>0</v>
      </c>
      <c r="Y20" s="47">
        <v>0</v>
      </c>
      <c r="Z20" s="65">
        <f t="shared" si="1"/>
        <v>155</v>
      </c>
      <c r="AA20" s="65">
        <f t="shared" si="1"/>
        <v>155</v>
      </c>
      <c r="AB20" s="36">
        <f t="shared" si="2"/>
        <v>2034</v>
      </c>
      <c r="AC20" s="36">
        <f t="shared" si="2"/>
        <v>1917.15</v>
      </c>
      <c r="AD20" s="29">
        <v>4386976</v>
      </c>
      <c r="AE20" s="29">
        <v>11608</v>
      </c>
      <c r="AF20" s="29">
        <v>0</v>
      </c>
      <c r="AG20" s="29">
        <v>10809</v>
      </c>
      <c r="AH20" s="29">
        <v>814846</v>
      </c>
      <c r="AI20" s="29">
        <v>329738</v>
      </c>
      <c r="AJ20" s="41">
        <f t="shared" si="3"/>
        <v>5553977</v>
      </c>
      <c r="AK20" s="30">
        <v>708545</v>
      </c>
      <c r="AL20" s="30">
        <v>0</v>
      </c>
      <c r="AM20" s="42">
        <f t="shared" si="4"/>
        <v>708545</v>
      </c>
      <c r="AN20" s="43">
        <f t="shared" si="5"/>
        <v>6262522</v>
      </c>
      <c r="AO20" s="57"/>
    </row>
    <row r="21" spans="1:41" ht="61.5">
      <c r="A21" s="46" t="s">
        <v>38</v>
      </c>
      <c r="B21" s="9" t="s">
        <v>52</v>
      </c>
      <c r="C21" s="46" t="s">
        <v>53</v>
      </c>
      <c r="D21" s="47">
        <v>332</v>
      </c>
      <c r="E21" s="47">
        <v>309.26</v>
      </c>
      <c r="F21" s="47">
        <v>497</v>
      </c>
      <c r="G21" s="47">
        <v>475.9</v>
      </c>
      <c r="H21" s="47">
        <v>1404</v>
      </c>
      <c r="I21" s="47">
        <v>1380.66</v>
      </c>
      <c r="J21" s="47">
        <v>176</v>
      </c>
      <c r="K21" s="47">
        <v>171.67</v>
      </c>
      <c r="L21" s="47">
        <v>100</v>
      </c>
      <c r="M21" s="47">
        <v>97.64</v>
      </c>
      <c r="N21" s="47">
        <v>51</v>
      </c>
      <c r="O21" s="47">
        <v>26</v>
      </c>
      <c r="P21" s="70">
        <f t="shared" si="0"/>
        <v>2560</v>
      </c>
      <c r="Q21" s="70">
        <f t="shared" si="0"/>
        <v>2461.13</v>
      </c>
      <c r="R21" s="47">
        <v>19</v>
      </c>
      <c r="S21" s="47">
        <v>19</v>
      </c>
      <c r="T21" s="47">
        <v>16</v>
      </c>
      <c r="U21" s="47">
        <v>16</v>
      </c>
      <c r="V21" s="47">
        <v>4</v>
      </c>
      <c r="W21" s="47">
        <v>4</v>
      </c>
      <c r="X21" s="47">
        <v>0</v>
      </c>
      <c r="Y21" s="47">
        <v>0</v>
      </c>
      <c r="Z21" s="65">
        <f t="shared" si="1"/>
        <v>39</v>
      </c>
      <c r="AA21" s="65">
        <f t="shared" si="1"/>
        <v>39</v>
      </c>
      <c r="AB21" s="36">
        <f t="shared" si="2"/>
        <v>2599</v>
      </c>
      <c r="AC21" s="36">
        <f t="shared" si="2"/>
        <v>2500.13</v>
      </c>
      <c r="AD21" s="29">
        <v>6980750.779999996</v>
      </c>
      <c r="AE21" s="29">
        <v>429853.19000000315</v>
      </c>
      <c r="AF21" s="29">
        <v>0</v>
      </c>
      <c r="AG21" s="29">
        <v>20530.909999999996</v>
      </c>
      <c r="AH21" s="29">
        <v>838102.3400000057</v>
      </c>
      <c r="AI21" s="29">
        <v>627397.3699999998</v>
      </c>
      <c r="AJ21" s="41">
        <f t="shared" si="3"/>
        <v>8896634.590000004</v>
      </c>
      <c r="AK21" s="30">
        <v>669008.81</v>
      </c>
      <c r="AL21" s="30">
        <v>6510</v>
      </c>
      <c r="AM21" s="42">
        <f t="shared" si="4"/>
        <v>675518.81</v>
      </c>
      <c r="AN21" s="43">
        <f t="shared" si="5"/>
        <v>9572153.400000004</v>
      </c>
      <c r="AO21" s="57"/>
    </row>
    <row r="22" spans="1:41" ht="61.5">
      <c r="A22" s="46" t="s">
        <v>39</v>
      </c>
      <c r="B22" s="9" t="s">
        <v>56</v>
      </c>
      <c r="C22" s="46" t="s">
        <v>53</v>
      </c>
      <c r="D22" s="47">
        <v>6</v>
      </c>
      <c r="E22" s="47">
        <v>4.89</v>
      </c>
      <c r="F22" s="47">
        <v>18</v>
      </c>
      <c r="G22" s="47">
        <v>17.76</v>
      </c>
      <c r="H22" s="47">
        <v>38</v>
      </c>
      <c r="I22" s="47">
        <v>37.41</v>
      </c>
      <c r="J22" s="47">
        <v>18</v>
      </c>
      <c r="K22" s="47">
        <v>17.17</v>
      </c>
      <c r="L22" s="47">
        <v>1</v>
      </c>
      <c r="M22" s="47">
        <v>1</v>
      </c>
      <c r="N22" s="47"/>
      <c r="O22" s="47"/>
      <c r="P22" s="70">
        <f t="shared" si="0"/>
        <v>81</v>
      </c>
      <c r="Q22" s="70">
        <f t="shared" si="0"/>
        <v>78.23</v>
      </c>
      <c r="R22" s="47"/>
      <c r="S22" s="47"/>
      <c r="T22" s="47"/>
      <c r="U22" s="47"/>
      <c r="V22" s="47"/>
      <c r="W22" s="47"/>
      <c r="X22" s="47"/>
      <c r="Y22" s="47"/>
      <c r="Z22" s="65">
        <f t="shared" si="1"/>
        <v>0</v>
      </c>
      <c r="AA22" s="65">
        <f t="shared" si="1"/>
        <v>0</v>
      </c>
      <c r="AB22" s="36">
        <f t="shared" si="2"/>
        <v>81</v>
      </c>
      <c r="AC22" s="36">
        <f t="shared" si="2"/>
        <v>78.23</v>
      </c>
      <c r="AD22" s="29">
        <v>252757.66</v>
      </c>
      <c r="AE22" s="29">
        <v>65</v>
      </c>
      <c r="AF22" s="29"/>
      <c r="AG22" s="29"/>
      <c r="AH22" s="29">
        <v>47782.3</v>
      </c>
      <c r="AI22" s="29">
        <v>20672.67</v>
      </c>
      <c r="AJ22" s="41">
        <f t="shared" si="3"/>
        <v>321277.63</v>
      </c>
      <c r="AK22" s="30"/>
      <c r="AL22" s="30">
        <v>7528.69</v>
      </c>
      <c r="AM22" s="42">
        <f t="shared" si="4"/>
        <v>7528.69</v>
      </c>
      <c r="AN22" s="43">
        <f t="shared" si="5"/>
        <v>328806.32</v>
      </c>
      <c r="AO22" s="57"/>
    </row>
    <row r="23" spans="1:41" ht="61.5">
      <c r="A23" s="46" t="s">
        <v>40</v>
      </c>
      <c r="B23" s="9" t="s">
        <v>52</v>
      </c>
      <c r="C23" s="46" t="s">
        <v>53</v>
      </c>
      <c r="D23" s="47">
        <v>264</v>
      </c>
      <c r="E23" s="47">
        <v>238.5</v>
      </c>
      <c r="F23" s="47">
        <v>461</v>
      </c>
      <c r="G23" s="47">
        <v>432.1</v>
      </c>
      <c r="H23" s="47">
        <v>1151</v>
      </c>
      <c r="I23" s="47">
        <v>1102.6</v>
      </c>
      <c r="J23" s="47">
        <v>377</v>
      </c>
      <c r="K23" s="47">
        <v>360.7</v>
      </c>
      <c r="L23" s="47">
        <v>19</v>
      </c>
      <c r="M23" s="47">
        <v>18.6</v>
      </c>
      <c r="N23" s="47">
        <v>287</v>
      </c>
      <c r="O23" s="47">
        <v>280.5</v>
      </c>
      <c r="P23" s="70">
        <f t="shared" si="0"/>
        <v>2559</v>
      </c>
      <c r="Q23" s="70">
        <f t="shared" si="0"/>
        <v>2432.9999999999995</v>
      </c>
      <c r="R23" s="47">
        <v>14</v>
      </c>
      <c r="S23" s="47">
        <v>14</v>
      </c>
      <c r="T23" s="47">
        <v>0</v>
      </c>
      <c r="U23" s="47">
        <v>0</v>
      </c>
      <c r="V23" s="47">
        <v>4</v>
      </c>
      <c r="W23" s="47">
        <v>3.43</v>
      </c>
      <c r="X23" s="47">
        <v>0</v>
      </c>
      <c r="Y23" s="47">
        <v>0</v>
      </c>
      <c r="Z23" s="65">
        <f t="shared" si="1"/>
        <v>18</v>
      </c>
      <c r="AA23" s="65">
        <f t="shared" si="1"/>
        <v>17.43</v>
      </c>
      <c r="AB23" s="36">
        <f t="shared" si="2"/>
        <v>2577</v>
      </c>
      <c r="AC23" s="36">
        <f t="shared" si="2"/>
        <v>2450.4299999999994</v>
      </c>
      <c r="AD23" s="29">
        <v>6648802.549999999</v>
      </c>
      <c r="AE23" s="29">
        <v>350201.63000000006</v>
      </c>
      <c r="AF23" s="29">
        <v>64395.4</v>
      </c>
      <c r="AG23" s="29">
        <v>51157.22</v>
      </c>
      <c r="AH23" s="29">
        <v>1671559.1499999997</v>
      </c>
      <c r="AI23" s="29">
        <v>577205.4500000001</v>
      </c>
      <c r="AJ23" s="41">
        <f t="shared" si="3"/>
        <v>9363321.399999999</v>
      </c>
      <c r="AK23" s="30">
        <v>155502.45</v>
      </c>
      <c r="AL23" s="30"/>
      <c r="AM23" s="42">
        <f t="shared" si="4"/>
        <v>155502.45</v>
      </c>
      <c r="AN23" s="43">
        <f t="shared" si="5"/>
        <v>9518823.849999998</v>
      </c>
      <c r="AO23" s="57"/>
    </row>
    <row r="24" spans="1:41" ht="61.5">
      <c r="A24" s="46" t="s">
        <v>41</v>
      </c>
      <c r="B24" s="9" t="s">
        <v>52</v>
      </c>
      <c r="C24" s="46" t="s">
        <v>53</v>
      </c>
      <c r="D24" s="49"/>
      <c r="E24" s="49"/>
      <c r="F24" s="49"/>
      <c r="G24" s="49"/>
      <c r="H24" s="49">
        <v>10</v>
      </c>
      <c r="I24" s="49">
        <v>9.6</v>
      </c>
      <c r="J24" s="49">
        <v>3</v>
      </c>
      <c r="K24" s="49">
        <v>2.3</v>
      </c>
      <c r="L24" s="49">
        <v>2</v>
      </c>
      <c r="M24" s="49">
        <v>1.6</v>
      </c>
      <c r="N24" s="49"/>
      <c r="O24" s="49"/>
      <c r="P24" s="70">
        <f t="shared" si="0"/>
        <v>15</v>
      </c>
      <c r="Q24" s="70">
        <f t="shared" si="0"/>
        <v>13.499999999999998</v>
      </c>
      <c r="R24" s="49">
        <v>4</v>
      </c>
      <c r="S24" s="49">
        <v>4</v>
      </c>
      <c r="T24" s="49"/>
      <c r="U24" s="49"/>
      <c r="V24" s="49"/>
      <c r="W24" s="49"/>
      <c r="X24" s="49"/>
      <c r="Y24" s="49"/>
      <c r="Z24" s="65">
        <f t="shared" si="1"/>
        <v>4</v>
      </c>
      <c r="AA24" s="65">
        <f t="shared" si="1"/>
        <v>4</v>
      </c>
      <c r="AB24" s="36">
        <f t="shared" si="2"/>
        <v>19</v>
      </c>
      <c r="AC24" s="36">
        <f t="shared" si="2"/>
        <v>17.5</v>
      </c>
      <c r="AD24" s="95">
        <v>49488.07</v>
      </c>
      <c r="AE24" s="52"/>
      <c r="AF24" s="52"/>
      <c r="AG24" s="52">
        <v>0</v>
      </c>
      <c r="AH24" s="52">
        <v>8214.11</v>
      </c>
      <c r="AI24" s="52">
        <v>4384.99</v>
      </c>
      <c r="AJ24" s="41">
        <f t="shared" si="3"/>
        <v>62087.17</v>
      </c>
      <c r="AK24" s="56">
        <v>22548.79</v>
      </c>
      <c r="AL24" s="30"/>
      <c r="AM24" s="42">
        <f t="shared" si="4"/>
        <v>22548.79</v>
      </c>
      <c r="AN24" s="43">
        <f t="shared" si="5"/>
        <v>84635.95999999999</v>
      </c>
      <c r="AO24" s="57"/>
    </row>
    <row r="25" spans="1:41" ht="61.5">
      <c r="A25" s="46" t="s">
        <v>42</v>
      </c>
      <c r="B25" s="9" t="s">
        <v>52</v>
      </c>
      <c r="C25" s="46" t="s">
        <v>53</v>
      </c>
      <c r="D25" s="80">
        <v>134</v>
      </c>
      <c r="E25" s="77">
        <v>128</v>
      </c>
      <c r="F25" s="77">
        <v>259</v>
      </c>
      <c r="G25" s="77">
        <v>246</v>
      </c>
      <c r="H25" s="77">
        <v>993</v>
      </c>
      <c r="I25" s="77">
        <v>972</v>
      </c>
      <c r="J25" s="77">
        <v>330</v>
      </c>
      <c r="K25" s="77">
        <v>320</v>
      </c>
      <c r="L25" s="77">
        <v>30</v>
      </c>
      <c r="M25" s="77">
        <v>28</v>
      </c>
      <c r="N25" s="77">
        <v>53</v>
      </c>
      <c r="O25" s="77">
        <v>44</v>
      </c>
      <c r="P25" s="70">
        <f t="shared" si="0"/>
        <v>1799</v>
      </c>
      <c r="Q25" s="70">
        <f t="shared" si="0"/>
        <v>1738</v>
      </c>
      <c r="R25" s="77">
        <v>11</v>
      </c>
      <c r="S25" s="77">
        <v>10</v>
      </c>
      <c r="T25" s="77">
        <v>1</v>
      </c>
      <c r="U25" s="77">
        <v>1</v>
      </c>
      <c r="V25" s="77">
        <v>8</v>
      </c>
      <c r="W25" s="77">
        <v>8</v>
      </c>
      <c r="X25" s="77"/>
      <c r="Y25" s="77"/>
      <c r="Z25" s="65">
        <f t="shared" si="1"/>
        <v>20</v>
      </c>
      <c r="AA25" s="65">
        <f t="shared" si="1"/>
        <v>19</v>
      </c>
      <c r="AB25" s="36">
        <f t="shared" si="2"/>
        <v>1819</v>
      </c>
      <c r="AC25" s="36">
        <f t="shared" si="2"/>
        <v>1757</v>
      </c>
      <c r="AD25" s="78">
        <v>5146618</v>
      </c>
      <c r="AE25" s="79">
        <v>183353</v>
      </c>
      <c r="AF25" s="79">
        <v>1401</v>
      </c>
      <c r="AG25" s="79">
        <v>141049</v>
      </c>
      <c r="AH25" s="79">
        <v>1332103</v>
      </c>
      <c r="AI25" s="79">
        <v>456130</v>
      </c>
      <c r="AJ25" s="41">
        <f t="shared" si="3"/>
        <v>7260654</v>
      </c>
      <c r="AK25" s="53">
        <v>0</v>
      </c>
      <c r="AL25" s="30"/>
      <c r="AM25" s="42">
        <f t="shared" si="4"/>
        <v>0</v>
      </c>
      <c r="AN25" s="43">
        <f t="shared" si="5"/>
        <v>7260654</v>
      </c>
      <c r="AO25" s="57"/>
    </row>
    <row r="26" spans="1:41" ht="61.5">
      <c r="A26" s="46" t="s">
        <v>82</v>
      </c>
      <c r="B26" s="9" t="s">
        <v>56</v>
      </c>
      <c r="C26" s="46" t="s">
        <v>53</v>
      </c>
      <c r="D26" s="80">
        <v>96</v>
      </c>
      <c r="E26" s="77">
        <v>91.34</v>
      </c>
      <c r="F26" s="77">
        <v>406</v>
      </c>
      <c r="G26" s="77">
        <v>392.39</v>
      </c>
      <c r="H26" s="77">
        <v>565</v>
      </c>
      <c r="I26" s="77">
        <v>552.32</v>
      </c>
      <c r="J26" s="77">
        <v>163</v>
      </c>
      <c r="K26" s="77">
        <v>162.32</v>
      </c>
      <c r="L26" s="77">
        <v>36</v>
      </c>
      <c r="M26" s="77">
        <v>35.47</v>
      </c>
      <c r="N26" s="77">
        <v>2</v>
      </c>
      <c r="O26" s="77">
        <v>1.62</v>
      </c>
      <c r="P26" s="70">
        <f t="shared" si="0"/>
        <v>1268</v>
      </c>
      <c r="Q26" s="70">
        <f t="shared" si="0"/>
        <v>1235.46</v>
      </c>
      <c r="R26" s="77">
        <v>5</v>
      </c>
      <c r="S26" s="77">
        <v>5</v>
      </c>
      <c r="T26" s="77"/>
      <c r="U26" s="77"/>
      <c r="V26" s="77">
        <v>70</v>
      </c>
      <c r="W26" s="77">
        <v>70</v>
      </c>
      <c r="X26" s="77">
        <v>1</v>
      </c>
      <c r="Y26" s="77">
        <v>1</v>
      </c>
      <c r="Z26" s="65">
        <f t="shared" si="1"/>
        <v>76</v>
      </c>
      <c r="AA26" s="65">
        <f t="shared" si="1"/>
        <v>76</v>
      </c>
      <c r="AB26" s="36">
        <f t="shared" si="2"/>
        <v>1344</v>
      </c>
      <c r="AC26" s="36">
        <f t="shared" si="2"/>
        <v>1311.46</v>
      </c>
      <c r="AD26" s="78">
        <v>4264837.77</v>
      </c>
      <c r="AE26" s="79">
        <v>130500.26</v>
      </c>
      <c r="AF26" s="79"/>
      <c r="AG26" s="79">
        <v>3857.79</v>
      </c>
      <c r="AH26" s="79">
        <v>858946.94</v>
      </c>
      <c r="AI26" s="79">
        <v>396939.22</v>
      </c>
      <c r="AJ26" s="41">
        <f t="shared" si="3"/>
        <v>5655081.9799999995</v>
      </c>
      <c r="AK26" s="53">
        <v>568076</v>
      </c>
      <c r="AL26" s="30"/>
      <c r="AM26" s="42">
        <f t="shared" si="4"/>
        <v>568076</v>
      </c>
      <c r="AN26" s="43">
        <f t="shared" si="5"/>
        <v>6223157.9799999995</v>
      </c>
      <c r="AO26" s="57"/>
    </row>
    <row r="27" spans="1:41" ht="61.5">
      <c r="A27" s="46" t="s">
        <v>44</v>
      </c>
      <c r="B27" s="9" t="s">
        <v>52</v>
      </c>
      <c r="C27" s="46" t="s">
        <v>53</v>
      </c>
      <c r="D27" s="80">
        <v>1780</v>
      </c>
      <c r="E27" s="93">
        <v>1665.83</v>
      </c>
      <c r="F27" s="77">
        <v>697</v>
      </c>
      <c r="G27" s="77">
        <v>668</v>
      </c>
      <c r="H27" s="77">
        <v>114</v>
      </c>
      <c r="I27" s="93">
        <v>110.8866</v>
      </c>
      <c r="J27" s="77">
        <v>13</v>
      </c>
      <c r="K27" s="77">
        <v>13</v>
      </c>
      <c r="L27" s="77">
        <v>8</v>
      </c>
      <c r="M27" s="77">
        <v>8</v>
      </c>
      <c r="N27" s="77">
        <v>7</v>
      </c>
      <c r="O27" s="77">
        <v>0.96</v>
      </c>
      <c r="P27" s="70">
        <f t="shared" si="0"/>
        <v>2619</v>
      </c>
      <c r="Q27" s="70">
        <f t="shared" si="0"/>
        <v>2466.6766</v>
      </c>
      <c r="R27" s="77">
        <v>118</v>
      </c>
      <c r="S27" s="77">
        <v>118</v>
      </c>
      <c r="T27" s="77"/>
      <c r="U27" s="77"/>
      <c r="V27" s="77">
        <v>35</v>
      </c>
      <c r="W27" s="77">
        <v>35</v>
      </c>
      <c r="X27" s="77"/>
      <c r="Y27" s="77"/>
      <c r="Z27" s="65">
        <f t="shared" si="1"/>
        <v>153</v>
      </c>
      <c r="AA27" s="65">
        <f t="shared" si="1"/>
        <v>153</v>
      </c>
      <c r="AB27" s="36">
        <f t="shared" si="2"/>
        <v>2772</v>
      </c>
      <c r="AC27" s="36">
        <f t="shared" si="2"/>
        <v>2619.6766</v>
      </c>
      <c r="AD27" s="79">
        <v>4604317.680000102</v>
      </c>
      <c r="AE27" s="79">
        <v>157239.2199999996</v>
      </c>
      <c r="AF27" s="79">
        <v>6429.870000000001</v>
      </c>
      <c r="AG27" s="79">
        <v>117315.15000000001</v>
      </c>
      <c r="AH27" s="79">
        <v>319663.1000000007</v>
      </c>
      <c r="AI27" s="79">
        <v>374310.47000000393</v>
      </c>
      <c r="AJ27" s="41">
        <f t="shared" si="3"/>
        <v>5579275.490000106</v>
      </c>
      <c r="AK27" s="53">
        <v>1126396.92</v>
      </c>
      <c r="AL27" s="53">
        <v>5381</v>
      </c>
      <c r="AM27" s="42">
        <f t="shared" si="4"/>
        <v>1131777.92</v>
      </c>
      <c r="AN27" s="43">
        <f t="shared" si="5"/>
        <v>6711053.410000106</v>
      </c>
      <c r="AO27" s="57"/>
    </row>
    <row r="28" spans="1:41" ht="61.5">
      <c r="A28" s="46" t="s">
        <v>83</v>
      </c>
      <c r="B28" s="9" t="s">
        <v>52</v>
      </c>
      <c r="C28" s="46" t="s">
        <v>53</v>
      </c>
      <c r="D28" s="83"/>
      <c r="E28" s="49"/>
      <c r="F28" s="49">
        <v>39</v>
      </c>
      <c r="G28" s="49">
        <v>39</v>
      </c>
      <c r="H28" s="49">
        <v>46</v>
      </c>
      <c r="I28" s="49">
        <v>46</v>
      </c>
      <c r="J28" s="49">
        <v>109</v>
      </c>
      <c r="K28" s="49">
        <v>109</v>
      </c>
      <c r="L28" s="49">
        <v>4</v>
      </c>
      <c r="M28" s="49">
        <v>4</v>
      </c>
      <c r="N28" s="49">
        <v>2</v>
      </c>
      <c r="O28" s="49">
        <v>2</v>
      </c>
      <c r="P28" s="70">
        <f t="shared" si="0"/>
        <v>200</v>
      </c>
      <c r="Q28" s="70">
        <f t="shared" si="0"/>
        <v>200</v>
      </c>
      <c r="R28" s="49">
        <v>17</v>
      </c>
      <c r="S28" s="49">
        <v>17</v>
      </c>
      <c r="T28" s="49">
        <v>6</v>
      </c>
      <c r="U28" s="49">
        <v>6</v>
      </c>
      <c r="V28" s="49"/>
      <c r="W28" s="49"/>
      <c r="X28" s="49"/>
      <c r="Y28" s="49"/>
      <c r="Z28" s="65">
        <f t="shared" si="1"/>
        <v>23</v>
      </c>
      <c r="AA28" s="65">
        <f t="shared" si="1"/>
        <v>23</v>
      </c>
      <c r="AB28" s="36">
        <f t="shared" si="2"/>
        <v>223</v>
      </c>
      <c r="AC28" s="36">
        <f t="shared" si="2"/>
        <v>223</v>
      </c>
      <c r="AD28" s="100">
        <v>1156959.13</v>
      </c>
      <c r="AE28" s="100">
        <v>148.02999999999884</v>
      </c>
      <c r="AF28" s="52"/>
      <c r="AG28" s="52"/>
      <c r="AH28" s="100">
        <v>205793.77</v>
      </c>
      <c r="AI28" s="100">
        <v>79957.06</v>
      </c>
      <c r="AJ28" s="41">
        <f t="shared" si="3"/>
        <v>1442857.99</v>
      </c>
      <c r="AK28" s="100">
        <v>624584.25</v>
      </c>
      <c r="AL28" s="56"/>
      <c r="AM28" s="42">
        <f t="shared" si="4"/>
        <v>624584.25</v>
      </c>
      <c r="AN28" s="43">
        <f t="shared" si="5"/>
        <v>2067442.24</v>
      </c>
      <c r="AO28" s="57"/>
    </row>
    <row r="29" spans="1:41" ht="61.5">
      <c r="A29" s="46" t="s">
        <v>46</v>
      </c>
      <c r="B29" s="9" t="s">
        <v>52</v>
      </c>
      <c r="C29" s="46" t="s">
        <v>53</v>
      </c>
      <c r="D29" s="80">
        <v>28</v>
      </c>
      <c r="E29" s="77">
        <v>28</v>
      </c>
      <c r="F29" s="77">
        <v>10</v>
      </c>
      <c r="G29" s="77">
        <v>9.8</v>
      </c>
      <c r="H29" s="77">
        <v>57</v>
      </c>
      <c r="I29" s="77">
        <v>56.3</v>
      </c>
      <c r="J29" s="77">
        <v>11</v>
      </c>
      <c r="K29" s="77">
        <v>10.7</v>
      </c>
      <c r="L29" s="77">
        <v>6</v>
      </c>
      <c r="M29" s="77">
        <v>6</v>
      </c>
      <c r="N29" s="77"/>
      <c r="O29" s="77"/>
      <c r="P29" s="70">
        <f t="shared" si="0"/>
        <v>112</v>
      </c>
      <c r="Q29" s="70">
        <f t="shared" si="0"/>
        <v>110.8</v>
      </c>
      <c r="R29" s="77"/>
      <c r="S29" s="77"/>
      <c r="T29" s="77"/>
      <c r="U29" s="77"/>
      <c r="V29" s="77">
        <v>2</v>
      </c>
      <c r="W29" s="77">
        <v>1.6</v>
      </c>
      <c r="X29" s="77">
        <v>2</v>
      </c>
      <c r="Y29" s="77">
        <v>2</v>
      </c>
      <c r="Z29" s="65">
        <f t="shared" si="1"/>
        <v>4</v>
      </c>
      <c r="AA29" s="65">
        <f t="shared" si="1"/>
        <v>3.6</v>
      </c>
      <c r="AB29" s="36">
        <f t="shared" si="2"/>
        <v>116</v>
      </c>
      <c r="AC29" s="36">
        <f t="shared" si="2"/>
        <v>114.39999999999999</v>
      </c>
      <c r="AD29" s="78">
        <v>331891.32</v>
      </c>
      <c r="AE29" s="79"/>
      <c r="AF29" s="79"/>
      <c r="AG29" s="79"/>
      <c r="AH29" s="79">
        <v>60899.25</v>
      </c>
      <c r="AI29" s="79">
        <v>28972</v>
      </c>
      <c r="AJ29" s="41">
        <f t="shared" si="3"/>
        <v>421762.57</v>
      </c>
      <c r="AK29" s="53">
        <v>29037.84</v>
      </c>
      <c r="AL29" s="53">
        <v>4745</v>
      </c>
      <c r="AM29" s="42">
        <f t="shared" si="4"/>
        <v>33782.84</v>
      </c>
      <c r="AN29" s="43">
        <f t="shared" si="5"/>
        <v>455545.41000000003</v>
      </c>
      <c r="AO29" s="57"/>
    </row>
    <row r="30" spans="1:41" ht="61.5">
      <c r="A30" s="46" t="s">
        <v>47</v>
      </c>
      <c r="B30" s="9" t="s">
        <v>56</v>
      </c>
      <c r="C30" s="46" t="s">
        <v>53</v>
      </c>
      <c r="D30" s="80">
        <v>218</v>
      </c>
      <c r="E30" s="77">
        <v>194.6</v>
      </c>
      <c r="F30" s="77">
        <v>258</v>
      </c>
      <c r="G30" s="77">
        <v>244.97</v>
      </c>
      <c r="H30" s="77">
        <v>281</v>
      </c>
      <c r="I30" s="77">
        <v>274.38</v>
      </c>
      <c r="J30" s="77">
        <v>236</v>
      </c>
      <c r="K30" s="77">
        <v>223.41</v>
      </c>
      <c r="L30" s="77">
        <v>24</v>
      </c>
      <c r="M30" s="77">
        <v>23.41</v>
      </c>
      <c r="N30" s="77"/>
      <c r="O30" s="77"/>
      <c r="P30" s="70">
        <f t="shared" si="0"/>
        <v>1017</v>
      </c>
      <c r="Q30" s="70">
        <f t="shared" si="0"/>
        <v>960.77</v>
      </c>
      <c r="R30" s="77">
        <v>18</v>
      </c>
      <c r="S30" s="77">
        <v>18</v>
      </c>
      <c r="T30" s="77"/>
      <c r="U30" s="77"/>
      <c r="V30" s="77">
        <v>18</v>
      </c>
      <c r="W30" s="77">
        <v>18</v>
      </c>
      <c r="X30" s="77"/>
      <c r="Y30" s="77"/>
      <c r="Z30" s="65">
        <f t="shared" si="1"/>
        <v>36</v>
      </c>
      <c r="AA30" s="65">
        <f t="shared" si="1"/>
        <v>36</v>
      </c>
      <c r="AB30" s="36">
        <f t="shared" si="2"/>
        <v>1053</v>
      </c>
      <c r="AC30" s="36">
        <f t="shared" si="2"/>
        <v>996.77</v>
      </c>
      <c r="AD30" s="78">
        <v>2415664</v>
      </c>
      <c r="AE30" s="79">
        <v>102914</v>
      </c>
      <c r="AF30" s="79">
        <v>16113</v>
      </c>
      <c r="AG30" s="79">
        <v>195789</v>
      </c>
      <c r="AH30" s="79">
        <v>512797</v>
      </c>
      <c r="AI30" s="79">
        <v>282986</v>
      </c>
      <c r="AJ30" s="41">
        <f t="shared" si="3"/>
        <v>3526263</v>
      </c>
      <c r="AK30" s="53">
        <v>304226</v>
      </c>
      <c r="AL30" s="30"/>
      <c r="AM30" s="42">
        <f t="shared" si="4"/>
        <v>304226</v>
      </c>
      <c r="AN30" s="43">
        <f t="shared" si="5"/>
        <v>3830489</v>
      </c>
      <c r="AO30" s="57"/>
    </row>
    <row r="31" spans="1:41" ht="61.5">
      <c r="A31" s="46" t="s">
        <v>48</v>
      </c>
      <c r="B31" s="9" t="s">
        <v>56</v>
      </c>
      <c r="C31" s="46" t="s">
        <v>53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70">
        <f t="shared" si="0"/>
        <v>0</v>
      </c>
      <c r="Q31" s="70">
        <f t="shared" si="0"/>
        <v>0</v>
      </c>
      <c r="R31" s="47"/>
      <c r="S31" s="47"/>
      <c r="T31" s="47"/>
      <c r="U31" s="47"/>
      <c r="V31" s="47"/>
      <c r="W31" s="47"/>
      <c r="X31" s="47"/>
      <c r="Y31" s="47"/>
      <c r="Z31" s="65">
        <f t="shared" si="1"/>
        <v>0</v>
      </c>
      <c r="AA31" s="65">
        <f t="shared" si="1"/>
        <v>0</v>
      </c>
      <c r="AB31" s="36">
        <f t="shared" si="2"/>
        <v>0</v>
      </c>
      <c r="AC31" s="36">
        <f t="shared" si="2"/>
        <v>0</v>
      </c>
      <c r="AD31" s="29"/>
      <c r="AE31" s="29"/>
      <c r="AF31" s="29"/>
      <c r="AG31" s="29"/>
      <c r="AH31" s="29"/>
      <c r="AI31" s="29"/>
      <c r="AJ31" s="41">
        <f t="shared" si="3"/>
        <v>0</v>
      </c>
      <c r="AK31" s="30"/>
      <c r="AL31" s="30"/>
      <c r="AM31" s="42">
        <f t="shared" si="4"/>
        <v>0</v>
      </c>
      <c r="AN31" s="43">
        <f t="shared" si="5"/>
        <v>0</v>
      </c>
      <c r="AO31" s="57"/>
    </row>
    <row r="32" spans="1:41" ht="61.5">
      <c r="A32" s="46" t="s">
        <v>49</v>
      </c>
      <c r="B32" s="9" t="s">
        <v>52</v>
      </c>
      <c r="C32" s="46" t="s">
        <v>53</v>
      </c>
      <c r="D32" s="47">
        <v>54</v>
      </c>
      <c r="E32" s="47">
        <v>50.98</v>
      </c>
      <c r="F32" s="47">
        <v>93</v>
      </c>
      <c r="G32" s="47">
        <v>91.82</v>
      </c>
      <c r="H32" s="47">
        <v>338</v>
      </c>
      <c r="I32" s="47">
        <v>333.86</v>
      </c>
      <c r="J32" s="47">
        <v>120</v>
      </c>
      <c r="K32" s="47">
        <v>118.33</v>
      </c>
      <c r="L32" s="47">
        <v>10</v>
      </c>
      <c r="M32" s="47">
        <v>9.6</v>
      </c>
      <c r="N32" s="47">
        <v>19</v>
      </c>
      <c r="O32" s="47">
        <v>19</v>
      </c>
      <c r="P32" s="70">
        <f t="shared" si="0"/>
        <v>634</v>
      </c>
      <c r="Q32" s="70">
        <f t="shared" si="0"/>
        <v>623.59</v>
      </c>
      <c r="R32" s="47">
        <v>4</v>
      </c>
      <c r="S32" s="47">
        <v>4</v>
      </c>
      <c r="T32" s="47">
        <v>0</v>
      </c>
      <c r="U32" s="47">
        <v>0</v>
      </c>
      <c r="V32" s="47">
        <v>427</v>
      </c>
      <c r="W32" s="47">
        <v>427</v>
      </c>
      <c r="X32" s="47">
        <v>0</v>
      </c>
      <c r="Y32" s="47">
        <v>0</v>
      </c>
      <c r="Z32" s="65">
        <f t="shared" si="1"/>
        <v>431</v>
      </c>
      <c r="AA32" s="65">
        <f t="shared" si="1"/>
        <v>431</v>
      </c>
      <c r="AB32" s="36">
        <f t="shared" si="2"/>
        <v>1065</v>
      </c>
      <c r="AC32" s="36">
        <f t="shared" si="2"/>
        <v>1054.5900000000001</v>
      </c>
      <c r="AD32" s="29">
        <v>1833269</v>
      </c>
      <c r="AE32" s="29">
        <v>0</v>
      </c>
      <c r="AF32" s="29">
        <v>120918</v>
      </c>
      <c r="AG32" s="29">
        <v>40937</v>
      </c>
      <c r="AH32" s="29">
        <v>316215</v>
      </c>
      <c r="AI32" s="29">
        <v>211570</v>
      </c>
      <c r="AJ32" s="41">
        <f t="shared" si="3"/>
        <v>2522909</v>
      </c>
      <c r="AK32" s="30">
        <v>1905287</v>
      </c>
      <c r="AL32" s="30">
        <v>0</v>
      </c>
      <c r="AM32" s="42">
        <f t="shared" si="4"/>
        <v>1905287</v>
      </c>
      <c r="AN32" s="43">
        <f t="shared" si="5"/>
        <v>4428196</v>
      </c>
      <c r="AO32" s="57" t="s">
        <v>73</v>
      </c>
    </row>
    <row r="33" spans="1:41" ht="61.5">
      <c r="A33" s="46" t="s">
        <v>84</v>
      </c>
      <c r="B33" s="9" t="s">
        <v>57</v>
      </c>
      <c r="C33" s="46" t="s">
        <v>53</v>
      </c>
      <c r="D33" s="80">
        <v>34</v>
      </c>
      <c r="E33" s="77">
        <v>29.85</v>
      </c>
      <c r="F33" s="77">
        <v>551</v>
      </c>
      <c r="G33" s="77">
        <v>538.68</v>
      </c>
      <c r="H33" s="77">
        <v>456</v>
      </c>
      <c r="I33" s="77">
        <v>446.96</v>
      </c>
      <c r="J33" s="77">
        <v>142</v>
      </c>
      <c r="K33" s="77">
        <v>139.54</v>
      </c>
      <c r="L33" s="77">
        <v>5</v>
      </c>
      <c r="M33" s="77">
        <v>4.6</v>
      </c>
      <c r="N33" s="77">
        <v>3</v>
      </c>
      <c r="O33" s="77">
        <v>0.73</v>
      </c>
      <c r="P33" s="70">
        <f t="shared" si="0"/>
        <v>1191</v>
      </c>
      <c r="Q33" s="70">
        <f t="shared" si="0"/>
        <v>1160.36</v>
      </c>
      <c r="R33" s="77">
        <v>46</v>
      </c>
      <c r="S33" s="77">
        <v>46</v>
      </c>
      <c r="T33" s="77">
        <v>4</v>
      </c>
      <c r="U33" s="77">
        <v>4</v>
      </c>
      <c r="V33" s="77">
        <v>55</v>
      </c>
      <c r="W33" s="77">
        <v>55</v>
      </c>
      <c r="X33" s="77"/>
      <c r="Y33" s="77"/>
      <c r="Z33" s="65">
        <f t="shared" si="1"/>
        <v>105</v>
      </c>
      <c r="AA33" s="65">
        <f t="shared" si="1"/>
        <v>105</v>
      </c>
      <c r="AB33" s="36">
        <f t="shared" si="2"/>
        <v>1296</v>
      </c>
      <c r="AC33" s="36">
        <f t="shared" si="2"/>
        <v>1265.36</v>
      </c>
      <c r="AD33" s="78">
        <v>3152455</v>
      </c>
      <c r="AE33" s="79">
        <v>81633</v>
      </c>
      <c r="AF33" s="79">
        <v>197</v>
      </c>
      <c r="AG33" s="79">
        <v>34803</v>
      </c>
      <c r="AH33" s="79">
        <v>620641</v>
      </c>
      <c r="AI33" s="79">
        <v>268617</v>
      </c>
      <c r="AJ33" s="41">
        <f t="shared" si="3"/>
        <v>4158346</v>
      </c>
      <c r="AK33" s="53">
        <v>810645.37</v>
      </c>
      <c r="AL33" s="30"/>
      <c r="AM33" s="42">
        <f t="shared" si="4"/>
        <v>810645.37</v>
      </c>
      <c r="AN33" s="43">
        <f t="shared" si="5"/>
        <v>4968991.37</v>
      </c>
      <c r="AO33" s="57"/>
    </row>
    <row r="34" spans="1:41" ht="61.5">
      <c r="A34" s="46" t="s">
        <v>51</v>
      </c>
      <c r="B34" s="9" t="s">
        <v>57</v>
      </c>
      <c r="C34" s="46" t="s">
        <v>53</v>
      </c>
      <c r="D34" s="80"/>
      <c r="E34" s="77"/>
      <c r="F34" s="77"/>
      <c r="G34" s="77"/>
      <c r="H34" s="77"/>
      <c r="I34" s="77"/>
      <c r="J34" s="77"/>
      <c r="K34" s="77"/>
      <c r="L34" s="77">
        <v>2</v>
      </c>
      <c r="M34" s="77">
        <v>2</v>
      </c>
      <c r="N34" s="77">
        <v>2017</v>
      </c>
      <c r="O34" s="77">
        <v>1937.1</v>
      </c>
      <c r="P34" s="70">
        <f>SUM(D34,F34,H34,J34,L34,N34)</f>
        <v>2019</v>
      </c>
      <c r="Q34" s="70">
        <f>SUM(E34,G34,I34,K34,M34,O34)</f>
        <v>1939.1</v>
      </c>
      <c r="R34" s="77">
        <v>50</v>
      </c>
      <c r="S34" s="77">
        <v>50</v>
      </c>
      <c r="T34" s="77"/>
      <c r="U34" s="77"/>
      <c r="V34" s="77">
        <v>7</v>
      </c>
      <c r="W34" s="77">
        <v>7</v>
      </c>
      <c r="X34" s="77"/>
      <c r="Y34" s="77"/>
      <c r="Z34" s="65">
        <f>SUM(R34,T34,V34,X34)</f>
        <v>57</v>
      </c>
      <c r="AA34" s="65">
        <f>SUM(S34,U34,W34,Y34)</f>
        <v>57</v>
      </c>
      <c r="AB34" s="36">
        <f>SUM(P34+Z34)</f>
        <v>2076</v>
      </c>
      <c r="AC34" s="36">
        <f>SUM(Q34+AA34)</f>
        <v>1996.1</v>
      </c>
      <c r="AD34" s="78">
        <v>5235197</v>
      </c>
      <c r="AE34" s="79">
        <v>347843</v>
      </c>
      <c r="AF34" s="79">
        <v>0</v>
      </c>
      <c r="AG34" s="79">
        <v>155192</v>
      </c>
      <c r="AH34" s="79">
        <v>1073613</v>
      </c>
      <c r="AI34" s="79">
        <v>454396</v>
      </c>
      <c r="AJ34" s="41">
        <f>SUM(AD34:AI34)</f>
        <v>7266241</v>
      </c>
      <c r="AK34" s="53">
        <v>337625</v>
      </c>
      <c r="AL34" s="53">
        <v>0</v>
      </c>
      <c r="AM34" s="42">
        <f>SUM(AK34:AL34)</f>
        <v>337625</v>
      </c>
      <c r="AN34" s="43">
        <f>SUM(AJ34+AM34)</f>
        <v>7603866</v>
      </c>
      <c r="AO34" s="57"/>
    </row>
    <row r="35" spans="1:41" ht="15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7"/>
      <c r="Q35" s="37"/>
      <c r="R35" s="7"/>
      <c r="S35" s="7"/>
      <c r="T35" s="7"/>
      <c r="U35" s="7"/>
      <c r="V35" s="7"/>
      <c r="W35" s="7"/>
      <c r="X35" s="7"/>
      <c r="Y35" s="7"/>
      <c r="Z35" s="35"/>
      <c r="AA35" s="35"/>
      <c r="AB35" s="36"/>
      <c r="AC35" s="36"/>
      <c r="AD35" s="23"/>
      <c r="AE35" s="23"/>
      <c r="AF35" s="23"/>
      <c r="AG35" s="23"/>
      <c r="AH35" s="23"/>
      <c r="AI35" s="23"/>
      <c r="AJ35" s="41"/>
      <c r="AK35" s="22"/>
      <c r="AL35" s="22"/>
      <c r="AM35" s="42"/>
      <c r="AN35" s="43"/>
      <c r="AO35" s="4"/>
    </row>
    <row r="36" spans="1:41" ht="15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7"/>
      <c r="Q36" s="37"/>
      <c r="R36" s="7"/>
      <c r="S36" s="7"/>
      <c r="T36" s="7"/>
      <c r="U36" s="7"/>
      <c r="V36" s="7"/>
      <c r="W36" s="7"/>
      <c r="X36" s="7"/>
      <c r="Y36" s="7"/>
      <c r="Z36" s="35"/>
      <c r="AA36" s="35"/>
      <c r="AB36" s="36"/>
      <c r="AC36" s="36"/>
      <c r="AD36" s="23"/>
      <c r="AE36" s="23"/>
      <c r="AF36" s="23"/>
      <c r="AG36" s="23"/>
      <c r="AH36" s="23"/>
      <c r="AI36" s="23"/>
      <c r="AJ36" s="41"/>
      <c r="AK36" s="22"/>
      <c r="AL36" s="22"/>
      <c r="AM36" s="42"/>
      <c r="AN36" s="43"/>
      <c r="AO36" s="4"/>
    </row>
    <row r="37" spans="1:41" ht="15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7"/>
      <c r="Q37" s="37"/>
      <c r="R37" s="7"/>
      <c r="S37" s="7"/>
      <c r="T37" s="7"/>
      <c r="U37" s="7"/>
      <c r="V37" s="7"/>
      <c r="W37" s="7"/>
      <c r="X37" s="7"/>
      <c r="Y37" s="7"/>
      <c r="Z37" s="35"/>
      <c r="AA37" s="35"/>
      <c r="AB37" s="36"/>
      <c r="AC37" s="36"/>
      <c r="AD37" s="23"/>
      <c r="AE37" s="23"/>
      <c r="AF37" s="23"/>
      <c r="AG37" s="23"/>
      <c r="AH37" s="23"/>
      <c r="AI37" s="23"/>
      <c r="AJ37" s="41"/>
      <c r="AK37" s="22"/>
      <c r="AL37" s="22"/>
      <c r="AM37" s="42"/>
      <c r="AN37" s="43"/>
      <c r="AO37" s="4"/>
    </row>
    <row r="38" spans="1:41" ht="15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37"/>
      <c r="Q38" s="37"/>
      <c r="R38" s="7"/>
      <c r="S38" s="7"/>
      <c r="T38" s="7"/>
      <c r="U38" s="7"/>
      <c r="V38" s="7"/>
      <c r="W38" s="7"/>
      <c r="X38" s="7"/>
      <c r="Y38" s="7"/>
      <c r="Z38" s="35"/>
      <c r="AA38" s="35"/>
      <c r="AB38" s="36"/>
      <c r="AC38" s="36"/>
      <c r="AD38" s="23"/>
      <c r="AE38" s="23"/>
      <c r="AF38" s="23"/>
      <c r="AG38" s="23"/>
      <c r="AH38" s="23"/>
      <c r="AI38" s="23"/>
      <c r="AJ38" s="41"/>
      <c r="AK38" s="22"/>
      <c r="AL38" s="22"/>
      <c r="AM38" s="42"/>
      <c r="AN38" s="43"/>
      <c r="AO38" s="4"/>
    </row>
    <row r="39" spans="1:41" ht="15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37"/>
      <c r="Q39" s="37"/>
      <c r="R39" s="7"/>
      <c r="S39" s="7"/>
      <c r="T39" s="7"/>
      <c r="U39" s="7"/>
      <c r="V39" s="7"/>
      <c r="W39" s="7"/>
      <c r="X39" s="7"/>
      <c r="Y39" s="7"/>
      <c r="Z39" s="35"/>
      <c r="AA39" s="35"/>
      <c r="AB39" s="36"/>
      <c r="AC39" s="36"/>
      <c r="AD39" s="23"/>
      <c r="AE39" s="23"/>
      <c r="AF39" s="23"/>
      <c r="AG39" s="23"/>
      <c r="AH39" s="23"/>
      <c r="AI39" s="23"/>
      <c r="AJ39" s="41"/>
      <c r="AK39" s="22"/>
      <c r="AL39" s="22"/>
      <c r="AM39" s="42"/>
      <c r="AN39" s="43"/>
      <c r="AO39" s="4"/>
    </row>
    <row r="40" spans="1:41" ht="15">
      <c r="A40" s="3"/>
      <c r="B40" s="3"/>
      <c r="C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7"/>
      <c r="Q40" s="37"/>
      <c r="R40" s="7"/>
      <c r="S40" s="7"/>
      <c r="T40" s="7"/>
      <c r="U40" s="7"/>
      <c r="V40" s="7"/>
      <c r="W40" s="7"/>
      <c r="X40" s="7"/>
      <c r="Y40" s="7"/>
      <c r="Z40" s="35"/>
      <c r="AA40" s="35"/>
      <c r="AB40" s="36"/>
      <c r="AC40" s="36"/>
      <c r="AD40" s="23"/>
      <c r="AE40" s="23"/>
      <c r="AF40" s="23"/>
      <c r="AG40" s="23"/>
      <c r="AH40" s="23"/>
      <c r="AI40" s="23"/>
      <c r="AJ40" s="41"/>
      <c r="AK40" s="22"/>
      <c r="AL40" s="22"/>
      <c r="AM40" s="42"/>
      <c r="AN40" s="43"/>
      <c r="AO40" s="4"/>
    </row>
    <row r="41" spans="1:41" ht="15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7"/>
      <c r="Q41" s="37"/>
      <c r="R41" s="7"/>
      <c r="S41" s="7"/>
      <c r="T41" s="7"/>
      <c r="U41" s="7"/>
      <c r="V41" s="7"/>
      <c r="W41" s="7"/>
      <c r="X41" s="7"/>
      <c r="Y41" s="7"/>
      <c r="Z41" s="35"/>
      <c r="AA41" s="35"/>
      <c r="AB41" s="36"/>
      <c r="AC41" s="36"/>
      <c r="AD41" s="23"/>
      <c r="AE41" s="23"/>
      <c r="AF41" s="23"/>
      <c r="AG41" s="23"/>
      <c r="AH41" s="23"/>
      <c r="AI41" s="23"/>
      <c r="AJ41" s="41"/>
      <c r="AK41" s="22"/>
      <c r="AL41" s="22"/>
      <c r="AM41" s="42"/>
      <c r="AN41" s="43"/>
      <c r="AO41" s="4"/>
    </row>
    <row r="42" spans="1:41" ht="15">
      <c r="A42" s="3"/>
      <c r="B42" s="3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7"/>
      <c r="Q42" s="37"/>
      <c r="R42" s="7"/>
      <c r="S42" s="7"/>
      <c r="T42" s="7"/>
      <c r="U42" s="7"/>
      <c r="V42" s="7"/>
      <c r="W42" s="7"/>
      <c r="X42" s="7"/>
      <c r="Y42" s="7"/>
      <c r="Z42" s="35"/>
      <c r="AA42" s="35"/>
      <c r="AB42" s="36"/>
      <c r="AC42" s="36"/>
      <c r="AD42" s="23"/>
      <c r="AE42" s="23"/>
      <c r="AF42" s="23"/>
      <c r="AG42" s="23"/>
      <c r="AH42" s="23"/>
      <c r="AI42" s="23"/>
      <c r="AJ42" s="41"/>
      <c r="AK42" s="22"/>
      <c r="AL42" s="22"/>
      <c r="AM42" s="42"/>
      <c r="AN42" s="43"/>
      <c r="AO42" s="4"/>
    </row>
    <row r="43" spans="1:41" ht="15">
      <c r="A43" s="3"/>
      <c r="B43" s="3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7"/>
      <c r="Q43" s="37"/>
      <c r="R43" s="7"/>
      <c r="S43" s="7"/>
      <c r="T43" s="7"/>
      <c r="U43" s="7"/>
      <c r="V43" s="7"/>
      <c r="W43" s="7"/>
      <c r="X43" s="7"/>
      <c r="Y43" s="7"/>
      <c r="Z43" s="35"/>
      <c r="AA43" s="35"/>
      <c r="AB43" s="36"/>
      <c r="AC43" s="36"/>
      <c r="AD43" s="23"/>
      <c r="AE43" s="23"/>
      <c r="AF43" s="23"/>
      <c r="AG43" s="23"/>
      <c r="AH43" s="23"/>
      <c r="AI43" s="23"/>
      <c r="AJ43" s="41"/>
      <c r="AK43" s="22"/>
      <c r="AL43" s="22"/>
      <c r="AM43" s="42"/>
      <c r="AN43" s="43"/>
      <c r="AO43" s="4"/>
    </row>
    <row r="44" spans="1:41" ht="15">
      <c r="A44" s="3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7"/>
      <c r="Q44" s="37"/>
      <c r="R44" s="7"/>
      <c r="S44" s="7"/>
      <c r="T44" s="7"/>
      <c r="U44" s="7"/>
      <c r="V44" s="7"/>
      <c r="W44" s="7"/>
      <c r="X44" s="7"/>
      <c r="Y44" s="7"/>
      <c r="Z44" s="35"/>
      <c r="AA44" s="35"/>
      <c r="AB44" s="36"/>
      <c r="AC44" s="36"/>
      <c r="AD44" s="23"/>
      <c r="AE44" s="23"/>
      <c r="AF44" s="23"/>
      <c r="AG44" s="23"/>
      <c r="AH44" s="23"/>
      <c r="AI44" s="23"/>
      <c r="AJ44" s="41"/>
      <c r="AK44" s="22"/>
      <c r="AL44" s="22"/>
      <c r="AM44" s="42"/>
      <c r="AN44" s="43"/>
      <c r="AO44" s="4"/>
    </row>
    <row r="45" spans="1:41" ht="15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7"/>
      <c r="Q45" s="37"/>
      <c r="R45" s="7"/>
      <c r="S45" s="7"/>
      <c r="T45" s="7"/>
      <c r="U45" s="7"/>
      <c r="V45" s="7"/>
      <c r="W45" s="7"/>
      <c r="X45" s="7"/>
      <c r="Y45" s="7"/>
      <c r="Z45" s="35"/>
      <c r="AA45" s="35"/>
      <c r="AB45" s="36"/>
      <c r="AC45" s="36"/>
      <c r="AD45" s="23"/>
      <c r="AE45" s="23"/>
      <c r="AF45" s="23"/>
      <c r="AG45" s="23"/>
      <c r="AH45" s="23"/>
      <c r="AI45" s="23"/>
      <c r="AJ45" s="41"/>
      <c r="AK45" s="22"/>
      <c r="AL45" s="22"/>
      <c r="AM45" s="42"/>
      <c r="AN45" s="43"/>
      <c r="AO45" s="4"/>
    </row>
    <row r="46" spans="1:41" ht="15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7"/>
      <c r="Q46" s="37"/>
      <c r="R46" s="7"/>
      <c r="S46" s="7"/>
      <c r="T46" s="7"/>
      <c r="U46" s="7"/>
      <c r="V46" s="7"/>
      <c r="W46" s="7"/>
      <c r="X46" s="7"/>
      <c r="Y46" s="7"/>
      <c r="Z46" s="35"/>
      <c r="AA46" s="35"/>
      <c r="AB46" s="36"/>
      <c r="AC46" s="36"/>
      <c r="AD46" s="23"/>
      <c r="AE46" s="23"/>
      <c r="AF46" s="23"/>
      <c r="AG46" s="23"/>
      <c r="AH46" s="23"/>
      <c r="AI46" s="23"/>
      <c r="AJ46" s="41"/>
      <c r="AK46" s="22"/>
      <c r="AL46" s="22"/>
      <c r="AM46" s="42"/>
      <c r="AN46" s="43"/>
      <c r="AO46" s="4"/>
    </row>
    <row r="47" spans="1:41" ht="15">
      <c r="A47" s="3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7"/>
      <c r="Q47" s="37"/>
      <c r="R47" s="7"/>
      <c r="S47" s="7"/>
      <c r="T47" s="7"/>
      <c r="U47" s="7"/>
      <c r="V47" s="7"/>
      <c r="W47" s="7"/>
      <c r="X47" s="7"/>
      <c r="Y47" s="7"/>
      <c r="Z47" s="35"/>
      <c r="AA47" s="35"/>
      <c r="AB47" s="36"/>
      <c r="AC47" s="36"/>
      <c r="AD47" s="23"/>
      <c r="AE47" s="23"/>
      <c r="AF47" s="23"/>
      <c r="AG47" s="23"/>
      <c r="AH47" s="23"/>
      <c r="AI47" s="23"/>
      <c r="AJ47" s="41"/>
      <c r="AK47" s="22"/>
      <c r="AL47" s="22"/>
      <c r="AM47" s="42"/>
      <c r="AN47" s="43"/>
      <c r="AO47" s="4"/>
    </row>
    <row r="48" spans="1:41" ht="15">
      <c r="A48" s="3"/>
      <c r="B48" s="3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7"/>
      <c r="Q48" s="37"/>
      <c r="R48" s="7"/>
      <c r="S48" s="7"/>
      <c r="T48" s="7"/>
      <c r="U48" s="7"/>
      <c r="V48" s="7"/>
      <c r="W48" s="7"/>
      <c r="X48" s="7"/>
      <c r="Y48" s="7"/>
      <c r="Z48" s="35"/>
      <c r="AA48" s="35"/>
      <c r="AB48" s="36"/>
      <c r="AC48" s="36"/>
      <c r="AD48" s="23"/>
      <c r="AE48" s="23"/>
      <c r="AF48" s="23"/>
      <c r="AG48" s="23"/>
      <c r="AH48" s="23"/>
      <c r="AI48" s="23"/>
      <c r="AJ48" s="41"/>
      <c r="AK48" s="22"/>
      <c r="AL48" s="22"/>
      <c r="AM48" s="42"/>
      <c r="AN48" s="43"/>
      <c r="AO48" s="4"/>
    </row>
    <row r="49" spans="1:41" ht="15">
      <c r="A49" s="3"/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7"/>
      <c r="Q49" s="37"/>
      <c r="R49" s="7"/>
      <c r="S49" s="7"/>
      <c r="T49" s="7"/>
      <c r="U49" s="7"/>
      <c r="V49" s="7"/>
      <c r="W49" s="7"/>
      <c r="X49" s="7"/>
      <c r="Y49" s="7"/>
      <c r="Z49" s="35"/>
      <c r="AA49" s="35"/>
      <c r="AB49" s="36"/>
      <c r="AC49" s="36"/>
      <c r="AD49" s="23"/>
      <c r="AE49" s="23"/>
      <c r="AF49" s="23"/>
      <c r="AG49" s="23"/>
      <c r="AH49" s="23"/>
      <c r="AI49" s="23"/>
      <c r="AJ49" s="41"/>
      <c r="AK49" s="22"/>
      <c r="AL49" s="22"/>
      <c r="AM49" s="42"/>
      <c r="AN49" s="43"/>
      <c r="AO49" s="4"/>
    </row>
    <row r="50" spans="1:41" ht="15">
      <c r="A50" s="3"/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7"/>
      <c r="Q50" s="37"/>
      <c r="R50" s="7"/>
      <c r="S50" s="7"/>
      <c r="T50" s="7"/>
      <c r="U50" s="7"/>
      <c r="V50" s="7"/>
      <c r="W50" s="7"/>
      <c r="X50" s="7"/>
      <c r="Y50" s="7"/>
      <c r="Z50" s="35"/>
      <c r="AA50" s="35"/>
      <c r="AB50" s="36"/>
      <c r="AC50" s="36"/>
      <c r="AD50" s="23"/>
      <c r="AE50" s="23"/>
      <c r="AF50" s="23"/>
      <c r="AG50" s="23"/>
      <c r="AH50" s="23"/>
      <c r="AI50" s="23"/>
      <c r="AJ50" s="41"/>
      <c r="AK50" s="22"/>
      <c r="AL50" s="22"/>
      <c r="AM50" s="42"/>
      <c r="AN50" s="43"/>
      <c r="AO50" s="4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7"/>
      <c r="Q51" s="37"/>
      <c r="R51" s="7"/>
      <c r="S51" s="7"/>
      <c r="T51" s="7"/>
      <c r="U51" s="7"/>
      <c r="V51" s="7"/>
      <c r="W51" s="7"/>
      <c r="X51" s="7"/>
      <c r="Y51" s="7"/>
      <c r="Z51" s="35"/>
      <c r="AA51" s="35"/>
      <c r="AB51" s="36"/>
      <c r="AC51" s="36"/>
      <c r="AD51" s="23"/>
      <c r="AE51" s="23"/>
      <c r="AF51" s="23"/>
      <c r="AG51" s="23"/>
      <c r="AH51" s="23"/>
      <c r="AI51" s="23"/>
      <c r="AJ51" s="41"/>
      <c r="AK51" s="22"/>
      <c r="AL51" s="22"/>
      <c r="AM51" s="42"/>
      <c r="AN51" s="43"/>
      <c r="AO51" s="4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7"/>
      <c r="Q52" s="37"/>
      <c r="R52" s="7"/>
      <c r="S52" s="7"/>
      <c r="T52" s="7"/>
      <c r="U52" s="7"/>
      <c r="V52" s="7"/>
      <c r="W52" s="7"/>
      <c r="X52" s="7"/>
      <c r="Y52" s="7"/>
      <c r="Z52" s="35"/>
      <c r="AA52" s="35"/>
      <c r="AB52" s="36"/>
      <c r="AC52" s="36"/>
      <c r="AD52" s="23"/>
      <c r="AE52" s="23"/>
      <c r="AF52" s="23"/>
      <c r="AG52" s="23"/>
      <c r="AH52" s="23"/>
      <c r="AI52" s="23"/>
      <c r="AJ52" s="41"/>
      <c r="AK52" s="22"/>
      <c r="AL52" s="22"/>
      <c r="AM52" s="42"/>
      <c r="AN52" s="43"/>
      <c r="AO52" s="4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7"/>
      <c r="Q53" s="37"/>
      <c r="R53" s="7"/>
      <c r="S53" s="7"/>
      <c r="T53" s="7"/>
      <c r="U53" s="7"/>
      <c r="V53" s="7"/>
      <c r="W53" s="7"/>
      <c r="X53" s="7"/>
      <c r="Y53" s="7"/>
      <c r="Z53" s="35"/>
      <c r="AA53" s="35"/>
      <c r="AB53" s="36"/>
      <c r="AC53" s="36"/>
      <c r="AD53" s="23"/>
      <c r="AE53" s="23"/>
      <c r="AF53" s="23"/>
      <c r="AG53" s="23"/>
      <c r="AH53" s="23"/>
      <c r="AI53" s="23"/>
      <c r="AJ53" s="41"/>
      <c r="AK53" s="22"/>
      <c r="AL53" s="22"/>
      <c r="AM53" s="42"/>
      <c r="AN53" s="43"/>
      <c r="AO53" s="4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7"/>
      <c r="Q54" s="37"/>
      <c r="R54" s="7"/>
      <c r="S54" s="7"/>
      <c r="T54" s="7"/>
      <c r="U54" s="7"/>
      <c r="V54" s="7"/>
      <c r="W54" s="7"/>
      <c r="X54" s="7"/>
      <c r="Y54" s="7"/>
      <c r="Z54" s="35"/>
      <c r="AA54" s="35"/>
      <c r="AB54" s="36"/>
      <c r="AC54" s="36"/>
      <c r="AD54" s="23"/>
      <c r="AE54" s="23"/>
      <c r="AF54" s="23"/>
      <c r="AG54" s="23"/>
      <c r="AH54" s="23"/>
      <c r="AI54" s="23"/>
      <c r="AJ54" s="41"/>
      <c r="AK54" s="22"/>
      <c r="AL54" s="22"/>
      <c r="AM54" s="42"/>
      <c r="AN54" s="43"/>
      <c r="AO54" s="4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7"/>
      <c r="S55" s="7"/>
      <c r="T55" s="7"/>
      <c r="U55" s="7"/>
      <c r="V55" s="7"/>
      <c r="W55" s="7"/>
      <c r="X55" s="7"/>
      <c r="Y55" s="7"/>
      <c r="Z55" s="35"/>
      <c r="AA55" s="35"/>
      <c r="AB55" s="36"/>
      <c r="AC55" s="36"/>
      <c r="AD55" s="23"/>
      <c r="AE55" s="23"/>
      <c r="AF55" s="23"/>
      <c r="AG55" s="23"/>
      <c r="AH55" s="23"/>
      <c r="AI55" s="23"/>
      <c r="AJ55" s="41"/>
      <c r="AK55" s="22"/>
      <c r="AL55" s="22"/>
      <c r="AM55" s="42"/>
      <c r="AN55" s="43"/>
      <c r="AO55" s="4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7"/>
      <c r="S56" s="7"/>
      <c r="T56" s="7"/>
      <c r="U56" s="7"/>
      <c r="V56" s="7"/>
      <c r="W56" s="7"/>
      <c r="X56" s="7"/>
      <c r="Y56" s="7"/>
      <c r="Z56" s="35"/>
      <c r="AA56" s="35"/>
      <c r="AB56" s="36"/>
      <c r="AC56" s="36"/>
      <c r="AD56" s="23"/>
      <c r="AE56" s="23"/>
      <c r="AF56" s="23"/>
      <c r="AG56" s="23"/>
      <c r="AH56" s="23"/>
      <c r="AI56" s="23"/>
      <c r="AJ56" s="41"/>
      <c r="AK56" s="22"/>
      <c r="AL56" s="22"/>
      <c r="AM56" s="42"/>
      <c r="AN56" s="43"/>
      <c r="AO56" s="4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7"/>
      <c r="S57" s="7"/>
      <c r="T57" s="7"/>
      <c r="U57" s="7"/>
      <c r="V57" s="7"/>
      <c r="W57" s="7"/>
      <c r="X57" s="7"/>
      <c r="Y57" s="7"/>
      <c r="Z57" s="35"/>
      <c r="AA57" s="35"/>
      <c r="AB57" s="36"/>
      <c r="AC57" s="36"/>
      <c r="AD57" s="23"/>
      <c r="AE57" s="23"/>
      <c r="AF57" s="23"/>
      <c r="AG57" s="23"/>
      <c r="AH57" s="23"/>
      <c r="AI57" s="23"/>
      <c r="AJ57" s="41"/>
      <c r="AK57" s="22"/>
      <c r="AL57" s="22"/>
      <c r="AM57" s="42"/>
      <c r="AN57" s="43"/>
      <c r="AO57" s="4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7"/>
      <c r="S58" s="7"/>
      <c r="T58" s="7"/>
      <c r="U58" s="7"/>
      <c r="V58" s="7"/>
      <c r="W58" s="7"/>
      <c r="X58" s="7"/>
      <c r="Y58" s="7"/>
      <c r="Z58" s="35"/>
      <c r="AA58" s="35"/>
      <c r="AB58" s="36"/>
      <c r="AC58" s="36"/>
      <c r="AD58" s="23"/>
      <c r="AE58" s="23"/>
      <c r="AF58" s="23"/>
      <c r="AG58" s="23"/>
      <c r="AH58" s="23"/>
      <c r="AI58" s="23"/>
      <c r="AJ58" s="41"/>
      <c r="AK58" s="22"/>
      <c r="AL58" s="22"/>
      <c r="AM58" s="42"/>
      <c r="AN58" s="43"/>
      <c r="AO58" s="4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7"/>
      <c r="S59" s="7"/>
      <c r="T59" s="7"/>
      <c r="U59" s="7"/>
      <c r="V59" s="7"/>
      <c r="W59" s="7"/>
      <c r="X59" s="7"/>
      <c r="Y59" s="7"/>
      <c r="Z59" s="35"/>
      <c r="AA59" s="35"/>
      <c r="AB59" s="36"/>
      <c r="AC59" s="36"/>
      <c r="AD59" s="23"/>
      <c r="AE59" s="23"/>
      <c r="AF59" s="23"/>
      <c r="AG59" s="23"/>
      <c r="AH59" s="23"/>
      <c r="AI59" s="23"/>
      <c r="AJ59" s="41"/>
      <c r="AK59" s="22"/>
      <c r="AL59" s="22"/>
      <c r="AM59" s="42"/>
      <c r="AN59" s="43"/>
      <c r="AO59" s="4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7"/>
      <c r="S60" s="7"/>
      <c r="T60" s="7"/>
      <c r="U60" s="7"/>
      <c r="V60" s="7"/>
      <c r="W60" s="7"/>
      <c r="X60" s="7"/>
      <c r="Y60" s="7"/>
      <c r="Z60" s="35"/>
      <c r="AA60" s="35"/>
      <c r="AB60" s="36"/>
      <c r="AC60" s="36"/>
      <c r="AD60" s="23"/>
      <c r="AE60" s="23"/>
      <c r="AF60" s="23"/>
      <c r="AG60" s="23"/>
      <c r="AH60" s="23"/>
      <c r="AI60" s="23"/>
      <c r="AJ60" s="41"/>
      <c r="AK60" s="22"/>
      <c r="AL60" s="22"/>
      <c r="AM60" s="42"/>
      <c r="AN60" s="43"/>
      <c r="AO60" s="4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7"/>
      <c r="S61" s="7"/>
      <c r="T61" s="7"/>
      <c r="U61" s="7"/>
      <c r="V61" s="7"/>
      <c r="W61" s="7"/>
      <c r="X61" s="7"/>
      <c r="Y61" s="7"/>
      <c r="Z61" s="35"/>
      <c r="AA61" s="35"/>
      <c r="AB61" s="36"/>
      <c r="AC61" s="36"/>
      <c r="AD61" s="23"/>
      <c r="AE61" s="23"/>
      <c r="AF61" s="23"/>
      <c r="AG61" s="23"/>
      <c r="AH61" s="23"/>
      <c r="AI61" s="23"/>
      <c r="AJ61" s="41"/>
      <c r="AK61" s="22"/>
      <c r="AL61" s="22"/>
      <c r="AM61" s="42"/>
      <c r="AN61" s="43"/>
      <c r="AO61" s="4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7"/>
      <c r="S62" s="7"/>
      <c r="T62" s="7"/>
      <c r="U62" s="7"/>
      <c r="V62" s="7"/>
      <c r="W62" s="7"/>
      <c r="X62" s="7"/>
      <c r="Y62" s="7"/>
      <c r="Z62" s="35"/>
      <c r="AA62" s="35"/>
      <c r="AB62" s="36"/>
      <c r="AC62" s="36"/>
      <c r="AD62" s="23"/>
      <c r="AE62" s="23"/>
      <c r="AF62" s="23"/>
      <c r="AG62" s="23"/>
      <c r="AH62" s="23"/>
      <c r="AI62" s="23"/>
      <c r="AJ62" s="41"/>
      <c r="AK62" s="22"/>
      <c r="AL62" s="22"/>
      <c r="AM62" s="42"/>
      <c r="AN62" s="43"/>
      <c r="AO62" s="4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7"/>
      <c r="S63" s="7"/>
      <c r="T63" s="7"/>
      <c r="U63" s="7"/>
      <c r="V63" s="7"/>
      <c r="W63" s="7"/>
      <c r="X63" s="7"/>
      <c r="Y63" s="7"/>
      <c r="Z63" s="35"/>
      <c r="AA63" s="35"/>
      <c r="AB63" s="36"/>
      <c r="AC63" s="36"/>
      <c r="AD63" s="23"/>
      <c r="AE63" s="23"/>
      <c r="AF63" s="23"/>
      <c r="AG63" s="23"/>
      <c r="AH63" s="23"/>
      <c r="AI63" s="23"/>
      <c r="AJ63" s="41"/>
      <c r="AK63" s="22"/>
      <c r="AL63" s="22"/>
      <c r="AM63" s="42"/>
      <c r="AN63" s="43"/>
      <c r="AO63" s="4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7"/>
      <c r="S64" s="7"/>
      <c r="T64" s="7"/>
      <c r="U64" s="7"/>
      <c r="V64" s="7"/>
      <c r="W64" s="7"/>
      <c r="X64" s="7"/>
      <c r="Y64" s="7"/>
      <c r="Z64" s="35"/>
      <c r="AA64" s="35"/>
      <c r="AB64" s="36"/>
      <c r="AC64" s="36"/>
      <c r="AD64" s="23"/>
      <c r="AE64" s="23"/>
      <c r="AF64" s="23"/>
      <c r="AG64" s="23"/>
      <c r="AH64" s="23"/>
      <c r="AI64" s="23"/>
      <c r="AJ64" s="41"/>
      <c r="AK64" s="22"/>
      <c r="AL64" s="22"/>
      <c r="AM64" s="42"/>
      <c r="AN64" s="43"/>
      <c r="AO64" s="4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7"/>
      <c r="S65" s="7"/>
      <c r="T65" s="7"/>
      <c r="U65" s="7"/>
      <c r="V65" s="7"/>
      <c r="W65" s="7"/>
      <c r="X65" s="7"/>
      <c r="Y65" s="7"/>
      <c r="Z65" s="35"/>
      <c r="AA65" s="35"/>
      <c r="AB65" s="36"/>
      <c r="AC65" s="36"/>
      <c r="AD65" s="23"/>
      <c r="AE65" s="23"/>
      <c r="AF65" s="23"/>
      <c r="AG65" s="23"/>
      <c r="AH65" s="23"/>
      <c r="AI65" s="23"/>
      <c r="AJ65" s="41"/>
      <c r="AK65" s="22"/>
      <c r="AL65" s="22"/>
      <c r="AM65" s="42"/>
      <c r="AN65" s="43"/>
      <c r="AO65" s="4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7"/>
      <c r="S66" s="7"/>
      <c r="T66" s="7"/>
      <c r="U66" s="7"/>
      <c r="V66" s="7"/>
      <c r="W66" s="7"/>
      <c r="X66" s="7"/>
      <c r="Y66" s="7"/>
      <c r="Z66" s="35"/>
      <c r="AA66" s="35"/>
      <c r="AB66" s="36"/>
      <c r="AC66" s="36"/>
      <c r="AD66" s="23"/>
      <c r="AE66" s="23"/>
      <c r="AF66" s="23"/>
      <c r="AG66" s="23"/>
      <c r="AH66" s="23"/>
      <c r="AI66" s="23"/>
      <c r="AJ66" s="41"/>
      <c r="AK66" s="22"/>
      <c r="AL66" s="22"/>
      <c r="AM66" s="42"/>
      <c r="AN66" s="43"/>
      <c r="AO66" s="4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7"/>
      <c r="S67" s="7"/>
      <c r="T67" s="7"/>
      <c r="U67" s="7"/>
      <c r="V67" s="7"/>
      <c r="W67" s="7"/>
      <c r="X67" s="7"/>
      <c r="Y67" s="7"/>
      <c r="Z67" s="35"/>
      <c r="AA67" s="35"/>
      <c r="AB67" s="36"/>
      <c r="AC67" s="36"/>
      <c r="AD67" s="23"/>
      <c r="AE67" s="23"/>
      <c r="AF67" s="23"/>
      <c r="AG67" s="23"/>
      <c r="AH67" s="23"/>
      <c r="AI67" s="23"/>
      <c r="AJ67" s="41"/>
      <c r="AK67" s="22"/>
      <c r="AL67" s="22"/>
      <c r="AM67" s="42"/>
      <c r="AN67" s="43"/>
      <c r="AO67" s="4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7"/>
      <c r="S68" s="7"/>
      <c r="T68" s="7"/>
      <c r="U68" s="7"/>
      <c r="V68" s="7"/>
      <c r="W68" s="7"/>
      <c r="X68" s="7"/>
      <c r="Y68" s="7"/>
      <c r="Z68" s="35"/>
      <c r="AA68" s="35"/>
      <c r="AB68" s="36"/>
      <c r="AC68" s="36"/>
      <c r="AD68" s="23"/>
      <c r="AE68" s="23"/>
      <c r="AF68" s="23"/>
      <c r="AG68" s="23"/>
      <c r="AH68" s="23"/>
      <c r="AI68" s="23"/>
      <c r="AJ68" s="41"/>
      <c r="AK68" s="22"/>
      <c r="AL68" s="22"/>
      <c r="AM68" s="42"/>
      <c r="AN68" s="43"/>
      <c r="AO68" s="4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7"/>
      <c r="S69" s="7"/>
      <c r="T69" s="7"/>
      <c r="U69" s="7"/>
      <c r="V69" s="7"/>
      <c r="W69" s="7"/>
      <c r="X69" s="7"/>
      <c r="Y69" s="7"/>
      <c r="Z69" s="35"/>
      <c r="AA69" s="35"/>
      <c r="AB69" s="36"/>
      <c r="AC69" s="36"/>
      <c r="AD69" s="23"/>
      <c r="AE69" s="23"/>
      <c r="AF69" s="23"/>
      <c r="AG69" s="23"/>
      <c r="AH69" s="23"/>
      <c r="AI69" s="23"/>
      <c r="AJ69" s="41"/>
      <c r="AK69" s="22"/>
      <c r="AL69" s="22"/>
      <c r="AM69" s="42"/>
      <c r="AN69" s="43"/>
      <c r="AO69" s="4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7"/>
      <c r="S70" s="7"/>
      <c r="T70" s="7"/>
      <c r="U70" s="7"/>
      <c r="V70" s="7"/>
      <c r="W70" s="7"/>
      <c r="X70" s="7"/>
      <c r="Y70" s="7"/>
      <c r="Z70" s="35"/>
      <c r="AA70" s="35"/>
      <c r="AB70" s="36"/>
      <c r="AC70" s="36"/>
      <c r="AD70" s="23"/>
      <c r="AE70" s="23"/>
      <c r="AF70" s="23"/>
      <c r="AG70" s="23"/>
      <c r="AH70" s="23"/>
      <c r="AI70" s="23"/>
      <c r="AJ70" s="41"/>
      <c r="AK70" s="22"/>
      <c r="AL70" s="22"/>
      <c r="AM70" s="42"/>
      <c r="AN70" s="43"/>
      <c r="AO70" s="4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7"/>
      <c r="S71" s="7"/>
      <c r="T71" s="7"/>
      <c r="U71" s="7"/>
      <c r="V71" s="7"/>
      <c r="W71" s="7"/>
      <c r="X71" s="7"/>
      <c r="Y71" s="7"/>
      <c r="Z71" s="35"/>
      <c r="AA71" s="35"/>
      <c r="AB71" s="36"/>
      <c r="AC71" s="36"/>
      <c r="AD71" s="23"/>
      <c r="AE71" s="23"/>
      <c r="AF71" s="23"/>
      <c r="AG71" s="23"/>
      <c r="AH71" s="23"/>
      <c r="AI71" s="23"/>
      <c r="AJ71" s="41"/>
      <c r="AK71" s="22"/>
      <c r="AL71" s="22"/>
      <c r="AM71" s="42"/>
      <c r="AN71" s="43"/>
      <c r="AO71" s="4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7"/>
      <c r="S72" s="7"/>
      <c r="T72" s="7"/>
      <c r="U72" s="7"/>
      <c r="V72" s="7"/>
      <c r="W72" s="7"/>
      <c r="X72" s="7"/>
      <c r="Y72" s="7"/>
      <c r="Z72" s="35"/>
      <c r="AA72" s="35"/>
      <c r="AB72" s="36"/>
      <c r="AC72" s="36"/>
      <c r="AD72" s="23"/>
      <c r="AE72" s="23"/>
      <c r="AF72" s="23"/>
      <c r="AG72" s="23"/>
      <c r="AH72" s="23"/>
      <c r="AI72" s="23"/>
      <c r="AJ72" s="41"/>
      <c r="AK72" s="22"/>
      <c r="AL72" s="22"/>
      <c r="AM72" s="42"/>
      <c r="AN72" s="43"/>
      <c r="AO72" s="4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7"/>
      <c r="S73" s="7"/>
      <c r="T73" s="7"/>
      <c r="U73" s="7"/>
      <c r="V73" s="7"/>
      <c r="W73" s="7"/>
      <c r="X73" s="7"/>
      <c r="Y73" s="7"/>
      <c r="Z73" s="35"/>
      <c r="AA73" s="35"/>
      <c r="AB73" s="36"/>
      <c r="AC73" s="36"/>
      <c r="AD73" s="23"/>
      <c r="AE73" s="23"/>
      <c r="AF73" s="23"/>
      <c r="AG73" s="23"/>
      <c r="AH73" s="23"/>
      <c r="AI73" s="23"/>
      <c r="AJ73" s="41"/>
      <c r="AK73" s="22"/>
      <c r="AL73" s="22"/>
      <c r="AM73" s="42"/>
      <c r="AN73" s="43"/>
      <c r="AO73" s="4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7"/>
      <c r="S74" s="7"/>
      <c r="T74" s="7"/>
      <c r="U74" s="7"/>
      <c r="V74" s="7"/>
      <c r="W74" s="7"/>
      <c r="X74" s="7"/>
      <c r="Y74" s="7"/>
      <c r="Z74" s="35"/>
      <c r="AA74" s="35"/>
      <c r="AB74" s="36"/>
      <c r="AC74" s="36"/>
      <c r="AD74" s="23"/>
      <c r="AE74" s="23"/>
      <c r="AF74" s="23"/>
      <c r="AG74" s="23"/>
      <c r="AH74" s="23"/>
      <c r="AI74" s="23"/>
      <c r="AJ74" s="41"/>
      <c r="AK74" s="22"/>
      <c r="AL74" s="22"/>
      <c r="AM74" s="42"/>
      <c r="AN74" s="43"/>
      <c r="AO74" s="4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7"/>
      <c r="S75" s="7"/>
      <c r="T75" s="7"/>
      <c r="U75" s="7"/>
      <c r="V75" s="7"/>
      <c r="W75" s="7"/>
      <c r="X75" s="7"/>
      <c r="Y75" s="7"/>
      <c r="Z75" s="35"/>
      <c r="AA75" s="35"/>
      <c r="AB75" s="36"/>
      <c r="AC75" s="36"/>
      <c r="AD75" s="23"/>
      <c r="AE75" s="23"/>
      <c r="AF75" s="23"/>
      <c r="AG75" s="23"/>
      <c r="AH75" s="23"/>
      <c r="AI75" s="23"/>
      <c r="AJ75" s="41"/>
      <c r="AK75" s="22"/>
      <c r="AL75" s="22"/>
      <c r="AM75" s="42"/>
      <c r="AN75" s="43"/>
      <c r="AO75" s="4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7"/>
      <c r="S76" s="7"/>
      <c r="T76" s="7"/>
      <c r="U76" s="7"/>
      <c r="V76" s="7"/>
      <c r="W76" s="7"/>
      <c r="X76" s="7"/>
      <c r="Y76" s="7"/>
      <c r="Z76" s="35"/>
      <c r="AA76" s="35"/>
      <c r="AB76" s="36"/>
      <c r="AC76" s="36"/>
      <c r="AD76" s="23"/>
      <c r="AE76" s="23"/>
      <c r="AF76" s="23"/>
      <c r="AG76" s="23"/>
      <c r="AH76" s="23"/>
      <c r="AI76" s="23"/>
      <c r="AJ76" s="41"/>
      <c r="AK76" s="22"/>
      <c r="AL76" s="22"/>
      <c r="AM76" s="42"/>
      <c r="AN76" s="43"/>
      <c r="AO76" s="4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7"/>
      <c r="S77" s="7"/>
      <c r="T77" s="7"/>
      <c r="U77" s="7"/>
      <c r="V77" s="7"/>
      <c r="W77" s="7"/>
      <c r="X77" s="7"/>
      <c r="Y77" s="7"/>
      <c r="Z77" s="35"/>
      <c r="AA77" s="35"/>
      <c r="AB77" s="36"/>
      <c r="AC77" s="36"/>
      <c r="AD77" s="23"/>
      <c r="AE77" s="23"/>
      <c r="AF77" s="23"/>
      <c r="AG77" s="23"/>
      <c r="AH77" s="23"/>
      <c r="AI77" s="23"/>
      <c r="AJ77" s="41"/>
      <c r="AK77" s="22"/>
      <c r="AL77" s="22"/>
      <c r="AM77" s="42"/>
      <c r="AN77" s="43"/>
      <c r="AO77" s="4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7"/>
      <c r="S78" s="7"/>
      <c r="T78" s="7"/>
      <c r="U78" s="7"/>
      <c r="V78" s="7"/>
      <c r="W78" s="7"/>
      <c r="X78" s="7"/>
      <c r="Y78" s="7"/>
      <c r="Z78" s="35"/>
      <c r="AA78" s="35"/>
      <c r="AB78" s="36"/>
      <c r="AC78" s="36"/>
      <c r="AD78" s="23"/>
      <c r="AE78" s="23"/>
      <c r="AF78" s="23"/>
      <c r="AG78" s="23"/>
      <c r="AH78" s="23"/>
      <c r="AI78" s="23"/>
      <c r="AJ78" s="41"/>
      <c r="AK78" s="22"/>
      <c r="AL78" s="22"/>
      <c r="AM78" s="42"/>
      <c r="AN78" s="43"/>
      <c r="AO78" s="4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7"/>
      <c r="S79" s="7"/>
      <c r="T79" s="7"/>
      <c r="U79" s="7"/>
      <c r="V79" s="7"/>
      <c r="W79" s="7"/>
      <c r="X79" s="7"/>
      <c r="Y79" s="7"/>
      <c r="Z79" s="35"/>
      <c r="AA79" s="35"/>
      <c r="AB79" s="36"/>
      <c r="AC79" s="36"/>
      <c r="AD79" s="23"/>
      <c r="AE79" s="23"/>
      <c r="AF79" s="23"/>
      <c r="AG79" s="23"/>
      <c r="AH79" s="23"/>
      <c r="AI79" s="23"/>
      <c r="AJ79" s="41"/>
      <c r="AK79" s="22"/>
      <c r="AL79" s="22"/>
      <c r="AM79" s="42"/>
      <c r="AN79" s="43"/>
      <c r="AO79" s="4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7"/>
      <c r="S80" s="7"/>
      <c r="T80" s="7"/>
      <c r="U80" s="7"/>
      <c r="V80" s="7"/>
      <c r="W80" s="7"/>
      <c r="X80" s="7"/>
      <c r="Y80" s="7"/>
      <c r="Z80" s="35"/>
      <c r="AA80" s="35"/>
      <c r="AB80" s="36"/>
      <c r="AC80" s="36"/>
      <c r="AD80" s="23"/>
      <c r="AE80" s="23"/>
      <c r="AF80" s="23"/>
      <c r="AG80" s="23"/>
      <c r="AH80" s="23"/>
      <c r="AI80" s="23"/>
      <c r="AJ80" s="41"/>
      <c r="AK80" s="22"/>
      <c r="AL80" s="22"/>
      <c r="AM80" s="42"/>
      <c r="AN80" s="43"/>
      <c r="AO80" s="4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7"/>
      <c r="S81" s="7"/>
      <c r="T81" s="7"/>
      <c r="U81" s="7"/>
      <c r="V81" s="7"/>
      <c r="W81" s="7"/>
      <c r="X81" s="7"/>
      <c r="Y81" s="7"/>
      <c r="Z81" s="35"/>
      <c r="AA81" s="35"/>
      <c r="AB81" s="36"/>
      <c r="AC81" s="36"/>
      <c r="AD81" s="23"/>
      <c r="AE81" s="23"/>
      <c r="AF81" s="23"/>
      <c r="AG81" s="23"/>
      <c r="AH81" s="23"/>
      <c r="AI81" s="23"/>
      <c r="AJ81" s="41"/>
      <c r="AK81" s="22"/>
      <c r="AL81" s="22"/>
      <c r="AM81" s="42"/>
      <c r="AN81" s="43"/>
      <c r="AO81" s="4"/>
    </row>
    <row r="82" spans="1:41" ht="15">
      <c r="A82" s="3"/>
      <c r="B82" s="3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7"/>
      <c r="Q82" s="37"/>
      <c r="R82" s="7"/>
      <c r="S82" s="7"/>
      <c r="T82" s="7"/>
      <c r="U82" s="7"/>
      <c r="V82" s="7"/>
      <c r="W82" s="7"/>
      <c r="X82" s="7"/>
      <c r="Y82" s="7"/>
      <c r="Z82" s="35"/>
      <c r="AA82" s="35"/>
      <c r="AB82" s="36"/>
      <c r="AC82" s="36"/>
      <c r="AD82" s="23"/>
      <c r="AE82" s="23"/>
      <c r="AF82" s="23"/>
      <c r="AG82" s="23"/>
      <c r="AH82" s="23"/>
      <c r="AI82" s="23"/>
      <c r="AJ82" s="41"/>
      <c r="AK82" s="22"/>
      <c r="AL82" s="22"/>
      <c r="AM82" s="42"/>
      <c r="AN82" s="43"/>
      <c r="AO82" s="4"/>
    </row>
    <row r="83" spans="1:41" ht="1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7"/>
      <c r="Q83" s="37"/>
      <c r="R83" s="7"/>
      <c r="S83" s="7"/>
      <c r="T83" s="7"/>
      <c r="U83" s="7"/>
      <c r="V83" s="7"/>
      <c r="W83" s="7"/>
      <c r="X83" s="7"/>
      <c r="Y83" s="7"/>
      <c r="Z83" s="35"/>
      <c r="AA83" s="35"/>
      <c r="AB83" s="36"/>
      <c r="AC83" s="36"/>
      <c r="AD83" s="23"/>
      <c r="AE83" s="23"/>
      <c r="AF83" s="23"/>
      <c r="AG83" s="23"/>
      <c r="AH83" s="23"/>
      <c r="AI83" s="23"/>
      <c r="AJ83" s="41"/>
      <c r="AK83" s="22"/>
      <c r="AL83" s="22"/>
      <c r="AM83" s="42"/>
      <c r="AN83" s="43"/>
      <c r="AO83" s="4"/>
    </row>
    <row r="84" spans="1:41" ht="15">
      <c r="A84" s="3"/>
      <c r="B84" s="3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7"/>
      <c r="Q84" s="37"/>
      <c r="R84" s="7"/>
      <c r="S84" s="7"/>
      <c r="T84" s="7"/>
      <c r="U84" s="7"/>
      <c r="V84" s="7"/>
      <c r="W84" s="7"/>
      <c r="X84" s="7"/>
      <c r="Y84" s="7"/>
      <c r="Z84" s="35"/>
      <c r="AA84" s="35"/>
      <c r="AB84" s="36"/>
      <c r="AC84" s="36"/>
      <c r="AD84" s="23"/>
      <c r="AE84" s="23"/>
      <c r="AF84" s="23"/>
      <c r="AG84" s="23"/>
      <c r="AH84" s="23"/>
      <c r="AI84" s="23"/>
      <c r="AJ84" s="41"/>
      <c r="AK84" s="22"/>
      <c r="AL84" s="22"/>
      <c r="AM84" s="42"/>
      <c r="AN84" s="43"/>
      <c r="AO84" s="4"/>
    </row>
    <row r="85" spans="1:41" ht="15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7"/>
      <c r="Q85" s="37"/>
      <c r="R85" s="7"/>
      <c r="S85" s="7"/>
      <c r="T85" s="7"/>
      <c r="U85" s="7"/>
      <c r="V85" s="7"/>
      <c r="W85" s="7"/>
      <c r="X85" s="7"/>
      <c r="Y85" s="7"/>
      <c r="Z85" s="35"/>
      <c r="AA85" s="35"/>
      <c r="AB85" s="36"/>
      <c r="AC85" s="36"/>
      <c r="AD85" s="23"/>
      <c r="AE85" s="23"/>
      <c r="AF85" s="23"/>
      <c r="AG85" s="23"/>
      <c r="AH85" s="23"/>
      <c r="AI85" s="23"/>
      <c r="AJ85" s="41"/>
      <c r="AK85" s="22"/>
      <c r="AL85" s="22"/>
      <c r="AM85" s="42"/>
      <c r="AN85" s="43"/>
      <c r="AO85" s="4"/>
    </row>
    <row r="86" spans="1:41" ht="15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7"/>
      <c r="Q86" s="37"/>
      <c r="R86" s="7"/>
      <c r="S86" s="7"/>
      <c r="T86" s="7"/>
      <c r="U86" s="7"/>
      <c r="V86" s="7"/>
      <c r="W86" s="7"/>
      <c r="X86" s="7"/>
      <c r="Y86" s="7"/>
      <c r="Z86" s="35"/>
      <c r="AA86" s="35"/>
      <c r="AB86" s="36"/>
      <c r="AC86" s="36"/>
      <c r="AD86" s="23"/>
      <c r="AE86" s="23"/>
      <c r="AF86" s="23"/>
      <c r="AG86" s="23"/>
      <c r="AH86" s="23"/>
      <c r="AI86" s="23"/>
      <c r="AJ86" s="41"/>
      <c r="AK86" s="22"/>
      <c r="AL86" s="22"/>
      <c r="AM86" s="42"/>
      <c r="AN86" s="43"/>
      <c r="AO86" s="4"/>
    </row>
    <row r="87" spans="1:41" ht="15">
      <c r="A87" s="3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7"/>
      <c r="Q87" s="37"/>
      <c r="R87" s="7"/>
      <c r="S87" s="7"/>
      <c r="T87" s="7"/>
      <c r="U87" s="7"/>
      <c r="V87" s="7"/>
      <c r="W87" s="7"/>
      <c r="X87" s="7"/>
      <c r="Y87" s="7"/>
      <c r="Z87" s="35"/>
      <c r="AA87" s="35"/>
      <c r="AB87" s="36"/>
      <c r="AC87" s="36"/>
      <c r="AD87" s="23"/>
      <c r="AE87" s="23"/>
      <c r="AF87" s="23"/>
      <c r="AG87" s="23"/>
      <c r="AH87" s="23"/>
      <c r="AI87" s="23"/>
      <c r="AJ87" s="41"/>
      <c r="AK87" s="22"/>
      <c r="AL87" s="22"/>
      <c r="AM87" s="42"/>
      <c r="AN87" s="43"/>
      <c r="AO87" s="4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35:B87">
    <cfRule type="expression" priority="12" dxfId="0" stopIfTrue="1">
      <formula>AND(NOT(ISBLANK($A35)),ISBLANK(B35))</formula>
    </cfRule>
  </conditionalFormatting>
  <conditionalFormatting sqref="C35:C87">
    <cfRule type="expression" priority="13" dxfId="0" stopIfTrue="1">
      <formula>AND(NOT(ISBLANK(A35)),ISBLANK(C35))</formula>
    </cfRule>
  </conditionalFormatting>
  <conditionalFormatting sqref="D35:D87 F35:F87 H35:H87 J35:J87 L35:L87 N35:N87 R35:R87 T35:T87 V35:V87 X35:X87">
    <cfRule type="expression" priority="14" dxfId="0" stopIfTrue="1">
      <formula>AND(NOT(ISBLANK(E35)),ISBLANK(D35))</formula>
    </cfRule>
  </conditionalFormatting>
  <conditionalFormatting sqref="E35:E87 G35:G87 I35:I87 K35:K87 M35:M87 O35:O87 S35:S87 U35:U87 W35:W87 Y35:Y87">
    <cfRule type="expression" priority="15" dxfId="0" stopIfTrue="1">
      <formula>AND(NOT(ISBLANK(D35)),ISBLANK(E35))</formula>
    </cfRule>
  </conditionalFormatting>
  <conditionalFormatting sqref="C4:C34">
    <cfRule type="expression" priority="7" dxfId="0" stopIfTrue="1">
      <formula>AND(NOT(ISBLANK(A4)),ISBLANK(C4))</formula>
    </cfRule>
  </conditionalFormatting>
  <conditionalFormatting sqref="N30:N34 N27:N28 N18:N25 L18:L25 J18:J25 H18:H25 F18:F25 D18:D25 D30:D34 F30:F34 H30:H34 J30:J34 L30:L34 D12:D16 F12:F16 H12:H16 J12:J16 L12:L16 N12:N16 D27:D28 F27:F28 H27:H28 J27:J28 L27:L28 N4:N10 D4:D10 F4:F10 H4:H10 J4:J10 L4:L10">
    <cfRule type="expression" priority="8" dxfId="0" stopIfTrue="1">
      <formula>AND(NOT(ISBLANK(E4)),ISBLANK(D4))</formula>
    </cfRule>
  </conditionalFormatting>
  <conditionalFormatting sqref="O30:O34 O27:O28 O18:O25 M18:M25 K18:K25 I18:I25 G18:G25 E18:E25 E30:E34 G30:G34 I30:I34 K30:K34 M30:M34 E12:E16 G12:G16 I12:I16 K12:K16 M12:M16 O12:O16 E27:E28 G27:G28 I27:I28 K27:K28 M27:M28 O4:O10 E4:E10 G4:G10 I4:I10 K4:K10 M4:M10">
    <cfRule type="expression" priority="9" dxfId="0" stopIfTrue="1">
      <formula>AND(NOT(ISBLANK(D4)),ISBLANK(E4))</formula>
    </cfRule>
  </conditionalFormatting>
  <conditionalFormatting sqref="D29 F29 H29 J29 L29 N29 D17 F17 H17 J17 L17 N17 D26 F26 H26 J26 L26 N26 D11 F11 H11 J11 L11 N11">
    <cfRule type="expression" priority="10" dxfId="0" stopIfTrue="1">
      <formula>AND(NOT(ISBLANK(E11)),ISBLANK(D11))</formula>
    </cfRule>
  </conditionalFormatting>
  <conditionalFormatting sqref="E29 G29 I29 K29 M29 O29 E17 G17 I17 K17 M17 O17 E26 G26 I26 K26 M26 O26 E11 G11 I11 K11 M11 O11">
    <cfRule type="expression" priority="11" dxfId="0" stopIfTrue="1">
      <formula>AND(NOT(ISBLANK(D11)),ISBLANK(E11))</formula>
    </cfRule>
  </conditionalFormatting>
  <conditionalFormatting sqref="R12:R16 X18:X25 V18:V25 T18:T25 R18:R25 X30:X34 R30:R34 T30:T34 V30:V34 X27:X28 T12:T16 V12:V16 R27:R28 T27:T28 V27:V28 X12:X16 X4:X10 R4:R10 T4:T10 V4:V10">
    <cfRule type="expression" priority="2" dxfId="0" stopIfTrue="1">
      <formula>AND(NOT(ISBLANK(S4)),ISBLANK(R4))</formula>
    </cfRule>
  </conditionalFormatting>
  <conditionalFormatting sqref="S12:S16 Y18:Y25 W18:W25 U18:U25 S18:S25 Y30:Y34 S30:S34 U30:U34 W30:W34 Y27:Y28 U12:U16 W12:W16 S27:S28 U27:U28 W27:W28 Y12:Y16 Y4:Y10 S4:S10 U4:U10 W4:W10">
    <cfRule type="expression" priority="3" dxfId="0" stopIfTrue="1">
      <formula>AND(NOT(ISBLANK(R4)),ISBLANK(S4))</formula>
    </cfRule>
  </conditionalFormatting>
  <conditionalFormatting sqref="R29 T29 V29 X29 R17 T17 V17 X17 R26 T26 V26 X26 R11 T11 V11 X11">
    <cfRule type="expression" priority="4" dxfId="0" stopIfTrue="1">
      <formula>AND(NOT(ISBLANK(S11)),ISBLANK(R11))</formula>
    </cfRule>
  </conditionalFormatting>
  <conditionalFormatting sqref="S29 U29 W29 Y29 S17 U17 W17 Y17 S26 U26 W26 Y26 S11 U11 W11 Y11">
    <cfRule type="expression" priority="5" dxfId="0" stopIfTrue="1">
      <formula>AND(NOT(ISBLANK(R11)),ISBLANK(S11))</formula>
    </cfRule>
  </conditionalFormatting>
  <conditionalFormatting sqref="B4:B34">
    <cfRule type="expression" priority="1" dxfId="0" stopIfTrue="1">
      <formula>AND(NOT(ISBLANK($A4)),ISBLANK(B4))</formula>
    </cfRule>
  </conditionalFormatting>
  <dataValidations count="6">
    <dataValidation operator="lessThanOrEqual" allowBlank="1" showInputMessage="1" showErrorMessage="1" error="FTE cannot be greater than Headcount&#10;" sqref="R88:AN65536 A88:O65536 AO1 R1 A1:C1 P2 AB1 AP1:IV65536 AO4:AO65536 P4:Q65536 AB3:AC87 A34"/>
    <dataValidation type="custom" allowBlank="1" showInputMessage="1" showErrorMessage="1" errorTitle="FTE" error="The value entered in the FTE field must be less than or equal to the value entered in the headcount field." sqref="I4:I7 K4:K7 O4:O7 E4:E7 G4:G7 M4:M7 Y4:Y7 S4:S7 U4:U7 W4:W7 S9:S87 U9:U87 W9:W87 Y9:Y87 G9:G87 M9:M87 E9:E87 O9:O87 K9:K87 I9:I87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:J7 D4:D7 L4:L7 N4:N7 H4:H7 F4:F7 X4:X7 R4:R7 T4:T7 V4:V7 R9:R87 T9:T87 V9:V87 X9:X87 H9:H87 F9:F87 D9:D87 N9:N87 L9:L87 J9:J87">
      <formula1>J4&gt;=K4</formula1>
    </dataValidation>
    <dataValidation type="decimal" operator="greaterThan" allowBlank="1" showInputMessage="1" showErrorMessage="1" sqref="AD6:AI9 AD35:AI87 AD18:AI24 AD12:AI12 AD31:AI32 AD28:AI28 AD14:AI14 AK35:AL87 AK31:AK32 AK18:AK24 AK14:AK15 AK28:AL28 AL30:AL33 AL14:AL26 AK12:AL12 AK6:AL9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33">
      <formula1>INDIRECT("List_of_organisations")</formula1>
    </dataValidation>
    <dataValidation type="decimal" operator="greaterThanOrEqual" allowBlank="1" showInputMessage="1" showErrorMessage="1" sqref="AD4:AI5 AD25:AI27 AD33:AI34 AD29:AI30 AD13:AI13 AD15:AI17 AD10:AI11 AK4:AL5 AK25:AK26 AK34:AL34 AK33 AK29:AL29 AK13:AL13 AK16:AK17 AK30 AK27:AL27 AK10:AL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8"/>
  <sheetViews>
    <sheetView zoomScale="75" zoomScaleNormal="75" zoomScalePageLayoutView="0" workbookViewId="0" topLeftCell="A1">
      <pane xSplit="3" ySplit="3" topLeftCell="D2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4" sqref="A3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8" customWidth="1"/>
    <col min="18" max="27" width="12.88671875" style="8" customWidth="1"/>
    <col min="28" max="29" width="11.10546875" style="2" customWidth="1"/>
    <col min="30" max="36" width="15.5546875" style="24" customWidth="1"/>
    <col min="37" max="39" width="19.10546875" style="24" customWidth="1"/>
    <col min="40" max="40" width="20.88671875" style="24" customWidth="1"/>
    <col min="41" max="41" width="17.99609375" style="24" customWidth="1"/>
    <col min="42" max="52" width="8.88671875" style="24" customWidth="1"/>
    <col min="53" max="16384" width="8.88671875" style="2" customWidth="1"/>
  </cols>
  <sheetData>
    <row r="1" spans="1:52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33" t="s">
        <v>15</v>
      </c>
      <c r="AC1" s="134"/>
      <c r="AD1" s="128" t="s">
        <v>60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20" t="s">
        <v>74</v>
      </c>
      <c r="AO1" s="124" t="s">
        <v>20</v>
      </c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</row>
    <row r="2" spans="1:52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15" t="s">
        <v>9</v>
      </c>
      <c r="Q2" s="11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15" t="s">
        <v>10</v>
      </c>
      <c r="AA2" s="117"/>
      <c r="AB2" s="135"/>
      <c r="AC2" s="136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38" t="s">
        <v>67</v>
      </c>
      <c r="AK2" s="124" t="s">
        <v>68</v>
      </c>
      <c r="AL2" s="124" t="s">
        <v>69</v>
      </c>
      <c r="AM2" s="124" t="s">
        <v>70</v>
      </c>
      <c r="AN2" s="121"/>
      <c r="AO2" s="139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5" t="s">
        <v>2</v>
      </c>
      <c r="Q3" s="5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6" t="s">
        <v>2</v>
      </c>
      <c r="AA3" s="6" t="s">
        <v>7</v>
      </c>
      <c r="AB3" s="10" t="s">
        <v>2</v>
      </c>
      <c r="AC3" s="11" t="s">
        <v>7</v>
      </c>
      <c r="AD3" s="125"/>
      <c r="AE3" s="125"/>
      <c r="AF3" s="125"/>
      <c r="AG3" s="125"/>
      <c r="AH3" s="125"/>
      <c r="AI3" s="125"/>
      <c r="AJ3" s="138"/>
      <c r="AK3" s="125"/>
      <c r="AL3" s="125"/>
      <c r="AM3" s="125"/>
      <c r="AN3" s="122"/>
      <c r="AO3" s="125"/>
    </row>
    <row r="4" spans="1:41" ht="61.5">
      <c r="A4" s="9" t="s">
        <v>21</v>
      </c>
      <c r="B4" s="9" t="s">
        <v>54</v>
      </c>
      <c r="C4" s="9" t="s">
        <v>53</v>
      </c>
      <c r="D4" s="80">
        <v>62</v>
      </c>
      <c r="E4" s="77">
        <v>56.8</v>
      </c>
      <c r="F4" s="77">
        <v>261</v>
      </c>
      <c r="G4" s="77">
        <v>238.8</v>
      </c>
      <c r="H4" s="77">
        <v>473</v>
      </c>
      <c r="I4" s="77">
        <v>436.9</v>
      </c>
      <c r="J4" s="77">
        <v>42</v>
      </c>
      <c r="K4" s="77">
        <v>39.6</v>
      </c>
      <c r="L4" s="77">
        <v>3</v>
      </c>
      <c r="M4" s="77">
        <v>2.9</v>
      </c>
      <c r="N4" s="77">
        <v>2</v>
      </c>
      <c r="O4" s="77">
        <v>1.3</v>
      </c>
      <c r="P4" s="70">
        <f aca="true" t="shared" si="0" ref="P4:P34">SUM(D4,F4,H4,J4,L4,N4)</f>
        <v>843</v>
      </c>
      <c r="Q4" s="70">
        <f aca="true" t="shared" si="1" ref="Q4:Q34">SUM(E4,G4,I4,K4,M4,O4)</f>
        <v>776.3</v>
      </c>
      <c r="R4" s="77">
        <v>18</v>
      </c>
      <c r="S4" s="77">
        <v>18</v>
      </c>
      <c r="T4" s="77"/>
      <c r="U4" s="77"/>
      <c r="V4" s="77"/>
      <c r="W4" s="77"/>
      <c r="X4" s="77">
        <v>1</v>
      </c>
      <c r="Y4" s="77">
        <v>1</v>
      </c>
      <c r="Z4" s="65">
        <f aca="true" t="shared" si="2" ref="Z4:Z34">SUM(R4,T4,V4,X4)</f>
        <v>19</v>
      </c>
      <c r="AA4" s="65">
        <f aca="true" t="shared" si="3" ref="AA4:AA34">SUM(S4,U4,W4,Y4)</f>
        <v>19</v>
      </c>
      <c r="AB4" s="36">
        <f aca="true" t="shared" si="4" ref="AB4:AB34">SUM(P4+Z4)</f>
        <v>862</v>
      </c>
      <c r="AC4" s="36">
        <f aca="true" t="shared" si="5" ref="AC4:AC34">SUM(Q4+AA4)</f>
        <v>795.3</v>
      </c>
      <c r="AD4" s="79">
        <v>1881758.43</v>
      </c>
      <c r="AE4" s="79">
        <v>17949.49</v>
      </c>
      <c r="AF4" s="79"/>
      <c r="AG4" s="79">
        <v>16031.28</v>
      </c>
      <c r="AH4" s="79">
        <v>356436.15</v>
      </c>
      <c r="AI4" s="79">
        <v>158905.72</v>
      </c>
      <c r="AJ4" s="41">
        <f>SUM(AD4:AI4)</f>
        <v>2431081.0700000003</v>
      </c>
      <c r="AK4" s="53">
        <v>26587.95</v>
      </c>
      <c r="AL4" s="30">
        <v>5600</v>
      </c>
      <c r="AM4" s="42">
        <f>SUM(AK4:AL4)</f>
        <v>32187.95</v>
      </c>
      <c r="AN4" s="43">
        <f>SUM(AJ4+AM4)</f>
        <v>2463269.0200000005</v>
      </c>
      <c r="AO4" s="26"/>
    </row>
    <row r="5" spans="1:41" ht="61.5">
      <c r="A5" s="9" t="s">
        <v>22</v>
      </c>
      <c r="B5" s="9" t="s">
        <v>52</v>
      </c>
      <c r="C5" s="9" t="s">
        <v>53</v>
      </c>
      <c r="D5" s="76">
        <v>1</v>
      </c>
      <c r="E5" s="75">
        <v>0.743</v>
      </c>
      <c r="F5" s="75">
        <v>27</v>
      </c>
      <c r="G5" s="75">
        <v>24.3</v>
      </c>
      <c r="H5" s="75">
        <v>34</v>
      </c>
      <c r="I5" s="75">
        <v>32.37</v>
      </c>
      <c r="J5" s="75">
        <v>10</v>
      </c>
      <c r="K5" s="75">
        <v>9.703</v>
      </c>
      <c r="L5" s="75">
        <v>4</v>
      </c>
      <c r="M5" s="75">
        <v>3.5</v>
      </c>
      <c r="N5" s="75"/>
      <c r="O5" s="75"/>
      <c r="P5" s="70">
        <f t="shared" si="0"/>
        <v>76</v>
      </c>
      <c r="Q5" s="70">
        <f t="shared" si="1"/>
        <v>70.616</v>
      </c>
      <c r="R5" s="75">
        <v>1</v>
      </c>
      <c r="S5" s="75">
        <v>1</v>
      </c>
      <c r="T5" s="75"/>
      <c r="U5" s="75"/>
      <c r="V5" s="75"/>
      <c r="W5" s="75"/>
      <c r="X5" s="75">
        <v>3</v>
      </c>
      <c r="Y5" s="75">
        <v>3</v>
      </c>
      <c r="Z5" s="65">
        <f t="shared" si="2"/>
        <v>4</v>
      </c>
      <c r="AA5" s="65">
        <f t="shared" si="3"/>
        <v>4</v>
      </c>
      <c r="AB5" s="36">
        <f t="shared" si="4"/>
        <v>80</v>
      </c>
      <c r="AC5" s="36">
        <f t="shared" si="5"/>
        <v>74.616</v>
      </c>
      <c r="AD5" s="53">
        <v>205760.22</v>
      </c>
      <c r="AE5" s="68">
        <v>1040.26</v>
      </c>
      <c r="AF5" s="68"/>
      <c r="AG5" s="68"/>
      <c r="AH5" s="68">
        <v>50133.45</v>
      </c>
      <c r="AI5" s="68">
        <v>15700.69</v>
      </c>
      <c r="AJ5" s="41">
        <f aca="true" t="shared" si="6" ref="AJ5:AJ34">SUM(AD5:AI5)</f>
        <v>272634.62</v>
      </c>
      <c r="AK5" s="101">
        <v>1771</v>
      </c>
      <c r="AL5" s="101">
        <v>10322</v>
      </c>
      <c r="AM5" s="42">
        <f aca="true" t="shared" si="7" ref="AM5:AM34">SUM(AK5:AL5)</f>
        <v>12093</v>
      </c>
      <c r="AN5" s="43">
        <f aca="true" t="shared" si="8" ref="AN5:AN34">SUM(AJ5+AM5)</f>
        <v>284727.62</v>
      </c>
      <c r="AO5" s="26"/>
    </row>
    <row r="6" spans="1:41" ht="61.5">
      <c r="A6" s="9" t="s">
        <v>23</v>
      </c>
      <c r="B6" s="9" t="s">
        <v>52</v>
      </c>
      <c r="C6" s="9" t="s">
        <v>53</v>
      </c>
      <c r="D6" s="47">
        <v>231</v>
      </c>
      <c r="E6" s="47">
        <v>207.75</v>
      </c>
      <c r="F6" s="47">
        <v>387</v>
      </c>
      <c r="G6" s="47">
        <v>357.68</v>
      </c>
      <c r="H6" s="47">
        <v>753</v>
      </c>
      <c r="I6" s="47">
        <v>720.7</v>
      </c>
      <c r="J6" s="47">
        <v>205</v>
      </c>
      <c r="K6" s="47">
        <v>197.81</v>
      </c>
      <c r="L6" s="47">
        <v>50</v>
      </c>
      <c r="M6" s="47">
        <v>45.98</v>
      </c>
      <c r="N6" s="47">
        <v>7</v>
      </c>
      <c r="O6" s="47">
        <v>7</v>
      </c>
      <c r="P6" s="70">
        <f t="shared" si="0"/>
        <v>1633</v>
      </c>
      <c r="Q6" s="70">
        <f t="shared" si="1"/>
        <v>1536.92</v>
      </c>
      <c r="R6" s="47">
        <v>9</v>
      </c>
      <c r="S6" s="47">
        <v>9</v>
      </c>
      <c r="T6" s="47">
        <v>0</v>
      </c>
      <c r="U6" s="47">
        <v>0</v>
      </c>
      <c r="V6" s="47">
        <v>1</v>
      </c>
      <c r="W6" s="47">
        <v>1</v>
      </c>
      <c r="X6" s="47">
        <v>1</v>
      </c>
      <c r="Y6" s="47">
        <v>0.2</v>
      </c>
      <c r="Z6" s="65">
        <f t="shared" si="2"/>
        <v>11</v>
      </c>
      <c r="AA6" s="65">
        <f t="shared" si="3"/>
        <v>10.2</v>
      </c>
      <c r="AB6" s="36">
        <f t="shared" si="4"/>
        <v>1644</v>
      </c>
      <c r="AC6" s="36">
        <f t="shared" si="5"/>
        <v>1547.1200000000001</v>
      </c>
      <c r="AD6" s="29">
        <v>4333093.13</v>
      </c>
      <c r="AE6" s="29">
        <v>87354.03</v>
      </c>
      <c r="AF6" s="29">
        <v>191420.27</v>
      </c>
      <c r="AG6" s="29">
        <v>52819.24</v>
      </c>
      <c r="AH6" s="29">
        <v>1110498.83</v>
      </c>
      <c r="AI6" s="29">
        <v>389645.45</v>
      </c>
      <c r="AJ6" s="41">
        <f t="shared" si="6"/>
        <v>6164830.95</v>
      </c>
      <c r="AK6" s="30">
        <v>33282.75</v>
      </c>
      <c r="AL6" s="30">
        <v>5000</v>
      </c>
      <c r="AM6" s="42">
        <f t="shared" si="7"/>
        <v>38282.75</v>
      </c>
      <c r="AN6" s="43">
        <f t="shared" si="8"/>
        <v>6203113.7</v>
      </c>
      <c r="AO6" s="26"/>
    </row>
    <row r="7" spans="1:41" ht="61.5">
      <c r="A7" s="9" t="s">
        <v>24</v>
      </c>
      <c r="B7" s="9" t="s">
        <v>52</v>
      </c>
      <c r="C7" s="9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>
        <f t="shared" si="0"/>
        <v>0</v>
      </c>
      <c r="Q7" s="70">
        <f t="shared" si="1"/>
        <v>0</v>
      </c>
      <c r="R7" s="47"/>
      <c r="S7" s="47"/>
      <c r="T7" s="47"/>
      <c r="U7" s="47"/>
      <c r="V7" s="47"/>
      <c r="W7" s="47"/>
      <c r="X7" s="47"/>
      <c r="Y7" s="47"/>
      <c r="Z7" s="65">
        <f t="shared" si="2"/>
        <v>0</v>
      </c>
      <c r="AA7" s="65">
        <f t="shared" si="3"/>
        <v>0</v>
      </c>
      <c r="AB7" s="36">
        <f t="shared" si="4"/>
        <v>0</v>
      </c>
      <c r="AC7" s="36">
        <f t="shared" si="5"/>
        <v>0</v>
      </c>
      <c r="AD7" s="29"/>
      <c r="AE7" s="29"/>
      <c r="AF7" s="29"/>
      <c r="AG7" s="29"/>
      <c r="AH7" s="29"/>
      <c r="AI7" s="29"/>
      <c r="AJ7" s="41">
        <f t="shared" si="6"/>
        <v>0</v>
      </c>
      <c r="AK7" s="30"/>
      <c r="AL7" s="30"/>
      <c r="AM7" s="42">
        <f t="shared" si="7"/>
        <v>0</v>
      </c>
      <c r="AN7" s="43">
        <f t="shared" si="8"/>
        <v>0</v>
      </c>
      <c r="AO7" s="27"/>
    </row>
    <row r="8" spans="1:41" ht="61.5">
      <c r="A8" s="9" t="s">
        <v>25</v>
      </c>
      <c r="B8" s="9" t="s">
        <v>55</v>
      </c>
      <c r="C8" s="9" t="s">
        <v>53</v>
      </c>
      <c r="D8" s="64">
        <v>207</v>
      </c>
      <c r="E8" s="63">
        <v>198.33</v>
      </c>
      <c r="F8" s="62">
        <v>439</v>
      </c>
      <c r="G8" s="63">
        <v>425.43</v>
      </c>
      <c r="H8" s="64">
        <v>1169</v>
      </c>
      <c r="I8" s="63">
        <v>1140.51</v>
      </c>
      <c r="J8" s="64">
        <v>1047</v>
      </c>
      <c r="K8" s="63">
        <v>1011.46</v>
      </c>
      <c r="L8" s="64">
        <v>218</v>
      </c>
      <c r="M8" s="63">
        <v>209.45</v>
      </c>
      <c r="N8" s="74">
        <v>0</v>
      </c>
      <c r="O8" s="74">
        <v>0</v>
      </c>
      <c r="P8" s="70">
        <f t="shared" si="0"/>
        <v>3080</v>
      </c>
      <c r="Q8" s="70">
        <f t="shared" si="1"/>
        <v>2985.18</v>
      </c>
      <c r="R8" s="62">
        <v>118</v>
      </c>
      <c r="S8" s="62">
        <v>118</v>
      </c>
      <c r="T8" s="62">
        <v>13</v>
      </c>
      <c r="U8" s="62">
        <v>13</v>
      </c>
      <c r="V8" s="62">
        <v>107</v>
      </c>
      <c r="W8" s="62">
        <v>107</v>
      </c>
      <c r="X8" s="62">
        <v>97</v>
      </c>
      <c r="Y8" s="62">
        <v>97</v>
      </c>
      <c r="Z8" s="65">
        <f t="shared" si="2"/>
        <v>335</v>
      </c>
      <c r="AA8" s="65">
        <f t="shared" si="3"/>
        <v>335</v>
      </c>
      <c r="AB8" s="36">
        <f t="shared" si="4"/>
        <v>3415</v>
      </c>
      <c r="AC8" s="36">
        <f t="shared" si="5"/>
        <v>3320.18</v>
      </c>
      <c r="AD8" s="29">
        <v>10140700</v>
      </c>
      <c r="AE8" s="29">
        <v>35348</v>
      </c>
      <c r="AF8" s="29">
        <v>574384</v>
      </c>
      <c r="AG8" s="29">
        <v>73777</v>
      </c>
      <c r="AH8" s="29">
        <v>2091263</v>
      </c>
      <c r="AI8" s="29">
        <v>1018530</v>
      </c>
      <c r="AJ8" s="41">
        <f t="shared" si="6"/>
        <v>13934002</v>
      </c>
      <c r="AK8" s="73">
        <v>552272</v>
      </c>
      <c r="AL8" s="73">
        <v>270908.2</v>
      </c>
      <c r="AM8" s="42">
        <f t="shared" si="7"/>
        <v>823180.2</v>
      </c>
      <c r="AN8" s="43">
        <f t="shared" si="8"/>
        <v>14757182.2</v>
      </c>
      <c r="AO8" s="26"/>
    </row>
    <row r="9" spans="1:41" ht="61.5">
      <c r="A9" s="9" t="s">
        <v>26</v>
      </c>
      <c r="B9" s="9" t="s">
        <v>52</v>
      </c>
      <c r="C9" s="9" t="s">
        <v>53</v>
      </c>
      <c r="D9" s="75">
        <v>0</v>
      </c>
      <c r="E9" s="75">
        <v>0</v>
      </c>
      <c r="F9" s="75">
        <v>7</v>
      </c>
      <c r="G9" s="75">
        <v>7</v>
      </c>
      <c r="H9" s="75">
        <v>11</v>
      </c>
      <c r="I9" s="75">
        <v>10.86</v>
      </c>
      <c r="J9" s="75">
        <v>10</v>
      </c>
      <c r="K9" s="75">
        <v>9.69</v>
      </c>
      <c r="L9" s="75">
        <v>10</v>
      </c>
      <c r="M9" s="75">
        <v>5.64</v>
      </c>
      <c r="N9" s="75"/>
      <c r="O9" s="75"/>
      <c r="P9" s="70">
        <f t="shared" si="0"/>
        <v>38</v>
      </c>
      <c r="Q9" s="70">
        <f t="shared" si="1"/>
        <v>33.19</v>
      </c>
      <c r="R9" s="69">
        <v>0</v>
      </c>
      <c r="S9" s="69">
        <v>0</v>
      </c>
      <c r="T9" s="75"/>
      <c r="U9" s="75"/>
      <c r="V9" s="75">
        <v>2</v>
      </c>
      <c r="W9" s="75">
        <v>1.05</v>
      </c>
      <c r="X9" s="75"/>
      <c r="Y9" s="75"/>
      <c r="Z9" s="65">
        <f t="shared" si="2"/>
        <v>2</v>
      </c>
      <c r="AA9" s="65">
        <f t="shared" si="3"/>
        <v>1.05</v>
      </c>
      <c r="AB9" s="36">
        <f t="shared" si="4"/>
        <v>40</v>
      </c>
      <c r="AC9" s="36">
        <f t="shared" si="5"/>
        <v>34.239999999999995</v>
      </c>
      <c r="AD9" s="53">
        <v>148312.91</v>
      </c>
      <c r="AE9" s="68">
        <v>500</v>
      </c>
      <c r="AF9" s="68"/>
      <c r="AG9" s="68"/>
      <c r="AH9" s="68">
        <v>28935.01</v>
      </c>
      <c r="AI9" s="68">
        <v>14527.24</v>
      </c>
      <c r="AJ9" s="41">
        <f t="shared" si="6"/>
        <v>192275.16</v>
      </c>
      <c r="AK9" s="101"/>
      <c r="AL9" s="101">
        <v>6040.08</v>
      </c>
      <c r="AM9" s="42">
        <f t="shared" si="7"/>
        <v>6040.08</v>
      </c>
      <c r="AN9" s="43">
        <f t="shared" si="8"/>
        <v>198315.24</v>
      </c>
      <c r="AO9" s="26"/>
    </row>
    <row r="10" spans="1:41" ht="61.5">
      <c r="A10" s="9" t="s">
        <v>27</v>
      </c>
      <c r="B10" s="9" t="s">
        <v>56</v>
      </c>
      <c r="C10" s="9" t="s">
        <v>53</v>
      </c>
      <c r="D10" s="47">
        <v>544</v>
      </c>
      <c r="E10" s="47">
        <v>472.44</v>
      </c>
      <c r="F10" s="47">
        <v>256</v>
      </c>
      <c r="G10" s="47">
        <v>241.2</v>
      </c>
      <c r="H10" s="47">
        <v>130</v>
      </c>
      <c r="I10" s="47">
        <v>126.36</v>
      </c>
      <c r="J10" s="47">
        <v>26</v>
      </c>
      <c r="K10" s="47">
        <v>24.61</v>
      </c>
      <c r="L10" s="47">
        <v>3</v>
      </c>
      <c r="M10" s="47">
        <v>3</v>
      </c>
      <c r="N10" s="47">
        <v>11</v>
      </c>
      <c r="O10" s="47">
        <v>9.06</v>
      </c>
      <c r="P10" s="70">
        <f t="shared" si="0"/>
        <v>970</v>
      </c>
      <c r="Q10" s="70">
        <f t="shared" si="1"/>
        <v>876.67</v>
      </c>
      <c r="R10" s="47"/>
      <c r="S10" s="47"/>
      <c r="T10" s="47"/>
      <c r="U10" s="47"/>
      <c r="V10" s="47"/>
      <c r="W10" s="47"/>
      <c r="X10" s="47">
        <v>9</v>
      </c>
      <c r="Y10" s="47">
        <v>9</v>
      </c>
      <c r="Z10" s="65">
        <f t="shared" si="2"/>
        <v>9</v>
      </c>
      <c r="AA10" s="65">
        <f t="shared" si="3"/>
        <v>9</v>
      </c>
      <c r="AB10" s="36">
        <f t="shared" si="4"/>
        <v>979</v>
      </c>
      <c r="AC10" s="36">
        <f t="shared" si="5"/>
        <v>885.67</v>
      </c>
      <c r="AD10" s="29">
        <v>1778675.49</v>
      </c>
      <c r="AE10" s="29">
        <v>31183.51</v>
      </c>
      <c r="AF10" s="29">
        <v>1050</v>
      </c>
      <c r="AG10" s="29">
        <v>11358.5</v>
      </c>
      <c r="AH10" s="29">
        <v>321041.74</v>
      </c>
      <c r="AI10" s="29">
        <v>122855.04</v>
      </c>
      <c r="AJ10" s="41">
        <f t="shared" si="6"/>
        <v>2266164.2800000003</v>
      </c>
      <c r="AK10" s="30"/>
      <c r="AL10" s="30">
        <v>38519.02</v>
      </c>
      <c r="AM10" s="42">
        <f t="shared" si="7"/>
        <v>38519.02</v>
      </c>
      <c r="AN10" s="43">
        <f t="shared" si="8"/>
        <v>2304683.3000000003</v>
      </c>
      <c r="AO10" s="26"/>
    </row>
    <row r="11" spans="1:41" ht="61.5">
      <c r="A11" s="9" t="s">
        <v>28</v>
      </c>
      <c r="B11" s="9" t="s">
        <v>52</v>
      </c>
      <c r="C11" s="9" t="s">
        <v>53</v>
      </c>
      <c r="D11" s="47">
        <v>11</v>
      </c>
      <c r="E11" s="47">
        <v>11</v>
      </c>
      <c r="F11" s="47">
        <v>20</v>
      </c>
      <c r="G11" s="47">
        <v>19.28</v>
      </c>
      <c r="H11" s="47">
        <v>37</v>
      </c>
      <c r="I11" s="47">
        <v>36.56</v>
      </c>
      <c r="J11" s="47">
        <v>72</v>
      </c>
      <c r="K11" s="47">
        <v>68.19</v>
      </c>
      <c r="L11" s="47">
        <v>21</v>
      </c>
      <c r="M11" s="47">
        <v>20.9</v>
      </c>
      <c r="N11" s="47"/>
      <c r="O11" s="47"/>
      <c r="P11" s="70">
        <f t="shared" si="0"/>
        <v>161</v>
      </c>
      <c r="Q11" s="70">
        <f t="shared" si="1"/>
        <v>155.93</v>
      </c>
      <c r="R11" s="47">
        <v>6</v>
      </c>
      <c r="S11" s="47">
        <v>6</v>
      </c>
      <c r="T11" s="47">
        <v>6</v>
      </c>
      <c r="U11" s="47">
        <v>6</v>
      </c>
      <c r="V11" s="47"/>
      <c r="W11" s="47"/>
      <c r="X11" s="47">
        <v>6</v>
      </c>
      <c r="Y11" s="47">
        <v>5.61</v>
      </c>
      <c r="Z11" s="65">
        <f t="shared" si="2"/>
        <v>18</v>
      </c>
      <c r="AA11" s="65">
        <f t="shared" si="3"/>
        <v>17.61</v>
      </c>
      <c r="AB11" s="36">
        <f t="shared" si="4"/>
        <v>179</v>
      </c>
      <c r="AC11" s="36">
        <f t="shared" si="5"/>
        <v>173.54000000000002</v>
      </c>
      <c r="AD11" s="29">
        <v>708471</v>
      </c>
      <c r="AE11" s="29"/>
      <c r="AF11" s="29">
        <v>3750</v>
      </c>
      <c r="AG11" s="29"/>
      <c r="AH11" s="29">
        <v>140247</v>
      </c>
      <c r="AI11" s="29">
        <v>71110</v>
      </c>
      <c r="AJ11" s="41">
        <f t="shared" si="6"/>
        <v>923578</v>
      </c>
      <c r="AK11" s="30">
        <v>65274</v>
      </c>
      <c r="AL11" s="30"/>
      <c r="AM11" s="42">
        <f t="shared" si="7"/>
        <v>65274</v>
      </c>
      <c r="AN11" s="43">
        <f t="shared" si="8"/>
        <v>988852</v>
      </c>
      <c r="AO11" s="26"/>
    </row>
    <row r="12" spans="1:41" ht="61.5">
      <c r="A12" s="9" t="s">
        <v>29</v>
      </c>
      <c r="B12" s="9" t="s">
        <v>52</v>
      </c>
      <c r="C12" s="9" t="s">
        <v>53</v>
      </c>
      <c r="D12" s="47">
        <v>2</v>
      </c>
      <c r="E12" s="47">
        <v>2</v>
      </c>
      <c r="F12" s="47">
        <v>2</v>
      </c>
      <c r="G12" s="47">
        <v>2</v>
      </c>
      <c r="H12" s="47">
        <v>6</v>
      </c>
      <c r="I12" s="47">
        <v>5.4</v>
      </c>
      <c r="J12" s="47">
        <v>5</v>
      </c>
      <c r="K12" s="47">
        <v>4</v>
      </c>
      <c r="L12" s="47">
        <v>1</v>
      </c>
      <c r="M12" s="47">
        <v>1</v>
      </c>
      <c r="N12" s="47"/>
      <c r="O12" s="47"/>
      <c r="P12" s="70">
        <f t="shared" si="0"/>
        <v>16</v>
      </c>
      <c r="Q12" s="70">
        <f t="shared" si="1"/>
        <v>14.4</v>
      </c>
      <c r="R12" s="47"/>
      <c r="S12" s="47"/>
      <c r="T12" s="47"/>
      <c r="U12" s="47"/>
      <c r="V12" s="47"/>
      <c r="W12" s="47"/>
      <c r="X12" s="47"/>
      <c r="Y12" s="47"/>
      <c r="Z12" s="65">
        <f t="shared" si="2"/>
        <v>0</v>
      </c>
      <c r="AA12" s="65">
        <f t="shared" si="3"/>
        <v>0</v>
      </c>
      <c r="AB12" s="36">
        <f t="shared" si="4"/>
        <v>16</v>
      </c>
      <c r="AC12" s="36">
        <f t="shared" si="5"/>
        <v>14.4</v>
      </c>
      <c r="AD12" s="29">
        <v>51955.9</v>
      </c>
      <c r="AE12" s="29"/>
      <c r="AF12" s="29"/>
      <c r="AG12" s="29"/>
      <c r="AH12" s="29">
        <v>10867.89</v>
      </c>
      <c r="AI12" s="29">
        <v>4611.22</v>
      </c>
      <c r="AJ12" s="41">
        <f t="shared" si="6"/>
        <v>67435.01</v>
      </c>
      <c r="AK12" s="30"/>
      <c r="AL12" s="30"/>
      <c r="AM12" s="42">
        <f t="shared" si="7"/>
        <v>0</v>
      </c>
      <c r="AN12" s="43">
        <f t="shared" si="8"/>
        <v>67435.01</v>
      </c>
      <c r="AO12" s="26"/>
    </row>
    <row r="13" spans="1:41" ht="61.5">
      <c r="A13" s="9" t="s">
        <v>30</v>
      </c>
      <c r="B13" s="9" t="s">
        <v>52</v>
      </c>
      <c r="C13" s="9" t="s">
        <v>53</v>
      </c>
      <c r="D13" s="47">
        <v>430</v>
      </c>
      <c r="E13" s="47">
        <v>398.03</v>
      </c>
      <c r="F13" s="47">
        <v>622</v>
      </c>
      <c r="G13" s="47">
        <v>609.33</v>
      </c>
      <c r="H13" s="47">
        <v>337</v>
      </c>
      <c r="I13" s="47">
        <v>331.14</v>
      </c>
      <c r="J13" s="47">
        <v>29</v>
      </c>
      <c r="K13" s="47">
        <v>29</v>
      </c>
      <c r="L13" s="47">
        <v>8</v>
      </c>
      <c r="M13" s="47">
        <v>8</v>
      </c>
      <c r="N13" s="47">
        <v>0</v>
      </c>
      <c r="O13" s="47">
        <v>0</v>
      </c>
      <c r="P13" s="70">
        <f t="shared" si="0"/>
        <v>1426</v>
      </c>
      <c r="Q13" s="70">
        <f t="shared" si="1"/>
        <v>1375.5</v>
      </c>
      <c r="R13" s="47">
        <v>41</v>
      </c>
      <c r="S13" s="47">
        <v>31.99</v>
      </c>
      <c r="T13" s="47">
        <v>1</v>
      </c>
      <c r="U13" s="47">
        <v>0.7</v>
      </c>
      <c r="V13" s="47">
        <v>58</v>
      </c>
      <c r="W13" s="47">
        <v>33.56</v>
      </c>
      <c r="X13" s="47">
        <v>2</v>
      </c>
      <c r="Y13" s="47">
        <v>2</v>
      </c>
      <c r="Z13" s="65">
        <f t="shared" si="2"/>
        <v>102</v>
      </c>
      <c r="AA13" s="65">
        <f t="shared" si="3"/>
        <v>68.25</v>
      </c>
      <c r="AB13" s="36">
        <f t="shared" si="4"/>
        <v>1528</v>
      </c>
      <c r="AC13" s="36">
        <f t="shared" si="5"/>
        <v>1443.75</v>
      </c>
      <c r="AD13" s="29">
        <v>3599821.36</v>
      </c>
      <c r="AE13" s="29">
        <v>211486.08000000002</v>
      </c>
      <c r="AF13" s="29">
        <v>470513</v>
      </c>
      <c r="AG13" s="29">
        <v>27422.859999999997</v>
      </c>
      <c r="AH13" s="29">
        <v>403773.08</v>
      </c>
      <c r="AI13" s="29">
        <v>357959.34</v>
      </c>
      <c r="AJ13" s="41">
        <f t="shared" si="6"/>
        <v>5070975.72</v>
      </c>
      <c r="AK13" s="30">
        <v>378643</v>
      </c>
      <c r="AL13" s="30">
        <v>18963</v>
      </c>
      <c r="AM13" s="42">
        <f t="shared" si="7"/>
        <v>397606</v>
      </c>
      <c r="AN13" s="43">
        <f t="shared" si="8"/>
        <v>5468581.72</v>
      </c>
      <c r="AO13" s="26"/>
    </row>
    <row r="14" spans="1:41" ht="61.5">
      <c r="A14" s="9" t="s">
        <v>31</v>
      </c>
      <c r="B14" s="9" t="s">
        <v>52</v>
      </c>
      <c r="C14" s="9" t="s">
        <v>53</v>
      </c>
      <c r="D14" s="47">
        <v>33</v>
      </c>
      <c r="E14" s="47">
        <v>32.1</v>
      </c>
      <c r="F14" s="47">
        <v>6</v>
      </c>
      <c r="G14" s="47">
        <v>5.8</v>
      </c>
      <c r="H14" s="47">
        <v>49</v>
      </c>
      <c r="I14" s="47">
        <v>47.9</v>
      </c>
      <c r="J14" s="47">
        <v>12</v>
      </c>
      <c r="K14" s="47">
        <v>11.7</v>
      </c>
      <c r="L14" s="47">
        <v>2</v>
      </c>
      <c r="M14" s="47">
        <v>2</v>
      </c>
      <c r="N14" s="47">
        <v>0</v>
      </c>
      <c r="O14" s="47">
        <v>0</v>
      </c>
      <c r="P14" s="70">
        <f t="shared" si="0"/>
        <v>102</v>
      </c>
      <c r="Q14" s="70">
        <f t="shared" si="1"/>
        <v>99.5</v>
      </c>
      <c r="R14" s="47">
        <v>2</v>
      </c>
      <c r="S14" s="47">
        <v>2</v>
      </c>
      <c r="T14" s="47">
        <v>1</v>
      </c>
      <c r="U14" s="47">
        <v>1</v>
      </c>
      <c r="V14" s="47"/>
      <c r="W14" s="47"/>
      <c r="X14" s="47"/>
      <c r="Y14" s="47"/>
      <c r="Z14" s="65">
        <f t="shared" si="2"/>
        <v>3</v>
      </c>
      <c r="AA14" s="65">
        <f t="shared" si="3"/>
        <v>3</v>
      </c>
      <c r="AB14" s="36">
        <f t="shared" si="4"/>
        <v>105</v>
      </c>
      <c r="AC14" s="36">
        <f t="shared" si="5"/>
        <v>102.5</v>
      </c>
      <c r="AD14" s="29">
        <v>313670</v>
      </c>
      <c r="AE14" s="29">
        <v>0</v>
      </c>
      <c r="AF14" s="29">
        <v>0</v>
      </c>
      <c r="AG14" s="29">
        <v>0</v>
      </c>
      <c r="AH14" s="29">
        <v>51505.13</v>
      </c>
      <c r="AI14" s="29">
        <v>27150.04</v>
      </c>
      <c r="AJ14" s="41">
        <f t="shared" si="6"/>
        <v>392325.17</v>
      </c>
      <c r="AK14" s="30">
        <v>14022.37</v>
      </c>
      <c r="AL14" s="30"/>
      <c r="AM14" s="42">
        <f t="shared" si="7"/>
        <v>14022.37</v>
      </c>
      <c r="AN14" s="43">
        <f t="shared" si="8"/>
        <v>406347.54</v>
      </c>
      <c r="AO14" s="26"/>
    </row>
    <row r="15" spans="1:41" ht="61.5">
      <c r="A15" s="9" t="s">
        <v>32</v>
      </c>
      <c r="B15" s="9" t="s">
        <v>52</v>
      </c>
      <c r="C15" s="9" t="s">
        <v>53</v>
      </c>
      <c r="D15" s="76">
        <v>19</v>
      </c>
      <c r="E15" s="75">
        <v>16.5</v>
      </c>
      <c r="F15" s="75">
        <v>27</v>
      </c>
      <c r="G15" s="75">
        <v>26.5</v>
      </c>
      <c r="H15" s="75">
        <v>69</v>
      </c>
      <c r="I15" s="75">
        <v>65.9</v>
      </c>
      <c r="J15" s="75">
        <v>14</v>
      </c>
      <c r="K15" s="75">
        <v>13.5</v>
      </c>
      <c r="L15" s="75">
        <v>3</v>
      </c>
      <c r="M15" s="75">
        <v>3</v>
      </c>
      <c r="N15" s="75">
        <v>8</v>
      </c>
      <c r="O15" s="75">
        <v>8</v>
      </c>
      <c r="P15" s="70">
        <f t="shared" si="0"/>
        <v>140</v>
      </c>
      <c r="Q15" s="70">
        <f t="shared" si="1"/>
        <v>133.4</v>
      </c>
      <c r="R15" s="75">
        <v>0</v>
      </c>
      <c r="S15" s="75">
        <v>0</v>
      </c>
      <c r="T15" s="75">
        <v>0</v>
      </c>
      <c r="U15" s="75">
        <v>0</v>
      </c>
      <c r="V15" s="75">
        <v>4</v>
      </c>
      <c r="W15" s="75">
        <v>4</v>
      </c>
      <c r="X15" s="75">
        <v>0</v>
      </c>
      <c r="Y15" s="75">
        <v>0</v>
      </c>
      <c r="Z15" s="65">
        <f t="shared" si="2"/>
        <v>4</v>
      </c>
      <c r="AA15" s="65">
        <f t="shared" si="3"/>
        <v>4</v>
      </c>
      <c r="AB15" s="36">
        <f t="shared" si="4"/>
        <v>144</v>
      </c>
      <c r="AC15" s="36">
        <f t="shared" si="5"/>
        <v>137.4</v>
      </c>
      <c r="AD15" s="53">
        <v>330821</v>
      </c>
      <c r="AE15" s="68">
        <v>5363</v>
      </c>
      <c r="AF15" s="68"/>
      <c r="AG15" s="68">
        <v>705</v>
      </c>
      <c r="AH15" s="68">
        <v>80050</v>
      </c>
      <c r="AI15" s="68">
        <v>20123</v>
      </c>
      <c r="AJ15" s="41">
        <f t="shared" si="6"/>
        <v>437062</v>
      </c>
      <c r="AK15" s="53">
        <v>23121</v>
      </c>
      <c r="AL15" s="101"/>
      <c r="AM15" s="42">
        <f t="shared" si="7"/>
        <v>23121</v>
      </c>
      <c r="AN15" s="43">
        <f t="shared" si="8"/>
        <v>460183</v>
      </c>
      <c r="AO15" s="26"/>
    </row>
    <row r="16" spans="1:41" ht="61.5">
      <c r="A16" s="9" t="s">
        <v>33</v>
      </c>
      <c r="B16" s="9" t="s">
        <v>52</v>
      </c>
      <c r="C16" s="9" t="s">
        <v>53</v>
      </c>
      <c r="D16" s="76">
        <v>28</v>
      </c>
      <c r="E16" s="75">
        <v>26.68</v>
      </c>
      <c r="F16" s="75">
        <v>36</v>
      </c>
      <c r="G16" s="75">
        <v>34.18</v>
      </c>
      <c r="H16" s="75">
        <v>124</v>
      </c>
      <c r="I16" s="75">
        <v>117.17</v>
      </c>
      <c r="J16" s="75">
        <v>31</v>
      </c>
      <c r="K16" s="75">
        <v>28.73</v>
      </c>
      <c r="L16" s="75">
        <v>4</v>
      </c>
      <c r="M16" s="75">
        <v>4</v>
      </c>
      <c r="N16" s="75"/>
      <c r="O16" s="75"/>
      <c r="P16" s="70">
        <f t="shared" si="0"/>
        <v>223</v>
      </c>
      <c r="Q16" s="70">
        <f t="shared" si="1"/>
        <v>210.76</v>
      </c>
      <c r="R16" s="75">
        <v>4</v>
      </c>
      <c r="S16" s="75">
        <v>4</v>
      </c>
      <c r="T16" s="75"/>
      <c r="U16" s="75"/>
      <c r="V16" s="75">
        <v>9</v>
      </c>
      <c r="W16" s="75">
        <v>9</v>
      </c>
      <c r="X16" s="75"/>
      <c r="Y16" s="75"/>
      <c r="Z16" s="65">
        <f t="shared" si="2"/>
        <v>13</v>
      </c>
      <c r="AA16" s="65">
        <f t="shared" si="3"/>
        <v>13</v>
      </c>
      <c r="AB16" s="36">
        <f t="shared" si="4"/>
        <v>236</v>
      </c>
      <c r="AC16" s="36">
        <f t="shared" si="5"/>
        <v>223.76</v>
      </c>
      <c r="AD16" s="53">
        <v>567602.33</v>
      </c>
      <c r="AE16" s="68">
        <v>2133.23</v>
      </c>
      <c r="AF16" s="68">
        <v>2025</v>
      </c>
      <c r="AG16" s="68">
        <v>3024.43</v>
      </c>
      <c r="AH16" s="68">
        <v>142802.42</v>
      </c>
      <c r="AI16" s="68">
        <v>45877.22</v>
      </c>
      <c r="AJ16" s="41">
        <f t="shared" si="6"/>
        <v>763464.63</v>
      </c>
      <c r="AK16" s="53">
        <v>45101</v>
      </c>
      <c r="AL16" s="101"/>
      <c r="AM16" s="42">
        <f t="shared" si="7"/>
        <v>45101</v>
      </c>
      <c r="AN16" s="43">
        <f t="shared" si="8"/>
        <v>808565.63</v>
      </c>
      <c r="AO16" s="26"/>
    </row>
    <row r="17" spans="1:41" ht="61.5">
      <c r="A17" s="9" t="s">
        <v>34</v>
      </c>
      <c r="B17" s="9" t="s">
        <v>52</v>
      </c>
      <c r="C17" s="9" t="s">
        <v>53</v>
      </c>
      <c r="D17" s="76">
        <v>33</v>
      </c>
      <c r="E17" s="75">
        <v>29</v>
      </c>
      <c r="F17" s="75">
        <v>29</v>
      </c>
      <c r="G17" s="75">
        <v>27</v>
      </c>
      <c r="H17" s="75">
        <v>24</v>
      </c>
      <c r="I17" s="75">
        <v>24</v>
      </c>
      <c r="J17" s="75">
        <v>5</v>
      </c>
      <c r="K17" s="75">
        <v>5</v>
      </c>
      <c r="L17" s="75"/>
      <c r="M17" s="75"/>
      <c r="N17" s="75">
        <v>5</v>
      </c>
      <c r="O17" s="75">
        <v>1</v>
      </c>
      <c r="P17" s="70">
        <f t="shared" si="0"/>
        <v>96</v>
      </c>
      <c r="Q17" s="70">
        <f t="shared" si="1"/>
        <v>86</v>
      </c>
      <c r="R17" s="69">
        <v>0</v>
      </c>
      <c r="S17" s="69">
        <v>0</v>
      </c>
      <c r="T17" s="69"/>
      <c r="U17" s="69"/>
      <c r="V17" s="69"/>
      <c r="W17" s="69"/>
      <c r="X17" s="69"/>
      <c r="Y17" s="69"/>
      <c r="Z17" s="65">
        <f t="shared" si="2"/>
        <v>0</v>
      </c>
      <c r="AA17" s="65">
        <f t="shared" si="3"/>
        <v>0</v>
      </c>
      <c r="AB17" s="36">
        <f t="shared" si="4"/>
        <v>96</v>
      </c>
      <c r="AC17" s="36">
        <f t="shared" si="5"/>
        <v>86</v>
      </c>
      <c r="AD17" s="53">
        <v>263005</v>
      </c>
      <c r="AE17" s="68">
        <v>16411</v>
      </c>
      <c r="AF17" s="68">
        <v>0</v>
      </c>
      <c r="AG17" s="68">
        <v>458</v>
      </c>
      <c r="AH17" s="68">
        <v>46544</v>
      </c>
      <c r="AI17" s="68">
        <v>25280</v>
      </c>
      <c r="AJ17" s="41">
        <f t="shared" si="6"/>
        <v>351698</v>
      </c>
      <c r="AK17" s="101">
        <v>0</v>
      </c>
      <c r="AL17" s="101"/>
      <c r="AM17" s="42">
        <f t="shared" si="7"/>
        <v>0</v>
      </c>
      <c r="AN17" s="43">
        <f t="shared" si="8"/>
        <v>351698</v>
      </c>
      <c r="AO17" s="26"/>
    </row>
    <row r="18" spans="1:41" ht="61.5">
      <c r="A18" s="9" t="s">
        <v>35</v>
      </c>
      <c r="B18" s="9" t="s">
        <v>52</v>
      </c>
      <c r="C18" s="9" t="s">
        <v>53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70">
        <f t="shared" si="0"/>
        <v>0</v>
      </c>
      <c r="Q18" s="70">
        <f t="shared" si="1"/>
        <v>0</v>
      </c>
      <c r="R18" s="47"/>
      <c r="S18" s="47"/>
      <c r="T18" s="47"/>
      <c r="U18" s="47"/>
      <c r="V18" s="47"/>
      <c r="W18" s="47"/>
      <c r="X18" s="47"/>
      <c r="Y18" s="47"/>
      <c r="Z18" s="65">
        <f t="shared" si="2"/>
        <v>0</v>
      </c>
      <c r="AA18" s="65">
        <f t="shared" si="3"/>
        <v>0</v>
      </c>
      <c r="AB18" s="36">
        <f t="shared" si="4"/>
        <v>0</v>
      </c>
      <c r="AC18" s="36">
        <f t="shared" si="5"/>
        <v>0</v>
      </c>
      <c r="AD18" s="29"/>
      <c r="AE18" s="29"/>
      <c r="AF18" s="29"/>
      <c r="AG18" s="29"/>
      <c r="AH18" s="29"/>
      <c r="AI18" s="29"/>
      <c r="AJ18" s="41">
        <f t="shared" si="6"/>
        <v>0</v>
      </c>
      <c r="AK18" s="30"/>
      <c r="AL18" s="30"/>
      <c r="AM18" s="42">
        <f t="shared" si="7"/>
        <v>0</v>
      </c>
      <c r="AN18" s="43">
        <f t="shared" si="8"/>
        <v>0</v>
      </c>
      <c r="AO18" s="26"/>
    </row>
    <row r="19" spans="1:41" ht="61.5">
      <c r="A19" s="9" t="s">
        <v>36</v>
      </c>
      <c r="B19" s="9" t="s">
        <v>52</v>
      </c>
      <c r="C19" s="9" t="s">
        <v>53</v>
      </c>
      <c r="D19" s="80">
        <v>6</v>
      </c>
      <c r="E19" s="77">
        <v>4.38</v>
      </c>
      <c r="F19" s="77">
        <v>28</v>
      </c>
      <c r="G19" s="77">
        <v>22.82</v>
      </c>
      <c r="H19" s="77">
        <v>139</v>
      </c>
      <c r="I19" s="77">
        <v>127.07</v>
      </c>
      <c r="J19" s="77">
        <v>64</v>
      </c>
      <c r="K19" s="77">
        <v>57.28</v>
      </c>
      <c r="L19" s="77">
        <v>34</v>
      </c>
      <c r="M19" s="77">
        <v>31.46</v>
      </c>
      <c r="N19" s="77"/>
      <c r="O19" s="77"/>
      <c r="P19" s="70">
        <f t="shared" si="0"/>
        <v>271</v>
      </c>
      <c r="Q19" s="70">
        <f t="shared" si="1"/>
        <v>243.01</v>
      </c>
      <c r="R19" s="77">
        <v>9</v>
      </c>
      <c r="S19" s="77">
        <v>8.6</v>
      </c>
      <c r="T19" s="77"/>
      <c r="U19" s="77"/>
      <c r="V19" s="77"/>
      <c r="W19" s="77"/>
      <c r="X19" s="77"/>
      <c r="Y19" s="77"/>
      <c r="Z19" s="65">
        <f t="shared" si="2"/>
        <v>9</v>
      </c>
      <c r="AA19" s="65">
        <f t="shared" si="3"/>
        <v>8.6</v>
      </c>
      <c r="AB19" s="36">
        <f t="shared" si="4"/>
        <v>280</v>
      </c>
      <c r="AC19" s="36">
        <f t="shared" si="5"/>
        <v>251.60999999999999</v>
      </c>
      <c r="AD19" s="78">
        <v>761039.94</v>
      </c>
      <c r="AE19" s="79">
        <v>1718.67</v>
      </c>
      <c r="AF19" s="79"/>
      <c r="AG19" s="79">
        <v>2711.58</v>
      </c>
      <c r="AH19" s="79">
        <v>115125.2</v>
      </c>
      <c r="AI19" s="79">
        <v>67182.97</v>
      </c>
      <c r="AJ19" s="41">
        <f t="shared" si="6"/>
        <v>947778.3599999999</v>
      </c>
      <c r="AK19" s="53">
        <v>25082.63</v>
      </c>
      <c r="AL19" s="30">
        <v>152887.43</v>
      </c>
      <c r="AM19" s="42">
        <f t="shared" si="7"/>
        <v>177970.06</v>
      </c>
      <c r="AN19" s="43">
        <f t="shared" si="8"/>
        <v>1125748.42</v>
      </c>
      <c r="AO19" s="26"/>
    </row>
    <row r="20" spans="1:41" ht="61.5">
      <c r="A20" s="9" t="s">
        <v>37</v>
      </c>
      <c r="B20" s="9" t="s">
        <v>56</v>
      </c>
      <c r="C20" s="9" t="s">
        <v>53</v>
      </c>
      <c r="D20" s="47">
        <v>731</v>
      </c>
      <c r="E20" s="47">
        <v>667.6</v>
      </c>
      <c r="F20" s="47">
        <v>324</v>
      </c>
      <c r="G20" s="47">
        <v>307.24</v>
      </c>
      <c r="H20" s="47">
        <v>805</v>
      </c>
      <c r="I20" s="47">
        <v>774.27</v>
      </c>
      <c r="J20" s="47">
        <v>93</v>
      </c>
      <c r="K20" s="47">
        <v>92.21</v>
      </c>
      <c r="L20" s="47">
        <v>9</v>
      </c>
      <c r="M20" s="47">
        <v>9</v>
      </c>
      <c r="N20" s="47">
        <v>0</v>
      </c>
      <c r="O20" s="47">
        <v>0</v>
      </c>
      <c r="P20" s="70">
        <f t="shared" si="0"/>
        <v>1962</v>
      </c>
      <c r="Q20" s="70">
        <f t="shared" si="1"/>
        <v>1850.3200000000002</v>
      </c>
      <c r="R20" s="47">
        <v>114</v>
      </c>
      <c r="S20" s="47">
        <v>114</v>
      </c>
      <c r="T20" s="47">
        <v>0</v>
      </c>
      <c r="U20" s="47">
        <v>0</v>
      </c>
      <c r="V20" s="47">
        <v>36</v>
      </c>
      <c r="W20" s="47">
        <v>36</v>
      </c>
      <c r="X20" s="47">
        <v>0</v>
      </c>
      <c r="Y20" s="47">
        <v>0</v>
      </c>
      <c r="Z20" s="65">
        <f t="shared" si="2"/>
        <v>150</v>
      </c>
      <c r="AA20" s="65">
        <f t="shared" si="3"/>
        <v>150</v>
      </c>
      <c r="AB20" s="36">
        <f t="shared" si="4"/>
        <v>2112</v>
      </c>
      <c r="AC20" s="36">
        <f t="shared" si="5"/>
        <v>2000.3200000000002</v>
      </c>
      <c r="AD20" s="29">
        <v>4483196</v>
      </c>
      <c r="AE20" s="29">
        <v>14280</v>
      </c>
      <c r="AF20" s="29">
        <v>0</v>
      </c>
      <c r="AG20" s="29">
        <v>3817</v>
      </c>
      <c r="AH20" s="29">
        <v>849926</v>
      </c>
      <c r="AI20" s="29">
        <v>343590</v>
      </c>
      <c r="AJ20" s="41">
        <f t="shared" si="6"/>
        <v>5694809</v>
      </c>
      <c r="AK20" s="30">
        <v>426707</v>
      </c>
      <c r="AL20" s="30">
        <v>0</v>
      </c>
      <c r="AM20" s="42">
        <f t="shared" si="7"/>
        <v>426707</v>
      </c>
      <c r="AN20" s="43">
        <f t="shared" si="8"/>
        <v>6121516</v>
      </c>
      <c r="AO20" s="26"/>
    </row>
    <row r="21" spans="1:41" ht="61.5">
      <c r="A21" s="9" t="s">
        <v>38</v>
      </c>
      <c r="B21" s="9" t="s">
        <v>52</v>
      </c>
      <c r="C21" s="9" t="s">
        <v>53</v>
      </c>
      <c r="D21" s="76">
        <v>376</v>
      </c>
      <c r="E21" s="75">
        <v>345</v>
      </c>
      <c r="F21" s="75">
        <v>582</v>
      </c>
      <c r="G21" s="75">
        <v>536</v>
      </c>
      <c r="H21" s="75">
        <v>1688</v>
      </c>
      <c r="I21" s="75">
        <v>1645</v>
      </c>
      <c r="J21" s="75">
        <v>234</v>
      </c>
      <c r="K21" s="75">
        <v>226</v>
      </c>
      <c r="L21" s="75">
        <v>96</v>
      </c>
      <c r="M21" s="75">
        <v>93</v>
      </c>
      <c r="N21" s="75">
        <v>61</v>
      </c>
      <c r="O21" s="75">
        <v>37</v>
      </c>
      <c r="P21" s="70">
        <f t="shared" si="0"/>
        <v>3037</v>
      </c>
      <c r="Q21" s="70">
        <f t="shared" si="1"/>
        <v>2882</v>
      </c>
      <c r="R21" s="75">
        <v>28</v>
      </c>
      <c r="S21" s="75">
        <v>28</v>
      </c>
      <c r="T21" s="75">
        <v>28</v>
      </c>
      <c r="U21" s="75">
        <v>28</v>
      </c>
      <c r="V21" s="75">
        <v>7</v>
      </c>
      <c r="W21" s="75">
        <v>7</v>
      </c>
      <c r="X21" s="75">
        <v>0</v>
      </c>
      <c r="Y21" s="75">
        <v>0</v>
      </c>
      <c r="Z21" s="65">
        <f t="shared" si="2"/>
        <v>63</v>
      </c>
      <c r="AA21" s="65">
        <f t="shared" si="3"/>
        <v>63</v>
      </c>
      <c r="AB21" s="36">
        <f t="shared" si="4"/>
        <v>3100</v>
      </c>
      <c r="AC21" s="36">
        <f t="shared" si="5"/>
        <v>2945</v>
      </c>
      <c r="AD21" s="53">
        <v>8150070</v>
      </c>
      <c r="AE21" s="68">
        <v>617768</v>
      </c>
      <c r="AF21" s="68">
        <v>0</v>
      </c>
      <c r="AG21" s="68">
        <v>28902</v>
      </c>
      <c r="AH21" s="68">
        <v>991298</v>
      </c>
      <c r="AI21" s="68">
        <v>749823</v>
      </c>
      <c r="AJ21" s="41">
        <f t="shared" si="6"/>
        <v>10537861</v>
      </c>
      <c r="AK21" s="53">
        <v>643795</v>
      </c>
      <c r="AL21" s="101">
        <v>640</v>
      </c>
      <c r="AM21" s="42">
        <f t="shared" si="7"/>
        <v>644435</v>
      </c>
      <c r="AN21" s="43">
        <f t="shared" si="8"/>
        <v>11182296</v>
      </c>
      <c r="AO21" s="26"/>
    </row>
    <row r="22" spans="1:41" ht="61.5">
      <c r="A22" s="9" t="s">
        <v>39</v>
      </c>
      <c r="B22" s="9" t="s">
        <v>56</v>
      </c>
      <c r="C22" s="9" t="s">
        <v>53</v>
      </c>
      <c r="D22" s="47">
        <v>5</v>
      </c>
      <c r="E22" s="47">
        <v>3.89</v>
      </c>
      <c r="F22" s="47">
        <v>13</v>
      </c>
      <c r="G22" s="47">
        <v>12.83</v>
      </c>
      <c r="H22" s="47">
        <v>38</v>
      </c>
      <c r="I22" s="47">
        <v>37.61</v>
      </c>
      <c r="J22" s="47">
        <v>17</v>
      </c>
      <c r="K22" s="47">
        <v>15.99</v>
      </c>
      <c r="L22" s="47">
        <v>1</v>
      </c>
      <c r="M22" s="47">
        <v>1</v>
      </c>
      <c r="N22" s="47"/>
      <c r="O22" s="47"/>
      <c r="P22" s="70">
        <f t="shared" si="0"/>
        <v>74</v>
      </c>
      <c r="Q22" s="70">
        <f t="shared" si="1"/>
        <v>71.32</v>
      </c>
      <c r="R22" s="47">
        <v>1</v>
      </c>
      <c r="S22" s="47">
        <v>1</v>
      </c>
      <c r="T22" s="47"/>
      <c r="U22" s="47"/>
      <c r="V22" s="47"/>
      <c r="W22" s="47"/>
      <c r="X22" s="47"/>
      <c r="Y22" s="47"/>
      <c r="Z22" s="65">
        <f t="shared" si="2"/>
        <v>1</v>
      </c>
      <c r="AA22" s="65">
        <f t="shared" si="3"/>
        <v>1</v>
      </c>
      <c r="AB22" s="36">
        <f t="shared" si="4"/>
        <v>75</v>
      </c>
      <c r="AC22" s="36">
        <f t="shared" si="5"/>
        <v>72.32</v>
      </c>
      <c r="AD22" s="29">
        <v>220289.69</v>
      </c>
      <c r="AE22" s="29">
        <v>85.54</v>
      </c>
      <c r="AF22" s="29">
        <v>10000</v>
      </c>
      <c r="AG22" s="29"/>
      <c r="AH22" s="29">
        <v>43175.44</v>
      </c>
      <c r="AI22" s="29">
        <v>20067.33</v>
      </c>
      <c r="AJ22" s="41">
        <f t="shared" si="6"/>
        <v>293618.00000000006</v>
      </c>
      <c r="AK22" s="30">
        <v>6690.61</v>
      </c>
      <c r="AL22" s="30">
        <v>0</v>
      </c>
      <c r="AM22" s="42">
        <f t="shared" si="7"/>
        <v>6690.61</v>
      </c>
      <c r="AN22" s="43">
        <f t="shared" si="8"/>
        <v>300308.61000000004</v>
      </c>
      <c r="AO22" s="26"/>
    </row>
    <row r="23" spans="1:41" ht="61.5">
      <c r="A23" s="9" t="s">
        <v>40</v>
      </c>
      <c r="B23" s="9" t="s">
        <v>52</v>
      </c>
      <c r="C23" s="9" t="s">
        <v>53</v>
      </c>
      <c r="D23" s="76">
        <v>259</v>
      </c>
      <c r="E23" s="75">
        <v>235.01</v>
      </c>
      <c r="F23" s="75">
        <v>437</v>
      </c>
      <c r="G23" s="75">
        <v>412.48</v>
      </c>
      <c r="H23" s="75">
        <v>1065</v>
      </c>
      <c r="I23" s="75">
        <v>1016.95</v>
      </c>
      <c r="J23" s="75">
        <v>403</v>
      </c>
      <c r="K23" s="75">
        <v>382.55</v>
      </c>
      <c r="L23" s="75">
        <v>22</v>
      </c>
      <c r="M23" s="75">
        <v>21.47</v>
      </c>
      <c r="N23" s="75">
        <v>214</v>
      </c>
      <c r="O23" s="75">
        <v>205.54</v>
      </c>
      <c r="P23" s="70">
        <f t="shared" si="0"/>
        <v>2400</v>
      </c>
      <c r="Q23" s="70">
        <f t="shared" si="1"/>
        <v>2274</v>
      </c>
      <c r="R23" s="75">
        <v>12</v>
      </c>
      <c r="S23" s="75">
        <v>11.2</v>
      </c>
      <c r="T23" s="75">
        <v>0</v>
      </c>
      <c r="U23" s="75">
        <v>0</v>
      </c>
      <c r="V23" s="75">
        <v>5</v>
      </c>
      <c r="W23" s="75">
        <v>5</v>
      </c>
      <c r="X23" s="75">
        <v>2</v>
      </c>
      <c r="Y23" s="75">
        <v>2</v>
      </c>
      <c r="Z23" s="65">
        <f t="shared" si="2"/>
        <v>19</v>
      </c>
      <c r="AA23" s="65">
        <f t="shared" si="3"/>
        <v>18.2</v>
      </c>
      <c r="AB23" s="36">
        <f t="shared" si="4"/>
        <v>2419</v>
      </c>
      <c r="AC23" s="36">
        <f t="shared" si="5"/>
        <v>2292.2</v>
      </c>
      <c r="AD23" s="53">
        <v>7350479</v>
      </c>
      <c r="AE23" s="68">
        <v>321002</v>
      </c>
      <c r="AF23" s="68">
        <v>0</v>
      </c>
      <c r="AG23" s="68">
        <v>29061.92</v>
      </c>
      <c r="AH23" s="68">
        <v>1828683.8</v>
      </c>
      <c r="AI23" s="68">
        <v>630564.93</v>
      </c>
      <c r="AJ23" s="41">
        <f t="shared" si="6"/>
        <v>10159791.65</v>
      </c>
      <c r="AK23" s="53">
        <v>84477.88</v>
      </c>
      <c r="AL23" s="101"/>
      <c r="AM23" s="42">
        <f t="shared" si="7"/>
        <v>84477.88</v>
      </c>
      <c r="AN23" s="43">
        <f t="shared" si="8"/>
        <v>10244269.530000001</v>
      </c>
      <c r="AO23" s="26"/>
    </row>
    <row r="24" spans="1:41" ht="61.5">
      <c r="A24" s="9" t="s">
        <v>41</v>
      </c>
      <c r="B24" s="9" t="s">
        <v>52</v>
      </c>
      <c r="C24" s="9" t="s">
        <v>53</v>
      </c>
      <c r="D24" s="77">
        <v>0</v>
      </c>
      <c r="E24" s="77">
        <v>0</v>
      </c>
      <c r="F24" s="77">
        <v>0</v>
      </c>
      <c r="G24" s="77">
        <v>0</v>
      </c>
      <c r="H24" s="77">
        <v>10</v>
      </c>
      <c r="I24" s="77">
        <v>9.41</v>
      </c>
      <c r="J24" s="77">
        <v>3</v>
      </c>
      <c r="K24" s="77">
        <v>2.31</v>
      </c>
      <c r="L24" s="77">
        <v>2</v>
      </c>
      <c r="M24" s="77">
        <v>1.61</v>
      </c>
      <c r="N24" s="77"/>
      <c r="O24" s="77"/>
      <c r="P24" s="70">
        <f t="shared" si="0"/>
        <v>15</v>
      </c>
      <c r="Q24" s="70">
        <f t="shared" si="1"/>
        <v>13.33</v>
      </c>
      <c r="R24" s="77">
        <v>2</v>
      </c>
      <c r="S24" s="77">
        <v>2</v>
      </c>
      <c r="T24" s="77"/>
      <c r="U24" s="77"/>
      <c r="V24" s="77"/>
      <c r="W24" s="77"/>
      <c r="X24" s="77"/>
      <c r="Y24" s="77"/>
      <c r="Z24" s="65">
        <f t="shared" si="2"/>
        <v>2</v>
      </c>
      <c r="AA24" s="65">
        <f t="shared" si="3"/>
        <v>2</v>
      </c>
      <c r="AB24" s="36">
        <f t="shared" si="4"/>
        <v>17</v>
      </c>
      <c r="AC24" s="36">
        <f t="shared" si="5"/>
        <v>15.33</v>
      </c>
      <c r="AD24" s="78">
        <v>54610.29</v>
      </c>
      <c r="AE24" s="79"/>
      <c r="AF24" s="79"/>
      <c r="AG24" s="79">
        <v>0</v>
      </c>
      <c r="AH24" s="79">
        <v>7210.11</v>
      </c>
      <c r="AI24" s="79">
        <v>5718.16</v>
      </c>
      <c r="AJ24" s="41">
        <f t="shared" si="6"/>
        <v>67538.56</v>
      </c>
      <c r="AK24" s="53">
        <v>5320.67</v>
      </c>
      <c r="AL24" s="30"/>
      <c r="AM24" s="42">
        <f t="shared" si="7"/>
        <v>5320.67</v>
      </c>
      <c r="AN24" s="43">
        <f t="shared" si="8"/>
        <v>72859.23</v>
      </c>
      <c r="AO24" s="26"/>
    </row>
    <row r="25" spans="1:41" ht="61.5">
      <c r="A25" s="9" t="s">
        <v>42</v>
      </c>
      <c r="B25" s="9" t="s">
        <v>52</v>
      </c>
      <c r="C25" s="9" t="s">
        <v>53</v>
      </c>
      <c r="D25" s="76">
        <v>138</v>
      </c>
      <c r="E25" s="75">
        <v>131</v>
      </c>
      <c r="F25" s="75">
        <v>262</v>
      </c>
      <c r="G25" s="75">
        <v>246.8</v>
      </c>
      <c r="H25" s="75">
        <v>953</v>
      </c>
      <c r="I25" s="75">
        <v>932.4</v>
      </c>
      <c r="J25" s="75">
        <v>316</v>
      </c>
      <c r="K25" s="75">
        <v>306.1</v>
      </c>
      <c r="L25" s="75">
        <v>32</v>
      </c>
      <c r="M25" s="75">
        <v>30</v>
      </c>
      <c r="N25" s="75">
        <v>51</v>
      </c>
      <c r="O25" s="75">
        <v>43.5</v>
      </c>
      <c r="P25" s="70">
        <f t="shared" si="0"/>
        <v>1752</v>
      </c>
      <c r="Q25" s="70">
        <f t="shared" si="1"/>
        <v>1689.8000000000002</v>
      </c>
      <c r="R25" s="75">
        <v>10</v>
      </c>
      <c r="S25" s="75">
        <v>9.5</v>
      </c>
      <c r="T25" s="75"/>
      <c r="U25" s="75"/>
      <c r="V25" s="75">
        <v>12</v>
      </c>
      <c r="W25" s="75">
        <v>11.5</v>
      </c>
      <c r="X25" s="75"/>
      <c r="Y25" s="75"/>
      <c r="Z25" s="65">
        <f t="shared" si="2"/>
        <v>22</v>
      </c>
      <c r="AA25" s="65">
        <f t="shared" si="3"/>
        <v>21</v>
      </c>
      <c r="AB25" s="36">
        <f t="shared" si="4"/>
        <v>1774</v>
      </c>
      <c r="AC25" s="36">
        <f t="shared" si="5"/>
        <v>1710.8000000000002</v>
      </c>
      <c r="AD25" s="53">
        <v>4911558</v>
      </c>
      <c r="AE25" s="68">
        <v>159760</v>
      </c>
      <c r="AF25" s="68">
        <v>3325</v>
      </c>
      <c r="AG25" s="68">
        <v>129138</v>
      </c>
      <c r="AH25" s="68">
        <v>1264070</v>
      </c>
      <c r="AI25" s="68">
        <v>426872</v>
      </c>
      <c r="AJ25" s="41">
        <f t="shared" si="6"/>
        <v>6894723</v>
      </c>
      <c r="AK25" s="101">
        <v>186981</v>
      </c>
      <c r="AL25" s="101"/>
      <c r="AM25" s="42">
        <f t="shared" si="7"/>
        <v>186981</v>
      </c>
      <c r="AN25" s="43">
        <f t="shared" si="8"/>
        <v>7081704</v>
      </c>
      <c r="AO25" s="26"/>
    </row>
    <row r="26" spans="1:41" ht="61.5">
      <c r="A26" s="9" t="s">
        <v>43</v>
      </c>
      <c r="B26" s="9" t="s">
        <v>56</v>
      </c>
      <c r="C26" s="9" t="s">
        <v>53</v>
      </c>
      <c r="D26" s="76">
        <v>114</v>
      </c>
      <c r="E26" s="75">
        <v>109.81</v>
      </c>
      <c r="F26" s="75">
        <v>412</v>
      </c>
      <c r="G26" s="75">
        <v>398.64</v>
      </c>
      <c r="H26" s="75">
        <v>573</v>
      </c>
      <c r="I26" s="75">
        <v>560.61</v>
      </c>
      <c r="J26" s="75">
        <v>166</v>
      </c>
      <c r="K26" s="75">
        <v>164.93</v>
      </c>
      <c r="L26" s="75">
        <v>44</v>
      </c>
      <c r="M26" s="75">
        <v>43.45</v>
      </c>
      <c r="N26" s="75">
        <v>2</v>
      </c>
      <c r="O26" s="75">
        <v>1.95</v>
      </c>
      <c r="P26" s="70">
        <f t="shared" si="0"/>
        <v>1311</v>
      </c>
      <c r="Q26" s="70">
        <f t="shared" si="1"/>
        <v>1279.39</v>
      </c>
      <c r="R26" s="75">
        <v>6</v>
      </c>
      <c r="S26" s="75">
        <v>6</v>
      </c>
      <c r="T26" s="75"/>
      <c r="U26" s="75"/>
      <c r="V26" s="75">
        <v>77</v>
      </c>
      <c r="W26" s="75">
        <v>77</v>
      </c>
      <c r="X26" s="75"/>
      <c r="Y26" s="75"/>
      <c r="Z26" s="65">
        <f t="shared" si="2"/>
        <v>83</v>
      </c>
      <c r="AA26" s="65">
        <f t="shared" si="3"/>
        <v>83</v>
      </c>
      <c r="AB26" s="36">
        <f t="shared" si="4"/>
        <v>1394</v>
      </c>
      <c r="AC26" s="36">
        <f t="shared" si="5"/>
        <v>1362.39</v>
      </c>
      <c r="AD26" s="53">
        <v>4325265.04</v>
      </c>
      <c r="AE26" s="68">
        <v>114780.58</v>
      </c>
      <c r="AF26" s="68">
        <v>0</v>
      </c>
      <c r="AG26" s="68">
        <v>1249.03</v>
      </c>
      <c r="AH26" s="68">
        <v>873289.22</v>
      </c>
      <c r="AI26" s="68">
        <v>401228.99</v>
      </c>
      <c r="AJ26" s="41">
        <f t="shared" si="6"/>
        <v>5715812.86</v>
      </c>
      <c r="AK26" s="101">
        <v>1189556</v>
      </c>
      <c r="AL26" s="101"/>
      <c r="AM26" s="42">
        <f t="shared" si="7"/>
        <v>1189556</v>
      </c>
      <c r="AN26" s="43">
        <f t="shared" si="8"/>
        <v>6905368.86</v>
      </c>
      <c r="AO26" s="26"/>
    </row>
    <row r="27" spans="1:41" ht="61.5">
      <c r="A27" s="9" t="s">
        <v>44</v>
      </c>
      <c r="B27" s="9" t="s">
        <v>52</v>
      </c>
      <c r="C27" s="9" t="s">
        <v>53</v>
      </c>
      <c r="D27" s="47">
        <v>1614</v>
      </c>
      <c r="E27" s="71">
        <v>1506.52</v>
      </c>
      <c r="F27" s="47">
        <v>706</v>
      </c>
      <c r="G27" s="71">
        <v>678.38</v>
      </c>
      <c r="H27" s="47">
        <v>101</v>
      </c>
      <c r="I27" s="71">
        <v>98.26</v>
      </c>
      <c r="J27" s="47">
        <v>12</v>
      </c>
      <c r="K27" s="47">
        <v>12</v>
      </c>
      <c r="L27" s="47">
        <v>8</v>
      </c>
      <c r="M27" s="47">
        <v>8</v>
      </c>
      <c r="N27" s="47">
        <v>7</v>
      </c>
      <c r="O27" s="47">
        <v>0.96</v>
      </c>
      <c r="P27" s="70">
        <f t="shared" si="0"/>
        <v>2448</v>
      </c>
      <c r="Q27" s="70">
        <f t="shared" si="1"/>
        <v>2304.1200000000003</v>
      </c>
      <c r="R27" s="47">
        <v>191</v>
      </c>
      <c r="S27" s="47">
        <v>191</v>
      </c>
      <c r="T27" s="47"/>
      <c r="U27" s="47"/>
      <c r="V27" s="47">
        <v>53</v>
      </c>
      <c r="W27" s="47">
        <v>53</v>
      </c>
      <c r="X27" s="47"/>
      <c r="Y27" s="47"/>
      <c r="Z27" s="65">
        <f t="shared" si="2"/>
        <v>244</v>
      </c>
      <c r="AA27" s="65">
        <f t="shared" si="3"/>
        <v>244</v>
      </c>
      <c r="AB27" s="36">
        <f t="shared" si="4"/>
        <v>2692</v>
      </c>
      <c r="AC27" s="36">
        <f t="shared" si="5"/>
        <v>2548.1200000000003</v>
      </c>
      <c r="AD27" s="29">
        <v>4139003.34000009</v>
      </c>
      <c r="AE27" s="29">
        <v>140164.68000000046</v>
      </c>
      <c r="AF27" s="29">
        <v>6963</v>
      </c>
      <c r="AG27" s="29">
        <v>148785.55999999997</v>
      </c>
      <c r="AH27" s="29">
        <v>308698.16000000096</v>
      </c>
      <c r="AI27" s="29">
        <v>330908.3300000001</v>
      </c>
      <c r="AJ27" s="41">
        <f t="shared" si="6"/>
        <v>5074523.070000092</v>
      </c>
      <c r="AK27" s="30">
        <v>1071298.81</v>
      </c>
      <c r="AL27" s="30">
        <v>21566</v>
      </c>
      <c r="AM27" s="42">
        <f t="shared" si="7"/>
        <v>1092864.81</v>
      </c>
      <c r="AN27" s="43">
        <f t="shared" si="8"/>
        <v>6167387.880000092</v>
      </c>
      <c r="AO27" s="26"/>
    </row>
    <row r="28" spans="1:41" ht="61.5">
      <c r="A28" s="9" t="s">
        <v>45</v>
      </c>
      <c r="B28" s="9" t="s">
        <v>52</v>
      </c>
      <c r="C28" s="9" t="s">
        <v>53</v>
      </c>
      <c r="D28" s="47"/>
      <c r="E28" s="47"/>
      <c r="F28" s="47">
        <v>44</v>
      </c>
      <c r="G28" s="47">
        <v>44</v>
      </c>
      <c r="H28" s="47">
        <v>22</v>
      </c>
      <c r="I28" s="47">
        <v>22</v>
      </c>
      <c r="J28" s="47">
        <v>90</v>
      </c>
      <c r="K28" s="47">
        <v>90</v>
      </c>
      <c r="L28" s="47">
        <v>7</v>
      </c>
      <c r="M28" s="47">
        <v>7</v>
      </c>
      <c r="N28" s="47">
        <v>15</v>
      </c>
      <c r="O28" s="47">
        <v>15</v>
      </c>
      <c r="P28" s="70">
        <f t="shared" si="0"/>
        <v>178</v>
      </c>
      <c r="Q28" s="70">
        <f t="shared" si="1"/>
        <v>178</v>
      </c>
      <c r="R28" s="47">
        <v>14</v>
      </c>
      <c r="S28" s="47">
        <v>14</v>
      </c>
      <c r="T28" s="47"/>
      <c r="U28" s="47"/>
      <c r="V28" s="47"/>
      <c r="W28" s="47"/>
      <c r="X28" s="47"/>
      <c r="Y28" s="47"/>
      <c r="Z28" s="65">
        <f t="shared" si="2"/>
        <v>14</v>
      </c>
      <c r="AA28" s="65">
        <f t="shared" si="3"/>
        <v>14</v>
      </c>
      <c r="AB28" s="36">
        <f t="shared" si="4"/>
        <v>192</v>
      </c>
      <c r="AC28" s="36">
        <f t="shared" si="5"/>
        <v>192</v>
      </c>
      <c r="AD28" s="29">
        <v>762723.7</v>
      </c>
      <c r="AE28" s="29">
        <v>19891.01</v>
      </c>
      <c r="AF28" s="29"/>
      <c r="AG28" s="29"/>
      <c r="AH28" s="29">
        <v>151887.57</v>
      </c>
      <c r="AI28" s="29">
        <v>90852.69</v>
      </c>
      <c r="AJ28" s="41">
        <f t="shared" si="6"/>
        <v>1025354.97</v>
      </c>
      <c r="AK28" s="30">
        <v>104584.73</v>
      </c>
      <c r="AL28" s="30"/>
      <c r="AM28" s="42">
        <f t="shared" si="7"/>
        <v>104584.73</v>
      </c>
      <c r="AN28" s="43">
        <f t="shared" si="8"/>
        <v>1129939.7</v>
      </c>
      <c r="AO28" s="26"/>
    </row>
    <row r="29" spans="1:41" ht="61.5">
      <c r="A29" s="9" t="s">
        <v>46</v>
      </c>
      <c r="B29" s="9" t="s">
        <v>52</v>
      </c>
      <c r="C29" s="9" t="s">
        <v>53</v>
      </c>
      <c r="D29" s="76">
        <v>18</v>
      </c>
      <c r="E29" s="75">
        <v>18</v>
      </c>
      <c r="F29" s="75">
        <v>14</v>
      </c>
      <c r="G29" s="75">
        <v>13.6</v>
      </c>
      <c r="H29" s="75">
        <v>52</v>
      </c>
      <c r="I29" s="75">
        <v>50.6</v>
      </c>
      <c r="J29" s="75">
        <v>9</v>
      </c>
      <c r="K29" s="75">
        <v>9</v>
      </c>
      <c r="L29" s="75">
        <v>5</v>
      </c>
      <c r="M29" s="75">
        <v>5</v>
      </c>
      <c r="N29" s="75"/>
      <c r="O29" s="75"/>
      <c r="P29" s="70">
        <f t="shared" si="0"/>
        <v>98</v>
      </c>
      <c r="Q29" s="70">
        <f t="shared" si="1"/>
        <v>96.2</v>
      </c>
      <c r="R29" s="75"/>
      <c r="S29" s="75"/>
      <c r="T29" s="75"/>
      <c r="U29" s="75"/>
      <c r="V29" s="75">
        <v>1</v>
      </c>
      <c r="W29" s="75">
        <v>1</v>
      </c>
      <c r="X29" s="75"/>
      <c r="Y29" s="75"/>
      <c r="Z29" s="65">
        <f t="shared" si="2"/>
        <v>1</v>
      </c>
      <c r="AA29" s="65">
        <f t="shared" si="3"/>
        <v>1</v>
      </c>
      <c r="AB29" s="36">
        <f t="shared" si="4"/>
        <v>99</v>
      </c>
      <c r="AC29" s="36">
        <f t="shared" si="5"/>
        <v>97.2</v>
      </c>
      <c r="AD29" s="53">
        <v>379846</v>
      </c>
      <c r="AE29" s="68"/>
      <c r="AF29" s="68"/>
      <c r="AG29" s="68"/>
      <c r="AH29" s="68">
        <v>39879.08</v>
      </c>
      <c r="AI29" s="68">
        <f>19332.5-1741.66</f>
        <v>17590.84</v>
      </c>
      <c r="AJ29" s="41">
        <f t="shared" si="6"/>
        <v>437315.92000000004</v>
      </c>
      <c r="AK29" s="56">
        <v>2370</v>
      </c>
      <c r="AL29" s="101"/>
      <c r="AM29" s="42">
        <f t="shared" si="7"/>
        <v>2370</v>
      </c>
      <c r="AN29" s="43">
        <f t="shared" si="8"/>
        <v>439685.92000000004</v>
      </c>
      <c r="AO29" s="26"/>
    </row>
    <row r="30" spans="1:41" ht="61.5">
      <c r="A30" s="9" t="s">
        <v>47</v>
      </c>
      <c r="B30" s="9" t="s">
        <v>56</v>
      </c>
      <c r="C30" s="9" t="s">
        <v>53</v>
      </c>
      <c r="D30" s="47">
        <v>233</v>
      </c>
      <c r="E30" s="47">
        <v>206.87</v>
      </c>
      <c r="F30" s="47">
        <v>232</v>
      </c>
      <c r="G30" s="47">
        <v>220.28</v>
      </c>
      <c r="H30" s="47">
        <v>268</v>
      </c>
      <c r="I30" s="47">
        <v>261.06</v>
      </c>
      <c r="J30" s="47">
        <v>234</v>
      </c>
      <c r="K30" s="47">
        <v>221.97</v>
      </c>
      <c r="L30" s="47">
        <v>26</v>
      </c>
      <c r="M30" s="47">
        <v>26</v>
      </c>
      <c r="N30" s="47"/>
      <c r="O30" s="47"/>
      <c r="P30" s="70">
        <f t="shared" si="0"/>
        <v>993</v>
      </c>
      <c r="Q30" s="70">
        <f t="shared" si="1"/>
        <v>936.1800000000001</v>
      </c>
      <c r="R30" s="47">
        <v>27</v>
      </c>
      <c r="S30" s="47">
        <v>27</v>
      </c>
      <c r="T30" s="47"/>
      <c r="U30" s="47"/>
      <c r="V30" s="47">
        <v>23</v>
      </c>
      <c r="W30" s="47">
        <v>23</v>
      </c>
      <c r="X30" s="47"/>
      <c r="Y30" s="47"/>
      <c r="Z30" s="65">
        <f t="shared" si="2"/>
        <v>50</v>
      </c>
      <c r="AA30" s="65">
        <f t="shared" si="3"/>
        <v>50</v>
      </c>
      <c r="AB30" s="36">
        <f t="shared" si="4"/>
        <v>1043</v>
      </c>
      <c r="AC30" s="36">
        <f t="shared" si="5"/>
        <v>986.1800000000001</v>
      </c>
      <c r="AD30" s="29">
        <v>2491655</v>
      </c>
      <c r="AE30" s="29">
        <v>92664</v>
      </c>
      <c r="AF30" s="29">
        <v>40822</v>
      </c>
      <c r="AG30" s="29">
        <v>135051</v>
      </c>
      <c r="AH30" s="29">
        <v>560747</v>
      </c>
      <c r="AI30" s="29">
        <v>189643</v>
      </c>
      <c r="AJ30" s="41">
        <f>SUM(AD30:AI30)</f>
        <v>3510582</v>
      </c>
      <c r="AK30" s="30">
        <v>498117</v>
      </c>
      <c r="AL30" s="30"/>
      <c r="AM30" s="42">
        <f t="shared" si="7"/>
        <v>498117</v>
      </c>
      <c r="AN30" s="43">
        <f>SUM(AJ30+AM30)</f>
        <v>4008699</v>
      </c>
      <c r="AO30" s="26"/>
    </row>
    <row r="31" spans="1:41" ht="61.5">
      <c r="A31" s="9" t="s">
        <v>48</v>
      </c>
      <c r="B31" s="9" t="s">
        <v>56</v>
      </c>
      <c r="C31" s="9" t="s">
        <v>53</v>
      </c>
      <c r="D31" s="47">
        <v>1</v>
      </c>
      <c r="E31" s="47">
        <v>1</v>
      </c>
      <c r="F31" s="47">
        <v>7</v>
      </c>
      <c r="G31" s="47">
        <v>7</v>
      </c>
      <c r="H31" s="47">
        <v>13</v>
      </c>
      <c r="I31" s="47">
        <v>13</v>
      </c>
      <c r="J31" s="47">
        <v>20.6</v>
      </c>
      <c r="K31" s="47">
        <v>20.6</v>
      </c>
      <c r="L31" s="47">
        <v>3</v>
      </c>
      <c r="M31" s="47">
        <v>3</v>
      </c>
      <c r="N31" s="47">
        <v>1</v>
      </c>
      <c r="O31" s="47">
        <v>1</v>
      </c>
      <c r="P31" s="70">
        <f t="shared" si="0"/>
        <v>45.6</v>
      </c>
      <c r="Q31" s="70">
        <f t="shared" si="1"/>
        <v>45.6</v>
      </c>
      <c r="R31" s="47">
        <v>2</v>
      </c>
      <c r="S31" s="47">
        <v>2</v>
      </c>
      <c r="T31" s="47"/>
      <c r="U31" s="47"/>
      <c r="V31" s="47">
        <v>2</v>
      </c>
      <c r="W31" s="47">
        <v>2</v>
      </c>
      <c r="X31" s="47"/>
      <c r="Y31" s="47"/>
      <c r="Z31" s="65">
        <f t="shared" si="2"/>
        <v>4</v>
      </c>
      <c r="AA31" s="65">
        <f t="shared" si="3"/>
        <v>4</v>
      </c>
      <c r="AB31" s="36">
        <f t="shared" si="4"/>
        <v>49.6</v>
      </c>
      <c r="AC31" s="36">
        <f t="shared" si="5"/>
        <v>49.6</v>
      </c>
      <c r="AD31" s="29">
        <v>164944.61</v>
      </c>
      <c r="AE31" s="29"/>
      <c r="AF31" s="29"/>
      <c r="AG31" s="29">
        <v>-8.62</v>
      </c>
      <c r="AH31" s="29">
        <v>30450.71</v>
      </c>
      <c r="AI31" s="29">
        <v>15097.4</v>
      </c>
      <c r="AJ31" s="41">
        <f t="shared" si="6"/>
        <v>210484.09999999998</v>
      </c>
      <c r="AK31" s="30">
        <v>10837.44</v>
      </c>
      <c r="AL31" s="30"/>
      <c r="AM31" s="42">
        <f t="shared" si="7"/>
        <v>10837.44</v>
      </c>
      <c r="AN31" s="43">
        <f t="shared" si="8"/>
        <v>221321.53999999998</v>
      </c>
      <c r="AO31" s="26"/>
    </row>
    <row r="32" spans="1:41" ht="61.5">
      <c r="A32" s="9" t="s">
        <v>49</v>
      </c>
      <c r="B32" s="9" t="s">
        <v>52</v>
      </c>
      <c r="C32" s="9" t="s">
        <v>53</v>
      </c>
      <c r="D32" s="47">
        <v>56</v>
      </c>
      <c r="E32" s="47">
        <v>52.28</v>
      </c>
      <c r="F32" s="47">
        <v>76</v>
      </c>
      <c r="G32" s="47">
        <v>73.59</v>
      </c>
      <c r="H32" s="47">
        <v>298</v>
      </c>
      <c r="I32" s="47">
        <v>294.75</v>
      </c>
      <c r="J32" s="47">
        <v>112</v>
      </c>
      <c r="K32" s="47">
        <v>110.17</v>
      </c>
      <c r="L32" s="47">
        <v>10</v>
      </c>
      <c r="M32" s="47">
        <v>9.6</v>
      </c>
      <c r="N32" s="47">
        <v>16</v>
      </c>
      <c r="O32" s="47">
        <v>16</v>
      </c>
      <c r="P32" s="70">
        <f t="shared" si="0"/>
        <v>568</v>
      </c>
      <c r="Q32" s="70">
        <f t="shared" si="1"/>
        <v>556.39</v>
      </c>
      <c r="R32" s="47">
        <v>7</v>
      </c>
      <c r="S32" s="47">
        <v>7</v>
      </c>
      <c r="T32" s="47">
        <v>0</v>
      </c>
      <c r="U32" s="47">
        <v>0</v>
      </c>
      <c r="V32" s="47">
        <v>368</v>
      </c>
      <c r="W32" s="47">
        <v>368</v>
      </c>
      <c r="X32" s="47">
        <v>0</v>
      </c>
      <c r="Y32" s="47">
        <v>0</v>
      </c>
      <c r="Z32" s="65">
        <f t="shared" si="2"/>
        <v>375</v>
      </c>
      <c r="AA32" s="65">
        <f t="shared" si="3"/>
        <v>375</v>
      </c>
      <c r="AB32" s="36">
        <f t="shared" si="4"/>
        <v>943</v>
      </c>
      <c r="AC32" s="36">
        <f t="shared" si="5"/>
        <v>931.39</v>
      </c>
      <c r="AD32" s="29">
        <v>1869214</v>
      </c>
      <c r="AE32" s="29">
        <v>0</v>
      </c>
      <c r="AF32" s="29">
        <v>67008</v>
      </c>
      <c r="AG32" s="29">
        <v>60465</v>
      </c>
      <c r="AH32" s="29">
        <v>289909</v>
      </c>
      <c r="AI32" s="29">
        <v>194535</v>
      </c>
      <c r="AJ32" s="41">
        <f t="shared" si="6"/>
        <v>2481131</v>
      </c>
      <c r="AK32" s="30">
        <v>1389930</v>
      </c>
      <c r="AL32" s="30">
        <v>0</v>
      </c>
      <c r="AM32" s="42">
        <f t="shared" si="7"/>
        <v>1389930</v>
      </c>
      <c r="AN32" s="43">
        <f t="shared" si="8"/>
        <v>3871061</v>
      </c>
      <c r="AO32" s="28" t="s">
        <v>73</v>
      </c>
    </row>
    <row r="33" spans="1:41" ht="61.5">
      <c r="A33" s="9" t="s">
        <v>50</v>
      </c>
      <c r="B33" s="9" t="s">
        <v>57</v>
      </c>
      <c r="C33" s="9" t="s">
        <v>53</v>
      </c>
      <c r="D33" s="76">
        <v>35</v>
      </c>
      <c r="E33" s="75">
        <v>30.19</v>
      </c>
      <c r="F33" s="75">
        <v>554</v>
      </c>
      <c r="G33" s="75">
        <v>541.89</v>
      </c>
      <c r="H33" s="75">
        <v>416</v>
      </c>
      <c r="I33" s="75">
        <v>406.21</v>
      </c>
      <c r="J33" s="75">
        <v>127</v>
      </c>
      <c r="K33" s="75">
        <v>124.62</v>
      </c>
      <c r="L33" s="75">
        <v>5</v>
      </c>
      <c r="M33" s="75">
        <v>4.6</v>
      </c>
      <c r="N33" s="75">
        <v>3</v>
      </c>
      <c r="O33" s="75">
        <v>0.73</v>
      </c>
      <c r="P33" s="70">
        <f t="shared" si="0"/>
        <v>1140</v>
      </c>
      <c r="Q33" s="70">
        <f t="shared" si="1"/>
        <v>1108.2399999999998</v>
      </c>
      <c r="R33" s="75">
        <v>69</v>
      </c>
      <c r="S33" s="75">
        <v>69</v>
      </c>
      <c r="T33" s="75">
        <v>2</v>
      </c>
      <c r="U33" s="75">
        <v>2</v>
      </c>
      <c r="V33" s="75">
        <v>92</v>
      </c>
      <c r="W33" s="75">
        <v>92</v>
      </c>
      <c r="X33" s="75"/>
      <c r="Y33" s="75"/>
      <c r="Z33" s="65">
        <f t="shared" si="2"/>
        <v>163</v>
      </c>
      <c r="AA33" s="65">
        <f t="shared" si="3"/>
        <v>163</v>
      </c>
      <c r="AB33" s="36">
        <f t="shared" si="4"/>
        <v>1303</v>
      </c>
      <c r="AC33" s="36">
        <f t="shared" si="5"/>
        <v>1271.2399999999998</v>
      </c>
      <c r="AD33" s="53">
        <v>2958373</v>
      </c>
      <c r="AE33" s="68">
        <v>64358</v>
      </c>
      <c r="AF33" s="68">
        <v>183489</v>
      </c>
      <c r="AG33" s="68">
        <v>34695</v>
      </c>
      <c r="AH33" s="68">
        <v>577723</v>
      </c>
      <c r="AI33" s="68">
        <v>266655</v>
      </c>
      <c r="AJ33" s="41">
        <f t="shared" si="6"/>
        <v>4085293</v>
      </c>
      <c r="AK33" s="101">
        <v>1020431.3</v>
      </c>
      <c r="AL33" s="101"/>
      <c r="AM33" s="42">
        <f t="shared" si="7"/>
        <v>1020431.3</v>
      </c>
      <c r="AN33" s="43">
        <f t="shared" si="8"/>
        <v>5105724.3</v>
      </c>
      <c r="AO33" s="26"/>
    </row>
    <row r="34" spans="1:41" ht="61.5">
      <c r="A34" s="9" t="s">
        <v>51</v>
      </c>
      <c r="B34" s="9" t="s">
        <v>57</v>
      </c>
      <c r="C34" s="9" t="s">
        <v>53</v>
      </c>
      <c r="D34" s="47"/>
      <c r="E34" s="47"/>
      <c r="F34" s="47"/>
      <c r="G34" s="47"/>
      <c r="H34" s="47"/>
      <c r="I34" s="47"/>
      <c r="J34" s="47"/>
      <c r="K34" s="47"/>
      <c r="L34" s="47">
        <v>2</v>
      </c>
      <c r="M34" s="47">
        <v>2</v>
      </c>
      <c r="N34" s="47">
        <v>1964</v>
      </c>
      <c r="O34" s="47">
        <v>1888.5</v>
      </c>
      <c r="P34" s="70">
        <f t="shared" si="0"/>
        <v>1966</v>
      </c>
      <c r="Q34" s="70">
        <f t="shared" si="1"/>
        <v>1890.5</v>
      </c>
      <c r="R34" s="47">
        <v>66</v>
      </c>
      <c r="S34" s="47">
        <v>66</v>
      </c>
      <c r="T34" s="47">
        <v>2</v>
      </c>
      <c r="U34" s="47">
        <v>2</v>
      </c>
      <c r="V34" s="47">
        <v>5</v>
      </c>
      <c r="W34" s="47">
        <v>5</v>
      </c>
      <c r="X34" s="47"/>
      <c r="Y34" s="47"/>
      <c r="Z34" s="65">
        <f t="shared" si="2"/>
        <v>73</v>
      </c>
      <c r="AA34" s="65">
        <f t="shared" si="3"/>
        <v>73</v>
      </c>
      <c r="AB34" s="36">
        <f t="shared" si="4"/>
        <v>2039</v>
      </c>
      <c r="AC34" s="36">
        <f t="shared" si="5"/>
        <v>1963.5</v>
      </c>
      <c r="AD34" s="29">
        <v>4913694</v>
      </c>
      <c r="AE34" s="29">
        <v>354706</v>
      </c>
      <c r="AF34" s="29">
        <v>190077</v>
      </c>
      <c r="AG34" s="29">
        <v>414379</v>
      </c>
      <c r="AH34" s="29">
        <v>1036541</v>
      </c>
      <c r="AI34" s="29">
        <v>479327</v>
      </c>
      <c r="AJ34" s="41">
        <f t="shared" si="6"/>
        <v>7388724</v>
      </c>
      <c r="AK34" s="30">
        <v>396496</v>
      </c>
      <c r="AL34" s="30"/>
      <c r="AM34" s="42">
        <f t="shared" si="7"/>
        <v>396496</v>
      </c>
      <c r="AN34" s="43">
        <f t="shared" si="8"/>
        <v>7785220</v>
      </c>
      <c r="AO34" s="26"/>
    </row>
    <row r="35" spans="1:41" ht="15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19"/>
      <c r="Q35" s="19"/>
      <c r="R35" s="7"/>
      <c r="S35" s="7"/>
      <c r="T35" s="7"/>
      <c r="U35" s="7"/>
      <c r="V35" s="7"/>
      <c r="W35" s="7"/>
      <c r="X35" s="7"/>
      <c r="Y35" s="7"/>
      <c r="Z35" s="14"/>
      <c r="AA35" s="14"/>
      <c r="AB35" s="15"/>
      <c r="AC35" s="15"/>
      <c r="AD35" s="23"/>
      <c r="AE35" s="23"/>
      <c r="AF35" s="23"/>
      <c r="AG35" s="23"/>
      <c r="AH35" s="23"/>
      <c r="AI35" s="23"/>
      <c r="AJ35" s="20"/>
      <c r="AK35" s="22"/>
      <c r="AL35" s="22"/>
      <c r="AM35" s="21"/>
      <c r="AN35" s="21"/>
      <c r="AO35" s="26"/>
    </row>
    <row r="36" spans="1:41" ht="15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19"/>
      <c r="Q36" s="19"/>
      <c r="R36" s="7"/>
      <c r="S36" s="7"/>
      <c r="T36" s="7"/>
      <c r="U36" s="7"/>
      <c r="V36" s="7"/>
      <c r="W36" s="7"/>
      <c r="X36" s="7"/>
      <c r="Y36" s="7"/>
      <c r="Z36" s="14"/>
      <c r="AA36" s="14"/>
      <c r="AB36" s="15"/>
      <c r="AC36" s="15"/>
      <c r="AD36" s="23"/>
      <c r="AE36" s="23"/>
      <c r="AF36" s="23"/>
      <c r="AG36" s="23"/>
      <c r="AH36" s="23"/>
      <c r="AI36" s="23"/>
      <c r="AJ36" s="20"/>
      <c r="AK36" s="22"/>
      <c r="AL36" s="22"/>
      <c r="AM36" s="21"/>
      <c r="AN36" s="21"/>
      <c r="AO36" s="26"/>
    </row>
    <row r="37" spans="1:41" ht="15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19"/>
      <c r="Q37" s="19"/>
      <c r="R37" s="7"/>
      <c r="S37" s="7"/>
      <c r="T37" s="7"/>
      <c r="U37" s="7"/>
      <c r="V37" s="7"/>
      <c r="W37" s="7"/>
      <c r="X37" s="7"/>
      <c r="Y37" s="7"/>
      <c r="Z37" s="14"/>
      <c r="AA37" s="14"/>
      <c r="AB37" s="15"/>
      <c r="AC37" s="15"/>
      <c r="AD37" s="23"/>
      <c r="AE37" s="23"/>
      <c r="AF37" s="23"/>
      <c r="AG37" s="23"/>
      <c r="AH37" s="23"/>
      <c r="AI37" s="23"/>
      <c r="AJ37" s="20"/>
      <c r="AK37" s="22"/>
      <c r="AL37" s="22"/>
      <c r="AM37" s="21"/>
      <c r="AN37" s="21"/>
      <c r="AO37" s="26"/>
    </row>
    <row r="38" spans="1:41" ht="15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19"/>
      <c r="Q38" s="19"/>
      <c r="R38" s="7"/>
      <c r="S38" s="7"/>
      <c r="T38" s="7"/>
      <c r="U38" s="7"/>
      <c r="V38" s="7"/>
      <c r="W38" s="7"/>
      <c r="X38" s="7"/>
      <c r="Y38" s="7"/>
      <c r="Z38" s="14"/>
      <c r="AA38" s="14"/>
      <c r="AB38" s="15"/>
      <c r="AC38" s="15"/>
      <c r="AD38" s="23"/>
      <c r="AE38" s="23"/>
      <c r="AF38" s="23"/>
      <c r="AG38" s="23"/>
      <c r="AH38" s="23"/>
      <c r="AI38" s="23"/>
      <c r="AJ38" s="20"/>
      <c r="AK38" s="22"/>
      <c r="AL38" s="22"/>
      <c r="AM38" s="21"/>
      <c r="AN38" s="21"/>
      <c r="AO38" s="26"/>
    </row>
    <row r="39" spans="1:41" ht="15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19"/>
      <c r="Q39" s="19"/>
      <c r="R39" s="7"/>
      <c r="S39" s="7"/>
      <c r="T39" s="7"/>
      <c r="U39" s="7"/>
      <c r="V39" s="7"/>
      <c r="W39" s="7"/>
      <c r="X39" s="7"/>
      <c r="Y39" s="7"/>
      <c r="Z39" s="14"/>
      <c r="AA39" s="14"/>
      <c r="AB39" s="15"/>
      <c r="AC39" s="15"/>
      <c r="AD39" s="23"/>
      <c r="AE39" s="23"/>
      <c r="AF39" s="23"/>
      <c r="AG39" s="23"/>
      <c r="AH39" s="23"/>
      <c r="AI39" s="23"/>
      <c r="AJ39" s="20"/>
      <c r="AK39" s="22"/>
      <c r="AL39" s="22"/>
      <c r="AM39" s="21"/>
      <c r="AN39" s="21"/>
      <c r="AO39" s="26"/>
    </row>
    <row r="40" spans="1:41" ht="15">
      <c r="A40" s="3"/>
      <c r="B40" s="3"/>
      <c r="C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9"/>
      <c r="Q40" s="19"/>
      <c r="R40" s="7"/>
      <c r="S40" s="7"/>
      <c r="T40" s="7"/>
      <c r="U40" s="7"/>
      <c r="V40" s="7"/>
      <c r="W40" s="7"/>
      <c r="X40" s="7"/>
      <c r="Y40" s="7"/>
      <c r="Z40" s="14"/>
      <c r="AA40" s="14"/>
      <c r="AB40" s="15"/>
      <c r="AC40" s="15"/>
      <c r="AD40" s="23"/>
      <c r="AE40" s="23"/>
      <c r="AF40" s="23"/>
      <c r="AG40" s="23"/>
      <c r="AH40" s="23"/>
      <c r="AI40" s="23"/>
      <c r="AJ40" s="20"/>
      <c r="AK40" s="22"/>
      <c r="AL40" s="22"/>
      <c r="AM40" s="21"/>
      <c r="AN40" s="21"/>
      <c r="AO40" s="26"/>
    </row>
    <row r="41" spans="1:41" ht="15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19"/>
      <c r="Q41" s="19"/>
      <c r="R41" s="7"/>
      <c r="S41" s="7"/>
      <c r="T41" s="7"/>
      <c r="U41" s="7"/>
      <c r="V41" s="7"/>
      <c r="W41" s="7"/>
      <c r="X41" s="7"/>
      <c r="Y41" s="7"/>
      <c r="Z41" s="14"/>
      <c r="AA41" s="14"/>
      <c r="AB41" s="15"/>
      <c r="AC41" s="15"/>
      <c r="AD41" s="23"/>
      <c r="AE41" s="23"/>
      <c r="AF41" s="23"/>
      <c r="AG41" s="23"/>
      <c r="AH41" s="23"/>
      <c r="AI41" s="23"/>
      <c r="AJ41" s="20"/>
      <c r="AK41" s="22"/>
      <c r="AL41" s="22"/>
      <c r="AM41" s="21"/>
      <c r="AN41" s="21"/>
      <c r="AO41" s="26"/>
    </row>
    <row r="42" spans="1:41" ht="15">
      <c r="A42" s="3"/>
      <c r="B42" s="3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9"/>
      <c r="Q42" s="19"/>
      <c r="R42" s="7"/>
      <c r="S42" s="7"/>
      <c r="T42" s="7"/>
      <c r="U42" s="7"/>
      <c r="V42" s="7"/>
      <c r="W42" s="7"/>
      <c r="X42" s="7"/>
      <c r="Y42" s="7"/>
      <c r="Z42" s="14"/>
      <c r="AA42" s="14"/>
      <c r="AB42" s="15"/>
      <c r="AC42" s="15"/>
      <c r="AD42" s="23"/>
      <c r="AE42" s="23"/>
      <c r="AF42" s="23"/>
      <c r="AG42" s="23"/>
      <c r="AH42" s="23"/>
      <c r="AI42" s="23"/>
      <c r="AJ42" s="20"/>
      <c r="AK42" s="22"/>
      <c r="AL42" s="22"/>
      <c r="AM42" s="21"/>
      <c r="AN42" s="21"/>
      <c r="AO42" s="26"/>
    </row>
    <row r="43" spans="1:41" ht="15">
      <c r="A43" s="3"/>
      <c r="B43" s="3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19"/>
      <c r="Q43" s="19"/>
      <c r="R43" s="7"/>
      <c r="S43" s="7"/>
      <c r="T43" s="7"/>
      <c r="U43" s="7"/>
      <c r="V43" s="7"/>
      <c r="W43" s="7"/>
      <c r="X43" s="7"/>
      <c r="Y43" s="7"/>
      <c r="Z43" s="14"/>
      <c r="AA43" s="14"/>
      <c r="AB43" s="15"/>
      <c r="AC43" s="15"/>
      <c r="AD43" s="23"/>
      <c r="AE43" s="23"/>
      <c r="AF43" s="23"/>
      <c r="AG43" s="23"/>
      <c r="AH43" s="23"/>
      <c r="AI43" s="23"/>
      <c r="AJ43" s="20"/>
      <c r="AK43" s="22"/>
      <c r="AL43" s="22"/>
      <c r="AM43" s="21"/>
      <c r="AN43" s="21"/>
      <c r="AO43" s="26"/>
    </row>
    <row r="44" spans="1:41" ht="15">
      <c r="A44" s="3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19"/>
      <c r="Q44" s="19"/>
      <c r="R44" s="7"/>
      <c r="S44" s="7"/>
      <c r="T44" s="7"/>
      <c r="U44" s="7"/>
      <c r="V44" s="7"/>
      <c r="W44" s="7"/>
      <c r="X44" s="7"/>
      <c r="Y44" s="7"/>
      <c r="Z44" s="14"/>
      <c r="AA44" s="14"/>
      <c r="AB44" s="15"/>
      <c r="AC44" s="15"/>
      <c r="AD44" s="23"/>
      <c r="AE44" s="23"/>
      <c r="AF44" s="23"/>
      <c r="AG44" s="23"/>
      <c r="AH44" s="23"/>
      <c r="AI44" s="23"/>
      <c r="AJ44" s="20"/>
      <c r="AK44" s="22"/>
      <c r="AL44" s="22"/>
      <c r="AM44" s="21"/>
      <c r="AN44" s="21"/>
      <c r="AO44" s="26"/>
    </row>
    <row r="45" spans="1:41" ht="15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19"/>
      <c r="Q45" s="19"/>
      <c r="R45" s="7"/>
      <c r="S45" s="7"/>
      <c r="T45" s="7"/>
      <c r="U45" s="7"/>
      <c r="V45" s="7"/>
      <c r="W45" s="7"/>
      <c r="X45" s="7"/>
      <c r="Y45" s="7"/>
      <c r="Z45" s="14"/>
      <c r="AA45" s="14"/>
      <c r="AB45" s="15"/>
      <c r="AC45" s="15"/>
      <c r="AD45" s="23"/>
      <c r="AE45" s="23"/>
      <c r="AF45" s="23"/>
      <c r="AG45" s="23"/>
      <c r="AH45" s="23"/>
      <c r="AI45" s="23"/>
      <c r="AJ45" s="20"/>
      <c r="AK45" s="22"/>
      <c r="AL45" s="22"/>
      <c r="AM45" s="21"/>
      <c r="AN45" s="21"/>
      <c r="AO45" s="26"/>
    </row>
    <row r="46" spans="1:41" ht="15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19"/>
      <c r="Q46" s="19"/>
      <c r="R46" s="7"/>
      <c r="S46" s="7"/>
      <c r="T46" s="7"/>
      <c r="U46" s="7"/>
      <c r="V46" s="7"/>
      <c r="W46" s="7"/>
      <c r="X46" s="7"/>
      <c r="Y46" s="7"/>
      <c r="Z46" s="14"/>
      <c r="AA46" s="14"/>
      <c r="AB46" s="15"/>
      <c r="AC46" s="15"/>
      <c r="AD46" s="23"/>
      <c r="AE46" s="23"/>
      <c r="AF46" s="23"/>
      <c r="AG46" s="23"/>
      <c r="AH46" s="23"/>
      <c r="AI46" s="23"/>
      <c r="AJ46" s="20"/>
      <c r="AK46" s="22"/>
      <c r="AL46" s="22"/>
      <c r="AM46" s="21"/>
      <c r="AN46" s="21"/>
      <c r="AO46" s="26"/>
    </row>
    <row r="47" spans="1:41" ht="15">
      <c r="A47" s="3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19"/>
      <c r="Q47" s="19"/>
      <c r="R47" s="7"/>
      <c r="S47" s="7"/>
      <c r="T47" s="7"/>
      <c r="U47" s="7"/>
      <c r="V47" s="7"/>
      <c r="W47" s="7"/>
      <c r="X47" s="7"/>
      <c r="Y47" s="7"/>
      <c r="Z47" s="14"/>
      <c r="AA47" s="14"/>
      <c r="AB47" s="15"/>
      <c r="AC47" s="15"/>
      <c r="AD47" s="23"/>
      <c r="AE47" s="23"/>
      <c r="AF47" s="23"/>
      <c r="AG47" s="23"/>
      <c r="AH47" s="23"/>
      <c r="AI47" s="23"/>
      <c r="AJ47" s="20"/>
      <c r="AK47" s="22"/>
      <c r="AL47" s="22"/>
      <c r="AM47" s="21"/>
      <c r="AN47" s="21"/>
      <c r="AO47" s="26"/>
    </row>
    <row r="48" spans="1:41" ht="15">
      <c r="A48" s="3"/>
      <c r="B48" s="3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19"/>
      <c r="Q48" s="19"/>
      <c r="R48" s="7"/>
      <c r="S48" s="7"/>
      <c r="T48" s="7"/>
      <c r="U48" s="7"/>
      <c r="V48" s="7"/>
      <c r="W48" s="7"/>
      <c r="X48" s="7"/>
      <c r="Y48" s="7"/>
      <c r="Z48" s="14"/>
      <c r="AA48" s="14"/>
      <c r="AB48" s="15"/>
      <c r="AC48" s="15"/>
      <c r="AD48" s="23"/>
      <c r="AE48" s="23"/>
      <c r="AF48" s="23"/>
      <c r="AG48" s="23"/>
      <c r="AH48" s="23"/>
      <c r="AI48" s="23"/>
      <c r="AJ48" s="20"/>
      <c r="AK48" s="22"/>
      <c r="AL48" s="22"/>
      <c r="AM48" s="21"/>
      <c r="AN48" s="21"/>
      <c r="AO48" s="26"/>
    </row>
    <row r="49" spans="1:41" ht="15">
      <c r="A49" s="3"/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9"/>
      <c r="Q49" s="19"/>
      <c r="R49" s="7"/>
      <c r="S49" s="7"/>
      <c r="T49" s="7"/>
      <c r="U49" s="7"/>
      <c r="V49" s="7"/>
      <c r="W49" s="7"/>
      <c r="X49" s="7"/>
      <c r="Y49" s="7"/>
      <c r="Z49" s="14"/>
      <c r="AA49" s="14"/>
      <c r="AB49" s="15"/>
      <c r="AC49" s="15"/>
      <c r="AD49" s="23"/>
      <c r="AE49" s="23"/>
      <c r="AF49" s="23"/>
      <c r="AG49" s="23"/>
      <c r="AH49" s="23"/>
      <c r="AI49" s="23"/>
      <c r="AJ49" s="20"/>
      <c r="AK49" s="22"/>
      <c r="AL49" s="22"/>
      <c r="AM49" s="21"/>
      <c r="AN49" s="21"/>
      <c r="AO49" s="26"/>
    </row>
    <row r="50" spans="1:41" ht="15">
      <c r="A50" s="3"/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19"/>
      <c r="Q50" s="19"/>
      <c r="R50" s="7"/>
      <c r="S50" s="7"/>
      <c r="T50" s="7"/>
      <c r="U50" s="7"/>
      <c r="V50" s="7"/>
      <c r="W50" s="7"/>
      <c r="X50" s="7"/>
      <c r="Y50" s="7"/>
      <c r="Z50" s="14"/>
      <c r="AA50" s="14"/>
      <c r="AB50" s="15"/>
      <c r="AC50" s="15"/>
      <c r="AD50" s="23"/>
      <c r="AE50" s="23"/>
      <c r="AF50" s="23"/>
      <c r="AG50" s="23"/>
      <c r="AH50" s="23"/>
      <c r="AI50" s="23"/>
      <c r="AJ50" s="20"/>
      <c r="AK50" s="22"/>
      <c r="AL50" s="22"/>
      <c r="AM50" s="21"/>
      <c r="AN50" s="21"/>
      <c r="AO50" s="26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19"/>
      <c r="Q51" s="19"/>
      <c r="R51" s="7"/>
      <c r="S51" s="7"/>
      <c r="T51" s="7"/>
      <c r="U51" s="7"/>
      <c r="V51" s="7"/>
      <c r="W51" s="7"/>
      <c r="X51" s="7"/>
      <c r="Y51" s="7"/>
      <c r="Z51" s="14"/>
      <c r="AA51" s="14"/>
      <c r="AB51" s="15"/>
      <c r="AC51" s="15"/>
      <c r="AD51" s="23"/>
      <c r="AE51" s="23"/>
      <c r="AF51" s="23"/>
      <c r="AG51" s="23"/>
      <c r="AH51" s="23"/>
      <c r="AI51" s="23"/>
      <c r="AJ51" s="20"/>
      <c r="AK51" s="22"/>
      <c r="AL51" s="22"/>
      <c r="AM51" s="21"/>
      <c r="AN51" s="21"/>
      <c r="AO51" s="26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19"/>
      <c r="Q52" s="19"/>
      <c r="R52" s="7"/>
      <c r="S52" s="7"/>
      <c r="T52" s="7"/>
      <c r="U52" s="7"/>
      <c r="V52" s="7"/>
      <c r="W52" s="7"/>
      <c r="X52" s="7"/>
      <c r="Y52" s="7"/>
      <c r="Z52" s="14"/>
      <c r="AA52" s="14"/>
      <c r="AB52" s="15"/>
      <c r="AC52" s="15"/>
      <c r="AD52" s="23"/>
      <c r="AE52" s="23"/>
      <c r="AF52" s="23"/>
      <c r="AG52" s="23"/>
      <c r="AH52" s="23"/>
      <c r="AI52" s="23"/>
      <c r="AJ52" s="20"/>
      <c r="AK52" s="22"/>
      <c r="AL52" s="22"/>
      <c r="AM52" s="21"/>
      <c r="AN52" s="21"/>
      <c r="AO52" s="26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19"/>
      <c r="Q53" s="19"/>
      <c r="R53" s="7"/>
      <c r="S53" s="7"/>
      <c r="T53" s="7"/>
      <c r="U53" s="7"/>
      <c r="V53" s="7"/>
      <c r="W53" s="7"/>
      <c r="X53" s="7"/>
      <c r="Y53" s="7"/>
      <c r="Z53" s="14"/>
      <c r="AA53" s="14"/>
      <c r="AB53" s="15"/>
      <c r="AC53" s="15"/>
      <c r="AD53" s="23"/>
      <c r="AE53" s="23"/>
      <c r="AF53" s="23"/>
      <c r="AG53" s="23"/>
      <c r="AH53" s="23"/>
      <c r="AI53" s="23"/>
      <c r="AJ53" s="20"/>
      <c r="AK53" s="22"/>
      <c r="AL53" s="22"/>
      <c r="AM53" s="21"/>
      <c r="AN53" s="21"/>
      <c r="AO53" s="26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19"/>
      <c r="Q54" s="19"/>
      <c r="R54" s="7"/>
      <c r="S54" s="7"/>
      <c r="T54" s="7"/>
      <c r="U54" s="7"/>
      <c r="V54" s="7"/>
      <c r="W54" s="7"/>
      <c r="X54" s="7"/>
      <c r="Y54" s="7"/>
      <c r="Z54" s="14"/>
      <c r="AA54" s="14"/>
      <c r="AB54" s="15"/>
      <c r="AC54" s="15"/>
      <c r="AD54" s="23"/>
      <c r="AE54" s="23"/>
      <c r="AF54" s="23"/>
      <c r="AG54" s="23"/>
      <c r="AH54" s="23"/>
      <c r="AI54" s="23"/>
      <c r="AJ54" s="20"/>
      <c r="AK54" s="22"/>
      <c r="AL54" s="22"/>
      <c r="AM54" s="21"/>
      <c r="AN54" s="21"/>
      <c r="AO54" s="26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9"/>
      <c r="Q55" s="19"/>
      <c r="R55" s="7"/>
      <c r="S55" s="7"/>
      <c r="T55" s="7"/>
      <c r="U55" s="7"/>
      <c r="V55" s="7"/>
      <c r="W55" s="7"/>
      <c r="X55" s="7"/>
      <c r="Y55" s="7"/>
      <c r="Z55" s="14"/>
      <c r="AA55" s="14"/>
      <c r="AB55" s="15"/>
      <c r="AC55" s="15"/>
      <c r="AD55" s="23"/>
      <c r="AE55" s="23"/>
      <c r="AF55" s="23"/>
      <c r="AG55" s="23"/>
      <c r="AH55" s="23"/>
      <c r="AI55" s="23"/>
      <c r="AJ55" s="20"/>
      <c r="AK55" s="22"/>
      <c r="AL55" s="22"/>
      <c r="AM55" s="21"/>
      <c r="AN55" s="21"/>
      <c r="AO55" s="26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19"/>
      <c r="Q56" s="19"/>
      <c r="R56" s="7"/>
      <c r="S56" s="7"/>
      <c r="T56" s="7"/>
      <c r="U56" s="7"/>
      <c r="V56" s="7"/>
      <c r="W56" s="7"/>
      <c r="X56" s="7"/>
      <c r="Y56" s="7"/>
      <c r="Z56" s="14"/>
      <c r="AA56" s="14"/>
      <c r="AB56" s="15"/>
      <c r="AC56" s="15"/>
      <c r="AD56" s="23"/>
      <c r="AE56" s="23"/>
      <c r="AF56" s="23"/>
      <c r="AG56" s="23"/>
      <c r="AH56" s="23"/>
      <c r="AI56" s="23"/>
      <c r="AJ56" s="20"/>
      <c r="AK56" s="22"/>
      <c r="AL56" s="22"/>
      <c r="AM56" s="21"/>
      <c r="AN56" s="21"/>
      <c r="AO56" s="26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19"/>
      <c r="Q57" s="19"/>
      <c r="R57" s="7"/>
      <c r="S57" s="7"/>
      <c r="T57" s="7"/>
      <c r="U57" s="7"/>
      <c r="V57" s="7"/>
      <c r="W57" s="7"/>
      <c r="X57" s="7"/>
      <c r="Y57" s="7"/>
      <c r="Z57" s="14"/>
      <c r="AA57" s="14"/>
      <c r="AB57" s="15"/>
      <c r="AC57" s="15"/>
      <c r="AD57" s="23"/>
      <c r="AE57" s="23"/>
      <c r="AF57" s="23"/>
      <c r="AG57" s="23"/>
      <c r="AH57" s="23"/>
      <c r="AI57" s="23"/>
      <c r="AJ57" s="20"/>
      <c r="AK57" s="22"/>
      <c r="AL57" s="22"/>
      <c r="AM57" s="21"/>
      <c r="AN57" s="21"/>
      <c r="AO57" s="26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19"/>
      <c r="Q58" s="19"/>
      <c r="R58" s="7"/>
      <c r="S58" s="7"/>
      <c r="T58" s="7"/>
      <c r="U58" s="7"/>
      <c r="V58" s="7"/>
      <c r="W58" s="7"/>
      <c r="X58" s="7"/>
      <c r="Y58" s="7"/>
      <c r="Z58" s="14"/>
      <c r="AA58" s="14"/>
      <c r="AB58" s="15"/>
      <c r="AC58" s="15"/>
      <c r="AD58" s="23"/>
      <c r="AE58" s="23"/>
      <c r="AF58" s="23"/>
      <c r="AG58" s="23"/>
      <c r="AH58" s="23"/>
      <c r="AI58" s="23"/>
      <c r="AJ58" s="20"/>
      <c r="AK58" s="22"/>
      <c r="AL58" s="22"/>
      <c r="AM58" s="21"/>
      <c r="AN58" s="21"/>
      <c r="AO58" s="26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19"/>
      <c r="Q59" s="19"/>
      <c r="R59" s="7"/>
      <c r="S59" s="7"/>
      <c r="T59" s="7"/>
      <c r="U59" s="7"/>
      <c r="V59" s="7"/>
      <c r="W59" s="7"/>
      <c r="X59" s="7"/>
      <c r="Y59" s="7"/>
      <c r="Z59" s="14"/>
      <c r="AA59" s="14"/>
      <c r="AB59" s="15"/>
      <c r="AC59" s="15"/>
      <c r="AD59" s="23"/>
      <c r="AE59" s="23"/>
      <c r="AF59" s="23"/>
      <c r="AG59" s="23"/>
      <c r="AH59" s="23"/>
      <c r="AI59" s="23"/>
      <c r="AJ59" s="20"/>
      <c r="AK59" s="22"/>
      <c r="AL59" s="22"/>
      <c r="AM59" s="21"/>
      <c r="AN59" s="21"/>
      <c r="AO59" s="26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19"/>
      <c r="Q60" s="19"/>
      <c r="R60" s="7"/>
      <c r="S60" s="7"/>
      <c r="T60" s="7"/>
      <c r="U60" s="7"/>
      <c r="V60" s="7"/>
      <c r="W60" s="7"/>
      <c r="X60" s="7"/>
      <c r="Y60" s="7"/>
      <c r="Z60" s="14"/>
      <c r="AA60" s="14"/>
      <c r="AB60" s="15"/>
      <c r="AC60" s="15"/>
      <c r="AD60" s="23"/>
      <c r="AE60" s="23"/>
      <c r="AF60" s="23"/>
      <c r="AG60" s="23"/>
      <c r="AH60" s="23"/>
      <c r="AI60" s="23"/>
      <c r="AJ60" s="20"/>
      <c r="AK60" s="22"/>
      <c r="AL60" s="22"/>
      <c r="AM60" s="21"/>
      <c r="AN60" s="21"/>
      <c r="AO60" s="26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9"/>
      <c r="Q61" s="19"/>
      <c r="R61" s="7"/>
      <c r="S61" s="7"/>
      <c r="T61" s="7"/>
      <c r="U61" s="7"/>
      <c r="V61" s="7"/>
      <c r="W61" s="7"/>
      <c r="X61" s="7"/>
      <c r="Y61" s="7"/>
      <c r="Z61" s="14"/>
      <c r="AA61" s="14"/>
      <c r="AB61" s="15"/>
      <c r="AC61" s="15"/>
      <c r="AD61" s="23"/>
      <c r="AE61" s="23"/>
      <c r="AF61" s="23"/>
      <c r="AG61" s="23"/>
      <c r="AH61" s="23"/>
      <c r="AI61" s="23"/>
      <c r="AJ61" s="20"/>
      <c r="AK61" s="22"/>
      <c r="AL61" s="22"/>
      <c r="AM61" s="21"/>
      <c r="AN61" s="21"/>
      <c r="AO61" s="26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19"/>
      <c r="Q62" s="19"/>
      <c r="R62" s="7"/>
      <c r="S62" s="7"/>
      <c r="T62" s="7"/>
      <c r="U62" s="7"/>
      <c r="V62" s="7"/>
      <c r="W62" s="7"/>
      <c r="X62" s="7"/>
      <c r="Y62" s="7"/>
      <c r="Z62" s="14"/>
      <c r="AA62" s="14"/>
      <c r="AB62" s="15"/>
      <c r="AC62" s="15"/>
      <c r="AD62" s="23"/>
      <c r="AE62" s="23"/>
      <c r="AF62" s="23"/>
      <c r="AG62" s="23"/>
      <c r="AH62" s="23"/>
      <c r="AI62" s="23"/>
      <c r="AJ62" s="20"/>
      <c r="AK62" s="22"/>
      <c r="AL62" s="22"/>
      <c r="AM62" s="21"/>
      <c r="AN62" s="21"/>
      <c r="AO62" s="26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19"/>
      <c r="Q63" s="19"/>
      <c r="R63" s="7"/>
      <c r="S63" s="7"/>
      <c r="T63" s="7"/>
      <c r="U63" s="7"/>
      <c r="V63" s="7"/>
      <c r="W63" s="7"/>
      <c r="X63" s="7"/>
      <c r="Y63" s="7"/>
      <c r="Z63" s="14"/>
      <c r="AA63" s="14"/>
      <c r="AB63" s="15"/>
      <c r="AC63" s="15"/>
      <c r="AD63" s="23"/>
      <c r="AE63" s="23"/>
      <c r="AF63" s="23"/>
      <c r="AG63" s="23"/>
      <c r="AH63" s="23"/>
      <c r="AI63" s="23"/>
      <c r="AJ63" s="20"/>
      <c r="AK63" s="22"/>
      <c r="AL63" s="22"/>
      <c r="AM63" s="21"/>
      <c r="AN63" s="21"/>
      <c r="AO63" s="26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19"/>
      <c r="Q64" s="19"/>
      <c r="R64" s="7"/>
      <c r="S64" s="7"/>
      <c r="T64" s="7"/>
      <c r="U64" s="7"/>
      <c r="V64" s="7"/>
      <c r="W64" s="7"/>
      <c r="X64" s="7"/>
      <c r="Y64" s="7"/>
      <c r="Z64" s="14"/>
      <c r="AA64" s="14"/>
      <c r="AB64" s="15"/>
      <c r="AC64" s="15"/>
      <c r="AD64" s="23"/>
      <c r="AE64" s="23"/>
      <c r="AF64" s="23"/>
      <c r="AG64" s="23"/>
      <c r="AH64" s="23"/>
      <c r="AI64" s="23"/>
      <c r="AJ64" s="20"/>
      <c r="AK64" s="22"/>
      <c r="AL64" s="22"/>
      <c r="AM64" s="21"/>
      <c r="AN64" s="21"/>
      <c r="AO64" s="26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19"/>
      <c r="Q65" s="19"/>
      <c r="R65" s="7"/>
      <c r="S65" s="7"/>
      <c r="T65" s="7"/>
      <c r="U65" s="7"/>
      <c r="V65" s="7"/>
      <c r="W65" s="7"/>
      <c r="X65" s="7"/>
      <c r="Y65" s="7"/>
      <c r="Z65" s="14"/>
      <c r="AA65" s="14"/>
      <c r="AB65" s="15"/>
      <c r="AC65" s="15"/>
      <c r="AD65" s="23"/>
      <c r="AE65" s="23"/>
      <c r="AF65" s="23"/>
      <c r="AG65" s="23"/>
      <c r="AH65" s="23"/>
      <c r="AI65" s="23"/>
      <c r="AJ65" s="20"/>
      <c r="AK65" s="22"/>
      <c r="AL65" s="22"/>
      <c r="AM65" s="21"/>
      <c r="AN65" s="21"/>
      <c r="AO65" s="26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19"/>
      <c r="Q66" s="19"/>
      <c r="R66" s="7"/>
      <c r="S66" s="7"/>
      <c r="T66" s="7"/>
      <c r="U66" s="7"/>
      <c r="V66" s="7"/>
      <c r="W66" s="7"/>
      <c r="X66" s="7"/>
      <c r="Y66" s="7"/>
      <c r="Z66" s="14"/>
      <c r="AA66" s="14"/>
      <c r="AB66" s="15"/>
      <c r="AC66" s="15"/>
      <c r="AD66" s="23"/>
      <c r="AE66" s="23"/>
      <c r="AF66" s="23"/>
      <c r="AG66" s="23"/>
      <c r="AH66" s="23"/>
      <c r="AI66" s="23"/>
      <c r="AJ66" s="20"/>
      <c r="AK66" s="22"/>
      <c r="AL66" s="22"/>
      <c r="AM66" s="21"/>
      <c r="AN66" s="21"/>
      <c r="AO66" s="26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19"/>
      <c r="Q67" s="19"/>
      <c r="R67" s="7"/>
      <c r="S67" s="7"/>
      <c r="T67" s="7"/>
      <c r="U67" s="7"/>
      <c r="V67" s="7"/>
      <c r="W67" s="7"/>
      <c r="X67" s="7"/>
      <c r="Y67" s="7"/>
      <c r="Z67" s="14"/>
      <c r="AA67" s="14"/>
      <c r="AB67" s="15"/>
      <c r="AC67" s="15"/>
      <c r="AD67" s="23"/>
      <c r="AE67" s="23"/>
      <c r="AF67" s="23"/>
      <c r="AG67" s="23"/>
      <c r="AH67" s="23"/>
      <c r="AI67" s="23"/>
      <c r="AJ67" s="20"/>
      <c r="AK67" s="22"/>
      <c r="AL67" s="22"/>
      <c r="AM67" s="21"/>
      <c r="AN67" s="21"/>
      <c r="AO67" s="26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19"/>
      <c r="Q68" s="19"/>
      <c r="R68" s="7"/>
      <c r="S68" s="7"/>
      <c r="T68" s="7"/>
      <c r="U68" s="7"/>
      <c r="V68" s="7"/>
      <c r="W68" s="7"/>
      <c r="X68" s="7"/>
      <c r="Y68" s="7"/>
      <c r="Z68" s="14"/>
      <c r="AA68" s="14"/>
      <c r="AB68" s="15"/>
      <c r="AC68" s="15"/>
      <c r="AD68" s="23"/>
      <c r="AE68" s="23"/>
      <c r="AF68" s="23"/>
      <c r="AG68" s="23"/>
      <c r="AH68" s="23"/>
      <c r="AI68" s="23"/>
      <c r="AJ68" s="20"/>
      <c r="AK68" s="22"/>
      <c r="AL68" s="22"/>
      <c r="AM68" s="21"/>
      <c r="AN68" s="21"/>
      <c r="AO68" s="26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19"/>
      <c r="Q69" s="19"/>
      <c r="R69" s="7"/>
      <c r="S69" s="7"/>
      <c r="T69" s="7"/>
      <c r="U69" s="7"/>
      <c r="V69" s="7"/>
      <c r="W69" s="7"/>
      <c r="X69" s="7"/>
      <c r="Y69" s="7"/>
      <c r="Z69" s="14"/>
      <c r="AA69" s="14"/>
      <c r="AB69" s="15"/>
      <c r="AC69" s="15"/>
      <c r="AD69" s="23"/>
      <c r="AE69" s="23"/>
      <c r="AF69" s="23"/>
      <c r="AG69" s="23"/>
      <c r="AH69" s="23"/>
      <c r="AI69" s="23"/>
      <c r="AJ69" s="20"/>
      <c r="AK69" s="22"/>
      <c r="AL69" s="22"/>
      <c r="AM69" s="21"/>
      <c r="AN69" s="21"/>
      <c r="AO69" s="26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19"/>
      <c r="Q70" s="19"/>
      <c r="R70" s="7"/>
      <c r="S70" s="7"/>
      <c r="T70" s="7"/>
      <c r="U70" s="7"/>
      <c r="V70" s="7"/>
      <c r="W70" s="7"/>
      <c r="X70" s="7"/>
      <c r="Y70" s="7"/>
      <c r="Z70" s="14"/>
      <c r="AA70" s="14"/>
      <c r="AB70" s="15"/>
      <c r="AC70" s="15"/>
      <c r="AD70" s="23"/>
      <c r="AE70" s="23"/>
      <c r="AF70" s="23"/>
      <c r="AG70" s="23"/>
      <c r="AH70" s="23"/>
      <c r="AI70" s="23"/>
      <c r="AJ70" s="20"/>
      <c r="AK70" s="22"/>
      <c r="AL70" s="22"/>
      <c r="AM70" s="21"/>
      <c r="AN70" s="21"/>
      <c r="AO70" s="26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19"/>
      <c r="Q71" s="19"/>
      <c r="R71" s="7"/>
      <c r="S71" s="7"/>
      <c r="T71" s="7"/>
      <c r="U71" s="7"/>
      <c r="V71" s="7"/>
      <c r="W71" s="7"/>
      <c r="X71" s="7"/>
      <c r="Y71" s="7"/>
      <c r="Z71" s="14"/>
      <c r="AA71" s="14"/>
      <c r="AB71" s="15"/>
      <c r="AC71" s="15"/>
      <c r="AD71" s="23"/>
      <c r="AE71" s="23"/>
      <c r="AF71" s="23"/>
      <c r="AG71" s="23"/>
      <c r="AH71" s="23"/>
      <c r="AI71" s="23"/>
      <c r="AJ71" s="20"/>
      <c r="AK71" s="22"/>
      <c r="AL71" s="22"/>
      <c r="AM71" s="21"/>
      <c r="AN71" s="21"/>
      <c r="AO71" s="26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19"/>
      <c r="Q72" s="19"/>
      <c r="R72" s="7"/>
      <c r="S72" s="7"/>
      <c r="T72" s="7"/>
      <c r="U72" s="7"/>
      <c r="V72" s="7"/>
      <c r="W72" s="7"/>
      <c r="X72" s="7"/>
      <c r="Y72" s="7"/>
      <c r="Z72" s="14"/>
      <c r="AA72" s="14"/>
      <c r="AB72" s="15"/>
      <c r="AC72" s="15"/>
      <c r="AD72" s="23"/>
      <c r="AE72" s="23"/>
      <c r="AF72" s="23"/>
      <c r="AG72" s="23"/>
      <c r="AH72" s="23"/>
      <c r="AI72" s="23"/>
      <c r="AJ72" s="20"/>
      <c r="AK72" s="22"/>
      <c r="AL72" s="22"/>
      <c r="AM72" s="21"/>
      <c r="AN72" s="21"/>
      <c r="AO72" s="26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19"/>
      <c r="Q73" s="19"/>
      <c r="R73" s="7"/>
      <c r="S73" s="7"/>
      <c r="T73" s="7"/>
      <c r="U73" s="7"/>
      <c r="V73" s="7"/>
      <c r="W73" s="7"/>
      <c r="X73" s="7"/>
      <c r="Y73" s="7"/>
      <c r="Z73" s="14"/>
      <c r="AA73" s="14"/>
      <c r="AB73" s="15"/>
      <c r="AC73" s="15"/>
      <c r="AD73" s="23"/>
      <c r="AE73" s="23"/>
      <c r="AF73" s="23"/>
      <c r="AG73" s="23"/>
      <c r="AH73" s="23"/>
      <c r="AI73" s="23"/>
      <c r="AJ73" s="20"/>
      <c r="AK73" s="22"/>
      <c r="AL73" s="22"/>
      <c r="AM73" s="21"/>
      <c r="AN73" s="21"/>
      <c r="AO73" s="26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19"/>
      <c r="Q74" s="19"/>
      <c r="R74" s="7"/>
      <c r="S74" s="7"/>
      <c r="T74" s="7"/>
      <c r="U74" s="7"/>
      <c r="V74" s="7"/>
      <c r="W74" s="7"/>
      <c r="X74" s="7"/>
      <c r="Y74" s="7"/>
      <c r="Z74" s="14"/>
      <c r="AA74" s="14"/>
      <c r="AB74" s="15"/>
      <c r="AC74" s="15"/>
      <c r="AD74" s="23"/>
      <c r="AE74" s="23"/>
      <c r="AF74" s="23"/>
      <c r="AG74" s="23"/>
      <c r="AH74" s="23"/>
      <c r="AI74" s="23"/>
      <c r="AJ74" s="20"/>
      <c r="AK74" s="22"/>
      <c r="AL74" s="22"/>
      <c r="AM74" s="21"/>
      <c r="AN74" s="21"/>
      <c r="AO74" s="26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19"/>
      <c r="Q75" s="19"/>
      <c r="R75" s="7"/>
      <c r="S75" s="7"/>
      <c r="T75" s="7"/>
      <c r="U75" s="7"/>
      <c r="V75" s="7"/>
      <c r="W75" s="7"/>
      <c r="X75" s="7"/>
      <c r="Y75" s="7"/>
      <c r="Z75" s="14"/>
      <c r="AA75" s="14"/>
      <c r="AB75" s="15"/>
      <c r="AC75" s="15"/>
      <c r="AD75" s="23"/>
      <c r="AE75" s="23"/>
      <c r="AF75" s="23"/>
      <c r="AG75" s="23"/>
      <c r="AH75" s="23"/>
      <c r="AI75" s="23"/>
      <c r="AJ75" s="20"/>
      <c r="AK75" s="22"/>
      <c r="AL75" s="22"/>
      <c r="AM75" s="21"/>
      <c r="AN75" s="21"/>
      <c r="AO75" s="26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19"/>
      <c r="Q76" s="19"/>
      <c r="R76" s="7"/>
      <c r="S76" s="7"/>
      <c r="T76" s="7"/>
      <c r="U76" s="7"/>
      <c r="V76" s="7"/>
      <c r="W76" s="7"/>
      <c r="X76" s="7"/>
      <c r="Y76" s="7"/>
      <c r="Z76" s="14"/>
      <c r="AA76" s="14"/>
      <c r="AB76" s="15"/>
      <c r="AC76" s="15"/>
      <c r="AD76" s="23"/>
      <c r="AE76" s="23"/>
      <c r="AF76" s="23"/>
      <c r="AG76" s="23"/>
      <c r="AH76" s="23"/>
      <c r="AI76" s="23"/>
      <c r="AJ76" s="20"/>
      <c r="AK76" s="22"/>
      <c r="AL76" s="22"/>
      <c r="AM76" s="21"/>
      <c r="AN76" s="21"/>
      <c r="AO76" s="26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19"/>
      <c r="Q77" s="19"/>
      <c r="R77" s="7"/>
      <c r="S77" s="7"/>
      <c r="T77" s="7"/>
      <c r="U77" s="7"/>
      <c r="V77" s="7"/>
      <c r="W77" s="7"/>
      <c r="X77" s="7"/>
      <c r="Y77" s="7"/>
      <c r="Z77" s="14"/>
      <c r="AA77" s="14"/>
      <c r="AB77" s="15"/>
      <c r="AC77" s="15"/>
      <c r="AD77" s="23"/>
      <c r="AE77" s="23"/>
      <c r="AF77" s="23"/>
      <c r="AG77" s="23"/>
      <c r="AH77" s="23"/>
      <c r="AI77" s="23"/>
      <c r="AJ77" s="20"/>
      <c r="AK77" s="22"/>
      <c r="AL77" s="22"/>
      <c r="AM77" s="21"/>
      <c r="AN77" s="21"/>
      <c r="AO77" s="26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19"/>
      <c r="Q78" s="19"/>
      <c r="R78" s="7"/>
      <c r="S78" s="7"/>
      <c r="T78" s="7"/>
      <c r="U78" s="7"/>
      <c r="V78" s="7"/>
      <c r="W78" s="7"/>
      <c r="X78" s="7"/>
      <c r="Y78" s="7"/>
      <c r="Z78" s="14"/>
      <c r="AA78" s="14"/>
      <c r="AB78" s="15"/>
      <c r="AC78" s="15"/>
      <c r="AD78" s="23"/>
      <c r="AE78" s="23"/>
      <c r="AF78" s="23"/>
      <c r="AG78" s="23"/>
      <c r="AH78" s="23"/>
      <c r="AI78" s="23"/>
      <c r="AJ78" s="20"/>
      <c r="AK78" s="22"/>
      <c r="AL78" s="22"/>
      <c r="AM78" s="21"/>
      <c r="AN78" s="21"/>
      <c r="AO78" s="26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9"/>
      <c r="Q79" s="19"/>
      <c r="R79" s="7"/>
      <c r="S79" s="7"/>
      <c r="T79" s="7"/>
      <c r="U79" s="7"/>
      <c r="V79" s="7"/>
      <c r="W79" s="7"/>
      <c r="X79" s="7"/>
      <c r="Y79" s="7"/>
      <c r="Z79" s="14"/>
      <c r="AA79" s="14"/>
      <c r="AB79" s="15"/>
      <c r="AC79" s="15"/>
      <c r="AD79" s="23"/>
      <c r="AE79" s="23"/>
      <c r="AF79" s="23"/>
      <c r="AG79" s="23"/>
      <c r="AH79" s="23"/>
      <c r="AI79" s="23"/>
      <c r="AJ79" s="20"/>
      <c r="AK79" s="22"/>
      <c r="AL79" s="22"/>
      <c r="AM79" s="21"/>
      <c r="AN79" s="21"/>
      <c r="AO79" s="26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19"/>
      <c r="Q80" s="19"/>
      <c r="R80" s="7"/>
      <c r="S80" s="7"/>
      <c r="T80" s="7"/>
      <c r="U80" s="7"/>
      <c r="V80" s="7"/>
      <c r="W80" s="7"/>
      <c r="X80" s="7"/>
      <c r="Y80" s="7"/>
      <c r="Z80" s="14"/>
      <c r="AA80" s="14"/>
      <c r="AB80" s="15"/>
      <c r="AC80" s="15"/>
      <c r="AD80" s="23"/>
      <c r="AE80" s="23"/>
      <c r="AF80" s="23"/>
      <c r="AG80" s="23"/>
      <c r="AH80" s="23"/>
      <c r="AI80" s="23"/>
      <c r="AJ80" s="20"/>
      <c r="AK80" s="22"/>
      <c r="AL80" s="22"/>
      <c r="AM80" s="21"/>
      <c r="AN80" s="21"/>
      <c r="AO80" s="26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19"/>
      <c r="Q81" s="19"/>
      <c r="R81" s="7"/>
      <c r="S81" s="7"/>
      <c r="T81" s="7"/>
      <c r="U81" s="7"/>
      <c r="V81" s="7"/>
      <c r="W81" s="7"/>
      <c r="X81" s="7"/>
      <c r="Y81" s="7"/>
      <c r="Z81" s="14"/>
      <c r="AA81" s="14"/>
      <c r="AB81" s="15"/>
      <c r="AC81" s="15"/>
      <c r="AD81" s="23"/>
      <c r="AE81" s="23"/>
      <c r="AF81" s="23"/>
      <c r="AG81" s="23"/>
      <c r="AH81" s="23"/>
      <c r="AI81" s="23"/>
      <c r="AJ81" s="20"/>
      <c r="AK81" s="22"/>
      <c r="AL81" s="22"/>
      <c r="AM81" s="21"/>
      <c r="AN81" s="21"/>
      <c r="AO81" s="26"/>
    </row>
    <row r="82" spans="1:41" ht="15">
      <c r="A82" s="3"/>
      <c r="B82" s="3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19"/>
      <c r="Q82" s="19"/>
      <c r="R82" s="7"/>
      <c r="S82" s="7"/>
      <c r="T82" s="7"/>
      <c r="U82" s="7"/>
      <c r="V82" s="7"/>
      <c r="W82" s="7"/>
      <c r="X82" s="7"/>
      <c r="Y82" s="7"/>
      <c r="Z82" s="14"/>
      <c r="AA82" s="14"/>
      <c r="AB82" s="15"/>
      <c r="AC82" s="15"/>
      <c r="AD82" s="23"/>
      <c r="AE82" s="23"/>
      <c r="AF82" s="23"/>
      <c r="AG82" s="23"/>
      <c r="AH82" s="23"/>
      <c r="AI82" s="23"/>
      <c r="AJ82" s="20"/>
      <c r="AK82" s="22"/>
      <c r="AL82" s="22"/>
      <c r="AM82" s="21"/>
      <c r="AN82" s="21"/>
      <c r="AO82" s="26"/>
    </row>
    <row r="83" spans="1:41" ht="1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19"/>
      <c r="Q83" s="19"/>
      <c r="R83" s="7"/>
      <c r="S83" s="7"/>
      <c r="T83" s="7"/>
      <c r="U83" s="7"/>
      <c r="V83" s="7"/>
      <c r="W83" s="7"/>
      <c r="X83" s="7"/>
      <c r="Y83" s="7"/>
      <c r="Z83" s="14"/>
      <c r="AA83" s="14"/>
      <c r="AB83" s="15"/>
      <c r="AC83" s="15"/>
      <c r="AD83" s="23"/>
      <c r="AE83" s="23"/>
      <c r="AF83" s="23"/>
      <c r="AG83" s="23"/>
      <c r="AH83" s="23"/>
      <c r="AI83" s="23"/>
      <c r="AJ83" s="20"/>
      <c r="AK83" s="22"/>
      <c r="AL83" s="22"/>
      <c r="AM83" s="21"/>
      <c r="AN83" s="21"/>
      <c r="AO83" s="26"/>
    </row>
    <row r="84" spans="1:41" ht="15">
      <c r="A84" s="3"/>
      <c r="B84" s="3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19"/>
      <c r="Q84" s="19"/>
      <c r="R84" s="7"/>
      <c r="S84" s="7"/>
      <c r="T84" s="7"/>
      <c r="U84" s="7"/>
      <c r="V84" s="7"/>
      <c r="W84" s="7"/>
      <c r="X84" s="7"/>
      <c r="Y84" s="7"/>
      <c r="Z84" s="14"/>
      <c r="AA84" s="14"/>
      <c r="AB84" s="15"/>
      <c r="AC84" s="15"/>
      <c r="AD84" s="23"/>
      <c r="AE84" s="23"/>
      <c r="AF84" s="23"/>
      <c r="AG84" s="23"/>
      <c r="AH84" s="23"/>
      <c r="AI84" s="23"/>
      <c r="AJ84" s="20"/>
      <c r="AK84" s="22"/>
      <c r="AL84" s="22"/>
      <c r="AM84" s="21"/>
      <c r="AN84" s="21"/>
      <c r="AO84" s="26"/>
    </row>
    <row r="85" spans="1:41" ht="15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19"/>
      <c r="Q85" s="19"/>
      <c r="R85" s="7"/>
      <c r="S85" s="7"/>
      <c r="T85" s="7"/>
      <c r="U85" s="7"/>
      <c r="V85" s="7"/>
      <c r="W85" s="7"/>
      <c r="X85" s="7"/>
      <c r="Y85" s="7"/>
      <c r="Z85" s="14"/>
      <c r="AA85" s="14"/>
      <c r="AB85" s="15"/>
      <c r="AC85" s="15"/>
      <c r="AD85" s="23"/>
      <c r="AE85" s="23"/>
      <c r="AF85" s="23"/>
      <c r="AG85" s="23"/>
      <c r="AH85" s="23"/>
      <c r="AI85" s="23"/>
      <c r="AJ85" s="20"/>
      <c r="AK85" s="22"/>
      <c r="AL85" s="22"/>
      <c r="AM85" s="21"/>
      <c r="AN85" s="21"/>
      <c r="AO85" s="26"/>
    </row>
    <row r="86" spans="1:41" ht="15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19"/>
      <c r="Q86" s="19"/>
      <c r="R86" s="7"/>
      <c r="S86" s="7"/>
      <c r="T86" s="7"/>
      <c r="U86" s="7"/>
      <c r="V86" s="7"/>
      <c r="W86" s="7"/>
      <c r="X86" s="7"/>
      <c r="Y86" s="7"/>
      <c r="Z86" s="14"/>
      <c r="AA86" s="14"/>
      <c r="AB86" s="15"/>
      <c r="AC86" s="15"/>
      <c r="AD86" s="23"/>
      <c r="AE86" s="23"/>
      <c r="AF86" s="23"/>
      <c r="AG86" s="23"/>
      <c r="AH86" s="23"/>
      <c r="AI86" s="23"/>
      <c r="AJ86" s="20"/>
      <c r="AK86" s="22"/>
      <c r="AL86" s="22"/>
      <c r="AM86" s="21"/>
      <c r="AN86" s="21"/>
      <c r="AO86" s="26"/>
    </row>
    <row r="87" spans="1:41" ht="15">
      <c r="A87" s="3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19"/>
      <c r="Q87" s="19"/>
      <c r="R87" s="7"/>
      <c r="S87" s="7"/>
      <c r="T87" s="7"/>
      <c r="U87" s="7"/>
      <c r="V87" s="7"/>
      <c r="W87" s="7"/>
      <c r="X87" s="7"/>
      <c r="Y87" s="7"/>
      <c r="Z87" s="14"/>
      <c r="AA87" s="14"/>
      <c r="AB87" s="15"/>
      <c r="AC87" s="15"/>
      <c r="AD87" s="23"/>
      <c r="AE87" s="23"/>
      <c r="AF87" s="23"/>
      <c r="AG87" s="23"/>
      <c r="AH87" s="23"/>
      <c r="AI87" s="23"/>
      <c r="AJ87" s="20"/>
      <c r="AK87" s="22"/>
      <c r="AL87" s="22"/>
      <c r="AM87" s="21"/>
      <c r="AN87" s="21"/>
      <c r="AO87" s="26"/>
    </row>
    <row r="88" spans="1:41" ht="15">
      <c r="A88" s="3"/>
      <c r="B88" s="3"/>
      <c r="C88" s="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19"/>
      <c r="Q88" s="19"/>
      <c r="R88" s="7"/>
      <c r="S88" s="7"/>
      <c r="T88" s="7"/>
      <c r="U88" s="7"/>
      <c r="V88" s="7"/>
      <c r="W88" s="7"/>
      <c r="X88" s="7"/>
      <c r="Y88" s="7"/>
      <c r="Z88" s="14"/>
      <c r="AA88" s="14"/>
      <c r="AB88" s="15"/>
      <c r="AC88" s="15"/>
      <c r="AD88" s="23"/>
      <c r="AE88" s="23"/>
      <c r="AF88" s="23"/>
      <c r="AG88" s="23"/>
      <c r="AH88" s="23"/>
      <c r="AI88" s="23"/>
      <c r="AJ88" s="20"/>
      <c r="AK88" s="22"/>
      <c r="AL88" s="22"/>
      <c r="AM88" s="21"/>
      <c r="AN88" s="21"/>
      <c r="AO88" s="26"/>
    </row>
  </sheetData>
  <sheetProtection selectLockedCells="1"/>
  <mergeCells count="32">
    <mergeCell ref="AF2:AF3"/>
    <mergeCell ref="T2:U2"/>
    <mergeCell ref="AL2:AL3"/>
    <mergeCell ref="AM2:AM3"/>
    <mergeCell ref="V2:W2"/>
    <mergeCell ref="AI2:AI3"/>
    <mergeCell ref="R1:AA1"/>
    <mergeCell ref="AJ2:AJ3"/>
    <mergeCell ref="AG2:AG3"/>
    <mergeCell ref="AH2:AH3"/>
    <mergeCell ref="R2:S2"/>
    <mergeCell ref="AD2:AD3"/>
    <mergeCell ref="A1:A3"/>
    <mergeCell ref="B1:B3"/>
    <mergeCell ref="C1:C3"/>
    <mergeCell ref="AD1:AJ1"/>
    <mergeCell ref="D2:E2"/>
    <mergeCell ref="X2:Y2"/>
    <mergeCell ref="Z2:AA2"/>
    <mergeCell ref="AB1:AC2"/>
    <mergeCell ref="N2:O2"/>
    <mergeCell ref="AE2:AE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4:B88">
    <cfRule type="expression" priority="9" dxfId="0" stopIfTrue="1">
      <formula>AND(NOT(ISBLANK($A4)),ISBLANK(B4))</formula>
    </cfRule>
  </conditionalFormatting>
  <conditionalFormatting sqref="C4:C88">
    <cfRule type="expression" priority="10" dxfId="0" stopIfTrue="1">
      <formula>AND(NOT(ISBLANK(A4)),ISBLANK(C4))</formula>
    </cfRule>
  </conditionalFormatting>
  <conditionalFormatting sqref="X35:X88 R35:R88 T35:T88 V35:V88 N35:N88 D35:D88 F35:F88 H35:H88 J35:J88 L35:L88">
    <cfRule type="expression" priority="11" dxfId="0" stopIfTrue="1">
      <formula>AND(NOT(ISBLANK(E35)),ISBLANK(D35))</formula>
    </cfRule>
  </conditionalFormatting>
  <conditionalFormatting sqref="Y35:Y88 S35:S88 U35:U88 W35:W88 O35:O88 E35:E88 G35:G88 I35:I88 K35:K88 M35:M88">
    <cfRule type="expression" priority="12" dxfId="0" stopIfTrue="1">
      <formula>AND(NOT(ISBLANK(D35)),ISBLANK(E35))</formula>
    </cfRule>
  </conditionalFormatting>
  <conditionalFormatting sqref="N20 L20 J20 H20 F20 D20 D22 N22 L22 J22 H22 F22 F25 H25 J25 L25 N25 D25 D27:D34 F27:F34 H27:H34 J27:J34 L27:L34 N27:N34 N4:N16 D18 F18 H18 J18 L18 N18 D4:D16 F4:F16 H4:H16 J4:J16 L4:L16">
    <cfRule type="expression" priority="5" dxfId="0" stopIfTrue="1">
      <formula>AND(NOT(ISBLANK(E4)),ISBLANK(D4))</formula>
    </cfRule>
  </conditionalFormatting>
  <conditionalFormatting sqref="O20 M20 K20 I20 G20 E20 E22 O22 M22 K22 I22 G22 G25 I25 K25 M25 O25 E25 E27:E34 G27:G34 I27:I34 K27:K34 M27:M34 O27:O34 O4:O16 E18 G18 I18 K18 M18 O18 E4:E16 G4:G16 I4:I16 K4:K16 M4:M16">
    <cfRule type="expression" priority="6" dxfId="0" stopIfTrue="1">
      <formula>AND(NOT(ISBLANK(D4)),ISBLANK(E4))</formula>
    </cfRule>
  </conditionalFormatting>
  <conditionalFormatting sqref="D17 F17 H17 J17 L17 N17 D21 F21 H21 J21 L21 N21 D26 F26 H26 J26 L26 N26 D19 F19 H19 J19 L19 N19 D23:D24 F23:F24 H23:H24 J23:J24 L23:L24 N23:N24">
    <cfRule type="expression" priority="7" dxfId="0" stopIfTrue="1">
      <formula>AND(NOT(ISBLANK(E17)),ISBLANK(D17))</formula>
    </cfRule>
  </conditionalFormatting>
  <conditionalFormatting sqref="E17 G17 I17 K17 M17 O17 E21 G21 I21 K21 M21 O21 E26 G26 I26 K26 M26 O26 E19 G19 I19 K19 M19 O19 E23:E24 G23:G24 I23:I24 K23:K24 M23:M24 O23:O24">
    <cfRule type="expression" priority="8" dxfId="0" stopIfTrue="1">
      <formula>AND(NOT(ISBLANK(D17)),ISBLANK(E17))</formula>
    </cfRule>
  </conditionalFormatting>
  <conditionalFormatting sqref="R10:R16 V27:V34 X20 V20 T20 R22 X22 V22 T22 R25 R20 T25 V25 R27:R34 X27:X34 T27:T34 X25 T18 V18 X18 R18 R4:R8 T4:T16 V4:V16 X4:X16">
    <cfRule type="expression" priority="1" dxfId="0" stopIfTrue="1">
      <formula>AND(NOT(ISBLANK(S4)),ISBLANK(R4))</formula>
    </cfRule>
  </conditionalFormatting>
  <conditionalFormatting sqref="S10:S16 W27:W34 Y20 W20 U20 S22 Y22 W22 U22 S25 S20 U25 W25 S27:S34 Y27:Y34 U27:U34 Y25 U18 W18 Y18 S18 S4:S8 U4:U16 W4:W16 Y4:Y16">
    <cfRule type="expression" priority="2" dxfId="0" stopIfTrue="1">
      <formula>AND(NOT(ISBLANK(R4)),ISBLANK(S4))</formula>
    </cfRule>
  </conditionalFormatting>
  <conditionalFormatting sqref="R21 T21 V21 X21 R26 T26 V26 X26 R19 T19 V19 X19 R23:R24 T23:T24 V23:V24 X23:X24">
    <cfRule type="expression" priority="3" dxfId="0" stopIfTrue="1">
      <formula>AND(NOT(ISBLANK(S19)),ISBLANK(R19))</formula>
    </cfRule>
  </conditionalFormatting>
  <conditionalFormatting sqref="S21 U21 W21 Y21 S26 U26 W26 Y26 S19 U19 W19 Y19 S23:S24 U23:U24 W23:W24 Y23:Y24">
    <cfRule type="expression" priority="4" dxfId="0" stopIfTrue="1">
      <formula>AND(NOT(ISBLANK(R19)),ISBLANK(S19))</formula>
    </cfRule>
  </conditionalFormatting>
  <dataValidations count="5">
    <dataValidation operator="lessThanOrEqual" allowBlank="1" showInputMessage="1" showErrorMessage="1" error="FTE cannot be greater than Headcount&#10;" sqref="R89:AN65536 A89:O65536 AP1:IV65536 AO1 AD34:AI34 R1 A1:C1 P2 AB1 AB3:AC88 P4:Q65536 D34:O34 AO4:AO65536"/>
    <dataValidation type="custom" allowBlank="1" showInputMessage="1" showErrorMessage="1" errorTitle="FTE" error="The value entered in the FTE field must be less than or equal to the value entered in the headcount field." sqref="U4:U88 W4:W88 Y4:Y88 S4:S88 K35:K88 O35:O88 E35:E88 M35:M88 G35:G88 G4:G33 M4:M33 E4:E33 O4:O33 K4:K33 I4:I33 I35:I88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T4:T88 V4:V88 X4:X88 R4:R88 L35:L88 N35:N88 D35:D88 F35:F88 H35:H88 H4:H33 F4:F33 D4:D33 N4:N33 L4:L33 J4:J33 J35:J88">
      <formula1>T4&gt;=U4</formula1>
    </dataValidation>
    <dataValidation type="decimal" operator="greaterThan" allowBlank="1" showInputMessage="1" showErrorMessage="1" sqref="AD4:AI7 AD17:AI22 AD24:AI24 AD9:AI14 AD27:AI28 AK4:AL88 AD35:AI88 AD31:AI32">
      <formula1>0</formula1>
    </dataValidation>
    <dataValidation type="decimal" operator="greaterThanOrEqual" allowBlank="1" showInputMessage="1" showErrorMessage="1" sqref="AD15:AI16 AD25:AI26 AD29:AI30 AD33:AI33 AF8:AI8 AD8 AD23:AI23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88"/>
  <sheetViews>
    <sheetView zoomScale="75" zoomScaleNormal="75" zoomScalePageLayoutView="0" workbookViewId="0" topLeftCell="A1">
      <pane xSplit="3" ySplit="3" topLeftCell="D1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4" sqref="A24:C2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5" width="10.4453125" style="8" customWidth="1"/>
    <col min="16" max="17" width="10.4453125" style="38" customWidth="1"/>
    <col min="18" max="25" width="12.88671875" style="8" customWidth="1"/>
    <col min="26" max="27" width="12.88671875" style="39" customWidth="1"/>
    <col min="28" max="29" width="11.10546875" style="40" customWidth="1"/>
    <col min="30" max="35" width="15.5546875" style="24" customWidth="1"/>
    <col min="36" max="36" width="15.5546875" style="44" customWidth="1"/>
    <col min="37" max="38" width="19.10546875" style="24" customWidth="1"/>
    <col min="39" max="39" width="19.10546875" style="45" customWidth="1"/>
    <col min="40" max="40" width="20.88671875" style="44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42" t="s">
        <v>15</v>
      </c>
      <c r="AC1" s="143"/>
      <c r="AD1" s="128" t="s">
        <v>76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49" t="s">
        <v>72</v>
      </c>
      <c r="AO1" s="112" t="s">
        <v>20</v>
      </c>
    </row>
    <row r="2" spans="1:41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46" t="s">
        <v>9</v>
      </c>
      <c r="Q2" s="14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40" t="s">
        <v>10</v>
      </c>
      <c r="AA2" s="141"/>
      <c r="AB2" s="144"/>
      <c r="AC2" s="145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48" t="s">
        <v>67</v>
      </c>
      <c r="AK2" s="124" t="s">
        <v>68</v>
      </c>
      <c r="AL2" s="124" t="s">
        <v>69</v>
      </c>
      <c r="AM2" s="152" t="s">
        <v>70</v>
      </c>
      <c r="AN2" s="150"/>
      <c r="AO2" s="113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32" t="s">
        <v>2</v>
      </c>
      <c r="Q3" s="32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33" t="s">
        <v>2</v>
      </c>
      <c r="AA3" s="33" t="s">
        <v>7</v>
      </c>
      <c r="AB3" s="34" t="s">
        <v>2</v>
      </c>
      <c r="AC3" s="31" t="s">
        <v>7</v>
      </c>
      <c r="AD3" s="125"/>
      <c r="AE3" s="125"/>
      <c r="AF3" s="125"/>
      <c r="AG3" s="125"/>
      <c r="AH3" s="125"/>
      <c r="AI3" s="125"/>
      <c r="AJ3" s="148"/>
      <c r="AK3" s="125"/>
      <c r="AL3" s="125"/>
      <c r="AM3" s="153"/>
      <c r="AN3" s="151"/>
      <c r="AO3" s="114"/>
    </row>
    <row r="4" spans="1:41" ht="61.5">
      <c r="A4" s="9" t="s">
        <v>21</v>
      </c>
      <c r="B4" s="9" t="s">
        <v>54</v>
      </c>
      <c r="C4" s="9" t="s">
        <v>53</v>
      </c>
      <c r="D4" s="80">
        <v>61</v>
      </c>
      <c r="E4" s="77">
        <v>55.6</v>
      </c>
      <c r="F4" s="77">
        <v>281</v>
      </c>
      <c r="G4" s="77">
        <v>258.1</v>
      </c>
      <c r="H4" s="77">
        <v>470</v>
      </c>
      <c r="I4" s="77">
        <v>433.4</v>
      </c>
      <c r="J4" s="77">
        <v>42</v>
      </c>
      <c r="K4" s="77">
        <v>39.6</v>
      </c>
      <c r="L4" s="77">
        <v>3</v>
      </c>
      <c r="M4" s="77">
        <v>2.9</v>
      </c>
      <c r="N4" s="77">
        <v>2</v>
      </c>
      <c r="O4" s="77">
        <v>1.3</v>
      </c>
      <c r="P4" s="70">
        <f aca="true" t="shared" si="0" ref="P4:P34">SUM(D4,F4,H4,J4,L4,N4)</f>
        <v>859</v>
      </c>
      <c r="Q4" s="70">
        <f aca="true" t="shared" si="1" ref="Q4:Q34">SUM(E4,G4,I4,K4,M4,O4)</f>
        <v>790.9</v>
      </c>
      <c r="R4" s="77">
        <v>17</v>
      </c>
      <c r="S4" s="77">
        <v>17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65">
        <f aca="true" t="shared" si="2" ref="Z4:Z34">SUM(R4,T4,V4,X4)</f>
        <v>17</v>
      </c>
      <c r="AA4" s="65">
        <f aca="true" t="shared" si="3" ref="AA4:AA34">SUM(S4,U4,W4,Y4)</f>
        <v>17</v>
      </c>
      <c r="AB4" s="36">
        <f aca="true" t="shared" si="4" ref="AB4:AB34">SUM(P4+Z4)</f>
        <v>876</v>
      </c>
      <c r="AC4" s="36">
        <f aca="true" t="shared" si="5" ref="AC4:AC34">SUM(Q4+AA4)</f>
        <v>807.9</v>
      </c>
      <c r="AD4" s="79">
        <v>2012434.69</v>
      </c>
      <c r="AE4" s="79">
        <v>17772.07</v>
      </c>
      <c r="AF4" s="79"/>
      <c r="AG4" s="79">
        <v>6398.15</v>
      </c>
      <c r="AH4" s="79">
        <v>362139.58</v>
      </c>
      <c r="AI4" s="79">
        <v>156548.83</v>
      </c>
      <c r="AJ4" s="41">
        <f aca="true" t="shared" si="6" ref="AJ4:AJ34">SUM(AD4:AI4)</f>
        <v>2555293.32</v>
      </c>
      <c r="AK4" s="53">
        <v>27280.9</v>
      </c>
      <c r="AL4" s="30"/>
      <c r="AM4" s="42">
        <f aca="true" t="shared" si="7" ref="AM4:AM34">SUM(AK4:AL4)</f>
        <v>27280.9</v>
      </c>
      <c r="AN4" s="43">
        <f aca="true" t="shared" si="8" ref="AN4:AN34">SUM(AJ4+AM4)</f>
        <v>2582574.2199999997</v>
      </c>
      <c r="AO4" s="4"/>
    </row>
    <row r="5" spans="1:41" ht="61.5">
      <c r="A5" s="9" t="s">
        <v>22</v>
      </c>
      <c r="B5" s="9" t="s">
        <v>52</v>
      </c>
      <c r="C5" s="9" t="s">
        <v>53</v>
      </c>
      <c r="D5" s="76">
        <v>1</v>
      </c>
      <c r="E5" s="75">
        <v>0.743</v>
      </c>
      <c r="F5" s="75">
        <v>26</v>
      </c>
      <c r="G5" s="75">
        <v>24.3</v>
      </c>
      <c r="H5" s="75">
        <v>35</v>
      </c>
      <c r="I5" s="75">
        <v>33.39</v>
      </c>
      <c r="J5" s="75">
        <v>9</v>
      </c>
      <c r="K5" s="75">
        <v>8.703</v>
      </c>
      <c r="L5" s="75">
        <v>4</v>
      </c>
      <c r="M5" s="75">
        <v>3.5</v>
      </c>
      <c r="N5" s="75"/>
      <c r="O5" s="75"/>
      <c r="P5" s="70">
        <f t="shared" si="0"/>
        <v>75</v>
      </c>
      <c r="Q5" s="70">
        <f t="shared" si="1"/>
        <v>70.636</v>
      </c>
      <c r="R5" s="75">
        <v>1</v>
      </c>
      <c r="S5" s="75">
        <v>1</v>
      </c>
      <c r="T5" s="75"/>
      <c r="U5" s="75"/>
      <c r="V5" s="75"/>
      <c r="W5" s="75"/>
      <c r="X5" s="75">
        <v>4</v>
      </c>
      <c r="Y5" s="75">
        <v>4</v>
      </c>
      <c r="Z5" s="65">
        <f t="shared" si="2"/>
        <v>5</v>
      </c>
      <c r="AA5" s="65">
        <f t="shared" si="3"/>
        <v>5</v>
      </c>
      <c r="AB5" s="36">
        <f t="shared" si="4"/>
        <v>80</v>
      </c>
      <c r="AC5" s="36">
        <f t="shared" si="5"/>
        <v>75.636</v>
      </c>
      <c r="AD5" s="53">
        <v>203376.69</v>
      </c>
      <c r="AE5" s="68">
        <v>998.58</v>
      </c>
      <c r="AF5" s="68"/>
      <c r="AG5" s="68"/>
      <c r="AH5" s="68">
        <v>49923.8</v>
      </c>
      <c r="AI5" s="68">
        <v>15519.65</v>
      </c>
      <c r="AJ5" s="41">
        <f t="shared" si="6"/>
        <v>269818.72000000003</v>
      </c>
      <c r="AK5" s="101">
        <v>11453</v>
      </c>
      <c r="AL5" s="101"/>
      <c r="AM5" s="42">
        <f t="shared" si="7"/>
        <v>11453</v>
      </c>
      <c r="AN5" s="43">
        <f t="shared" si="8"/>
        <v>281271.72000000003</v>
      </c>
      <c r="AO5" s="4"/>
    </row>
    <row r="6" spans="1:41" ht="61.5">
      <c r="A6" s="9" t="s">
        <v>23</v>
      </c>
      <c r="B6" s="9" t="s">
        <v>52</v>
      </c>
      <c r="C6" s="9" t="s">
        <v>53</v>
      </c>
      <c r="D6" s="47">
        <v>228</v>
      </c>
      <c r="E6" s="71">
        <v>207.79791891891892</v>
      </c>
      <c r="F6" s="47">
        <v>373</v>
      </c>
      <c r="G6" s="71">
        <v>345.4814</v>
      </c>
      <c r="H6" s="47">
        <v>739</v>
      </c>
      <c r="I6" s="71">
        <v>709.1147945945946</v>
      </c>
      <c r="J6" s="47">
        <v>205</v>
      </c>
      <c r="K6" s="47">
        <v>198.80999999999997</v>
      </c>
      <c r="L6" s="47">
        <v>49</v>
      </c>
      <c r="M6" s="71">
        <v>44.9829</v>
      </c>
      <c r="N6" s="47">
        <v>6</v>
      </c>
      <c r="O6" s="47">
        <v>6</v>
      </c>
      <c r="P6" s="70">
        <f t="shared" si="0"/>
        <v>1600</v>
      </c>
      <c r="Q6" s="70">
        <f t="shared" si="1"/>
        <v>1512.1870135135136</v>
      </c>
      <c r="R6" s="47">
        <v>12</v>
      </c>
      <c r="S6" s="47">
        <v>12</v>
      </c>
      <c r="T6" s="47">
        <v>0</v>
      </c>
      <c r="U6" s="47">
        <v>0</v>
      </c>
      <c r="V6" s="47">
        <v>1</v>
      </c>
      <c r="W6" s="47">
        <v>1</v>
      </c>
      <c r="X6" s="47">
        <v>1</v>
      </c>
      <c r="Y6" s="47">
        <v>0.2</v>
      </c>
      <c r="Z6" s="65">
        <f t="shared" si="2"/>
        <v>14</v>
      </c>
      <c r="AA6" s="65">
        <f t="shared" si="3"/>
        <v>13.2</v>
      </c>
      <c r="AB6" s="36">
        <f t="shared" si="4"/>
        <v>1614</v>
      </c>
      <c r="AC6" s="36">
        <f t="shared" si="5"/>
        <v>1525.3870135135137</v>
      </c>
      <c r="AD6" s="29">
        <v>4216269.54</v>
      </c>
      <c r="AE6" s="29">
        <v>72844.65</v>
      </c>
      <c r="AF6" s="29">
        <v>1032.3</v>
      </c>
      <c r="AG6" s="29">
        <v>60301.880000000005</v>
      </c>
      <c r="AH6" s="29">
        <v>1085235.1</v>
      </c>
      <c r="AI6" s="29">
        <v>359502.47000000003</v>
      </c>
      <c r="AJ6" s="41">
        <f t="shared" si="6"/>
        <v>5795185.94</v>
      </c>
      <c r="AK6" s="30">
        <v>39887.08</v>
      </c>
      <c r="AL6" s="30">
        <v>5000</v>
      </c>
      <c r="AM6" s="42">
        <f t="shared" si="7"/>
        <v>44887.08</v>
      </c>
      <c r="AN6" s="43">
        <f t="shared" si="8"/>
        <v>5840073.0200000005</v>
      </c>
      <c r="AO6" s="4"/>
    </row>
    <row r="7" spans="1:41" ht="61.5">
      <c r="A7" s="9" t="s">
        <v>24</v>
      </c>
      <c r="B7" s="9" t="s">
        <v>52</v>
      </c>
      <c r="C7" s="9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>
        <f t="shared" si="0"/>
        <v>0</v>
      </c>
      <c r="Q7" s="70">
        <f t="shared" si="1"/>
        <v>0</v>
      </c>
      <c r="R7" s="47"/>
      <c r="S7" s="47"/>
      <c r="T7" s="47"/>
      <c r="U7" s="47"/>
      <c r="V7" s="47"/>
      <c r="W7" s="47"/>
      <c r="X7" s="47"/>
      <c r="Y7" s="47"/>
      <c r="Z7" s="65">
        <f t="shared" si="2"/>
        <v>0</v>
      </c>
      <c r="AA7" s="65">
        <f t="shared" si="3"/>
        <v>0</v>
      </c>
      <c r="AB7" s="36">
        <f t="shared" si="4"/>
        <v>0</v>
      </c>
      <c r="AC7" s="36">
        <f t="shared" si="5"/>
        <v>0</v>
      </c>
      <c r="AD7" s="29"/>
      <c r="AE7" s="29"/>
      <c r="AF7" s="29"/>
      <c r="AG7" s="29"/>
      <c r="AH7" s="29"/>
      <c r="AI7" s="29"/>
      <c r="AJ7" s="41">
        <f t="shared" si="6"/>
        <v>0</v>
      </c>
      <c r="AK7" s="30"/>
      <c r="AL7" s="30"/>
      <c r="AM7" s="42">
        <f t="shared" si="7"/>
        <v>0</v>
      </c>
      <c r="AN7" s="43">
        <f t="shared" si="8"/>
        <v>0</v>
      </c>
      <c r="AO7" s="18"/>
    </row>
    <row r="8" spans="1:41" ht="61.5">
      <c r="A8" s="9" t="s">
        <v>25</v>
      </c>
      <c r="B8" s="9" t="s">
        <v>55</v>
      </c>
      <c r="C8" s="9" t="s">
        <v>53</v>
      </c>
      <c r="D8" s="64">
        <v>209</v>
      </c>
      <c r="E8" s="63">
        <v>200.69</v>
      </c>
      <c r="F8" s="62">
        <v>436</v>
      </c>
      <c r="G8" s="63">
        <v>422.43</v>
      </c>
      <c r="H8" s="64">
        <v>1171</v>
      </c>
      <c r="I8" s="63">
        <v>1141.46</v>
      </c>
      <c r="J8" s="64">
        <v>1058</v>
      </c>
      <c r="K8" s="63">
        <v>1021.32</v>
      </c>
      <c r="L8" s="64">
        <v>223</v>
      </c>
      <c r="M8" s="63">
        <v>214.73</v>
      </c>
      <c r="N8" s="74">
        <v>0</v>
      </c>
      <c r="O8" s="74">
        <v>0</v>
      </c>
      <c r="P8" s="70">
        <f t="shared" si="0"/>
        <v>3097</v>
      </c>
      <c r="Q8" s="70">
        <f t="shared" si="1"/>
        <v>3000.63</v>
      </c>
      <c r="R8" s="62">
        <v>123</v>
      </c>
      <c r="S8" s="62">
        <v>123</v>
      </c>
      <c r="T8" s="62">
        <v>13</v>
      </c>
      <c r="U8" s="62">
        <v>13</v>
      </c>
      <c r="V8" s="62">
        <v>103</v>
      </c>
      <c r="W8" s="62">
        <v>103</v>
      </c>
      <c r="X8" s="62">
        <v>98</v>
      </c>
      <c r="Y8" s="62">
        <v>98</v>
      </c>
      <c r="Z8" s="65">
        <f t="shared" si="2"/>
        <v>337</v>
      </c>
      <c r="AA8" s="65">
        <f t="shared" si="3"/>
        <v>337</v>
      </c>
      <c r="AB8" s="36">
        <f t="shared" si="4"/>
        <v>3434</v>
      </c>
      <c r="AC8" s="36">
        <f t="shared" si="5"/>
        <v>3337.63</v>
      </c>
      <c r="AD8" s="29">
        <v>10194855</v>
      </c>
      <c r="AE8" s="29">
        <v>154094</v>
      </c>
      <c r="AF8" s="29">
        <v>81704</v>
      </c>
      <c r="AG8" s="29">
        <v>68690</v>
      </c>
      <c r="AH8" s="29">
        <v>2101316</v>
      </c>
      <c r="AI8" s="29">
        <v>963418</v>
      </c>
      <c r="AJ8" s="41">
        <f t="shared" si="6"/>
        <v>13564077</v>
      </c>
      <c r="AK8" s="73"/>
      <c r="AL8" s="73">
        <v>636184</v>
      </c>
      <c r="AM8" s="42">
        <f t="shared" si="7"/>
        <v>636184</v>
      </c>
      <c r="AN8" s="43">
        <f t="shared" si="8"/>
        <v>14200261</v>
      </c>
      <c r="AO8" s="4" t="s">
        <v>75</v>
      </c>
    </row>
    <row r="9" spans="1:41" ht="61.5">
      <c r="A9" s="9" t="s">
        <v>26</v>
      </c>
      <c r="B9" s="9" t="s">
        <v>52</v>
      </c>
      <c r="C9" s="9" t="s">
        <v>53</v>
      </c>
      <c r="D9" s="75">
        <v>0</v>
      </c>
      <c r="E9" s="75">
        <v>0</v>
      </c>
      <c r="F9" s="75">
        <v>7</v>
      </c>
      <c r="G9" s="75">
        <v>7</v>
      </c>
      <c r="H9" s="75">
        <v>11</v>
      </c>
      <c r="I9" s="75">
        <v>11</v>
      </c>
      <c r="J9" s="75">
        <v>10</v>
      </c>
      <c r="K9" s="75">
        <v>9.69</v>
      </c>
      <c r="L9" s="75">
        <v>10</v>
      </c>
      <c r="M9" s="75">
        <v>5.64</v>
      </c>
      <c r="N9" s="75"/>
      <c r="O9" s="75"/>
      <c r="P9" s="70">
        <f t="shared" si="0"/>
        <v>38</v>
      </c>
      <c r="Q9" s="70">
        <f t="shared" si="1"/>
        <v>33.33</v>
      </c>
      <c r="R9" s="69">
        <v>0</v>
      </c>
      <c r="S9" s="69">
        <v>0</v>
      </c>
      <c r="T9" s="75"/>
      <c r="U9" s="75"/>
      <c r="V9" s="75">
        <v>2</v>
      </c>
      <c r="W9" s="75">
        <v>1.06</v>
      </c>
      <c r="X9" s="75"/>
      <c r="Y9" s="75"/>
      <c r="Z9" s="65">
        <f t="shared" si="2"/>
        <v>2</v>
      </c>
      <c r="AA9" s="65">
        <f t="shared" si="3"/>
        <v>1.06</v>
      </c>
      <c r="AB9" s="36">
        <f t="shared" si="4"/>
        <v>40</v>
      </c>
      <c r="AC9" s="36">
        <f t="shared" si="5"/>
        <v>34.39</v>
      </c>
      <c r="AD9" s="53">
        <v>151445.51</v>
      </c>
      <c r="AE9" s="68">
        <v>500</v>
      </c>
      <c r="AF9" s="68"/>
      <c r="AG9" s="68"/>
      <c r="AH9" s="68">
        <v>28811.67</v>
      </c>
      <c r="AI9" s="68">
        <v>14892.77</v>
      </c>
      <c r="AJ9" s="41">
        <f t="shared" si="6"/>
        <v>195649.94999999998</v>
      </c>
      <c r="AK9" s="101"/>
      <c r="AL9" s="101">
        <v>5890.08</v>
      </c>
      <c r="AM9" s="42">
        <f t="shared" si="7"/>
        <v>5890.08</v>
      </c>
      <c r="AN9" s="43">
        <f t="shared" si="8"/>
        <v>201540.02999999997</v>
      </c>
      <c r="AO9" s="4"/>
    </row>
    <row r="10" spans="1:41" ht="61.5">
      <c r="A10" s="9" t="s">
        <v>27</v>
      </c>
      <c r="B10" s="9" t="s">
        <v>56</v>
      </c>
      <c r="C10" s="9" t="s">
        <v>53</v>
      </c>
      <c r="D10" s="47">
        <v>539</v>
      </c>
      <c r="E10" s="47">
        <v>475.87</v>
      </c>
      <c r="F10" s="47">
        <v>258</v>
      </c>
      <c r="G10" s="47">
        <v>247.18</v>
      </c>
      <c r="H10" s="47">
        <v>132</v>
      </c>
      <c r="I10" s="47">
        <v>129.47</v>
      </c>
      <c r="J10" s="47">
        <v>26</v>
      </c>
      <c r="K10" s="47">
        <v>25.12</v>
      </c>
      <c r="L10" s="47">
        <v>3</v>
      </c>
      <c r="M10" s="47">
        <v>3</v>
      </c>
      <c r="N10" s="47">
        <v>11</v>
      </c>
      <c r="O10" s="47">
        <v>9.06</v>
      </c>
      <c r="P10" s="70">
        <f t="shared" si="0"/>
        <v>969</v>
      </c>
      <c r="Q10" s="70">
        <f t="shared" si="1"/>
        <v>889.6999999999999</v>
      </c>
      <c r="R10" s="47"/>
      <c r="S10" s="47"/>
      <c r="T10" s="47"/>
      <c r="U10" s="47"/>
      <c r="V10" s="47"/>
      <c r="W10" s="47"/>
      <c r="X10" s="47"/>
      <c r="Y10" s="47"/>
      <c r="Z10" s="65">
        <f t="shared" si="2"/>
        <v>0</v>
      </c>
      <c r="AA10" s="65">
        <f t="shared" si="3"/>
        <v>0</v>
      </c>
      <c r="AB10" s="36">
        <f t="shared" si="4"/>
        <v>969</v>
      </c>
      <c r="AC10" s="36">
        <f t="shared" si="5"/>
        <v>889.6999999999999</v>
      </c>
      <c r="AD10" s="29">
        <v>1763794.94</v>
      </c>
      <c r="AE10" s="29">
        <v>32971.08</v>
      </c>
      <c r="AF10" s="29">
        <v>11500</v>
      </c>
      <c r="AG10" s="29">
        <v>19228.96</v>
      </c>
      <c r="AH10" s="29">
        <v>319426.28</v>
      </c>
      <c r="AI10" s="29">
        <v>123920.25</v>
      </c>
      <c r="AJ10" s="41">
        <f t="shared" si="6"/>
        <v>2270841.51</v>
      </c>
      <c r="AK10" s="30"/>
      <c r="AL10" s="30">
        <v>82095.57</v>
      </c>
      <c r="AM10" s="42">
        <f t="shared" si="7"/>
        <v>82095.57</v>
      </c>
      <c r="AN10" s="43">
        <f t="shared" si="8"/>
        <v>2352937.0799999996</v>
      </c>
      <c r="AO10" s="4"/>
    </row>
    <row r="11" spans="1:41" ht="61.5">
      <c r="A11" s="9" t="s">
        <v>28</v>
      </c>
      <c r="B11" s="9" t="s">
        <v>52</v>
      </c>
      <c r="C11" s="9" t="s">
        <v>53</v>
      </c>
      <c r="D11" s="47">
        <v>10</v>
      </c>
      <c r="E11" s="47">
        <v>10</v>
      </c>
      <c r="F11" s="47">
        <v>20</v>
      </c>
      <c r="G11" s="47">
        <v>19.28</v>
      </c>
      <c r="H11" s="47">
        <v>36</v>
      </c>
      <c r="I11" s="47">
        <v>35.56</v>
      </c>
      <c r="J11" s="47">
        <v>72</v>
      </c>
      <c r="K11" s="47">
        <v>68.19</v>
      </c>
      <c r="L11" s="47">
        <v>21</v>
      </c>
      <c r="M11" s="47">
        <v>20.9</v>
      </c>
      <c r="N11" s="47"/>
      <c r="O11" s="47"/>
      <c r="P11" s="70">
        <f t="shared" si="0"/>
        <v>159</v>
      </c>
      <c r="Q11" s="70">
        <f t="shared" si="1"/>
        <v>153.93</v>
      </c>
      <c r="R11" s="47">
        <v>7</v>
      </c>
      <c r="S11" s="47">
        <v>7</v>
      </c>
      <c r="T11" s="47">
        <v>4</v>
      </c>
      <c r="U11" s="47">
        <v>4</v>
      </c>
      <c r="V11" s="47">
        <v>14</v>
      </c>
      <c r="W11" s="47">
        <v>13.61</v>
      </c>
      <c r="X11" s="47"/>
      <c r="Y11" s="47"/>
      <c r="Z11" s="65">
        <f t="shared" si="2"/>
        <v>25</v>
      </c>
      <c r="AA11" s="65">
        <f t="shared" si="3"/>
        <v>24.61</v>
      </c>
      <c r="AB11" s="36">
        <f t="shared" si="4"/>
        <v>184</v>
      </c>
      <c r="AC11" s="36">
        <f t="shared" si="5"/>
        <v>178.54000000000002</v>
      </c>
      <c r="AD11" s="29">
        <v>731605</v>
      </c>
      <c r="AE11" s="29"/>
      <c r="AF11" s="29">
        <v>3500</v>
      </c>
      <c r="AG11" s="29"/>
      <c r="AH11" s="29">
        <v>123784</v>
      </c>
      <c r="AI11" s="29">
        <v>73230</v>
      </c>
      <c r="AJ11" s="41">
        <f t="shared" si="6"/>
        <v>932119</v>
      </c>
      <c r="AK11" s="30">
        <v>51108</v>
      </c>
      <c r="AL11" s="30"/>
      <c r="AM11" s="42">
        <f t="shared" si="7"/>
        <v>51108</v>
      </c>
      <c r="AN11" s="43">
        <f t="shared" si="8"/>
        <v>983227</v>
      </c>
      <c r="AO11" s="4"/>
    </row>
    <row r="12" spans="1:41" ht="61.5">
      <c r="A12" s="9" t="s">
        <v>29</v>
      </c>
      <c r="B12" s="9" t="s">
        <v>52</v>
      </c>
      <c r="C12" s="9" t="s">
        <v>53</v>
      </c>
      <c r="D12" s="47">
        <v>3</v>
      </c>
      <c r="E12" s="47">
        <v>3</v>
      </c>
      <c r="F12" s="47">
        <v>2</v>
      </c>
      <c r="G12" s="47">
        <v>1.8</v>
      </c>
      <c r="H12" s="47">
        <v>5</v>
      </c>
      <c r="I12" s="47">
        <v>4.6</v>
      </c>
      <c r="J12" s="47">
        <v>5</v>
      </c>
      <c r="K12" s="47">
        <v>4</v>
      </c>
      <c r="L12" s="47">
        <v>1</v>
      </c>
      <c r="M12" s="47">
        <v>1</v>
      </c>
      <c r="N12" s="47"/>
      <c r="O12" s="47"/>
      <c r="P12" s="70">
        <f t="shared" si="0"/>
        <v>16</v>
      </c>
      <c r="Q12" s="70">
        <f t="shared" si="1"/>
        <v>14.399999999999999</v>
      </c>
      <c r="R12" s="47"/>
      <c r="S12" s="47"/>
      <c r="T12" s="47"/>
      <c r="U12" s="47"/>
      <c r="V12" s="47"/>
      <c r="W12" s="47"/>
      <c r="X12" s="47"/>
      <c r="Y12" s="47"/>
      <c r="Z12" s="65">
        <f t="shared" si="2"/>
        <v>0</v>
      </c>
      <c r="AA12" s="65">
        <f t="shared" si="3"/>
        <v>0</v>
      </c>
      <c r="AB12" s="36">
        <f t="shared" si="4"/>
        <v>16</v>
      </c>
      <c r="AC12" s="36">
        <f t="shared" si="5"/>
        <v>14.399999999999999</v>
      </c>
      <c r="AD12" s="29">
        <v>54748.98</v>
      </c>
      <c r="AE12" s="29"/>
      <c r="AF12" s="29"/>
      <c r="AG12" s="29"/>
      <c r="AH12" s="29">
        <v>11388.749999999998</v>
      </c>
      <c r="AI12" s="29">
        <v>4950.27</v>
      </c>
      <c r="AJ12" s="41">
        <f t="shared" si="6"/>
        <v>71088</v>
      </c>
      <c r="AK12" s="30"/>
      <c r="AL12" s="30"/>
      <c r="AM12" s="42">
        <f t="shared" si="7"/>
        <v>0</v>
      </c>
      <c r="AN12" s="43">
        <f t="shared" si="8"/>
        <v>71088</v>
      </c>
      <c r="AO12" s="4"/>
    </row>
    <row r="13" spans="1:41" ht="61.5">
      <c r="A13" s="9" t="s">
        <v>30</v>
      </c>
      <c r="B13" s="9" t="s">
        <v>52</v>
      </c>
      <c r="C13" s="9" t="s">
        <v>53</v>
      </c>
      <c r="D13" s="47">
        <v>441</v>
      </c>
      <c r="E13" s="47">
        <v>409.54</v>
      </c>
      <c r="F13" s="47">
        <v>630</v>
      </c>
      <c r="G13" s="47">
        <v>616.4</v>
      </c>
      <c r="H13" s="47">
        <v>324</v>
      </c>
      <c r="I13" s="47">
        <v>317.56</v>
      </c>
      <c r="J13" s="47">
        <v>29</v>
      </c>
      <c r="K13" s="47">
        <v>29</v>
      </c>
      <c r="L13" s="47">
        <v>7</v>
      </c>
      <c r="M13" s="47">
        <v>7</v>
      </c>
      <c r="N13" s="47">
        <v>0</v>
      </c>
      <c r="O13" s="47">
        <v>0</v>
      </c>
      <c r="P13" s="70">
        <f t="shared" si="0"/>
        <v>1431</v>
      </c>
      <c r="Q13" s="70">
        <f t="shared" si="1"/>
        <v>1379.5</v>
      </c>
      <c r="R13" s="47">
        <v>40</v>
      </c>
      <c r="S13" s="47">
        <v>30.1</v>
      </c>
      <c r="T13" s="47">
        <v>0</v>
      </c>
      <c r="U13" s="47">
        <v>0</v>
      </c>
      <c r="V13" s="47">
        <v>52</v>
      </c>
      <c r="W13" s="47">
        <v>33</v>
      </c>
      <c r="X13" s="47">
        <v>2</v>
      </c>
      <c r="Y13" s="47">
        <v>1.2</v>
      </c>
      <c r="Z13" s="65">
        <f t="shared" si="2"/>
        <v>94</v>
      </c>
      <c r="AA13" s="65">
        <f t="shared" si="3"/>
        <v>64.3</v>
      </c>
      <c r="AB13" s="36">
        <f t="shared" si="4"/>
        <v>1525</v>
      </c>
      <c r="AC13" s="36">
        <f t="shared" si="5"/>
        <v>1443.8</v>
      </c>
      <c r="AD13" s="29">
        <v>3488718.15</v>
      </c>
      <c r="AE13" s="29">
        <v>215442.62000000002</v>
      </c>
      <c r="AF13" s="29">
        <v>0</v>
      </c>
      <c r="AG13" s="29">
        <v>21318.410000000003</v>
      </c>
      <c r="AH13" s="29">
        <v>390588.79</v>
      </c>
      <c r="AI13" s="29">
        <v>310222.27</v>
      </c>
      <c r="AJ13" s="41">
        <f t="shared" si="6"/>
        <v>4426290.24</v>
      </c>
      <c r="AK13" s="30">
        <v>345692</v>
      </c>
      <c r="AL13" s="30">
        <v>10113</v>
      </c>
      <c r="AM13" s="42">
        <f t="shared" si="7"/>
        <v>355805</v>
      </c>
      <c r="AN13" s="43">
        <f t="shared" si="8"/>
        <v>4782095.24</v>
      </c>
      <c r="AO13" s="4"/>
    </row>
    <row r="14" spans="1:41" ht="61.5">
      <c r="A14" s="9" t="s">
        <v>31</v>
      </c>
      <c r="B14" s="9" t="s">
        <v>52</v>
      </c>
      <c r="C14" s="9" t="s">
        <v>53</v>
      </c>
      <c r="D14" s="47">
        <v>33</v>
      </c>
      <c r="E14" s="47">
        <v>32.1</v>
      </c>
      <c r="F14" s="47">
        <v>6</v>
      </c>
      <c r="G14" s="47">
        <v>5.8</v>
      </c>
      <c r="H14" s="47">
        <v>50</v>
      </c>
      <c r="I14" s="47">
        <v>48.5</v>
      </c>
      <c r="J14" s="47">
        <v>12</v>
      </c>
      <c r="K14" s="47">
        <v>11.7</v>
      </c>
      <c r="L14" s="47">
        <v>2</v>
      </c>
      <c r="M14" s="47">
        <v>2</v>
      </c>
      <c r="N14" s="47">
        <v>0</v>
      </c>
      <c r="O14" s="47">
        <v>0</v>
      </c>
      <c r="P14" s="70">
        <f t="shared" si="0"/>
        <v>103</v>
      </c>
      <c r="Q14" s="70">
        <f t="shared" si="1"/>
        <v>100.10000000000001</v>
      </c>
      <c r="R14" s="47">
        <v>2</v>
      </c>
      <c r="S14" s="47">
        <v>2</v>
      </c>
      <c r="T14" s="47">
        <v>1</v>
      </c>
      <c r="U14" s="47">
        <v>1</v>
      </c>
      <c r="V14" s="47"/>
      <c r="W14" s="47"/>
      <c r="X14" s="47"/>
      <c r="Y14" s="47"/>
      <c r="Z14" s="65">
        <f t="shared" si="2"/>
        <v>3</v>
      </c>
      <c r="AA14" s="65">
        <f t="shared" si="3"/>
        <v>3</v>
      </c>
      <c r="AB14" s="36">
        <f t="shared" si="4"/>
        <v>106</v>
      </c>
      <c r="AC14" s="36">
        <f t="shared" si="5"/>
        <v>103.10000000000001</v>
      </c>
      <c r="AD14" s="29">
        <v>316726.31</v>
      </c>
      <c r="AE14" s="29">
        <v>0</v>
      </c>
      <c r="AF14" s="29">
        <v>0</v>
      </c>
      <c r="AG14" s="29">
        <v>0</v>
      </c>
      <c r="AH14" s="29">
        <v>53901.04</v>
      </c>
      <c r="AI14" s="29">
        <v>27225.19</v>
      </c>
      <c r="AJ14" s="41">
        <f t="shared" si="6"/>
        <v>397852.54</v>
      </c>
      <c r="AK14" s="30">
        <v>9611.71</v>
      </c>
      <c r="AL14" s="30"/>
      <c r="AM14" s="42">
        <f t="shared" si="7"/>
        <v>9611.71</v>
      </c>
      <c r="AN14" s="43">
        <f t="shared" si="8"/>
        <v>407464.25</v>
      </c>
      <c r="AO14" s="4"/>
    </row>
    <row r="15" spans="1:41" ht="61.5">
      <c r="A15" s="9" t="s">
        <v>32</v>
      </c>
      <c r="B15" s="9" t="s">
        <v>52</v>
      </c>
      <c r="C15" s="9" t="s">
        <v>53</v>
      </c>
      <c r="D15" s="76">
        <v>19</v>
      </c>
      <c r="E15" s="75">
        <v>16.5</v>
      </c>
      <c r="F15" s="75">
        <v>27</v>
      </c>
      <c r="G15" s="75">
        <v>26.5</v>
      </c>
      <c r="H15" s="75">
        <v>69</v>
      </c>
      <c r="I15" s="75">
        <v>65.9</v>
      </c>
      <c r="J15" s="75">
        <v>14</v>
      </c>
      <c r="K15" s="75">
        <v>13.5</v>
      </c>
      <c r="L15" s="75">
        <v>3</v>
      </c>
      <c r="M15" s="75">
        <v>3</v>
      </c>
      <c r="N15" s="75">
        <v>8</v>
      </c>
      <c r="O15" s="75">
        <v>8</v>
      </c>
      <c r="P15" s="70">
        <f t="shared" si="0"/>
        <v>140</v>
      </c>
      <c r="Q15" s="70">
        <f t="shared" si="1"/>
        <v>133.4</v>
      </c>
      <c r="R15" s="75">
        <v>1</v>
      </c>
      <c r="S15" s="75">
        <v>1</v>
      </c>
      <c r="T15" s="75">
        <v>0</v>
      </c>
      <c r="U15" s="75">
        <v>0</v>
      </c>
      <c r="V15" s="75">
        <v>4</v>
      </c>
      <c r="W15" s="75">
        <v>4</v>
      </c>
      <c r="X15" s="75">
        <v>0</v>
      </c>
      <c r="Y15" s="75">
        <v>0</v>
      </c>
      <c r="Z15" s="65">
        <f t="shared" si="2"/>
        <v>5</v>
      </c>
      <c r="AA15" s="65">
        <f t="shared" si="3"/>
        <v>5</v>
      </c>
      <c r="AB15" s="36">
        <f t="shared" si="4"/>
        <v>145</v>
      </c>
      <c r="AC15" s="36">
        <f t="shared" si="5"/>
        <v>138.4</v>
      </c>
      <c r="AD15" s="53">
        <v>328212</v>
      </c>
      <c r="AE15" s="68">
        <v>5477</v>
      </c>
      <c r="AF15" s="68"/>
      <c r="AG15" s="68">
        <v>100</v>
      </c>
      <c r="AH15" s="68">
        <v>81840</v>
      </c>
      <c r="AI15" s="68">
        <v>23207</v>
      </c>
      <c r="AJ15" s="41">
        <f t="shared" si="6"/>
        <v>438836</v>
      </c>
      <c r="AK15" s="53">
        <v>5553</v>
      </c>
      <c r="AL15" s="101"/>
      <c r="AM15" s="42">
        <f t="shared" si="7"/>
        <v>5553</v>
      </c>
      <c r="AN15" s="43">
        <f t="shared" si="8"/>
        <v>444389</v>
      </c>
      <c r="AO15" s="4"/>
    </row>
    <row r="16" spans="1:41" ht="61.5">
      <c r="A16" s="9" t="s">
        <v>33</v>
      </c>
      <c r="B16" s="9" t="s">
        <v>52</v>
      </c>
      <c r="C16" s="9" t="s">
        <v>53</v>
      </c>
      <c r="D16" s="76">
        <v>28</v>
      </c>
      <c r="E16" s="75">
        <v>26.68</v>
      </c>
      <c r="F16" s="75">
        <v>36</v>
      </c>
      <c r="G16" s="75">
        <v>34.18</v>
      </c>
      <c r="H16" s="75">
        <v>127</v>
      </c>
      <c r="I16" s="75">
        <v>119.98</v>
      </c>
      <c r="J16" s="75">
        <v>31</v>
      </c>
      <c r="K16" s="75">
        <v>28.73</v>
      </c>
      <c r="L16" s="75">
        <v>4</v>
      </c>
      <c r="M16" s="75">
        <v>4</v>
      </c>
      <c r="N16" s="75"/>
      <c r="O16" s="75"/>
      <c r="P16" s="70">
        <f t="shared" si="0"/>
        <v>226</v>
      </c>
      <c r="Q16" s="70">
        <f t="shared" si="1"/>
        <v>213.57</v>
      </c>
      <c r="R16" s="75">
        <v>3</v>
      </c>
      <c r="S16" s="75">
        <v>3</v>
      </c>
      <c r="T16" s="75"/>
      <c r="U16" s="75"/>
      <c r="V16" s="75">
        <v>8</v>
      </c>
      <c r="W16" s="75">
        <v>8</v>
      </c>
      <c r="X16" s="75"/>
      <c r="Y16" s="75"/>
      <c r="Z16" s="65">
        <f t="shared" si="2"/>
        <v>11</v>
      </c>
      <c r="AA16" s="65">
        <f t="shared" si="3"/>
        <v>11</v>
      </c>
      <c r="AB16" s="36">
        <f t="shared" si="4"/>
        <v>237</v>
      </c>
      <c r="AC16" s="36">
        <f t="shared" si="5"/>
        <v>224.57</v>
      </c>
      <c r="AD16" s="53">
        <v>576977.14</v>
      </c>
      <c r="AE16" s="68">
        <v>9126.16</v>
      </c>
      <c r="AF16" s="68">
        <v>107040</v>
      </c>
      <c r="AG16" s="68">
        <v>2025.51</v>
      </c>
      <c r="AH16" s="68">
        <v>144564.62</v>
      </c>
      <c r="AI16" s="68">
        <v>57878.71</v>
      </c>
      <c r="AJ16" s="41">
        <f t="shared" si="6"/>
        <v>897612.14</v>
      </c>
      <c r="AK16" s="53">
        <v>3591</v>
      </c>
      <c r="AL16" s="101">
        <v>37766.46</v>
      </c>
      <c r="AM16" s="42">
        <f t="shared" si="7"/>
        <v>41357.46</v>
      </c>
      <c r="AN16" s="43">
        <f t="shared" si="8"/>
        <v>938969.6</v>
      </c>
      <c r="AO16" s="4"/>
    </row>
    <row r="17" spans="1:41" ht="61.5">
      <c r="A17" s="9" t="s">
        <v>34</v>
      </c>
      <c r="B17" s="9" t="s">
        <v>52</v>
      </c>
      <c r="C17" s="9" t="s">
        <v>53</v>
      </c>
      <c r="D17" s="76">
        <v>34</v>
      </c>
      <c r="E17" s="75">
        <v>30</v>
      </c>
      <c r="F17" s="75">
        <v>30</v>
      </c>
      <c r="G17" s="75">
        <v>28</v>
      </c>
      <c r="H17" s="75">
        <v>24</v>
      </c>
      <c r="I17" s="75">
        <v>24</v>
      </c>
      <c r="J17" s="75">
        <v>5</v>
      </c>
      <c r="K17" s="75">
        <v>5</v>
      </c>
      <c r="L17" s="75"/>
      <c r="M17" s="75"/>
      <c r="N17" s="75">
        <v>5</v>
      </c>
      <c r="O17" s="75">
        <v>1</v>
      </c>
      <c r="P17" s="70">
        <f t="shared" si="0"/>
        <v>98</v>
      </c>
      <c r="Q17" s="70">
        <f t="shared" si="1"/>
        <v>88</v>
      </c>
      <c r="R17" s="69">
        <v>0</v>
      </c>
      <c r="S17" s="69">
        <v>0</v>
      </c>
      <c r="T17" s="69"/>
      <c r="U17" s="69"/>
      <c r="V17" s="69"/>
      <c r="W17" s="69"/>
      <c r="X17" s="69"/>
      <c r="Y17" s="69"/>
      <c r="Z17" s="65">
        <f t="shared" si="2"/>
        <v>0</v>
      </c>
      <c r="AA17" s="65">
        <f t="shared" si="3"/>
        <v>0</v>
      </c>
      <c r="AB17" s="36">
        <f t="shared" si="4"/>
        <v>98</v>
      </c>
      <c r="AC17" s="36">
        <f t="shared" si="5"/>
        <v>88</v>
      </c>
      <c r="AD17" s="53">
        <v>264821</v>
      </c>
      <c r="AE17" s="68">
        <v>15195</v>
      </c>
      <c r="AF17" s="68">
        <v>0</v>
      </c>
      <c r="AG17" s="68">
        <v>325</v>
      </c>
      <c r="AH17" s="68">
        <v>46878</v>
      </c>
      <c r="AI17" s="68">
        <v>253.61</v>
      </c>
      <c r="AJ17" s="41">
        <f t="shared" si="6"/>
        <v>327472.61</v>
      </c>
      <c r="AK17" s="101">
        <v>0</v>
      </c>
      <c r="AL17" s="101"/>
      <c r="AM17" s="42">
        <f t="shared" si="7"/>
        <v>0</v>
      </c>
      <c r="AN17" s="43">
        <f t="shared" si="8"/>
        <v>327472.61</v>
      </c>
      <c r="AO17" s="4"/>
    </row>
    <row r="18" spans="1:41" ht="61.5">
      <c r="A18" s="9" t="s">
        <v>35</v>
      </c>
      <c r="B18" s="9" t="s">
        <v>52</v>
      </c>
      <c r="C18" s="9" t="s">
        <v>53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70">
        <f t="shared" si="0"/>
        <v>0</v>
      </c>
      <c r="Q18" s="70">
        <f t="shared" si="1"/>
        <v>0</v>
      </c>
      <c r="R18" s="47"/>
      <c r="S18" s="47"/>
      <c r="T18" s="47"/>
      <c r="U18" s="47"/>
      <c r="V18" s="47"/>
      <c r="W18" s="47"/>
      <c r="X18" s="47"/>
      <c r="Y18" s="47"/>
      <c r="Z18" s="65">
        <f t="shared" si="2"/>
        <v>0</v>
      </c>
      <c r="AA18" s="65">
        <f t="shared" si="3"/>
        <v>0</v>
      </c>
      <c r="AB18" s="36">
        <f t="shared" si="4"/>
        <v>0</v>
      </c>
      <c r="AC18" s="36">
        <f t="shared" si="5"/>
        <v>0</v>
      </c>
      <c r="AD18" s="29"/>
      <c r="AE18" s="29"/>
      <c r="AF18" s="29"/>
      <c r="AG18" s="29"/>
      <c r="AH18" s="29"/>
      <c r="AI18" s="29"/>
      <c r="AJ18" s="41">
        <f t="shared" si="6"/>
        <v>0</v>
      </c>
      <c r="AK18" s="30"/>
      <c r="AL18" s="30"/>
      <c r="AM18" s="42">
        <f t="shared" si="7"/>
        <v>0</v>
      </c>
      <c r="AN18" s="43">
        <f t="shared" si="8"/>
        <v>0</v>
      </c>
      <c r="AO18" s="4"/>
    </row>
    <row r="19" spans="1:41" ht="61.5">
      <c r="A19" s="9" t="s">
        <v>36</v>
      </c>
      <c r="B19" s="9" t="s">
        <v>52</v>
      </c>
      <c r="C19" s="9" t="s">
        <v>53</v>
      </c>
      <c r="D19" s="80">
        <v>6</v>
      </c>
      <c r="E19" s="77">
        <v>4.48</v>
      </c>
      <c r="F19" s="77">
        <v>39</v>
      </c>
      <c r="G19" s="77">
        <v>33.56</v>
      </c>
      <c r="H19" s="77">
        <v>127</v>
      </c>
      <c r="I19" s="77">
        <v>113.43</v>
      </c>
      <c r="J19" s="77">
        <v>62</v>
      </c>
      <c r="K19" s="77">
        <v>54.76</v>
      </c>
      <c r="L19" s="77">
        <v>34</v>
      </c>
      <c r="M19" s="77">
        <v>31.67</v>
      </c>
      <c r="N19" s="77"/>
      <c r="O19" s="77"/>
      <c r="P19" s="70">
        <f t="shared" si="0"/>
        <v>268</v>
      </c>
      <c r="Q19" s="70">
        <f t="shared" si="1"/>
        <v>237.90000000000003</v>
      </c>
      <c r="R19" s="77">
        <v>3</v>
      </c>
      <c r="S19" s="77">
        <v>2.25</v>
      </c>
      <c r="T19" s="77"/>
      <c r="U19" s="77"/>
      <c r="V19" s="77"/>
      <c r="W19" s="77"/>
      <c r="X19" s="77"/>
      <c r="Y19" s="77"/>
      <c r="Z19" s="65">
        <f t="shared" si="2"/>
        <v>3</v>
      </c>
      <c r="AA19" s="65">
        <f t="shared" si="3"/>
        <v>2.25</v>
      </c>
      <c r="AB19" s="36">
        <f t="shared" si="4"/>
        <v>271</v>
      </c>
      <c r="AC19" s="36">
        <f t="shared" si="5"/>
        <v>240.15000000000003</v>
      </c>
      <c r="AD19" s="78">
        <v>761008.99</v>
      </c>
      <c r="AE19" s="79">
        <v>1510.92</v>
      </c>
      <c r="AF19" s="79"/>
      <c r="AG19" s="79">
        <v>424.97</v>
      </c>
      <c r="AH19" s="79">
        <v>149404.52</v>
      </c>
      <c r="AI19" s="79">
        <v>65113.66</v>
      </c>
      <c r="AJ19" s="41">
        <f t="shared" si="6"/>
        <v>977463.06</v>
      </c>
      <c r="AK19" s="53">
        <v>4109.59</v>
      </c>
      <c r="AL19" s="30"/>
      <c r="AM19" s="42">
        <f t="shared" si="7"/>
        <v>4109.59</v>
      </c>
      <c r="AN19" s="43">
        <f t="shared" si="8"/>
        <v>981572.65</v>
      </c>
      <c r="AO19" s="4"/>
    </row>
    <row r="20" spans="1:41" ht="61.5">
      <c r="A20" s="9" t="s">
        <v>37</v>
      </c>
      <c r="B20" s="9" t="s">
        <v>56</v>
      </c>
      <c r="C20" s="9" t="s">
        <v>53</v>
      </c>
      <c r="D20" s="47">
        <v>731</v>
      </c>
      <c r="E20" s="47">
        <v>667.5</v>
      </c>
      <c r="F20" s="47">
        <v>319</v>
      </c>
      <c r="G20" s="47">
        <v>302.43</v>
      </c>
      <c r="H20" s="47">
        <v>800</v>
      </c>
      <c r="I20" s="47">
        <v>768.7</v>
      </c>
      <c r="J20" s="47">
        <v>92</v>
      </c>
      <c r="K20" s="47">
        <v>91.49</v>
      </c>
      <c r="L20" s="47">
        <v>9</v>
      </c>
      <c r="M20" s="47">
        <v>9</v>
      </c>
      <c r="N20" s="47">
        <v>0</v>
      </c>
      <c r="O20" s="47">
        <v>0</v>
      </c>
      <c r="P20" s="70">
        <f t="shared" si="0"/>
        <v>1951</v>
      </c>
      <c r="Q20" s="70">
        <f t="shared" si="1"/>
        <v>1839.1200000000001</v>
      </c>
      <c r="R20" s="47">
        <v>120</v>
      </c>
      <c r="S20" s="47">
        <v>120</v>
      </c>
      <c r="T20" s="47">
        <v>0</v>
      </c>
      <c r="U20" s="47">
        <v>0</v>
      </c>
      <c r="V20" s="47">
        <v>37</v>
      </c>
      <c r="W20" s="47">
        <v>37</v>
      </c>
      <c r="X20" s="47">
        <v>0</v>
      </c>
      <c r="Y20" s="47">
        <v>0</v>
      </c>
      <c r="Z20" s="65">
        <f t="shared" si="2"/>
        <v>157</v>
      </c>
      <c r="AA20" s="65">
        <f t="shared" si="3"/>
        <v>157</v>
      </c>
      <c r="AB20" s="36">
        <f t="shared" si="4"/>
        <v>2108</v>
      </c>
      <c r="AC20" s="36">
        <f t="shared" si="5"/>
        <v>1996.1200000000001</v>
      </c>
      <c r="AD20" s="29">
        <v>4443764</v>
      </c>
      <c r="AE20" s="29">
        <v>13073</v>
      </c>
      <c r="AF20" s="29">
        <v>0</v>
      </c>
      <c r="AG20" s="29">
        <v>1489</v>
      </c>
      <c r="AH20" s="29">
        <v>843523</v>
      </c>
      <c r="AI20" s="29">
        <v>336785</v>
      </c>
      <c r="AJ20" s="41">
        <f t="shared" si="6"/>
        <v>5638634</v>
      </c>
      <c r="AK20" s="30">
        <v>578378</v>
      </c>
      <c r="AL20" s="30"/>
      <c r="AM20" s="42">
        <f t="shared" si="7"/>
        <v>578378</v>
      </c>
      <c r="AN20" s="43">
        <f t="shared" si="8"/>
        <v>6217012</v>
      </c>
      <c r="AO20" s="4"/>
    </row>
    <row r="21" spans="1:41" ht="61.5">
      <c r="A21" s="9" t="s">
        <v>38</v>
      </c>
      <c r="B21" s="9" t="s">
        <v>52</v>
      </c>
      <c r="C21" s="9" t="s">
        <v>53</v>
      </c>
      <c r="D21" s="76">
        <v>386</v>
      </c>
      <c r="E21" s="75">
        <v>356</v>
      </c>
      <c r="F21" s="75">
        <v>547</v>
      </c>
      <c r="G21" s="75">
        <v>521</v>
      </c>
      <c r="H21" s="75">
        <v>1648</v>
      </c>
      <c r="I21" s="75">
        <v>1607</v>
      </c>
      <c r="J21" s="75">
        <v>217</v>
      </c>
      <c r="K21" s="75">
        <v>210</v>
      </c>
      <c r="L21" s="75">
        <v>104</v>
      </c>
      <c r="M21" s="75">
        <v>101</v>
      </c>
      <c r="N21" s="75">
        <v>63</v>
      </c>
      <c r="O21" s="75">
        <v>35</v>
      </c>
      <c r="P21" s="70">
        <f t="shared" si="0"/>
        <v>2965</v>
      </c>
      <c r="Q21" s="70">
        <f t="shared" si="1"/>
        <v>2830</v>
      </c>
      <c r="R21" s="75">
        <v>30</v>
      </c>
      <c r="S21" s="75">
        <v>30</v>
      </c>
      <c r="T21" s="75">
        <v>27</v>
      </c>
      <c r="U21" s="75">
        <v>27</v>
      </c>
      <c r="V21" s="75">
        <v>7</v>
      </c>
      <c r="W21" s="75">
        <v>7</v>
      </c>
      <c r="X21" s="75">
        <v>0</v>
      </c>
      <c r="Y21" s="75">
        <v>0</v>
      </c>
      <c r="Z21" s="65">
        <f t="shared" si="2"/>
        <v>64</v>
      </c>
      <c r="AA21" s="65">
        <f t="shared" si="3"/>
        <v>64</v>
      </c>
      <c r="AB21" s="36">
        <f t="shared" si="4"/>
        <v>3029</v>
      </c>
      <c r="AC21" s="36">
        <f t="shared" si="5"/>
        <v>2894</v>
      </c>
      <c r="AD21" s="53">
        <v>7990784</v>
      </c>
      <c r="AE21" s="68">
        <v>556439</v>
      </c>
      <c r="AF21" s="68">
        <v>0</v>
      </c>
      <c r="AG21" s="68">
        <v>28443</v>
      </c>
      <c r="AH21" s="68">
        <v>943678</v>
      </c>
      <c r="AI21" s="68">
        <v>730184</v>
      </c>
      <c r="AJ21" s="41">
        <f t="shared" si="6"/>
        <v>10249528</v>
      </c>
      <c r="AK21" s="53">
        <v>337919</v>
      </c>
      <c r="AL21" s="101">
        <v>15910</v>
      </c>
      <c r="AM21" s="42">
        <f t="shared" si="7"/>
        <v>353829</v>
      </c>
      <c r="AN21" s="43">
        <f t="shared" si="8"/>
        <v>10603357</v>
      </c>
      <c r="AO21" s="4"/>
    </row>
    <row r="22" spans="1:41" ht="61.5">
      <c r="A22" s="9" t="s">
        <v>39</v>
      </c>
      <c r="B22" s="9" t="s">
        <v>56</v>
      </c>
      <c r="C22" s="9" t="s">
        <v>53</v>
      </c>
      <c r="D22" s="47">
        <v>5</v>
      </c>
      <c r="E22" s="47">
        <v>3.89</v>
      </c>
      <c r="F22" s="47">
        <v>14</v>
      </c>
      <c r="G22" s="47">
        <v>13.26</v>
      </c>
      <c r="H22" s="47">
        <v>37</v>
      </c>
      <c r="I22" s="47">
        <v>36.61</v>
      </c>
      <c r="J22" s="47">
        <v>17</v>
      </c>
      <c r="K22" s="47">
        <v>16.06</v>
      </c>
      <c r="L22" s="47">
        <v>1</v>
      </c>
      <c r="M22" s="47">
        <v>1</v>
      </c>
      <c r="N22" s="47"/>
      <c r="O22" s="47"/>
      <c r="P22" s="70">
        <f t="shared" si="0"/>
        <v>74</v>
      </c>
      <c r="Q22" s="70">
        <f t="shared" si="1"/>
        <v>70.82</v>
      </c>
      <c r="R22" s="47">
        <v>0</v>
      </c>
      <c r="S22" s="47">
        <v>0</v>
      </c>
      <c r="T22" s="47"/>
      <c r="U22" s="47"/>
      <c r="V22" s="47"/>
      <c r="W22" s="47"/>
      <c r="X22" s="47"/>
      <c r="Y22" s="47"/>
      <c r="Z22" s="65">
        <f t="shared" si="2"/>
        <v>0</v>
      </c>
      <c r="AA22" s="65">
        <f t="shared" si="3"/>
        <v>0</v>
      </c>
      <c r="AB22" s="36">
        <f t="shared" si="4"/>
        <v>74</v>
      </c>
      <c r="AC22" s="36">
        <f t="shared" si="5"/>
        <v>70.82</v>
      </c>
      <c r="AD22" s="29">
        <v>233794.99</v>
      </c>
      <c r="AE22" s="29">
        <v>541.54</v>
      </c>
      <c r="AF22" s="29">
        <v>4800</v>
      </c>
      <c r="AG22" s="29"/>
      <c r="AH22" s="29">
        <v>43296.24</v>
      </c>
      <c r="AI22" s="29">
        <v>19966.86</v>
      </c>
      <c r="AJ22" s="41">
        <f t="shared" si="6"/>
        <v>302399.63</v>
      </c>
      <c r="AK22" s="30">
        <v>5491.58</v>
      </c>
      <c r="AL22" s="30">
        <v>0</v>
      </c>
      <c r="AM22" s="42">
        <f t="shared" si="7"/>
        <v>5491.58</v>
      </c>
      <c r="AN22" s="43">
        <f t="shared" si="8"/>
        <v>307891.21</v>
      </c>
      <c r="AO22" s="4"/>
    </row>
    <row r="23" spans="1:41" ht="61.5">
      <c r="A23" s="9" t="s">
        <v>40</v>
      </c>
      <c r="B23" s="9" t="s">
        <v>52</v>
      </c>
      <c r="C23" s="9" t="s">
        <v>53</v>
      </c>
      <c r="D23" s="76">
        <v>259</v>
      </c>
      <c r="E23" s="75">
        <v>234.22</v>
      </c>
      <c r="F23" s="75">
        <v>443</v>
      </c>
      <c r="G23" s="75">
        <v>419.35</v>
      </c>
      <c r="H23" s="75">
        <v>1072</v>
      </c>
      <c r="I23" s="75">
        <v>1023.159</v>
      </c>
      <c r="J23" s="75">
        <v>397</v>
      </c>
      <c r="K23" s="75">
        <v>377.44</v>
      </c>
      <c r="L23" s="75">
        <v>22</v>
      </c>
      <c r="M23" s="75">
        <v>21.47</v>
      </c>
      <c r="N23" s="75">
        <v>223</v>
      </c>
      <c r="O23" s="75">
        <v>214.54</v>
      </c>
      <c r="P23" s="70">
        <f t="shared" si="0"/>
        <v>2416</v>
      </c>
      <c r="Q23" s="70">
        <f t="shared" si="1"/>
        <v>2290.1789999999996</v>
      </c>
      <c r="R23" s="75">
        <v>12</v>
      </c>
      <c r="S23" s="75">
        <v>11.2</v>
      </c>
      <c r="T23" s="75">
        <v>0</v>
      </c>
      <c r="U23" s="75">
        <v>0</v>
      </c>
      <c r="V23" s="75">
        <v>5</v>
      </c>
      <c r="W23" s="75">
        <v>5</v>
      </c>
      <c r="X23" s="75">
        <v>2</v>
      </c>
      <c r="Y23" s="75">
        <v>2</v>
      </c>
      <c r="Z23" s="65">
        <f t="shared" si="2"/>
        <v>19</v>
      </c>
      <c r="AA23" s="65">
        <f t="shared" si="3"/>
        <v>18.2</v>
      </c>
      <c r="AB23" s="36">
        <f t="shared" si="4"/>
        <v>2435</v>
      </c>
      <c r="AC23" s="36">
        <f t="shared" si="5"/>
        <v>2308.3789999999995</v>
      </c>
      <c r="AD23" s="53">
        <v>6345205.21</v>
      </c>
      <c r="AE23" s="68">
        <v>158112.39599999998</v>
      </c>
      <c r="AF23" s="68">
        <v>0</v>
      </c>
      <c r="AG23" s="68">
        <v>30827.28</v>
      </c>
      <c r="AH23" s="68">
        <v>1576764.47</v>
      </c>
      <c r="AI23" s="68">
        <v>527398.88</v>
      </c>
      <c r="AJ23" s="41">
        <f t="shared" si="6"/>
        <v>8638308.236</v>
      </c>
      <c r="AK23" s="53">
        <v>84477.88</v>
      </c>
      <c r="AL23" s="101"/>
      <c r="AM23" s="42">
        <f t="shared" si="7"/>
        <v>84477.88</v>
      </c>
      <c r="AN23" s="43">
        <f t="shared" si="8"/>
        <v>8722786.116</v>
      </c>
      <c r="AO23" s="4"/>
    </row>
    <row r="24" spans="1:41" ht="61.5">
      <c r="A24" s="9" t="s">
        <v>41</v>
      </c>
      <c r="B24" s="9" t="s">
        <v>52</v>
      </c>
      <c r="C24" s="9" t="s">
        <v>53</v>
      </c>
      <c r="D24" s="77">
        <v>0</v>
      </c>
      <c r="E24" s="77">
        <v>0</v>
      </c>
      <c r="F24" s="77">
        <v>7</v>
      </c>
      <c r="G24" s="77">
        <v>6.4</v>
      </c>
      <c r="H24" s="77">
        <v>6</v>
      </c>
      <c r="I24" s="77">
        <v>5.3</v>
      </c>
      <c r="J24" s="77">
        <v>1</v>
      </c>
      <c r="K24" s="77">
        <v>1</v>
      </c>
      <c r="L24" s="77">
        <v>1</v>
      </c>
      <c r="M24" s="77">
        <v>0.6</v>
      </c>
      <c r="N24" s="77">
        <v>0</v>
      </c>
      <c r="O24" s="77">
        <v>0</v>
      </c>
      <c r="P24" s="70">
        <f t="shared" si="0"/>
        <v>15</v>
      </c>
      <c r="Q24" s="70">
        <f t="shared" si="1"/>
        <v>13.299999999999999</v>
      </c>
      <c r="R24" s="77">
        <v>2</v>
      </c>
      <c r="S24" s="77">
        <v>2</v>
      </c>
      <c r="T24" s="77"/>
      <c r="U24" s="77"/>
      <c r="V24" s="77"/>
      <c r="W24" s="77"/>
      <c r="X24" s="77"/>
      <c r="Y24" s="77"/>
      <c r="Z24" s="65">
        <f t="shared" si="2"/>
        <v>2</v>
      </c>
      <c r="AA24" s="65">
        <f t="shared" si="3"/>
        <v>2</v>
      </c>
      <c r="AB24" s="36">
        <f t="shared" si="4"/>
        <v>17</v>
      </c>
      <c r="AC24" s="36">
        <f t="shared" si="5"/>
        <v>15.299999999999999</v>
      </c>
      <c r="AD24" s="78">
        <v>46888.62</v>
      </c>
      <c r="AE24" s="79">
        <v>0</v>
      </c>
      <c r="AF24" s="79">
        <v>0</v>
      </c>
      <c r="AG24" s="79">
        <v>0</v>
      </c>
      <c r="AH24" s="79">
        <v>7360.87</v>
      </c>
      <c r="AI24" s="79">
        <v>3786.36</v>
      </c>
      <c r="AJ24" s="41">
        <f t="shared" si="6"/>
        <v>58035.850000000006</v>
      </c>
      <c r="AK24" s="53">
        <v>9696.55</v>
      </c>
      <c r="AL24" s="30">
        <v>0</v>
      </c>
      <c r="AM24" s="42">
        <f t="shared" si="7"/>
        <v>9696.55</v>
      </c>
      <c r="AN24" s="43">
        <f t="shared" si="8"/>
        <v>67732.40000000001</v>
      </c>
      <c r="AO24" s="4"/>
    </row>
    <row r="25" spans="1:41" ht="61.5">
      <c r="A25" s="9" t="s">
        <v>42</v>
      </c>
      <c r="B25" s="9" t="s">
        <v>52</v>
      </c>
      <c r="C25" s="9" t="s">
        <v>53</v>
      </c>
      <c r="D25" s="76">
        <v>138</v>
      </c>
      <c r="E25" s="75">
        <v>132</v>
      </c>
      <c r="F25" s="75">
        <v>260</v>
      </c>
      <c r="G25" s="75">
        <v>247</v>
      </c>
      <c r="H25" s="75">
        <v>962</v>
      </c>
      <c r="I25" s="75">
        <v>943</v>
      </c>
      <c r="J25" s="75">
        <v>314</v>
      </c>
      <c r="K25" s="75">
        <v>304</v>
      </c>
      <c r="L25" s="75">
        <v>31</v>
      </c>
      <c r="M25" s="75">
        <v>29</v>
      </c>
      <c r="N25" s="75">
        <v>70</v>
      </c>
      <c r="O25" s="75">
        <v>63</v>
      </c>
      <c r="P25" s="70">
        <f t="shared" si="0"/>
        <v>1775</v>
      </c>
      <c r="Q25" s="70">
        <f t="shared" si="1"/>
        <v>1718</v>
      </c>
      <c r="R25" s="75">
        <v>3</v>
      </c>
      <c r="S25" s="75">
        <v>3</v>
      </c>
      <c r="T25" s="75"/>
      <c r="U25" s="75"/>
      <c r="V25" s="75">
        <v>10</v>
      </c>
      <c r="W25" s="75">
        <v>10</v>
      </c>
      <c r="X25" s="75"/>
      <c r="Y25" s="75"/>
      <c r="Z25" s="65">
        <f t="shared" si="2"/>
        <v>13</v>
      </c>
      <c r="AA25" s="65">
        <f t="shared" si="3"/>
        <v>13</v>
      </c>
      <c r="AB25" s="36">
        <f t="shared" si="4"/>
        <v>1788</v>
      </c>
      <c r="AC25" s="36">
        <f t="shared" si="5"/>
        <v>1731</v>
      </c>
      <c r="AD25" s="53">
        <v>4918839</v>
      </c>
      <c r="AE25" s="68">
        <v>178053</v>
      </c>
      <c r="AF25" s="68">
        <v>600</v>
      </c>
      <c r="AG25" s="68">
        <v>133773</v>
      </c>
      <c r="AH25" s="68">
        <v>1267026</v>
      </c>
      <c r="AI25" s="68">
        <v>434367</v>
      </c>
      <c r="AJ25" s="41">
        <f t="shared" si="6"/>
        <v>6932658</v>
      </c>
      <c r="AK25" s="101">
        <v>85805</v>
      </c>
      <c r="AL25" s="101"/>
      <c r="AM25" s="42">
        <f t="shared" si="7"/>
        <v>85805</v>
      </c>
      <c r="AN25" s="43">
        <f t="shared" si="8"/>
        <v>7018463</v>
      </c>
      <c r="AO25" s="4"/>
    </row>
    <row r="26" spans="1:41" ht="61.5">
      <c r="A26" s="9" t="s">
        <v>43</v>
      </c>
      <c r="B26" s="9" t="s">
        <v>56</v>
      </c>
      <c r="C26" s="9" t="s">
        <v>53</v>
      </c>
      <c r="D26" s="76">
        <v>112</v>
      </c>
      <c r="E26" s="75">
        <v>107.81</v>
      </c>
      <c r="F26" s="75">
        <v>417</v>
      </c>
      <c r="G26" s="75">
        <v>403.95</v>
      </c>
      <c r="H26" s="75">
        <v>570</v>
      </c>
      <c r="I26" s="75">
        <v>557.63</v>
      </c>
      <c r="J26" s="75">
        <v>167</v>
      </c>
      <c r="K26" s="75">
        <v>165.93</v>
      </c>
      <c r="L26" s="75">
        <v>44</v>
      </c>
      <c r="M26" s="75">
        <v>43.45</v>
      </c>
      <c r="N26" s="75">
        <v>2</v>
      </c>
      <c r="O26" s="75">
        <v>1.95</v>
      </c>
      <c r="P26" s="70">
        <f t="shared" si="0"/>
        <v>1312</v>
      </c>
      <c r="Q26" s="70">
        <f t="shared" si="1"/>
        <v>1280.72</v>
      </c>
      <c r="R26" s="75">
        <v>6</v>
      </c>
      <c r="S26" s="75">
        <v>6</v>
      </c>
      <c r="T26" s="75">
        <v>0</v>
      </c>
      <c r="U26" s="75">
        <v>0</v>
      </c>
      <c r="V26" s="75">
        <v>78</v>
      </c>
      <c r="W26" s="75">
        <v>78</v>
      </c>
      <c r="X26" s="75">
        <v>0</v>
      </c>
      <c r="Y26" s="75">
        <v>0</v>
      </c>
      <c r="Z26" s="65">
        <f t="shared" si="2"/>
        <v>84</v>
      </c>
      <c r="AA26" s="65">
        <f t="shared" si="3"/>
        <v>84</v>
      </c>
      <c r="AB26" s="36">
        <f t="shared" si="4"/>
        <v>1396</v>
      </c>
      <c r="AC26" s="36">
        <f t="shared" si="5"/>
        <v>1364.72</v>
      </c>
      <c r="AD26" s="53">
        <v>4326986.52</v>
      </c>
      <c r="AE26" s="68">
        <v>121812.46</v>
      </c>
      <c r="AF26" s="68">
        <v>250</v>
      </c>
      <c r="AG26" s="68">
        <v>2265.78</v>
      </c>
      <c r="AH26" s="68">
        <v>875819.08</v>
      </c>
      <c r="AI26" s="68">
        <v>402430.65</v>
      </c>
      <c r="AJ26" s="41">
        <f t="shared" si="6"/>
        <v>5729564.49</v>
      </c>
      <c r="AK26" s="101">
        <v>683293</v>
      </c>
      <c r="AL26" s="101"/>
      <c r="AM26" s="42">
        <f t="shared" si="7"/>
        <v>683293</v>
      </c>
      <c r="AN26" s="43">
        <f t="shared" si="8"/>
        <v>6412857.49</v>
      </c>
      <c r="AO26" s="4"/>
    </row>
    <row r="27" spans="1:41" ht="61.5">
      <c r="A27" s="9" t="s">
        <v>44</v>
      </c>
      <c r="B27" s="9" t="s">
        <v>52</v>
      </c>
      <c r="C27" s="9" t="s">
        <v>53</v>
      </c>
      <c r="D27" s="47">
        <v>1663</v>
      </c>
      <c r="E27" s="71">
        <v>1552</v>
      </c>
      <c r="F27" s="47">
        <v>706</v>
      </c>
      <c r="G27" s="71">
        <v>678.15</v>
      </c>
      <c r="H27" s="47">
        <v>101</v>
      </c>
      <c r="I27" s="71">
        <v>98.26</v>
      </c>
      <c r="J27" s="47">
        <v>12</v>
      </c>
      <c r="K27" s="47">
        <v>12</v>
      </c>
      <c r="L27" s="47">
        <v>8</v>
      </c>
      <c r="M27" s="47">
        <v>8</v>
      </c>
      <c r="N27" s="47">
        <v>10</v>
      </c>
      <c r="O27" s="47">
        <v>3.96</v>
      </c>
      <c r="P27" s="70">
        <f t="shared" si="0"/>
        <v>2500</v>
      </c>
      <c r="Q27" s="70">
        <f t="shared" si="1"/>
        <v>2352.3700000000003</v>
      </c>
      <c r="R27" s="47">
        <v>187</v>
      </c>
      <c r="S27" s="47">
        <v>187</v>
      </c>
      <c r="T27" s="47"/>
      <c r="U27" s="47"/>
      <c r="V27" s="47">
        <v>58</v>
      </c>
      <c r="W27" s="47">
        <v>58</v>
      </c>
      <c r="X27" s="47"/>
      <c r="Y27" s="47"/>
      <c r="Z27" s="65">
        <f t="shared" si="2"/>
        <v>245</v>
      </c>
      <c r="AA27" s="65">
        <f t="shared" si="3"/>
        <v>245</v>
      </c>
      <c r="AB27" s="36">
        <f t="shared" si="4"/>
        <v>2745</v>
      </c>
      <c r="AC27" s="36">
        <f t="shared" si="5"/>
        <v>2597.3700000000003</v>
      </c>
      <c r="AD27" s="29">
        <v>4165200.890000092</v>
      </c>
      <c r="AE27" s="29">
        <v>145419.95000000042</v>
      </c>
      <c r="AF27" s="29">
        <v>8206.86</v>
      </c>
      <c r="AG27" s="29">
        <v>185203.75000000006</v>
      </c>
      <c r="AH27" s="29">
        <v>309125.83000000083</v>
      </c>
      <c r="AI27" s="29">
        <v>336531.57999999926</v>
      </c>
      <c r="AJ27" s="41">
        <f t="shared" si="6"/>
        <v>5149688.860000093</v>
      </c>
      <c r="AK27" s="30">
        <v>1320190.37</v>
      </c>
      <c r="AL27" s="30">
        <v>0</v>
      </c>
      <c r="AM27" s="42">
        <f t="shared" si="7"/>
        <v>1320190.37</v>
      </c>
      <c r="AN27" s="43">
        <f t="shared" si="8"/>
        <v>6469879.230000093</v>
      </c>
      <c r="AO27" s="4"/>
    </row>
    <row r="28" spans="1:41" ht="61.5">
      <c r="A28" s="9" t="s">
        <v>45</v>
      </c>
      <c r="B28" s="9" t="s">
        <v>52</v>
      </c>
      <c r="C28" s="9" t="s">
        <v>53</v>
      </c>
      <c r="D28" s="47">
        <v>0</v>
      </c>
      <c r="E28" s="47">
        <v>0</v>
      </c>
      <c r="F28" s="47">
        <v>44</v>
      </c>
      <c r="G28" s="47">
        <v>44</v>
      </c>
      <c r="H28" s="47">
        <v>24</v>
      </c>
      <c r="I28" s="47">
        <v>24</v>
      </c>
      <c r="J28" s="47">
        <v>94</v>
      </c>
      <c r="K28" s="47">
        <v>94</v>
      </c>
      <c r="L28" s="47">
        <v>7</v>
      </c>
      <c r="M28" s="47">
        <v>7</v>
      </c>
      <c r="N28" s="47">
        <v>13</v>
      </c>
      <c r="O28" s="47">
        <v>13</v>
      </c>
      <c r="P28" s="70">
        <f t="shared" si="0"/>
        <v>182</v>
      </c>
      <c r="Q28" s="70">
        <f t="shared" si="1"/>
        <v>182</v>
      </c>
      <c r="R28" s="47">
        <v>14</v>
      </c>
      <c r="S28" s="47">
        <v>14</v>
      </c>
      <c r="T28" s="47">
        <v>0</v>
      </c>
      <c r="U28" s="47">
        <v>0</v>
      </c>
      <c r="V28" s="47"/>
      <c r="W28" s="47"/>
      <c r="X28" s="47"/>
      <c r="Y28" s="47"/>
      <c r="Z28" s="65">
        <f t="shared" si="2"/>
        <v>14</v>
      </c>
      <c r="AA28" s="65">
        <f t="shared" si="3"/>
        <v>14</v>
      </c>
      <c r="AB28" s="36">
        <f t="shared" si="4"/>
        <v>196</v>
      </c>
      <c r="AC28" s="36">
        <f t="shared" si="5"/>
        <v>196</v>
      </c>
      <c r="AD28" s="29">
        <v>772332.78</v>
      </c>
      <c r="AE28" s="29">
        <v>19688.68</v>
      </c>
      <c r="AF28" s="29"/>
      <c r="AG28" s="29"/>
      <c r="AH28" s="29">
        <v>176648.84</v>
      </c>
      <c r="AI28" s="29">
        <v>75547.06</v>
      </c>
      <c r="AJ28" s="41">
        <f t="shared" si="6"/>
        <v>1044217.3600000001</v>
      </c>
      <c r="AK28" s="30">
        <v>130211.73</v>
      </c>
      <c r="AL28" s="30"/>
      <c r="AM28" s="42">
        <f t="shared" si="7"/>
        <v>130211.73</v>
      </c>
      <c r="AN28" s="43">
        <f t="shared" si="8"/>
        <v>1174429.09</v>
      </c>
      <c r="AO28" s="4"/>
    </row>
    <row r="29" spans="1:41" ht="61.5">
      <c r="A29" s="9" t="s">
        <v>46</v>
      </c>
      <c r="B29" s="9" t="s">
        <v>52</v>
      </c>
      <c r="C29" s="9" t="s">
        <v>53</v>
      </c>
      <c r="D29" s="76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0">
        <f t="shared" si="0"/>
        <v>0</v>
      </c>
      <c r="Q29" s="70">
        <f t="shared" si="1"/>
        <v>0</v>
      </c>
      <c r="R29" s="75"/>
      <c r="S29" s="75"/>
      <c r="T29" s="75"/>
      <c r="U29" s="75"/>
      <c r="V29" s="75"/>
      <c r="W29" s="75"/>
      <c r="X29" s="75"/>
      <c r="Y29" s="75"/>
      <c r="Z29" s="65">
        <f t="shared" si="2"/>
        <v>0</v>
      </c>
      <c r="AA29" s="65">
        <f t="shared" si="3"/>
        <v>0</v>
      </c>
      <c r="AB29" s="36">
        <f t="shared" si="4"/>
        <v>0</v>
      </c>
      <c r="AC29" s="36">
        <f t="shared" si="5"/>
        <v>0</v>
      </c>
      <c r="AD29" s="53"/>
      <c r="AE29" s="68"/>
      <c r="AF29" s="68"/>
      <c r="AG29" s="68"/>
      <c r="AH29" s="68"/>
      <c r="AI29" s="68"/>
      <c r="AJ29" s="41">
        <f t="shared" si="6"/>
        <v>0</v>
      </c>
      <c r="AK29" s="56"/>
      <c r="AL29" s="101"/>
      <c r="AM29" s="42">
        <f t="shared" si="7"/>
        <v>0</v>
      </c>
      <c r="AN29" s="43">
        <f t="shared" si="8"/>
        <v>0</v>
      </c>
      <c r="AO29" s="4"/>
    </row>
    <row r="30" spans="1:41" ht="61.5">
      <c r="A30" s="9" t="s">
        <v>47</v>
      </c>
      <c r="B30" s="9" t="s">
        <v>56</v>
      </c>
      <c r="C30" s="9" t="s">
        <v>53</v>
      </c>
      <c r="D30" s="47">
        <v>235</v>
      </c>
      <c r="E30" s="47">
        <v>208.87</v>
      </c>
      <c r="F30" s="47">
        <v>233</v>
      </c>
      <c r="G30" s="47">
        <v>221.18</v>
      </c>
      <c r="H30" s="47">
        <v>269</v>
      </c>
      <c r="I30" s="47">
        <v>262.4</v>
      </c>
      <c r="J30" s="47">
        <v>236</v>
      </c>
      <c r="K30" s="47">
        <v>223.52</v>
      </c>
      <c r="L30" s="47">
        <v>27</v>
      </c>
      <c r="M30" s="47">
        <v>27</v>
      </c>
      <c r="N30" s="47"/>
      <c r="O30" s="47"/>
      <c r="P30" s="70">
        <f t="shared" si="0"/>
        <v>1000</v>
      </c>
      <c r="Q30" s="70">
        <f t="shared" si="1"/>
        <v>942.97</v>
      </c>
      <c r="R30" s="47">
        <v>27</v>
      </c>
      <c r="S30" s="47">
        <v>27</v>
      </c>
      <c r="T30" s="47"/>
      <c r="U30" s="47"/>
      <c r="V30" s="47">
        <v>21</v>
      </c>
      <c r="W30" s="47">
        <v>21</v>
      </c>
      <c r="X30" s="47"/>
      <c r="Y30" s="47"/>
      <c r="Z30" s="65">
        <f t="shared" si="2"/>
        <v>48</v>
      </c>
      <c r="AA30" s="65">
        <f t="shared" si="3"/>
        <v>48</v>
      </c>
      <c r="AB30" s="36">
        <f t="shared" si="4"/>
        <v>1048</v>
      </c>
      <c r="AC30" s="36">
        <f t="shared" si="5"/>
        <v>990.97</v>
      </c>
      <c r="AD30" s="29">
        <v>2468206</v>
      </c>
      <c r="AE30" s="29">
        <v>93853</v>
      </c>
      <c r="AF30" s="29">
        <v>25886</v>
      </c>
      <c r="AG30" s="29">
        <v>96941</v>
      </c>
      <c r="AH30" s="29">
        <v>510820</v>
      </c>
      <c r="AI30" s="29">
        <v>220243</v>
      </c>
      <c r="AJ30" s="41">
        <f t="shared" si="6"/>
        <v>3415949</v>
      </c>
      <c r="AK30" s="30">
        <v>287893</v>
      </c>
      <c r="AL30" s="30">
        <v>1219.6</v>
      </c>
      <c r="AM30" s="42">
        <f t="shared" si="7"/>
        <v>289112.6</v>
      </c>
      <c r="AN30" s="43">
        <f t="shared" si="8"/>
        <v>3705061.6</v>
      </c>
      <c r="AO30" s="4"/>
    </row>
    <row r="31" spans="1:41" ht="61.5">
      <c r="A31" s="9" t="s">
        <v>48</v>
      </c>
      <c r="B31" s="9" t="s">
        <v>56</v>
      </c>
      <c r="C31" s="9" t="s">
        <v>53</v>
      </c>
      <c r="D31" s="47">
        <v>1</v>
      </c>
      <c r="E31" s="47">
        <v>1</v>
      </c>
      <c r="F31" s="47">
        <v>6</v>
      </c>
      <c r="G31" s="47">
        <v>6</v>
      </c>
      <c r="H31" s="47">
        <v>13</v>
      </c>
      <c r="I31" s="47">
        <v>13</v>
      </c>
      <c r="J31" s="47">
        <v>21</v>
      </c>
      <c r="K31" s="47">
        <v>20.4</v>
      </c>
      <c r="L31" s="47">
        <v>4</v>
      </c>
      <c r="M31" s="47">
        <v>4</v>
      </c>
      <c r="N31" s="47">
        <v>1</v>
      </c>
      <c r="O31" s="47">
        <v>1</v>
      </c>
      <c r="P31" s="70">
        <f t="shared" si="0"/>
        <v>46</v>
      </c>
      <c r="Q31" s="70">
        <f t="shared" si="1"/>
        <v>45.4</v>
      </c>
      <c r="R31" s="47">
        <v>2</v>
      </c>
      <c r="S31" s="47">
        <v>2</v>
      </c>
      <c r="T31" s="47"/>
      <c r="U31" s="47"/>
      <c r="V31" s="47">
        <v>2</v>
      </c>
      <c r="W31" s="47">
        <v>2</v>
      </c>
      <c r="X31" s="47"/>
      <c r="Y31" s="47"/>
      <c r="Z31" s="65">
        <f t="shared" si="2"/>
        <v>4</v>
      </c>
      <c r="AA31" s="65">
        <f t="shared" si="3"/>
        <v>4</v>
      </c>
      <c r="AB31" s="36">
        <f t="shared" si="4"/>
        <v>50</v>
      </c>
      <c r="AC31" s="36">
        <f t="shared" si="5"/>
        <v>49.4</v>
      </c>
      <c r="AD31" s="29">
        <v>177497.66</v>
      </c>
      <c r="AE31" s="29">
        <v>144.07</v>
      </c>
      <c r="AF31" s="29"/>
      <c r="AG31" s="29">
        <v>1117.73</v>
      </c>
      <c r="AH31" s="29">
        <v>35268.24</v>
      </c>
      <c r="AI31" s="29">
        <v>15856.99</v>
      </c>
      <c r="AJ31" s="41">
        <f t="shared" si="6"/>
        <v>229884.69</v>
      </c>
      <c r="AK31" s="30">
        <v>20137.44</v>
      </c>
      <c r="AL31" s="30"/>
      <c r="AM31" s="42">
        <f t="shared" si="7"/>
        <v>20137.44</v>
      </c>
      <c r="AN31" s="43">
        <f t="shared" si="8"/>
        <v>250022.13</v>
      </c>
      <c r="AO31" s="4"/>
    </row>
    <row r="32" spans="1:41" ht="61.5">
      <c r="A32" s="9" t="s">
        <v>49</v>
      </c>
      <c r="B32" s="9" t="s">
        <v>52</v>
      </c>
      <c r="C32" s="9" t="s">
        <v>53</v>
      </c>
      <c r="D32" s="47">
        <v>57</v>
      </c>
      <c r="E32" s="47">
        <v>53.28</v>
      </c>
      <c r="F32" s="47">
        <v>76</v>
      </c>
      <c r="G32" s="47">
        <v>73.59</v>
      </c>
      <c r="H32" s="47">
        <v>303</v>
      </c>
      <c r="I32" s="47">
        <v>299.75</v>
      </c>
      <c r="J32" s="47">
        <v>113</v>
      </c>
      <c r="K32" s="47">
        <v>111.17</v>
      </c>
      <c r="L32" s="47">
        <v>10</v>
      </c>
      <c r="M32" s="47">
        <v>9.6</v>
      </c>
      <c r="N32" s="47">
        <v>16</v>
      </c>
      <c r="O32" s="47">
        <v>16</v>
      </c>
      <c r="P32" s="70">
        <f t="shared" si="0"/>
        <v>575</v>
      </c>
      <c r="Q32" s="70">
        <f t="shared" si="1"/>
        <v>563.39</v>
      </c>
      <c r="R32" s="47">
        <v>7</v>
      </c>
      <c r="S32" s="47">
        <v>7</v>
      </c>
      <c r="T32" s="47">
        <v>0</v>
      </c>
      <c r="U32" s="47">
        <v>0</v>
      </c>
      <c r="V32" s="47">
        <v>369</v>
      </c>
      <c r="W32" s="47">
        <v>369</v>
      </c>
      <c r="X32" s="47">
        <v>0</v>
      </c>
      <c r="Y32" s="47">
        <v>0</v>
      </c>
      <c r="Z32" s="65">
        <f t="shared" si="2"/>
        <v>376</v>
      </c>
      <c r="AA32" s="65">
        <f t="shared" si="3"/>
        <v>376</v>
      </c>
      <c r="AB32" s="36">
        <f t="shared" si="4"/>
        <v>951</v>
      </c>
      <c r="AC32" s="36">
        <f t="shared" si="5"/>
        <v>939.39</v>
      </c>
      <c r="AD32" s="29">
        <v>1972796</v>
      </c>
      <c r="AE32" s="29">
        <v>0</v>
      </c>
      <c r="AF32" s="29">
        <v>64474</v>
      </c>
      <c r="AG32" s="29">
        <v>69168</v>
      </c>
      <c r="AH32" s="29">
        <v>290092</v>
      </c>
      <c r="AI32" s="29">
        <v>202106</v>
      </c>
      <c r="AJ32" s="41">
        <f t="shared" si="6"/>
        <v>2598636</v>
      </c>
      <c r="AK32" s="30">
        <v>1335141</v>
      </c>
      <c r="AL32" s="30">
        <v>0</v>
      </c>
      <c r="AM32" s="42">
        <f t="shared" si="7"/>
        <v>1335141</v>
      </c>
      <c r="AN32" s="43">
        <f t="shared" si="8"/>
        <v>3933777</v>
      </c>
      <c r="AO32" s="4" t="s">
        <v>73</v>
      </c>
    </row>
    <row r="33" spans="1:41" ht="61.5">
      <c r="A33" s="9" t="s">
        <v>50</v>
      </c>
      <c r="B33" s="9" t="s">
        <v>57</v>
      </c>
      <c r="C33" s="9" t="s">
        <v>53</v>
      </c>
      <c r="D33" s="76">
        <v>35</v>
      </c>
      <c r="E33" s="75">
        <v>30.19</v>
      </c>
      <c r="F33" s="75">
        <v>548</v>
      </c>
      <c r="G33" s="75">
        <v>535.51</v>
      </c>
      <c r="H33" s="75">
        <v>413</v>
      </c>
      <c r="I33" s="75">
        <v>403.56</v>
      </c>
      <c r="J33" s="75">
        <v>131</v>
      </c>
      <c r="K33" s="75">
        <v>128.62</v>
      </c>
      <c r="L33" s="75">
        <v>5</v>
      </c>
      <c r="M33" s="75">
        <v>4.6</v>
      </c>
      <c r="N33" s="75">
        <v>3</v>
      </c>
      <c r="O33" s="75">
        <v>0.73</v>
      </c>
      <c r="P33" s="70">
        <f t="shared" si="0"/>
        <v>1135</v>
      </c>
      <c r="Q33" s="70">
        <f t="shared" si="1"/>
        <v>1103.21</v>
      </c>
      <c r="R33" s="75">
        <v>68</v>
      </c>
      <c r="S33" s="75">
        <v>68</v>
      </c>
      <c r="T33" s="75">
        <v>2</v>
      </c>
      <c r="U33" s="75">
        <v>2</v>
      </c>
      <c r="V33" s="75">
        <v>91</v>
      </c>
      <c r="W33" s="75">
        <v>91</v>
      </c>
      <c r="X33" s="75"/>
      <c r="Y33" s="75"/>
      <c r="Z33" s="65">
        <f t="shared" si="2"/>
        <v>161</v>
      </c>
      <c r="AA33" s="65">
        <f t="shared" si="3"/>
        <v>161</v>
      </c>
      <c r="AB33" s="36">
        <f t="shared" si="4"/>
        <v>1296</v>
      </c>
      <c r="AC33" s="36">
        <f t="shared" si="5"/>
        <v>1264.21</v>
      </c>
      <c r="AD33" s="53">
        <v>3029983</v>
      </c>
      <c r="AE33" s="68">
        <v>64288</v>
      </c>
      <c r="AF33" s="68">
        <v>1200</v>
      </c>
      <c r="AG33" s="68">
        <v>43497</v>
      </c>
      <c r="AH33" s="68">
        <v>593376</v>
      </c>
      <c r="AI33" s="68">
        <v>251564</v>
      </c>
      <c r="AJ33" s="41">
        <f t="shared" si="6"/>
        <v>3983908</v>
      </c>
      <c r="AK33" s="101">
        <v>1063651.06</v>
      </c>
      <c r="AL33" s="101"/>
      <c r="AM33" s="42">
        <f t="shared" si="7"/>
        <v>1063651.06</v>
      </c>
      <c r="AN33" s="43">
        <f t="shared" si="8"/>
        <v>5047559.0600000005</v>
      </c>
      <c r="AO33" s="4"/>
    </row>
    <row r="34" spans="1:41" ht="61.5">
      <c r="A34" s="9" t="s">
        <v>51</v>
      </c>
      <c r="B34" s="9" t="s">
        <v>57</v>
      </c>
      <c r="C34" s="9" t="s">
        <v>53</v>
      </c>
      <c r="D34" s="47"/>
      <c r="E34" s="47"/>
      <c r="F34" s="47"/>
      <c r="G34" s="47"/>
      <c r="H34" s="47"/>
      <c r="I34" s="47"/>
      <c r="J34" s="47"/>
      <c r="K34" s="47"/>
      <c r="L34" s="47">
        <v>2</v>
      </c>
      <c r="M34" s="47">
        <v>2</v>
      </c>
      <c r="N34" s="47">
        <v>1996</v>
      </c>
      <c r="O34" s="47">
        <v>1917.8</v>
      </c>
      <c r="P34" s="70">
        <f t="shared" si="0"/>
        <v>1998</v>
      </c>
      <c r="Q34" s="70">
        <f t="shared" si="1"/>
        <v>1919.8</v>
      </c>
      <c r="R34" s="47">
        <v>67</v>
      </c>
      <c r="S34" s="47">
        <v>67</v>
      </c>
      <c r="T34" s="47">
        <v>0</v>
      </c>
      <c r="U34" s="47">
        <v>0</v>
      </c>
      <c r="V34" s="47">
        <v>9</v>
      </c>
      <c r="W34" s="47">
        <v>9</v>
      </c>
      <c r="X34" s="47">
        <v>0</v>
      </c>
      <c r="Y34" s="47">
        <v>0</v>
      </c>
      <c r="Z34" s="65">
        <f t="shared" si="2"/>
        <v>76</v>
      </c>
      <c r="AA34" s="65">
        <f t="shared" si="3"/>
        <v>76</v>
      </c>
      <c r="AB34" s="36">
        <f t="shared" si="4"/>
        <v>2074</v>
      </c>
      <c r="AC34" s="36">
        <f t="shared" si="5"/>
        <v>1995.8</v>
      </c>
      <c r="AD34" s="29">
        <v>4916152</v>
      </c>
      <c r="AE34" s="29">
        <v>351363</v>
      </c>
      <c r="AF34" s="29">
        <v>79050</v>
      </c>
      <c r="AG34" s="29">
        <v>165366</v>
      </c>
      <c r="AH34" s="29">
        <v>1018502</v>
      </c>
      <c r="AI34" s="29">
        <v>431473</v>
      </c>
      <c r="AJ34" s="41">
        <f t="shared" si="6"/>
        <v>6961906</v>
      </c>
      <c r="AK34" s="30">
        <v>337000</v>
      </c>
      <c r="AL34" s="30"/>
      <c r="AM34" s="42">
        <f t="shared" si="7"/>
        <v>337000</v>
      </c>
      <c r="AN34" s="43">
        <f t="shared" si="8"/>
        <v>7298906</v>
      </c>
      <c r="AO34" s="4"/>
    </row>
    <row r="35" spans="1:41" ht="15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7"/>
      <c r="Q35" s="37"/>
      <c r="R35" s="7"/>
      <c r="S35" s="7"/>
      <c r="T35" s="7"/>
      <c r="U35" s="7"/>
      <c r="V35" s="7"/>
      <c r="W35" s="7"/>
      <c r="X35" s="7"/>
      <c r="Y35" s="7"/>
      <c r="Z35" s="35"/>
      <c r="AA35" s="35"/>
      <c r="AB35" s="36"/>
      <c r="AC35" s="36"/>
      <c r="AD35" s="23"/>
      <c r="AE35" s="23"/>
      <c r="AF35" s="23"/>
      <c r="AG35" s="23"/>
      <c r="AH35" s="23"/>
      <c r="AI35" s="23"/>
      <c r="AJ35" s="41"/>
      <c r="AK35" s="22"/>
      <c r="AL35" s="22"/>
      <c r="AM35" s="42"/>
      <c r="AN35" s="43"/>
      <c r="AO35" s="4"/>
    </row>
    <row r="36" spans="1:41" ht="15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7"/>
      <c r="Q36" s="37"/>
      <c r="R36" s="7"/>
      <c r="S36" s="7"/>
      <c r="T36" s="7"/>
      <c r="U36" s="7"/>
      <c r="V36" s="7"/>
      <c r="W36" s="7"/>
      <c r="X36" s="7"/>
      <c r="Y36" s="7"/>
      <c r="Z36" s="35"/>
      <c r="AA36" s="35"/>
      <c r="AB36" s="36"/>
      <c r="AC36" s="36"/>
      <c r="AD36" s="23"/>
      <c r="AE36" s="23"/>
      <c r="AF36" s="23"/>
      <c r="AG36" s="23"/>
      <c r="AH36" s="23"/>
      <c r="AI36" s="23"/>
      <c r="AJ36" s="41"/>
      <c r="AK36" s="22"/>
      <c r="AL36" s="22"/>
      <c r="AM36" s="42"/>
      <c r="AN36" s="43"/>
      <c r="AO36" s="4"/>
    </row>
    <row r="37" spans="1:41" ht="15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7"/>
      <c r="Q37" s="37"/>
      <c r="R37" s="7"/>
      <c r="S37" s="7"/>
      <c r="T37" s="7"/>
      <c r="U37" s="7"/>
      <c r="V37" s="7"/>
      <c r="W37" s="7"/>
      <c r="X37" s="7"/>
      <c r="Y37" s="7"/>
      <c r="Z37" s="35"/>
      <c r="AA37" s="35"/>
      <c r="AB37" s="36"/>
      <c r="AC37" s="36"/>
      <c r="AD37" s="23"/>
      <c r="AE37" s="23"/>
      <c r="AF37" s="23"/>
      <c r="AG37" s="23"/>
      <c r="AH37" s="23"/>
      <c r="AI37" s="23"/>
      <c r="AJ37" s="41"/>
      <c r="AK37" s="22"/>
      <c r="AL37" s="22"/>
      <c r="AM37" s="42"/>
      <c r="AN37" s="43"/>
      <c r="AO37" s="4"/>
    </row>
    <row r="38" spans="1:41" ht="15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37"/>
      <c r="Q38" s="37"/>
      <c r="R38" s="7"/>
      <c r="S38" s="7"/>
      <c r="T38" s="7"/>
      <c r="U38" s="7"/>
      <c r="V38" s="7"/>
      <c r="W38" s="7"/>
      <c r="X38" s="7"/>
      <c r="Y38" s="7"/>
      <c r="Z38" s="35"/>
      <c r="AA38" s="35"/>
      <c r="AB38" s="36"/>
      <c r="AC38" s="36"/>
      <c r="AD38" s="23"/>
      <c r="AE38" s="23"/>
      <c r="AF38" s="23"/>
      <c r="AG38" s="23"/>
      <c r="AH38" s="23"/>
      <c r="AI38" s="23"/>
      <c r="AJ38" s="41"/>
      <c r="AK38" s="22"/>
      <c r="AL38" s="22"/>
      <c r="AM38" s="42"/>
      <c r="AN38" s="43"/>
      <c r="AO38" s="4"/>
    </row>
    <row r="39" spans="1:41" ht="15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37"/>
      <c r="Q39" s="37"/>
      <c r="R39" s="7"/>
      <c r="S39" s="7"/>
      <c r="T39" s="7"/>
      <c r="U39" s="7"/>
      <c r="V39" s="7"/>
      <c r="W39" s="7"/>
      <c r="X39" s="7"/>
      <c r="Y39" s="7"/>
      <c r="Z39" s="35"/>
      <c r="AA39" s="35"/>
      <c r="AB39" s="36"/>
      <c r="AC39" s="36"/>
      <c r="AD39" s="23"/>
      <c r="AE39" s="23"/>
      <c r="AF39" s="23"/>
      <c r="AG39" s="23"/>
      <c r="AH39" s="23"/>
      <c r="AI39" s="23"/>
      <c r="AJ39" s="41"/>
      <c r="AK39" s="22"/>
      <c r="AL39" s="22"/>
      <c r="AM39" s="42"/>
      <c r="AN39" s="43"/>
      <c r="AO39" s="4"/>
    </row>
    <row r="40" spans="1:41" ht="15">
      <c r="A40" s="3"/>
      <c r="B40" s="3"/>
      <c r="C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7"/>
      <c r="Q40" s="37"/>
      <c r="R40" s="7"/>
      <c r="S40" s="7"/>
      <c r="T40" s="7"/>
      <c r="U40" s="7"/>
      <c r="V40" s="7"/>
      <c r="W40" s="7"/>
      <c r="X40" s="7"/>
      <c r="Y40" s="7"/>
      <c r="Z40" s="35"/>
      <c r="AA40" s="35"/>
      <c r="AB40" s="36"/>
      <c r="AC40" s="36"/>
      <c r="AD40" s="23"/>
      <c r="AE40" s="23"/>
      <c r="AF40" s="23"/>
      <c r="AG40" s="23"/>
      <c r="AH40" s="23"/>
      <c r="AI40" s="23"/>
      <c r="AJ40" s="41"/>
      <c r="AK40" s="22"/>
      <c r="AL40" s="22"/>
      <c r="AM40" s="42"/>
      <c r="AN40" s="43"/>
      <c r="AO40" s="4"/>
    </row>
    <row r="41" spans="1:41" ht="15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7"/>
      <c r="Q41" s="37"/>
      <c r="R41" s="7"/>
      <c r="S41" s="7"/>
      <c r="T41" s="7"/>
      <c r="U41" s="7"/>
      <c r="V41" s="7"/>
      <c r="W41" s="7"/>
      <c r="X41" s="7"/>
      <c r="Y41" s="7"/>
      <c r="Z41" s="35"/>
      <c r="AA41" s="35"/>
      <c r="AB41" s="36"/>
      <c r="AC41" s="36"/>
      <c r="AD41" s="23"/>
      <c r="AE41" s="23"/>
      <c r="AF41" s="23"/>
      <c r="AG41" s="23"/>
      <c r="AH41" s="23"/>
      <c r="AI41" s="23"/>
      <c r="AJ41" s="41"/>
      <c r="AK41" s="22"/>
      <c r="AL41" s="22"/>
      <c r="AM41" s="42"/>
      <c r="AN41" s="43"/>
      <c r="AO41" s="4"/>
    </row>
    <row r="42" spans="1:41" ht="15">
      <c r="A42" s="3"/>
      <c r="B42" s="3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7"/>
      <c r="Q42" s="37"/>
      <c r="R42" s="7"/>
      <c r="S42" s="7"/>
      <c r="T42" s="7"/>
      <c r="U42" s="7"/>
      <c r="V42" s="7"/>
      <c r="W42" s="7"/>
      <c r="X42" s="7"/>
      <c r="Y42" s="7"/>
      <c r="Z42" s="35"/>
      <c r="AA42" s="35"/>
      <c r="AB42" s="36"/>
      <c r="AC42" s="36"/>
      <c r="AD42" s="23"/>
      <c r="AE42" s="23"/>
      <c r="AF42" s="23"/>
      <c r="AG42" s="23"/>
      <c r="AH42" s="23"/>
      <c r="AI42" s="23"/>
      <c r="AJ42" s="41"/>
      <c r="AK42" s="22"/>
      <c r="AL42" s="22"/>
      <c r="AM42" s="42"/>
      <c r="AN42" s="43"/>
      <c r="AO42" s="4"/>
    </row>
    <row r="43" spans="1:41" ht="15">
      <c r="A43" s="3"/>
      <c r="B43" s="3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7"/>
      <c r="Q43" s="37"/>
      <c r="R43" s="7"/>
      <c r="S43" s="7"/>
      <c r="T43" s="7"/>
      <c r="U43" s="7"/>
      <c r="V43" s="7"/>
      <c r="W43" s="7"/>
      <c r="X43" s="7"/>
      <c r="Y43" s="7"/>
      <c r="Z43" s="35"/>
      <c r="AA43" s="35"/>
      <c r="AB43" s="36"/>
      <c r="AC43" s="36"/>
      <c r="AD43" s="23"/>
      <c r="AE43" s="23"/>
      <c r="AF43" s="23"/>
      <c r="AG43" s="23"/>
      <c r="AH43" s="23"/>
      <c r="AI43" s="23"/>
      <c r="AJ43" s="41"/>
      <c r="AK43" s="22"/>
      <c r="AL43" s="22"/>
      <c r="AM43" s="42"/>
      <c r="AN43" s="43"/>
      <c r="AO43" s="4"/>
    </row>
    <row r="44" spans="1:41" ht="15">
      <c r="A44" s="3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7"/>
      <c r="Q44" s="37"/>
      <c r="R44" s="7"/>
      <c r="S44" s="7"/>
      <c r="T44" s="7"/>
      <c r="U44" s="7"/>
      <c r="V44" s="7"/>
      <c r="W44" s="7"/>
      <c r="X44" s="7"/>
      <c r="Y44" s="7"/>
      <c r="Z44" s="35"/>
      <c r="AA44" s="35"/>
      <c r="AB44" s="36"/>
      <c r="AC44" s="36"/>
      <c r="AD44" s="23"/>
      <c r="AE44" s="23"/>
      <c r="AF44" s="23"/>
      <c r="AG44" s="23"/>
      <c r="AH44" s="23"/>
      <c r="AI44" s="23"/>
      <c r="AJ44" s="41"/>
      <c r="AK44" s="22"/>
      <c r="AL44" s="22"/>
      <c r="AM44" s="42"/>
      <c r="AN44" s="43"/>
      <c r="AO44" s="4"/>
    </row>
    <row r="45" spans="1:41" ht="15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7"/>
      <c r="Q45" s="37"/>
      <c r="R45" s="7"/>
      <c r="S45" s="7"/>
      <c r="T45" s="7"/>
      <c r="U45" s="7"/>
      <c r="V45" s="7"/>
      <c r="W45" s="7"/>
      <c r="X45" s="7"/>
      <c r="Y45" s="7"/>
      <c r="Z45" s="35"/>
      <c r="AA45" s="35"/>
      <c r="AB45" s="36"/>
      <c r="AC45" s="36"/>
      <c r="AD45" s="23"/>
      <c r="AE45" s="23"/>
      <c r="AF45" s="23"/>
      <c r="AG45" s="23"/>
      <c r="AH45" s="23"/>
      <c r="AI45" s="23"/>
      <c r="AJ45" s="41"/>
      <c r="AK45" s="22"/>
      <c r="AL45" s="22"/>
      <c r="AM45" s="42"/>
      <c r="AN45" s="43"/>
      <c r="AO45" s="4"/>
    </row>
    <row r="46" spans="1:41" ht="15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7"/>
      <c r="Q46" s="37"/>
      <c r="R46" s="7"/>
      <c r="S46" s="7"/>
      <c r="T46" s="7"/>
      <c r="U46" s="7"/>
      <c r="V46" s="7"/>
      <c r="W46" s="7"/>
      <c r="X46" s="7"/>
      <c r="Y46" s="7"/>
      <c r="Z46" s="35"/>
      <c r="AA46" s="35"/>
      <c r="AB46" s="36"/>
      <c r="AC46" s="36"/>
      <c r="AD46" s="23"/>
      <c r="AE46" s="23"/>
      <c r="AF46" s="23"/>
      <c r="AG46" s="23"/>
      <c r="AH46" s="23"/>
      <c r="AI46" s="23"/>
      <c r="AJ46" s="41"/>
      <c r="AK46" s="22"/>
      <c r="AL46" s="22"/>
      <c r="AM46" s="42"/>
      <c r="AN46" s="43"/>
      <c r="AO46" s="4"/>
    </row>
    <row r="47" spans="1:41" ht="15">
      <c r="A47" s="3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7"/>
      <c r="Q47" s="37"/>
      <c r="R47" s="7"/>
      <c r="S47" s="7"/>
      <c r="T47" s="7"/>
      <c r="U47" s="7"/>
      <c r="V47" s="7"/>
      <c r="W47" s="7"/>
      <c r="X47" s="7"/>
      <c r="Y47" s="7"/>
      <c r="Z47" s="35"/>
      <c r="AA47" s="35"/>
      <c r="AB47" s="36"/>
      <c r="AC47" s="36"/>
      <c r="AD47" s="23"/>
      <c r="AE47" s="23"/>
      <c r="AF47" s="23"/>
      <c r="AG47" s="23"/>
      <c r="AH47" s="23"/>
      <c r="AI47" s="23"/>
      <c r="AJ47" s="41"/>
      <c r="AK47" s="22"/>
      <c r="AL47" s="22"/>
      <c r="AM47" s="42"/>
      <c r="AN47" s="43"/>
      <c r="AO47" s="4"/>
    </row>
    <row r="48" spans="1:41" ht="15">
      <c r="A48" s="3"/>
      <c r="B48" s="3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7"/>
      <c r="Q48" s="37"/>
      <c r="R48" s="7"/>
      <c r="S48" s="7"/>
      <c r="T48" s="7"/>
      <c r="U48" s="7"/>
      <c r="V48" s="7"/>
      <c r="W48" s="7"/>
      <c r="X48" s="7"/>
      <c r="Y48" s="7"/>
      <c r="Z48" s="35"/>
      <c r="AA48" s="35"/>
      <c r="AB48" s="36"/>
      <c r="AC48" s="36"/>
      <c r="AD48" s="23"/>
      <c r="AE48" s="23"/>
      <c r="AF48" s="23"/>
      <c r="AG48" s="23"/>
      <c r="AH48" s="23"/>
      <c r="AI48" s="23"/>
      <c r="AJ48" s="41"/>
      <c r="AK48" s="22"/>
      <c r="AL48" s="22"/>
      <c r="AM48" s="42"/>
      <c r="AN48" s="43"/>
      <c r="AO48" s="4"/>
    </row>
    <row r="49" spans="1:41" ht="15">
      <c r="A49" s="3"/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7"/>
      <c r="Q49" s="37"/>
      <c r="R49" s="7"/>
      <c r="S49" s="7"/>
      <c r="T49" s="7"/>
      <c r="U49" s="7"/>
      <c r="V49" s="7"/>
      <c r="W49" s="7"/>
      <c r="X49" s="7"/>
      <c r="Y49" s="7"/>
      <c r="Z49" s="35"/>
      <c r="AA49" s="35"/>
      <c r="AB49" s="36"/>
      <c r="AC49" s="36"/>
      <c r="AD49" s="23"/>
      <c r="AE49" s="23"/>
      <c r="AF49" s="23"/>
      <c r="AG49" s="23"/>
      <c r="AH49" s="23"/>
      <c r="AI49" s="23"/>
      <c r="AJ49" s="41"/>
      <c r="AK49" s="22"/>
      <c r="AL49" s="22"/>
      <c r="AM49" s="42"/>
      <c r="AN49" s="43"/>
      <c r="AO49" s="4"/>
    </row>
    <row r="50" spans="1:41" ht="15">
      <c r="A50" s="3"/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7"/>
      <c r="Q50" s="37"/>
      <c r="R50" s="7"/>
      <c r="S50" s="7"/>
      <c r="T50" s="7"/>
      <c r="U50" s="7"/>
      <c r="V50" s="7"/>
      <c r="W50" s="7"/>
      <c r="X50" s="7"/>
      <c r="Y50" s="7"/>
      <c r="Z50" s="35"/>
      <c r="AA50" s="35"/>
      <c r="AB50" s="36"/>
      <c r="AC50" s="36"/>
      <c r="AD50" s="23"/>
      <c r="AE50" s="23"/>
      <c r="AF50" s="23"/>
      <c r="AG50" s="23"/>
      <c r="AH50" s="23"/>
      <c r="AI50" s="23"/>
      <c r="AJ50" s="41"/>
      <c r="AK50" s="22"/>
      <c r="AL50" s="22"/>
      <c r="AM50" s="42"/>
      <c r="AN50" s="43"/>
      <c r="AO50" s="4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7"/>
      <c r="Q51" s="37"/>
      <c r="R51" s="7"/>
      <c r="S51" s="7"/>
      <c r="T51" s="7"/>
      <c r="U51" s="7"/>
      <c r="V51" s="7"/>
      <c r="W51" s="7"/>
      <c r="X51" s="7"/>
      <c r="Y51" s="7"/>
      <c r="Z51" s="35"/>
      <c r="AA51" s="35"/>
      <c r="AB51" s="36"/>
      <c r="AC51" s="36"/>
      <c r="AD51" s="23"/>
      <c r="AE51" s="23"/>
      <c r="AF51" s="23"/>
      <c r="AG51" s="23"/>
      <c r="AH51" s="23"/>
      <c r="AI51" s="23"/>
      <c r="AJ51" s="41"/>
      <c r="AK51" s="22"/>
      <c r="AL51" s="22"/>
      <c r="AM51" s="42"/>
      <c r="AN51" s="43"/>
      <c r="AO51" s="4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7"/>
      <c r="Q52" s="37"/>
      <c r="R52" s="7"/>
      <c r="S52" s="7"/>
      <c r="T52" s="7"/>
      <c r="U52" s="7"/>
      <c r="V52" s="7"/>
      <c r="W52" s="7"/>
      <c r="X52" s="7"/>
      <c r="Y52" s="7"/>
      <c r="Z52" s="35"/>
      <c r="AA52" s="35"/>
      <c r="AB52" s="36"/>
      <c r="AC52" s="36"/>
      <c r="AD52" s="23"/>
      <c r="AE52" s="23"/>
      <c r="AF52" s="23"/>
      <c r="AG52" s="23"/>
      <c r="AH52" s="23"/>
      <c r="AI52" s="23"/>
      <c r="AJ52" s="41"/>
      <c r="AK52" s="22"/>
      <c r="AL52" s="22"/>
      <c r="AM52" s="42"/>
      <c r="AN52" s="43"/>
      <c r="AO52" s="4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7"/>
      <c r="Q53" s="37"/>
      <c r="R53" s="7"/>
      <c r="S53" s="7"/>
      <c r="T53" s="7"/>
      <c r="U53" s="7"/>
      <c r="V53" s="7"/>
      <c r="W53" s="7"/>
      <c r="X53" s="7"/>
      <c r="Y53" s="7"/>
      <c r="Z53" s="35"/>
      <c r="AA53" s="35"/>
      <c r="AB53" s="36"/>
      <c r="AC53" s="36"/>
      <c r="AD53" s="23"/>
      <c r="AE53" s="23"/>
      <c r="AF53" s="23"/>
      <c r="AG53" s="23"/>
      <c r="AH53" s="23"/>
      <c r="AI53" s="23"/>
      <c r="AJ53" s="41"/>
      <c r="AK53" s="22"/>
      <c r="AL53" s="22"/>
      <c r="AM53" s="42"/>
      <c r="AN53" s="43"/>
      <c r="AO53" s="4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7"/>
      <c r="Q54" s="37"/>
      <c r="R54" s="7"/>
      <c r="S54" s="7"/>
      <c r="T54" s="7"/>
      <c r="U54" s="7"/>
      <c r="V54" s="7"/>
      <c r="W54" s="7"/>
      <c r="X54" s="7"/>
      <c r="Y54" s="7"/>
      <c r="Z54" s="35"/>
      <c r="AA54" s="35"/>
      <c r="AB54" s="36"/>
      <c r="AC54" s="36"/>
      <c r="AD54" s="23"/>
      <c r="AE54" s="23"/>
      <c r="AF54" s="23"/>
      <c r="AG54" s="23"/>
      <c r="AH54" s="23"/>
      <c r="AI54" s="23"/>
      <c r="AJ54" s="41"/>
      <c r="AK54" s="22"/>
      <c r="AL54" s="22"/>
      <c r="AM54" s="42"/>
      <c r="AN54" s="43"/>
      <c r="AO54" s="4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7"/>
      <c r="S55" s="7"/>
      <c r="T55" s="7"/>
      <c r="U55" s="7"/>
      <c r="V55" s="7"/>
      <c r="W55" s="7"/>
      <c r="X55" s="7"/>
      <c r="Y55" s="7"/>
      <c r="Z55" s="35"/>
      <c r="AA55" s="35"/>
      <c r="AB55" s="36"/>
      <c r="AC55" s="36"/>
      <c r="AD55" s="23"/>
      <c r="AE55" s="23"/>
      <c r="AF55" s="23"/>
      <c r="AG55" s="23"/>
      <c r="AH55" s="23"/>
      <c r="AI55" s="23"/>
      <c r="AJ55" s="41"/>
      <c r="AK55" s="22"/>
      <c r="AL55" s="22"/>
      <c r="AM55" s="42"/>
      <c r="AN55" s="43"/>
      <c r="AO55" s="4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7"/>
      <c r="S56" s="7"/>
      <c r="T56" s="7"/>
      <c r="U56" s="7"/>
      <c r="V56" s="7"/>
      <c r="W56" s="7"/>
      <c r="X56" s="7"/>
      <c r="Y56" s="7"/>
      <c r="Z56" s="35"/>
      <c r="AA56" s="35"/>
      <c r="AB56" s="36"/>
      <c r="AC56" s="36"/>
      <c r="AD56" s="23"/>
      <c r="AE56" s="23"/>
      <c r="AF56" s="23"/>
      <c r="AG56" s="23"/>
      <c r="AH56" s="23"/>
      <c r="AI56" s="23"/>
      <c r="AJ56" s="41"/>
      <c r="AK56" s="22"/>
      <c r="AL56" s="22"/>
      <c r="AM56" s="42"/>
      <c r="AN56" s="43"/>
      <c r="AO56" s="4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7"/>
      <c r="S57" s="7"/>
      <c r="T57" s="7"/>
      <c r="U57" s="7"/>
      <c r="V57" s="7"/>
      <c r="W57" s="7"/>
      <c r="X57" s="7"/>
      <c r="Y57" s="7"/>
      <c r="Z57" s="35"/>
      <c r="AA57" s="35"/>
      <c r="AB57" s="36"/>
      <c r="AC57" s="36"/>
      <c r="AD57" s="23"/>
      <c r="AE57" s="23"/>
      <c r="AF57" s="23"/>
      <c r="AG57" s="23"/>
      <c r="AH57" s="23"/>
      <c r="AI57" s="23"/>
      <c r="AJ57" s="41"/>
      <c r="AK57" s="22"/>
      <c r="AL57" s="22"/>
      <c r="AM57" s="42"/>
      <c r="AN57" s="43"/>
      <c r="AO57" s="4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7"/>
      <c r="S58" s="7"/>
      <c r="T58" s="7"/>
      <c r="U58" s="7"/>
      <c r="V58" s="7"/>
      <c r="W58" s="7"/>
      <c r="X58" s="7"/>
      <c r="Y58" s="7"/>
      <c r="Z58" s="35"/>
      <c r="AA58" s="35"/>
      <c r="AB58" s="36"/>
      <c r="AC58" s="36"/>
      <c r="AD58" s="23"/>
      <c r="AE58" s="23"/>
      <c r="AF58" s="23"/>
      <c r="AG58" s="23"/>
      <c r="AH58" s="23"/>
      <c r="AI58" s="23"/>
      <c r="AJ58" s="41"/>
      <c r="AK58" s="22"/>
      <c r="AL58" s="22"/>
      <c r="AM58" s="42"/>
      <c r="AN58" s="43"/>
      <c r="AO58" s="4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7"/>
      <c r="S59" s="7"/>
      <c r="T59" s="7"/>
      <c r="U59" s="7"/>
      <c r="V59" s="7"/>
      <c r="W59" s="7"/>
      <c r="X59" s="7"/>
      <c r="Y59" s="7"/>
      <c r="Z59" s="35"/>
      <c r="AA59" s="35"/>
      <c r="AB59" s="36"/>
      <c r="AC59" s="36"/>
      <c r="AD59" s="23"/>
      <c r="AE59" s="23"/>
      <c r="AF59" s="23"/>
      <c r="AG59" s="23"/>
      <c r="AH59" s="23"/>
      <c r="AI59" s="23"/>
      <c r="AJ59" s="41"/>
      <c r="AK59" s="22"/>
      <c r="AL59" s="22"/>
      <c r="AM59" s="42"/>
      <c r="AN59" s="43"/>
      <c r="AO59" s="4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7"/>
      <c r="S60" s="7"/>
      <c r="T60" s="7"/>
      <c r="U60" s="7"/>
      <c r="V60" s="7"/>
      <c r="W60" s="7"/>
      <c r="X60" s="7"/>
      <c r="Y60" s="7"/>
      <c r="Z60" s="35"/>
      <c r="AA60" s="35"/>
      <c r="AB60" s="36"/>
      <c r="AC60" s="36"/>
      <c r="AD60" s="23"/>
      <c r="AE60" s="23"/>
      <c r="AF60" s="23"/>
      <c r="AG60" s="23"/>
      <c r="AH60" s="23"/>
      <c r="AI60" s="23"/>
      <c r="AJ60" s="41"/>
      <c r="AK60" s="22"/>
      <c r="AL60" s="22"/>
      <c r="AM60" s="42"/>
      <c r="AN60" s="43"/>
      <c r="AO60" s="4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7"/>
      <c r="S61" s="7"/>
      <c r="T61" s="7"/>
      <c r="U61" s="7"/>
      <c r="V61" s="7"/>
      <c r="W61" s="7"/>
      <c r="X61" s="7"/>
      <c r="Y61" s="7"/>
      <c r="Z61" s="35"/>
      <c r="AA61" s="35"/>
      <c r="AB61" s="36"/>
      <c r="AC61" s="36"/>
      <c r="AD61" s="23"/>
      <c r="AE61" s="23"/>
      <c r="AF61" s="23"/>
      <c r="AG61" s="23"/>
      <c r="AH61" s="23"/>
      <c r="AI61" s="23"/>
      <c r="AJ61" s="41"/>
      <c r="AK61" s="22"/>
      <c r="AL61" s="22"/>
      <c r="AM61" s="42"/>
      <c r="AN61" s="43"/>
      <c r="AO61" s="4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7"/>
      <c r="S62" s="7"/>
      <c r="T62" s="7"/>
      <c r="U62" s="7"/>
      <c r="V62" s="7"/>
      <c r="W62" s="7"/>
      <c r="X62" s="7"/>
      <c r="Y62" s="7"/>
      <c r="Z62" s="35"/>
      <c r="AA62" s="35"/>
      <c r="AB62" s="36"/>
      <c r="AC62" s="36"/>
      <c r="AD62" s="23"/>
      <c r="AE62" s="23"/>
      <c r="AF62" s="23"/>
      <c r="AG62" s="23"/>
      <c r="AH62" s="23"/>
      <c r="AI62" s="23"/>
      <c r="AJ62" s="41"/>
      <c r="AK62" s="22"/>
      <c r="AL62" s="22"/>
      <c r="AM62" s="42"/>
      <c r="AN62" s="43"/>
      <c r="AO62" s="4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7"/>
      <c r="S63" s="7"/>
      <c r="T63" s="7"/>
      <c r="U63" s="7"/>
      <c r="V63" s="7"/>
      <c r="W63" s="7"/>
      <c r="X63" s="7"/>
      <c r="Y63" s="7"/>
      <c r="Z63" s="35"/>
      <c r="AA63" s="35"/>
      <c r="AB63" s="36"/>
      <c r="AC63" s="36"/>
      <c r="AD63" s="23"/>
      <c r="AE63" s="23"/>
      <c r="AF63" s="23"/>
      <c r="AG63" s="23"/>
      <c r="AH63" s="23"/>
      <c r="AI63" s="23"/>
      <c r="AJ63" s="41"/>
      <c r="AK63" s="22"/>
      <c r="AL63" s="22"/>
      <c r="AM63" s="42"/>
      <c r="AN63" s="43"/>
      <c r="AO63" s="4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7"/>
      <c r="S64" s="7"/>
      <c r="T64" s="7"/>
      <c r="U64" s="7"/>
      <c r="V64" s="7"/>
      <c r="W64" s="7"/>
      <c r="X64" s="7"/>
      <c r="Y64" s="7"/>
      <c r="Z64" s="35"/>
      <c r="AA64" s="35"/>
      <c r="AB64" s="36"/>
      <c r="AC64" s="36"/>
      <c r="AD64" s="23"/>
      <c r="AE64" s="23"/>
      <c r="AF64" s="23"/>
      <c r="AG64" s="23"/>
      <c r="AH64" s="23"/>
      <c r="AI64" s="23"/>
      <c r="AJ64" s="41"/>
      <c r="AK64" s="22"/>
      <c r="AL64" s="22"/>
      <c r="AM64" s="42"/>
      <c r="AN64" s="43"/>
      <c r="AO64" s="4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7"/>
      <c r="S65" s="7"/>
      <c r="T65" s="7"/>
      <c r="U65" s="7"/>
      <c r="V65" s="7"/>
      <c r="W65" s="7"/>
      <c r="X65" s="7"/>
      <c r="Y65" s="7"/>
      <c r="Z65" s="35"/>
      <c r="AA65" s="35"/>
      <c r="AB65" s="36"/>
      <c r="AC65" s="36"/>
      <c r="AD65" s="23"/>
      <c r="AE65" s="23"/>
      <c r="AF65" s="23"/>
      <c r="AG65" s="23"/>
      <c r="AH65" s="23"/>
      <c r="AI65" s="23"/>
      <c r="AJ65" s="41"/>
      <c r="AK65" s="22"/>
      <c r="AL65" s="22"/>
      <c r="AM65" s="42"/>
      <c r="AN65" s="43"/>
      <c r="AO65" s="4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7"/>
      <c r="S66" s="7"/>
      <c r="T66" s="7"/>
      <c r="U66" s="7"/>
      <c r="V66" s="7"/>
      <c r="W66" s="7"/>
      <c r="X66" s="7"/>
      <c r="Y66" s="7"/>
      <c r="Z66" s="35"/>
      <c r="AA66" s="35"/>
      <c r="AB66" s="36"/>
      <c r="AC66" s="36"/>
      <c r="AD66" s="23"/>
      <c r="AE66" s="23"/>
      <c r="AF66" s="23"/>
      <c r="AG66" s="23"/>
      <c r="AH66" s="23"/>
      <c r="AI66" s="23"/>
      <c r="AJ66" s="41"/>
      <c r="AK66" s="22"/>
      <c r="AL66" s="22"/>
      <c r="AM66" s="42"/>
      <c r="AN66" s="43"/>
      <c r="AO66" s="4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7"/>
      <c r="S67" s="7"/>
      <c r="T67" s="7"/>
      <c r="U67" s="7"/>
      <c r="V67" s="7"/>
      <c r="W67" s="7"/>
      <c r="X67" s="7"/>
      <c r="Y67" s="7"/>
      <c r="Z67" s="35"/>
      <c r="AA67" s="35"/>
      <c r="AB67" s="36"/>
      <c r="AC67" s="36"/>
      <c r="AD67" s="23"/>
      <c r="AE67" s="23"/>
      <c r="AF67" s="23"/>
      <c r="AG67" s="23"/>
      <c r="AH67" s="23"/>
      <c r="AI67" s="23"/>
      <c r="AJ67" s="41"/>
      <c r="AK67" s="22"/>
      <c r="AL67" s="22"/>
      <c r="AM67" s="42"/>
      <c r="AN67" s="43"/>
      <c r="AO67" s="4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7"/>
      <c r="S68" s="7"/>
      <c r="T68" s="7"/>
      <c r="U68" s="7"/>
      <c r="V68" s="7"/>
      <c r="W68" s="7"/>
      <c r="X68" s="7"/>
      <c r="Y68" s="7"/>
      <c r="Z68" s="35"/>
      <c r="AA68" s="35"/>
      <c r="AB68" s="36"/>
      <c r="AC68" s="36"/>
      <c r="AD68" s="23"/>
      <c r="AE68" s="23"/>
      <c r="AF68" s="23"/>
      <c r="AG68" s="23"/>
      <c r="AH68" s="23"/>
      <c r="AI68" s="23"/>
      <c r="AJ68" s="41"/>
      <c r="AK68" s="22"/>
      <c r="AL68" s="22"/>
      <c r="AM68" s="42"/>
      <c r="AN68" s="43"/>
      <c r="AO68" s="4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7"/>
      <c r="S69" s="7"/>
      <c r="T69" s="7"/>
      <c r="U69" s="7"/>
      <c r="V69" s="7"/>
      <c r="W69" s="7"/>
      <c r="X69" s="7"/>
      <c r="Y69" s="7"/>
      <c r="Z69" s="35"/>
      <c r="AA69" s="35"/>
      <c r="AB69" s="36"/>
      <c r="AC69" s="36"/>
      <c r="AD69" s="23"/>
      <c r="AE69" s="23"/>
      <c r="AF69" s="23"/>
      <c r="AG69" s="23"/>
      <c r="AH69" s="23"/>
      <c r="AI69" s="23"/>
      <c r="AJ69" s="41"/>
      <c r="AK69" s="22"/>
      <c r="AL69" s="22"/>
      <c r="AM69" s="42"/>
      <c r="AN69" s="43"/>
      <c r="AO69" s="4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7"/>
      <c r="S70" s="7"/>
      <c r="T70" s="7"/>
      <c r="U70" s="7"/>
      <c r="V70" s="7"/>
      <c r="W70" s="7"/>
      <c r="X70" s="7"/>
      <c r="Y70" s="7"/>
      <c r="Z70" s="35"/>
      <c r="AA70" s="35"/>
      <c r="AB70" s="36"/>
      <c r="AC70" s="36"/>
      <c r="AD70" s="23"/>
      <c r="AE70" s="23"/>
      <c r="AF70" s="23"/>
      <c r="AG70" s="23"/>
      <c r="AH70" s="23"/>
      <c r="AI70" s="23"/>
      <c r="AJ70" s="41"/>
      <c r="AK70" s="22"/>
      <c r="AL70" s="22"/>
      <c r="AM70" s="42"/>
      <c r="AN70" s="43"/>
      <c r="AO70" s="4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7"/>
      <c r="S71" s="7"/>
      <c r="T71" s="7"/>
      <c r="U71" s="7"/>
      <c r="V71" s="7"/>
      <c r="W71" s="7"/>
      <c r="X71" s="7"/>
      <c r="Y71" s="7"/>
      <c r="Z71" s="35"/>
      <c r="AA71" s="35"/>
      <c r="AB71" s="36"/>
      <c r="AC71" s="36"/>
      <c r="AD71" s="23"/>
      <c r="AE71" s="23"/>
      <c r="AF71" s="23"/>
      <c r="AG71" s="23"/>
      <c r="AH71" s="23"/>
      <c r="AI71" s="23"/>
      <c r="AJ71" s="41"/>
      <c r="AK71" s="22"/>
      <c r="AL71" s="22"/>
      <c r="AM71" s="42"/>
      <c r="AN71" s="43"/>
      <c r="AO71" s="4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7"/>
      <c r="S72" s="7"/>
      <c r="T72" s="7"/>
      <c r="U72" s="7"/>
      <c r="V72" s="7"/>
      <c r="W72" s="7"/>
      <c r="X72" s="7"/>
      <c r="Y72" s="7"/>
      <c r="Z72" s="35"/>
      <c r="AA72" s="35"/>
      <c r="AB72" s="36"/>
      <c r="AC72" s="36"/>
      <c r="AD72" s="23"/>
      <c r="AE72" s="23"/>
      <c r="AF72" s="23"/>
      <c r="AG72" s="23"/>
      <c r="AH72" s="23"/>
      <c r="AI72" s="23"/>
      <c r="AJ72" s="41"/>
      <c r="AK72" s="22"/>
      <c r="AL72" s="22"/>
      <c r="AM72" s="42"/>
      <c r="AN72" s="43"/>
      <c r="AO72" s="4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7"/>
      <c r="S73" s="7"/>
      <c r="T73" s="7"/>
      <c r="U73" s="7"/>
      <c r="V73" s="7"/>
      <c r="W73" s="7"/>
      <c r="X73" s="7"/>
      <c r="Y73" s="7"/>
      <c r="Z73" s="35"/>
      <c r="AA73" s="35"/>
      <c r="AB73" s="36"/>
      <c r="AC73" s="36"/>
      <c r="AD73" s="23"/>
      <c r="AE73" s="23"/>
      <c r="AF73" s="23"/>
      <c r="AG73" s="23"/>
      <c r="AH73" s="23"/>
      <c r="AI73" s="23"/>
      <c r="AJ73" s="41"/>
      <c r="AK73" s="22"/>
      <c r="AL73" s="22"/>
      <c r="AM73" s="42"/>
      <c r="AN73" s="43"/>
      <c r="AO73" s="4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7"/>
      <c r="S74" s="7"/>
      <c r="T74" s="7"/>
      <c r="U74" s="7"/>
      <c r="V74" s="7"/>
      <c r="W74" s="7"/>
      <c r="X74" s="7"/>
      <c r="Y74" s="7"/>
      <c r="Z74" s="35"/>
      <c r="AA74" s="35"/>
      <c r="AB74" s="36"/>
      <c r="AC74" s="36"/>
      <c r="AD74" s="23"/>
      <c r="AE74" s="23"/>
      <c r="AF74" s="23"/>
      <c r="AG74" s="23"/>
      <c r="AH74" s="23"/>
      <c r="AI74" s="23"/>
      <c r="AJ74" s="41"/>
      <c r="AK74" s="22"/>
      <c r="AL74" s="22"/>
      <c r="AM74" s="42"/>
      <c r="AN74" s="43"/>
      <c r="AO74" s="4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7"/>
      <c r="S75" s="7"/>
      <c r="T75" s="7"/>
      <c r="U75" s="7"/>
      <c r="V75" s="7"/>
      <c r="W75" s="7"/>
      <c r="X75" s="7"/>
      <c r="Y75" s="7"/>
      <c r="Z75" s="35"/>
      <c r="AA75" s="35"/>
      <c r="AB75" s="36"/>
      <c r="AC75" s="36"/>
      <c r="AD75" s="23"/>
      <c r="AE75" s="23"/>
      <c r="AF75" s="23"/>
      <c r="AG75" s="23"/>
      <c r="AH75" s="23"/>
      <c r="AI75" s="23"/>
      <c r="AJ75" s="41"/>
      <c r="AK75" s="22"/>
      <c r="AL75" s="22"/>
      <c r="AM75" s="42"/>
      <c r="AN75" s="43"/>
      <c r="AO75" s="4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7"/>
      <c r="S76" s="7"/>
      <c r="T76" s="7"/>
      <c r="U76" s="7"/>
      <c r="V76" s="7"/>
      <c r="W76" s="7"/>
      <c r="X76" s="7"/>
      <c r="Y76" s="7"/>
      <c r="Z76" s="35"/>
      <c r="AA76" s="35"/>
      <c r="AB76" s="36"/>
      <c r="AC76" s="36"/>
      <c r="AD76" s="23"/>
      <c r="AE76" s="23"/>
      <c r="AF76" s="23"/>
      <c r="AG76" s="23"/>
      <c r="AH76" s="23"/>
      <c r="AI76" s="23"/>
      <c r="AJ76" s="41"/>
      <c r="AK76" s="22"/>
      <c r="AL76" s="22"/>
      <c r="AM76" s="42"/>
      <c r="AN76" s="43"/>
      <c r="AO76" s="4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7"/>
      <c r="S77" s="7"/>
      <c r="T77" s="7"/>
      <c r="U77" s="7"/>
      <c r="V77" s="7"/>
      <c r="W77" s="7"/>
      <c r="X77" s="7"/>
      <c r="Y77" s="7"/>
      <c r="Z77" s="35"/>
      <c r="AA77" s="35"/>
      <c r="AB77" s="36"/>
      <c r="AC77" s="36"/>
      <c r="AD77" s="23"/>
      <c r="AE77" s="23"/>
      <c r="AF77" s="23"/>
      <c r="AG77" s="23"/>
      <c r="AH77" s="23"/>
      <c r="AI77" s="23"/>
      <c r="AJ77" s="41"/>
      <c r="AK77" s="22"/>
      <c r="AL77" s="22"/>
      <c r="AM77" s="42"/>
      <c r="AN77" s="43"/>
      <c r="AO77" s="4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7"/>
      <c r="S78" s="7"/>
      <c r="T78" s="7"/>
      <c r="U78" s="7"/>
      <c r="V78" s="7"/>
      <c r="W78" s="7"/>
      <c r="X78" s="7"/>
      <c r="Y78" s="7"/>
      <c r="Z78" s="35"/>
      <c r="AA78" s="35"/>
      <c r="AB78" s="36"/>
      <c r="AC78" s="36"/>
      <c r="AD78" s="23"/>
      <c r="AE78" s="23"/>
      <c r="AF78" s="23"/>
      <c r="AG78" s="23"/>
      <c r="AH78" s="23"/>
      <c r="AI78" s="23"/>
      <c r="AJ78" s="41"/>
      <c r="AK78" s="22"/>
      <c r="AL78" s="22"/>
      <c r="AM78" s="42"/>
      <c r="AN78" s="43"/>
      <c r="AO78" s="4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7"/>
      <c r="S79" s="7"/>
      <c r="T79" s="7"/>
      <c r="U79" s="7"/>
      <c r="V79" s="7"/>
      <c r="W79" s="7"/>
      <c r="X79" s="7"/>
      <c r="Y79" s="7"/>
      <c r="Z79" s="35"/>
      <c r="AA79" s="35"/>
      <c r="AB79" s="36"/>
      <c r="AC79" s="36"/>
      <c r="AD79" s="23"/>
      <c r="AE79" s="23"/>
      <c r="AF79" s="23"/>
      <c r="AG79" s="23"/>
      <c r="AH79" s="23"/>
      <c r="AI79" s="23"/>
      <c r="AJ79" s="41"/>
      <c r="AK79" s="22"/>
      <c r="AL79" s="22"/>
      <c r="AM79" s="42"/>
      <c r="AN79" s="43"/>
      <c r="AO79" s="4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7"/>
      <c r="S80" s="7"/>
      <c r="T80" s="7"/>
      <c r="U80" s="7"/>
      <c r="V80" s="7"/>
      <c r="W80" s="7"/>
      <c r="X80" s="7"/>
      <c r="Y80" s="7"/>
      <c r="Z80" s="35"/>
      <c r="AA80" s="35"/>
      <c r="AB80" s="36"/>
      <c r="AC80" s="36"/>
      <c r="AD80" s="23"/>
      <c r="AE80" s="23"/>
      <c r="AF80" s="23"/>
      <c r="AG80" s="23"/>
      <c r="AH80" s="23"/>
      <c r="AI80" s="23"/>
      <c r="AJ80" s="41"/>
      <c r="AK80" s="22"/>
      <c r="AL80" s="22"/>
      <c r="AM80" s="42"/>
      <c r="AN80" s="43"/>
      <c r="AO80" s="4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7"/>
      <c r="S81" s="7"/>
      <c r="T81" s="7"/>
      <c r="U81" s="7"/>
      <c r="V81" s="7"/>
      <c r="W81" s="7"/>
      <c r="X81" s="7"/>
      <c r="Y81" s="7"/>
      <c r="Z81" s="35"/>
      <c r="AA81" s="35"/>
      <c r="AB81" s="36"/>
      <c r="AC81" s="36"/>
      <c r="AD81" s="23"/>
      <c r="AE81" s="23"/>
      <c r="AF81" s="23"/>
      <c r="AG81" s="23"/>
      <c r="AH81" s="23"/>
      <c r="AI81" s="23"/>
      <c r="AJ81" s="41"/>
      <c r="AK81" s="22"/>
      <c r="AL81" s="22"/>
      <c r="AM81" s="42"/>
      <c r="AN81" s="43"/>
      <c r="AO81" s="4"/>
    </row>
    <row r="82" spans="1:41" ht="15">
      <c r="A82" s="3"/>
      <c r="B82" s="3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7"/>
      <c r="Q82" s="37"/>
      <c r="R82" s="7"/>
      <c r="S82" s="7"/>
      <c r="T82" s="7"/>
      <c r="U82" s="7"/>
      <c r="V82" s="7"/>
      <c r="W82" s="7"/>
      <c r="X82" s="7"/>
      <c r="Y82" s="7"/>
      <c r="Z82" s="35"/>
      <c r="AA82" s="35"/>
      <c r="AB82" s="36"/>
      <c r="AC82" s="36"/>
      <c r="AD82" s="23"/>
      <c r="AE82" s="23"/>
      <c r="AF82" s="23"/>
      <c r="AG82" s="23"/>
      <c r="AH82" s="23"/>
      <c r="AI82" s="23"/>
      <c r="AJ82" s="41"/>
      <c r="AK82" s="22"/>
      <c r="AL82" s="22"/>
      <c r="AM82" s="42"/>
      <c r="AN82" s="43"/>
      <c r="AO82" s="4"/>
    </row>
    <row r="83" spans="1:41" ht="1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7"/>
      <c r="Q83" s="37"/>
      <c r="R83" s="7"/>
      <c r="S83" s="7"/>
      <c r="T83" s="7"/>
      <c r="U83" s="7"/>
      <c r="V83" s="7"/>
      <c r="W83" s="7"/>
      <c r="X83" s="7"/>
      <c r="Y83" s="7"/>
      <c r="Z83" s="35"/>
      <c r="AA83" s="35"/>
      <c r="AB83" s="36"/>
      <c r="AC83" s="36"/>
      <c r="AD83" s="23"/>
      <c r="AE83" s="23"/>
      <c r="AF83" s="23"/>
      <c r="AG83" s="23"/>
      <c r="AH83" s="23"/>
      <c r="AI83" s="23"/>
      <c r="AJ83" s="41"/>
      <c r="AK83" s="22"/>
      <c r="AL83" s="22"/>
      <c r="AM83" s="42"/>
      <c r="AN83" s="43"/>
      <c r="AO83" s="4"/>
    </row>
    <row r="84" spans="1:41" ht="15">
      <c r="A84" s="3"/>
      <c r="B84" s="3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7"/>
      <c r="Q84" s="37"/>
      <c r="R84" s="7"/>
      <c r="S84" s="7"/>
      <c r="T84" s="7"/>
      <c r="U84" s="7"/>
      <c r="V84" s="7"/>
      <c r="W84" s="7"/>
      <c r="X84" s="7"/>
      <c r="Y84" s="7"/>
      <c r="Z84" s="35"/>
      <c r="AA84" s="35"/>
      <c r="AB84" s="36"/>
      <c r="AC84" s="36"/>
      <c r="AD84" s="23"/>
      <c r="AE84" s="23"/>
      <c r="AF84" s="23"/>
      <c r="AG84" s="23"/>
      <c r="AH84" s="23"/>
      <c r="AI84" s="23"/>
      <c r="AJ84" s="41"/>
      <c r="AK84" s="22"/>
      <c r="AL84" s="22"/>
      <c r="AM84" s="42"/>
      <c r="AN84" s="43"/>
      <c r="AO84" s="4"/>
    </row>
    <row r="85" spans="1:41" ht="15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7"/>
      <c r="Q85" s="37"/>
      <c r="R85" s="7"/>
      <c r="S85" s="7"/>
      <c r="T85" s="7"/>
      <c r="U85" s="7"/>
      <c r="V85" s="7"/>
      <c r="W85" s="7"/>
      <c r="X85" s="7"/>
      <c r="Y85" s="7"/>
      <c r="Z85" s="35"/>
      <c r="AA85" s="35"/>
      <c r="AB85" s="36"/>
      <c r="AC85" s="36"/>
      <c r="AD85" s="23"/>
      <c r="AE85" s="23"/>
      <c r="AF85" s="23"/>
      <c r="AG85" s="23"/>
      <c r="AH85" s="23"/>
      <c r="AI85" s="23"/>
      <c r="AJ85" s="41"/>
      <c r="AK85" s="22"/>
      <c r="AL85" s="22"/>
      <c r="AM85" s="42"/>
      <c r="AN85" s="43"/>
      <c r="AO85" s="4"/>
    </row>
    <row r="86" spans="1:41" ht="15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7"/>
      <c r="Q86" s="37"/>
      <c r="R86" s="7"/>
      <c r="S86" s="7"/>
      <c r="T86" s="7"/>
      <c r="U86" s="7"/>
      <c r="V86" s="7"/>
      <c r="W86" s="7"/>
      <c r="X86" s="7"/>
      <c r="Y86" s="7"/>
      <c r="Z86" s="35"/>
      <c r="AA86" s="35"/>
      <c r="AB86" s="36"/>
      <c r="AC86" s="36"/>
      <c r="AD86" s="23"/>
      <c r="AE86" s="23"/>
      <c r="AF86" s="23"/>
      <c r="AG86" s="23"/>
      <c r="AH86" s="23"/>
      <c r="AI86" s="23"/>
      <c r="AJ86" s="41"/>
      <c r="AK86" s="22"/>
      <c r="AL86" s="22"/>
      <c r="AM86" s="42"/>
      <c r="AN86" s="43"/>
      <c r="AO86" s="4"/>
    </row>
    <row r="87" spans="1:41" ht="15">
      <c r="A87" s="3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7"/>
      <c r="Q87" s="37"/>
      <c r="R87" s="7"/>
      <c r="S87" s="7"/>
      <c r="T87" s="7"/>
      <c r="U87" s="7"/>
      <c r="V87" s="7"/>
      <c r="W87" s="7"/>
      <c r="X87" s="7"/>
      <c r="Y87" s="7"/>
      <c r="Z87" s="35"/>
      <c r="AA87" s="35"/>
      <c r="AB87" s="36"/>
      <c r="AC87" s="36"/>
      <c r="AD87" s="23"/>
      <c r="AE87" s="23"/>
      <c r="AF87" s="23"/>
      <c r="AG87" s="23"/>
      <c r="AH87" s="23"/>
      <c r="AI87" s="23"/>
      <c r="AJ87" s="41"/>
      <c r="AK87" s="22"/>
      <c r="AL87" s="22"/>
      <c r="AM87" s="42"/>
      <c r="AN87" s="43"/>
      <c r="AO87" s="4"/>
    </row>
    <row r="88" spans="1:41" ht="15">
      <c r="A88" s="3"/>
      <c r="B88" s="3"/>
      <c r="C88" s="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37"/>
      <c r="Q88" s="37"/>
      <c r="R88" s="7"/>
      <c r="S88" s="7"/>
      <c r="T88" s="7"/>
      <c r="U88" s="7"/>
      <c r="V88" s="7"/>
      <c r="W88" s="7"/>
      <c r="X88" s="7"/>
      <c r="Y88" s="7"/>
      <c r="Z88" s="35"/>
      <c r="AA88" s="35"/>
      <c r="AB88" s="36"/>
      <c r="AC88" s="36"/>
      <c r="AD88" s="23"/>
      <c r="AE88" s="23"/>
      <c r="AF88" s="23"/>
      <c r="AG88" s="23"/>
      <c r="AH88" s="23"/>
      <c r="AI88" s="23"/>
      <c r="AJ88" s="41"/>
      <c r="AK88" s="22"/>
      <c r="AL88" s="22"/>
      <c r="AM88" s="42"/>
      <c r="AN88" s="43"/>
      <c r="AO88" s="4"/>
    </row>
  </sheetData>
  <sheetProtection selectLockedCells="1"/>
  <mergeCells count="32">
    <mergeCell ref="AN1:AN3"/>
    <mergeCell ref="AK1:AM1"/>
    <mergeCell ref="AK2:AK3"/>
    <mergeCell ref="AL2:AL3"/>
    <mergeCell ref="AM2:AM3"/>
    <mergeCell ref="V2:W2"/>
    <mergeCell ref="AO1:AO3"/>
    <mergeCell ref="D1:Q1"/>
    <mergeCell ref="L2:M2"/>
    <mergeCell ref="J2:K2"/>
    <mergeCell ref="H2:I2"/>
    <mergeCell ref="F2:G2"/>
    <mergeCell ref="AE2:AE3"/>
    <mergeCell ref="AF2:AF3"/>
    <mergeCell ref="AH2:AH3"/>
    <mergeCell ref="R2:S2"/>
    <mergeCell ref="A1:A3"/>
    <mergeCell ref="B1:B3"/>
    <mergeCell ref="C1:C3"/>
    <mergeCell ref="AD1:AJ1"/>
    <mergeCell ref="D2:E2"/>
    <mergeCell ref="X2:Y2"/>
    <mergeCell ref="AI2:AI3"/>
    <mergeCell ref="AD2:AD3"/>
    <mergeCell ref="R1:AA1"/>
    <mergeCell ref="AJ2:AJ3"/>
    <mergeCell ref="Z2:AA2"/>
    <mergeCell ref="AB1:AC2"/>
    <mergeCell ref="N2:O2"/>
    <mergeCell ref="AG2:AG3"/>
    <mergeCell ref="T2:U2"/>
    <mergeCell ref="P2:Q2"/>
  </mergeCells>
  <conditionalFormatting sqref="B4:B88">
    <cfRule type="expression" priority="9" dxfId="0" stopIfTrue="1">
      <formula>AND(NOT(ISBLANK($A4)),ISBLANK(B4))</formula>
    </cfRule>
  </conditionalFormatting>
  <conditionalFormatting sqref="C4:C88">
    <cfRule type="expression" priority="10" dxfId="0" stopIfTrue="1">
      <formula>AND(NOT(ISBLANK(A4)),ISBLANK(C4))</formula>
    </cfRule>
  </conditionalFormatting>
  <conditionalFormatting sqref="D35:D88 F35:F88 H35:H88 J35:J88 L35:L88 N35:N88 R35:R88 T35:T88 V35:V88 X35:X88">
    <cfRule type="expression" priority="11" dxfId="0" stopIfTrue="1">
      <formula>AND(NOT(ISBLANK(E35)),ISBLANK(D35))</formula>
    </cfRule>
  </conditionalFormatting>
  <conditionalFormatting sqref="E35:E88 G35:G88 I35:I88 K35:K88 M35:M88 O35:O88 S35:S88 U35:U88 W35:W88 Y35:Y88">
    <cfRule type="expression" priority="12" dxfId="0" stopIfTrue="1">
      <formula>AND(NOT(ISBLANK(D35)),ISBLANK(E35))</formula>
    </cfRule>
  </conditionalFormatting>
  <conditionalFormatting sqref="N20 L20 J20 H20 F20 D20 D22 N22 L22 J22 H22 F22 F25 H25 J25 L25 N25 D25 D27:D34 F27:F34 H27:H34 J27:J34 L27:L34 N27:N34 N4:N16 D18 F18 H18 J18 L18 N18 D4:D16 F4:F16 H4:H16 J4:J16 L4:L16">
    <cfRule type="expression" priority="5" dxfId="0" stopIfTrue="1">
      <formula>AND(NOT(ISBLANK(E4)),ISBLANK(D4))</formula>
    </cfRule>
  </conditionalFormatting>
  <conditionalFormatting sqref="O20 M20 K20 I20 G20 E20 E22 O22 M22 K22 I22 G22 G25 I25 K25 M25 O25 E25 E27:E34 G27:G34 I27:I34 K27:K34 M27:M34 O27:O34 O4:O16 E18 G18 I18 K18 M18 O18 E4:E16 G4:G16 I4:I16 K4:K16 M4:M16">
    <cfRule type="expression" priority="6" dxfId="0" stopIfTrue="1">
      <formula>AND(NOT(ISBLANK(D4)),ISBLANK(E4))</formula>
    </cfRule>
  </conditionalFormatting>
  <conditionalFormatting sqref="D17 F17 H17 J17 L17 N17 D21 F21 H21 J21 L21 N21 D26 F26 H26 J26 L26 N26 D19 F19 H19 J19 L19 N19 D23:D24 F23:F24 H23:H24 J23:J24 L23:L24 N23:N24">
    <cfRule type="expression" priority="7" dxfId="0" stopIfTrue="1">
      <formula>AND(NOT(ISBLANK(E17)),ISBLANK(D17))</formula>
    </cfRule>
  </conditionalFormatting>
  <conditionalFormatting sqref="E17 G17 I17 K17 M17 O17 E21 G21 I21 K21 M21 O21 E26 G26 I26 K26 M26 O26 E19 G19 I19 K19 M19 O19 E23:E24 G23:G24 I23:I24 K23:K24 M23:M24 O23:O24">
    <cfRule type="expression" priority="8" dxfId="0" stopIfTrue="1">
      <formula>AND(NOT(ISBLANK(D17)),ISBLANK(E17))</formula>
    </cfRule>
  </conditionalFormatting>
  <conditionalFormatting sqref="R10:R16 V27:V34 X20 V20 T20 R22 X22 V22 T22 R25 R20 T25 V25 R27:R34 X27:X34 T27:T34 X25 T18 V18 X18 R18 R4:R8 T4:T16 V4:V16 X4:X16">
    <cfRule type="expression" priority="1" dxfId="0" stopIfTrue="1">
      <formula>AND(NOT(ISBLANK(S4)),ISBLANK(R4))</formula>
    </cfRule>
  </conditionalFormatting>
  <conditionalFormatting sqref="S10:S16 W27:W34 Y20 W20 U20 S22 Y22 W22 U22 S25 S20 U25 W25 S27:S34 Y27:Y34 U27:U34 Y25 U18 W18 Y18 S18 S4:S8 U4:U16 W4:W16 Y4:Y16">
    <cfRule type="expression" priority="2" dxfId="0" stopIfTrue="1">
      <formula>AND(NOT(ISBLANK(R4)),ISBLANK(S4))</formula>
    </cfRule>
  </conditionalFormatting>
  <conditionalFormatting sqref="R21 T21 V21 X21 R26 T26 V26 X26 R19 T19 V19 X19 R23:R24 T23:T24 V23:V24 X23:X24">
    <cfRule type="expression" priority="3" dxfId="0" stopIfTrue="1">
      <formula>AND(NOT(ISBLANK(S19)),ISBLANK(R19))</formula>
    </cfRule>
  </conditionalFormatting>
  <conditionalFormatting sqref="S21 U21 W21 Y21 S26 U26 W26 Y26 S19 U19 W19 Y19 S23:S24 U23:U24 W23:W24 Y23:Y24">
    <cfRule type="expression" priority="4" dxfId="0" stopIfTrue="1">
      <formula>AND(NOT(ISBLANK(R19)),ISBLANK(S19))</formula>
    </cfRule>
  </conditionalFormatting>
  <dataValidations count="4">
    <dataValidation operator="lessThanOrEqual" allowBlank="1" showInputMessage="1" showErrorMessage="1" error="FTE cannot be greater than Headcount&#10;" sqref="R89:AN65536 A89:O65536 AP1:IV65536 AO1 AO4:AO65536 R1 A1:C1 P2 AB1 AB3:AC88 P4:Q65536"/>
    <dataValidation type="custom" allowBlank="1" showInputMessage="1" showErrorMessage="1" errorTitle="FTE" error="The value entered in the FTE field must be less than or equal to the value entered in the headcount field." sqref="G4:G88 I4:I88 K4:K88 O4:O88 U4:U88 W4:W88 Y4:Y88 S4:S88 E4:E88 M4:M88">
      <formula1>G4&lt;=F4</formula1>
    </dataValidation>
    <dataValidation type="custom" allowBlank="1" showInputMessage="1" showErrorMessage="1" errorTitle="Headcount" error="The value entered in the headcount field must be greater than or equal to the value entered in the FTE field." sqref="H4:H88 J4:J88 L4:L88 N4:N88 T4:T88 V4:V88 X4:X88 R4:R88 D4:D88 F4:F88">
      <formula1>H4&gt;=I4</formula1>
    </dataValidation>
    <dataValidation type="decimal" operator="greaterThan" allowBlank="1" showInputMessage="1" showErrorMessage="1" sqref="AK4:AL88 AD4:AI88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8"/>
  <sheetViews>
    <sheetView zoomScale="75" zoomScaleNormal="75" zoomScalePageLayoutView="0" workbookViewId="0" topLeftCell="A7">
      <selection activeCell="AN24" sqref="AN2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5" width="10.4453125" style="8" customWidth="1"/>
    <col min="16" max="17" width="10.4453125" style="38" customWidth="1"/>
    <col min="18" max="25" width="12.88671875" style="8" customWidth="1"/>
    <col min="26" max="27" width="12.88671875" style="39" customWidth="1"/>
    <col min="28" max="29" width="11.10546875" style="40" customWidth="1"/>
    <col min="30" max="35" width="15.5546875" style="24" customWidth="1"/>
    <col min="36" max="36" width="15.5546875" style="44" customWidth="1"/>
    <col min="37" max="38" width="19.10546875" style="24" customWidth="1"/>
    <col min="39" max="39" width="19.10546875" style="45" customWidth="1"/>
    <col min="40" max="40" width="20.88671875" style="44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42" t="s">
        <v>15</v>
      </c>
      <c r="AC1" s="143"/>
      <c r="AD1" s="128" t="s">
        <v>76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49" t="s">
        <v>72</v>
      </c>
      <c r="AO1" s="112" t="s">
        <v>20</v>
      </c>
    </row>
    <row r="2" spans="1:41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46" t="s">
        <v>9</v>
      </c>
      <c r="Q2" s="14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40" t="s">
        <v>10</v>
      </c>
      <c r="AA2" s="141"/>
      <c r="AB2" s="144"/>
      <c r="AC2" s="145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48" t="s">
        <v>67</v>
      </c>
      <c r="AK2" s="124" t="s">
        <v>68</v>
      </c>
      <c r="AL2" s="124" t="s">
        <v>69</v>
      </c>
      <c r="AM2" s="152" t="s">
        <v>70</v>
      </c>
      <c r="AN2" s="150"/>
      <c r="AO2" s="113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32" t="s">
        <v>2</v>
      </c>
      <c r="Q3" s="32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33" t="s">
        <v>2</v>
      </c>
      <c r="AA3" s="33" t="s">
        <v>7</v>
      </c>
      <c r="AB3" s="34" t="s">
        <v>2</v>
      </c>
      <c r="AC3" s="31" t="s">
        <v>7</v>
      </c>
      <c r="AD3" s="125"/>
      <c r="AE3" s="125"/>
      <c r="AF3" s="125"/>
      <c r="AG3" s="125"/>
      <c r="AH3" s="125"/>
      <c r="AI3" s="125"/>
      <c r="AJ3" s="148"/>
      <c r="AK3" s="125"/>
      <c r="AL3" s="125"/>
      <c r="AM3" s="153"/>
      <c r="AN3" s="151"/>
      <c r="AO3" s="114"/>
    </row>
    <row r="4" spans="1:41" ht="61.5">
      <c r="A4" s="9" t="s">
        <v>77</v>
      </c>
      <c r="B4" s="9" t="s">
        <v>54</v>
      </c>
      <c r="C4" s="9" t="s">
        <v>53</v>
      </c>
      <c r="D4" s="3">
        <v>61</v>
      </c>
      <c r="E4" s="3">
        <v>55.4</v>
      </c>
      <c r="F4" s="3">
        <v>283</v>
      </c>
      <c r="G4" s="3">
        <v>258.2</v>
      </c>
      <c r="H4" s="3">
        <v>470</v>
      </c>
      <c r="I4" s="3">
        <v>434.4</v>
      </c>
      <c r="J4" s="3">
        <v>42</v>
      </c>
      <c r="K4" s="3">
        <v>39.6</v>
      </c>
      <c r="L4" s="3">
        <v>3</v>
      </c>
      <c r="M4" s="3">
        <v>2.9</v>
      </c>
      <c r="N4" s="3">
        <v>2</v>
      </c>
      <c r="O4" s="3">
        <v>1.3</v>
      </c>
      <c r="P4" s="110">
        <f aca="true" t="shared" si="0" ref="P4:Q34">SUM(D4,F4,H4,J4,L4,N4)</f>
        <v>861</v>
      </c>
      <c r="Q4" s="110">
        <f t="shared" si="0"/>
        <v>791.8</v>
      </c>
      <c r="R4" s="3">
        <v>17</v>
      </c>
      <c r="S4" s="3">
        <v>17</v>
      </c>
      <c r="T4" s="3"/>
      <c r="U4" s="3"/>
      <c r="V4" s="3"/>
      <c r="W4" s="3"/>
      <c r="X4" s="3">
        <v>1</v>
      </c>
      <c r="Y4" s="3">
        <v>1</v>
      </c>
      <c r="Z4" s="111">
        <f aca="true" t="shared" si="1" ref="Z4:AA34">SUM(R4,T4,V4,X4)</f>
        <v>18</v>
      </c>
      <c r="AA4" s="111">
        <f t="shared" si="1"/>
        <v>18</v>
      </c>
      <c r="AB4" s="106">
        <f aca="true" t="shared" si="2" ref="AB4:AC34">SUM(P4+Z4)</f>
        <v>879</v>
      </c>
      <c r="AC4" s="106">
        <f t="shared" si="2"/>
        <v>809.8</v>
      </c>
      <c r="AD4" s="26">
        <v>2045578.62</v>
      </c>
      <c r="AE4" s="26">
        <v>17395.72</v>
      </c>
      <c r="AF4" s="26"/>
      <c r="AG4" s="26">
        <v>17208.02</v>
      </c>
      <c r="AH4" s="26">
        <v>363283.73</v>
      </c>
      <c r="AI4" s="26">
        <v>162194.78</v>
      </c>
      <c r="AJ4" s="107">
        <f aca="true" t="shared" si="3" ref="AJ4:AJ34">SUM(AD4:AI4)</f>
        <v>2605660.8699999996</v>
      </c>
      <c r="AK4" s="27">
        <v>14874.99</v>
      </c>
      <c r="AL4" s="27">
        <v>2250</v>
      </c>
      <c r="AM4" s="108">
        <f aca="true" t="shared" si="4" ref="AM4:AM34">SUM(AK4:AL4)</f>
        <v>17124.989999999998</v>
      </c>
      <c r="AN4" s="109">
        <f aca="true" t="shared" si="5" ref="AN4:AN34">SUM(AJ4+AM4)</f>
        <v>2622785.86</v>
      </c>
      <c r="AO4" s="4"/>
    </row>
    <row r="5" spans="1:41" ht="61.5">
      <c r="A5" s="9" t="s">
        <v>22</v>
      </c>
      <c r="B5" s="9" t="s">
        <v>52</v>
      </c>
      <c r="C5" s="9" t="s">
        <v>53</v>
      </c>
      <c r="D5" s="3">
        <v>1</v>
      </c>
      <c r="E5" s="3">
        <v>0.743</v>
      </c>
      <c r="F5" s="3">
        <v>27</v>
      </c>
      <c r="G5" s="3">
        <v>25.3</v>
      </c>
      <c r="H5" s="3">
        <v>35</v>
      </c>
      <c r="I5" s="3">
        <v>33.39</v>
      </c>
      <c r="J5" s="3">
        <v>9</v>
      </c>
      <c r="K5" s="3">
        <v>8.703</v>
      </c>
      <c r="L5" s="3">
        <v>4</v>
      </c>
      <c r="M5" s="3">
        <v>3.5</v>
      </c>
      <c r="N5" s="3"/>
      <c r="O5" s="3"/>
      <c r="P5" s="110">
        <f t="shared" si="0"/>
        <v>76</v>
      </c>
      <c r="Q5" s="110">
        <f t="shared" si="0"/>
        <v>71.636</v>
      </c>
      <c r="R5" s="3">
        <v>1</v>
      </c>
      <c r="S5" s="3">
        <v>1</v>
      </c>
      <c r="T5" s="3"/>
      <c r="U5" s="3"/>
      <c r="V5" s="3"/>
      <c r="W5" s="3"/>
      <c r="X5" s="3">
        <v>4</v>
      </c>
      <c r="Y5" s="3">
        <v>4</v>
      </c>
      <c r="Z5" s="111">
        <f t="shared" si="1"/>
        <v>5</v>
      </c>
      <c r="AA5" s="111">
        <f t="shared" si="1"/>
        <v>5</v>
      </c>
      <c r="AB5" s="106">
        <f t="shared" si="2"/>
        <v>81</v>
      </c>
      <c r="AC5" s="106">
        <f t="shared" si="2"/>
        <v>76.636</v>
      </c>
      <c r="AD5" s="26">
        <v>201188</v>
      </c>
      <c r="AE5" s="26">
        <v>894.51</v>
      </c>
      <c r="AF5" s="26"/>
      <c r="AG5" s="26"/>
      <c r="AH5" s="26">
        <v>50217.74</v>
      </c>
      <c r="AI5" s="26">
        <v>15155.16</v>
      </c>
      <c r="AJ5" s="107">
        <f t="shared" si="3"/>
        <v>267455.41</v>
      </c>
      <c r="AK5" s="27">
        <v>962</v>
      </c>
      <c r="AL5" s="27">
        <v>12822</v>
      </c>
      <c r="AM5" s="108">
        <f t="shared" si="4"/>
        <v>13784</v>
      </c>
      <c r="AN5" s="109">
        <f t="shared" si="5"/>
        <v>281239.41</v>
      </c>
      <c r="AO5" s="4"/>
    </row>
    <row r="6" spans="1:41" ht="61.5">
      <c r="A6" s="9" t="s">
        <v>23</v>
      </c>
      <c r="B6" s="9" t="s">
        <v>52</v>
      </c>
      <c r="C6" s="9" t="s">
        <v>53</v>
      </c>
      <c r="D6" s="3">
        <v>226</v>
      </c>
      <c r="E6" s="3">
        <v>206.27</v>
      </c>
      <c r="F6" s="3">
        <v>369</v>
      </c>
      <c r="G6" s="3">
        <v>340.81</v>
      </c>
      <c r="H6" s="3">
        <v>743</v>
      </c>
      <c r="I6" s="3">
        <v>713.06</v>
      </c>
      <c r="J6" s="3">
        <v>203</v>
      </c>
      <c r="K6" s="3">
        <v>196.78</v>
      </c>
      <c r="L6" s="3">
        <v>50</v>
      </c>
      <c r="M6" s="3">
        <v>45.98</v>
      </c>
      <c r="N6" s="3">
        <v>6</v>
      </c>
      <c r="O6" s="3">
        <v>6</v>
      </c>
      <c r="P6" s="110">
        <f t="shared" si="0"/>
        <v>1597</v>
      </c>
      <c r="Q6" s="110">
        <f t="shared" si="0"/>
        <v>1508.8999999999999</v>
      </c>
      <c r="R6" s="3">
        <v>14</v>
      </c>
      <c r="S6" s="3">
        <v>14</v>
      </c>
      <c r="T6" s="3">
        <v>0</v>
      </c>
      <c r="U6" s="3">
        <v>0</v>
      </c>
      <c r="V6" s="3">
        <v>1</v>
      </c>
      <c r="W6" s="3">
        <v>1</v>
      </c>
      <c r="X6" s="3">
        <v>1</v>
      </c>
      <c r="Y6" s="3">
        <v>0.2</v>
      </c>
      <c r="Z6" s="111">
        <f t="shared" si="1"/>
        <v>16</v>
      </c>
      <c r="AA6" s="111">
        <f t="shared" si="1"/>
        <v>15.2</v>
      </c>
      <c r="AB6" s="106">
        <f t="shared" si="2"/>
        <v>1613</v>
      </c>
      <c r="AC6" s="106">
        <f t="shared" si="2"/>
        <v>1524.1</v>
      </c>
      <c r="AD6" s="26">
        <v>4168971.54</v>
      </c>
      <c r="AE6" s="26">
        <v>72294.59</v>
      </c>
      <c r="AF6" s="26">
        <v>31349.96</v>
      </c>
      <c r="AG6" s="26">
        <v>46519.96</v>
      </c>
      <c r="AH6" s="26">
        <v>1152647.76</v>
      </c>
      <c r="AI6" s="26">
        <v>349344.96</v>
      </c>
      <c r="AJ6" s="107">
        <f t="shared" si="3"/>
        <v>5821128.77</v>
      </c>
      <c r="AK6" s="27">
        <v>45956.7</v>
      </c>
      <c r="AL6" s="27">
        <v>5000</v>
      </c>
      <c r="AM6" s="108">
        <f t="shared" si="4"/>
        <v>50956.7</v>
      </c>
      <c r="AN6" s="109">
        <f t="shared" si="5"/>
        <v>5872085.47</v>
      </c>
      <c r="AO6" s="4"/>
    </row>
    <row r="7" spans="1:41" ht="61.5">
      <c r="A7" s="9" t="s">
        <v>24</v>
      </c>
      <c r="B7" s="9" t="s">
        <v>52</v>
      </c>
      <c r="C7" s="9" t="s">
        <v>53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10">
        <f t="shared" si="0"/>
        <v>0</v>
      </c>
      <c r="Q7" s="110">
        <f t="shared" si="0"/>
        <v>0</v>
      </c>
      <c r="R7" s="3"/>
      <c r="S7" s="3"/>
      <c r="T7" s="3"/>
      <c r="U7" s="3"/>
      <c r="V7" s="3"/>
      <c r="W7" s="3"/>
      <c r="X7" s="3"/>
      <c r="Y7" s="3"/>
      <c r="Z7" s="111">
        <f t="shared" si="1"/>
        <v>0</v>
      </c>
      <c r="AA7" s="111">
        <f t="shared" si="1"/>
        <v>0</v>
      </c>
      <c r="AB7" s="106">
        <f t="shared" si="2"/>
        <v>0</v>
      </c>
      <c r="AC7" s="106">
        <f t="shared" si="2"/>
        <v>0</v>
      </c>
      <c r="AD7" s="26"/>
      <c r="AE7" s="26"/>
      <c r="AF7" s="26"/>
      <c r="AG7" s="26"/>
      <c r="AH7" s="26"/>
      <c r="AI7" s="26"/>
      <c r="AJ7" s="107">
        <f t="shared" si="3"/>
        <v>0</v>
      </c>
      <c r="AK7" s="27"/>
      <c r="AL7" s="27"/>
      <c r="AM7" s="108">
        <f t="shared" si="4"/>
        <v>0</v>
      </c>
      <c r="AN7" s="109">
        <f t="shared" si="5"/>
        <v>0</v>
      </c>
      <c r="AO7" s="18"/>
    </row>
    <row r="8" spans="1:41" ht="61.5">
      <c r="A8" s="9" t="s">
        <v>78</v>
      </c>
      <c r="B8" s="9" t="s">
        <v>55</v>
      </c>
      <c r="C8" s="9" t="s">
        <v>53</v>
      </c>
      <c r="D8" s="3">
        <v>212</v>
      </c>
      <c r="E8" s="3">
        <v>204.1</v>
      </c>
      <c r="F8" s="3">
        <v>431</v>
      </c>
      <c r="G8" s="3">
        <v>417.4</v>
      </c>
      <c r="H8" s="3">
        <v>1147</v>
      </c>
      <c r="I8" s="3">
        <v>1117.5</v>
      </c>
      <c r="J8" s="3">
        <v>1075</v>
      </c>
      <c r="K8" s="3">
        <v>1037.3</v>
      </c>
      <c r="L8" s="3">
        <v>235</v>
      </c>
      <c r="M8" s="3">
        <v>226.1</v>
      </c>
      <c r="N8" s="3">
        <v>0</v>
      </c>
      <c r="O8" s="3">
        <v>0</v>
      </c>
      <c r="P8" s="110">
        <f t="shared" si="0"/>
        <v>3100</v>
      </c>
      <c r="Q8" s="110">
        <f t="shared" si="0"/>
        <v>3002.4</v>
      </c>
      <c r="R8" s="3">
        <v>129</v>
      </c>
      <c r="S8" s="3">
        <v>129</v>
      </c>
      <c r="T8" s="3">
        <v>18</v>
      </c>
      <c r="U8" s="3">
        <v>18</v>
      </c>
      <c r="V8" s="3">
        <v>104</v>
      </c>
      <c r="W8" s="3">
        <v>104</v>
      </c>
      <c r="X8" s="3">
        <v>105</v>
      </c>
      <c r="Y8" s="3">
        <v>105</v>
      </c>
      <c r="Z8" s="111">
        <f t="shared" si="1"/>
        <v>356</v>
      </c>
      <c r="AA8" s="111">
        <f t="shared" si="1"/>
        <v>356</v>
      </c>
      <c r="AB8" s="106">
        <f t="shared" si="2"/>
        <v>3456</v>
      </c>
      <c r="AC8" s="106">
        <f t="shared" si="2"/>
        <v>3358.4</v>
      </c>
      <c r="AD8" s="26">
        <v>10286200.170000006</v>
      </c>
      <c r="AE8" s="26">
        <v>124499.91</v>
      </c>
      <c r="AF8" s="26">
        <v>58181.22</v>
      </c>
      <c r="AG8" s="26">
        <v>67444.84</v>
      </c>
      <c r="AH8" s="26">
        <v>2131838.18</v>
      </c>
      <c r="AI8" s="26">
        <v>965848</v>
      </c>
      <c r="AJ8" s="107">
        <f t="shared" si="3"/>
        <v>13634012.320000006</v>
      </c>
      <c r="AK8" s="27">
        <v>339964</v>
      </c>
      <c r="AL8" s="27">
        <v>878028</v>
      </c>
      <c r="AM8" s="108">
        <f t="shared" si="4"/>
        <v>1217992</v>
      </c>
      <c r="AN8" s="109">
        <f t="shared" si="5"/>
        <v>14852004.320000006</v>
      </c>
      <c r="AO8" s="4"/>
    </row>
    <row r="9" spans="1:41" ht="61.5">
      <c r="A9" s="9" t="s">
        <v>26</v>
      </c>
      <c r="B9" s="9" t="s">
        <v>52</v>
      </c>
      <c r="C9" s="9" t="s">
        <v>53</v>
      </c>
      <c r="D9" s="3">
        <v>0</v>
      </c>
      <c r="E9" s="3">
        <v>0</v>
      </c>
      <c r="F9" s="3">
        <v>9</v>
      </c>
      <c r="G9" s="3">
        <v>9</v>
      </c>
      <c r="H9" s="3">
        <v>10</v>
      </c>
      <c r="I9" s="3">
        <v>9.86</v>
      </c>
      <c r="J9" s="3">
        <v>14</v>
      </c>
      <c r="K9" s="3">
        <v>13.69</v>
      </c>
      <c r="L9" s="3">
        <v>10</v>
      </c>
      <c r="M9" s="3">
        <v>5.64</v>
      </c>
      <c r="N9" s="3"/>
      <c r="O9" s="3"/>
      <c r="P9" s="110">
        <f t="shared" si="0"/>
        <v>43</v>
      </c>
      <c r="Q9" s="110">
        <f t="shared" si="0"/>
        <v>38.19</v>
      </c>
      <c r="R9" s="3">
        <v>0</v>
      </c>
      <c r="S9" s="3">
        <v>0</v>
      </c>
      <c r="T9" s="3"/>
      <c r="U9" s="3"/>
      <c r="V9" s="3">
        <v>2</v>
      </c>
      <c r="W9" s="3">
        <v>1.02</v>
      </c>
      <c r="X9" s="3"/>
      <c r="Y9" s="3"/>
      <c r="Z9" s="111">
        <f t="shared" si="1"/>
        <v>2</v>
      </c>
      <c r="AA9" s="111">
        <f t="shared" si="1"/>
        <v>1.02</v>
      </c>
      <c r="AB9" s="106">
        <f t="shared" si="2"/>
        <v>45</v>
      </c>
      <c r="AC9" s="106">
        <f t="shared" si="2"/>
        <v>39.21</v>
      </c>
      <c r="AD9" s="26">
        <v>158280.46</v>
      </c>
      <c r="AE9" s="26">
        <v>500</v>
      </c>
      <c r="AF9" s="26">
        <v>84255</v>
      </c>
      <c r="AG9" s="26"/>
      <c r="AH9" s="26">
        <v>29718.09</v>
      </c>
      <c r="AI9" s="26">
        <v>26893</v>
      </c>
      <c r="AJ9" s="107">
        <f t="shared" si="3"/>
        <v>299646.55</v>
      </c>
      <c r="AK9" s="27"/>
      <c r="AL9" s="27">
        <v>5271.33</v>
      </c>
      <c r="AM9" s="108">
        <f t="shared" si="4"/>
        <v>5271.33</v>
      </c>
      <c r="AN9" s="109">
        <f t="shared" si="5"/>
        <v>304917.88</v>
      </c>
      <c r="AO9" s="4"/>
    </row>
    <row r="10" spans="1:41" ht="61.5">
      <c r="A10" s="9" t="s">
        <v>79</v>
      </c>
      <c r="B10" s="9" t="s">
        <v>56</v>
      </c>
      <c r="C10" s="9" t="s">
        <v>53</v>
      </c>
      <c r="D10" s="3">
        <v>537</v>
      </c>
      <c r="E10" s="3">
        <v>473.69</v>
      </c>
      <c r="F10" s="3">
        <v>261</v>
      </c>
      <c r="G10" s="3">
        <v>246.15</v>
      </c>
      <c r="H10" s="3">
        <v>134</v>
      </c>
      <c r="I10" s="3">
        <v>130.36</v>
      </c>
      <c r="J10" s="3">
        <v>27</v>
      </c>
      <c r="K10" s="3">
        <v>25.61</v>
      </c>
      <c r="L10" s="3">
        <v>3</v>
      </c>
      <c r="M10" s="3">
        <v>3</v>
      </c>
      <c r="N10" s="3">
        <v>8</v>
      </c>
      <c r="O10" s="3">
        <v>6.73</v>
      </c>
      <c r="P10" s="110">
        <f t="shared" si="0"/>
        <v>970</v>
      </c>
      <c r="Q10" s="110">
        <f t="shared" si="0"/>
        <v>885.5400000000001</v>
      </c>
      <c r="R10" s="3"/>
      <c r="S10" s="3"/>
      <c r="T10" s="3"/>
      <c r="U10" s="3"/>
      <c r="V10" s="3"/>
      <c r="W10" s="3"/>
      <c r="X10" s="3">
        <v>9</v>
      </c>
      <c r="Y10" s="3">
        <v>9</v>
      </c>
      <c r="Z10" s="111">
        <f t="shared" si="1"/>
        <v>9</v>
      </c>
      <c r="AA10" s="111">
        <f t="shared" si="1"/>
        <v>9</v>
      </c>
      <c r="AB10" s="106">
        <f t="shared" si="2"/>
        <v>979</v>
      </c>
      <c r="AC10" s="106">
        <f t="shared" si="2"/>
        <v>894.5400000000001</v>
      </c>
      <c r="AD10" s="26">
        <v>1783251.43</v>
      </c>
      <c r="AE10" s="26">
        <v>28772.4</v>
      </c>
      <c r="AF10" s="26">
        <v>1158780.68</v>
      </c>
      <c r="AG10" s="26">
        <v>14693.4</v>
      </c>
      <c r="AH10" s="26">
        <v>321699.98</v>
      </c>
      <c r="AI10" s="26">
        <v>253605.3</v>
      </c>
      <c r="AJ10" s="107">
        <f t="shared" si="3"/>
        <v>3560803.1899999995</v>
      </c>
      <c r="AK10" s="27"/>
      <c r="AL10" s="27">
        <v>52660.91</v>
      </c>
      <c r="AM10" s="108">
        <f t="shared" si="4"/>
        <v>52660.91</v>
      </c>
      <c r="AN10" s="109">
        <f t="shared" si="5"/>
        <v>3613464.0999999996</v>
      </c>
      <c r="AO10" s="4"/>
    </row>
    <row r="11" spans="1:41" ht="61.5">
      <c r="A11" s="9" t="s">
        <v>28</v>
      </c>
      <c r="B11" s="9" t="s">
        <v>52</v>
      </c>
      <c r="C11" s="9" t="s">
        <v>53</v>
      </c>
      <c r="D11" s="3">
        <v>9</v>
      </c>
      <c r="E11" s="3">
        <v>9</v>
      </c>
      <c r="F11" s="3">
        <v>19</v>
      </c>
      <c r="G11" s="3">
        <v>18.67</v>
      </c>
      <c r="H11" s="3">
        <v>41</v>
      </c>
      <c r="I11" s="3">
        <v>40.61</v>
      </c>
      <c r="J11" s="3">
        <v>72</v>
      </c>
      <c r="K11" s="3">
        <v>67.79</v>
      </c>
      <c r="L11" s="3">
        <v>21</v>
      </c>
      <c r="M11" s="3">
        <v>20.9</v>
      </c>
      <c r="N11" s="3"/>
      <c r="O11" s="3"/>
      <c r="P11" s="110">
        <f t="shared" si="0"/>
        <v>162</v>
      </c>
      <c r="Q11" s="110">
        <f t="shared" si="0"/>
        <v>156.97</v>
      </c>
      <c r="R11" s="3">
        <v>9</v>
      </c>
      <c r="S11" s="3">
        <v>9</v>
      </c>
      <c r="T11" s="3">
        <v>6</v>
      </c>
      <c r="U11" s="3">
        <v>5.6</v>
      </c>
      <c r="V11" s="3">
        <v>13</v>
      </c>
      <c r="W11" s="3">
        <v>12.61</v>
      </c>
      <c r="X11" s="3"/>
      <c r="Y11" s="3"/>
      <c r="Z11" s="111">
        <f t="shared" si="1"/>
        <v>28</v>
      </c>
      <c r="AA11" s="111">
        <f t="shared" si="1"/>
        <v>27.21</v>
      </c>
      <c r="AB11" s="106">
        <f t="shared" si="2"/>
        <v>190</v>
      </c>
      <c r="AC11" s="106">
        <f t="shared" si="2"/>
        <v>184.18</v>
      </c>
      <c r="AD11" s="26">
        <v>833645</v>
      </c>
      <c r="AE11" s="26">
        <v>11650</v>
      </c>
      <c r="AF11" s="26"/>
      <c r="AG11" s="26"/>
      <c r="AH11" s="26">
        <v>122841</v>
      </c>
      <c r="AI11" s="26">
        <v>80529</v>
      </c>
      <c r="AJ11" s="107">
        <f t="shared" si="3"/>
        <v>1048665</v>
      </c>
      <c r="AK11" s="27">
        <v>86025</v>
      </c>
      <c r="AL11" s="27"/>
      <c r="AM11" s="108">
        <f t="shared" si="4"/>
        <v>86025</v>
      </c>
      <c r="AN11" s="109">
        <f t="shared" si="5"/>
        <v>1134690</v>
      </c>
      <c r="AO11" s="4"/>
    </row>
    <row r="12" spans="1:41" ht="61.5">
      <c r="A12" s="9" t="s">
        <v>29</v>
      </c>
      <c r="B12" s="9" t="s">
        <v>52</v>
      </c>
      <c r="C12" s="9" t="s">
        <v>53</v>
      </c>
      <c r="D12" s="3">
        <v>3</v>
      </c>
      <c r="E12" s="3">
        <v>3</v>
      </c>
      <c r="F12" s="3">
        <v>2</v>
      </c>
      <c r="G12" s="3">
        <v>1.8</v>
      </c>
      <c r="H12" s="3">
        <v>5</v>
      </c>
      <c r="I12" s="3">
        <v>4.6</v>
      </c>
      <c r="J12" s="3">
        <v>5</v>
      </c>
      <c r="K12" s="3">
        <v>4</v>
      </c>
      <c r="L12" s="3">
        <v>1</v>
      </c>
      <c r="M12" s="3">
        <v>1</v>
      </c>
      <c r="N12" s="3"/>
      <c r="O12" s="3"/>
      <c r="P12" s="110">
        <f t="shared" si="0"/>
        <v>16</v>
      </c>
      <c r="Q12" s="110">
        <f t="shared" si="0"/>
        <v>14.399999999999999</v>
      </c>
      <c r="R12" s="3"/>
      <c r="S12" s="3"/>
      <c r="T12" s="3"/>
      <c r="U12" s="3"/>
      <c r="V12" s="3"/>
      <c r="W12" s="3"/>
      <c r="X12" s="3"/>
      <c r="Y12" s="3"/>
      <c r="Z12" s="111">
        <f t="shared" si="1"/>
        <v>0</v>
      </c>
      <c r="AA12" s="111">
        <f t="shared" si="1"/>
        <v>0</v>
      </c>
      <c r="AB12" s="106">
        <f t="shared" si="2"/>
        <v>16</v>
      </c>
      <c r="AC12" s="106">
        <f t="shared" si="2"/>
        <v>14.399999999999999</v>
      </c>
      <c r="AD12" s="26">
        <v>52835.48</v>
      </c>
      <c r="AE12" s="26"/>
      <c r="AF12" s="26"/>
      <c r="AG12" s="26"/>
      <c r="AH12" s="26">
        <v>11029.009999999998</v>
      </c>
      <c r="AI12" s="26">
        <v>4711.240000000001</v>
      </c>
      <c r="AJ12" s="107">
        <f t="shared" si="3"/>
        <v>68575.73000000001</v>
      </c>
      <c r="AK12" s="27"/>
      <c r="AL12" s="27"/>
      <c r="AM12" s="108">
        <f t="shared" si="4"/>
        <v>0</v>
      </c>
      <c r="AN12" s="109">
        <f t="shared" si="5"/>
        <v>68575.73000000001</v>
      </c>
      <c r="AO12" s="4"/>
    </row>
    <row r="13" spans="1:41" ht="61.5">
      <c r="A13" s="9" t="s">
        <v>30</v>
      </c>
      <c r="B13" s="9" t="s">
        <v>52</v>
      </c>
      <c r="C13" s="9" t="s">
        <v>53</v>
      </c>
      <c r="D13" s="3">
        <v>452</v>
      </c>
      <c r="E13" s="3">
        <v>420.54</v>
      </c>
      <c r="F13" s="3">
        <v>629</v>
      </c>
      <c r="G13" s="3">
        <v>615.6</v>
      </c>
      <c r="H13" s="3">
        <v>330</v>
      </c>
      <c r="I13" s="3">
        <v>323.56</v>
      </c>
      <c r="J13" s="3">
        <v>28</v>
      </c>
      <c r="K13" s="3">
        <v>28</v>
      </c>
      <c r="L13" s="3">
        <v>7</v>
      </c>
      <c r="M13" s="3">
        <v>7</v>
      </c>
      <c r="N13" s="3">
        <v>0</v>
      </c>
      <c r="O13" s="3">
        <v>0</v>
      </c>
      <c r="P13" s="110">
        <f t="shared" si="0"/>
        <v>1446</v>
      </c>
      <c r="Q13" s="110">
        <f t="shared" si="0"/>
        <v>1394.7</v>
      </c>
      <c r="R13" s="3">
        <v>41</v>
      </c>
      <c r="S13" s="3">
        <v>31.2</v>
      </c>
      <c r="T13" s="3">
        <v>0</v>
      </c>
      <c r="U13" s="3">
        <v>0</v>
      </c>
      <c r="V13" s="3">
        <v>55</v>
      </c>
      <c r="W13" s="3">
        <v>36.1</v>
      </c>
      <c r="X13" s="3">
        <v>1</v>
      </c>
      <c r="Y13" s="3">
        <v>0.95</v>
      </c>
      <c r="Z13" s="111">
        <f t="shared" si="1"/>
        <v>97</v>
      </c>
      <c r="AA13" s="111">
        <f t="shared" si="1"/>
        <v>68.25</v>
      </c>
      <c r="AB13" s="106">
        <f t="shared" si="2"/>
        <v>1543</v>
      </c>
      <c r="AC13" s="106">
        <f t="shared" si="2"/>
        <v>1462.95</v>
      </c>
      <c r="AD13" s="26">
        <v>3524476.97</v>
      </c>
      <c r="AE13" s="26">
        <v>213107.59000000003</v>
      </c>
      <c r="AF13" s="26">
        <v>0</v>
      </c>
      <c r="AG13" s="26">
        <v>28428.75</v>
      </c>
      <c r="AH13" s="26">
        <v>386809.5</v>
      </c>
      <c r="AI13" s="26">
        <v>294522.36</v>
      </c>
      <c r="AJ13" s="107">
        <f t="shared" si="3"/>
        <v>4447345.17</v>
      </c>
      <c r="AK13" s="27">
        <v>333171</v>
      </c>
      <c r="AL13" s="27">
        <v>18683</v>
      </c>
      <c r="AM13" s="108">
        <f t="shared" si="4"/>
        <v>351854</v>
      </c>
      <c r="AN13" s="109">
        <f t="shared" si="5"/>
        <v>4799199.17</v>
      </c>
      <c r="AO13" s="4"/>
    </row>
    <row r="14" spans="1:41" ht="61.5">
      <c r="A14" s="9" t="s">
        <v>31</v>
      </c>
      <c r="B14" s="9" t="s">
        <v>52</v>
      </c>
      <c r="C14" s="9" t="s">
        <v>53</v>
      </c>
      <c r="D14" s="3">
        <v>34</v>
      </c>
      <c r="E14" s="3">
        <v>33.1</v>
      </c>
      <c r="F14" s="3">
        <v>7</v>
      </c>
      <c r="G14" s="3">
        <v>6.8</v>
      </c>
      <c r="H14" s="3">
        <v>49</v>
      </c>
      <c r="I14" s="3">
        <v>47.5</v>
      </c>
      <c r="J14" s="3">
        <v>12</v>
      </c>
      <c r="K14" s="3">
        <v>11.5</v>
      </c>
      <c r="L14" s="3">
        <v>2</v>
      </c>
      <c r="M14" s="3">
        <v>2</v>
      </c>
      <c r="N14" s="3">
        <v>0</v>
      </c>
      <c r="O14" s="3">
        <v>0</v>
      </c>
      <c r="P14" s="110">
        <f t="shared" si="0"/>
        <v>104</v>
      </c>
      <c r="Q14" s="110">
        <f t="shared" si="0"/>
        <v>100.9</v>
      </c>
      <c r="R14" s="3">
        <v>3</v>
      </c>
      <c r="S14" s="3">
        <v>3</v>
      </c>
      <c r="T14" s="3">
        <v>1</v>
      </c>
      <c r="U14" s="3">
        <v>1</v>
      </c>
      <c r="V14" s="3"/>
      <c r="W14" s="3"/>
      <c r="X14" s="3"/>
      <c r="Y14" s="3"/>
      <c r="Z14" s="111">
        <f t="shared" si="1"/>
        <v>4</v>
      </c>
      <c r="AA14" s="111">
        <f t="shared" si="1"/>
        <v>4</v>
      </c>
      <c r="AB14" s="106">
        <f t="shared" si="2"/>
        <v>108</v>
      </c>
      <c r="AC14" s="106">
        <f t="shared" si="2"/>
        <v>104.9</v>
      </c>
      <c r="AD14" s="26">
        <v>325453.26</v>
      </c>
      <c r="AE14" s="26">
        <v>0</v>
      </c>
      <c r="AF14" s="26">
        <v>0</v>
      </c>
      <c r="AG14" s="26">
        <v>147.72</v>
      </c>
      <c r="AH14" s="26">
        <v>52012.02</v>
      </c>
      <c r="AI14" s="26">
        <v>28219.47</v>
      </c>
      <c r="AJ14" s="107">
        <f t="shared" si="3"/>
        <v>405832.47</v>
      </c>
      <c r="AK14" s="27">
        <v>10050.72</v>
      </c>
      <c r="AL14" s="27"/>
      <c r="AM14" s="108">
        <f t="shared" si="4"/>
        <v>10050.72</v>
      </c>
      <c r="AN14" s="109">
        <f t="shared" si="5"/>
        <v>415883.18999999994</v>
      </c>
      <c r="AO14" s="4"/>
    </row>
    <row r="15" spans="1:41" ht="61.5">
      <c r="A15" s="9" t="s">
        <v>80</v>
      </c>
      <c r="B15" s="9" t="s">
        <v>52</v>
      </c>
      <c r="C15" s="9" t="s">
        <v>53</v>
      </c>
      <c r="D15" s="3">
        <v>19</v>
      </c>
      <c r="E15" s="3">
        <v>16.5</v>
      </c>
      <c r="F15" s="3">
        <v>27</v>
      </c>
      <c r="G15" s="3">
        <v>26.5</v>
      </c>
      <c r="H15" s="3">
        <v>70</v>
      </c>
      <c r="I15" s="3">
        <v>66.9</v>
      </c>
      <c r="J15" s="3">
        <v>15</v>
      </c>
      <c r="K15" s="3">
        <v>14.5</v>
      </c>
      <c r="L15" s="3">
        <v>3</v>
      </c>
      <c r="M15" s="3">
        <v>3</v>
      </c>
      <c r="N15" s="3">
        <v>8</v>
      </c>
      <c r="O15" s="3">
        <v>8</v>
      </c>
      <c r="P15" s="110">
        <f t="shared" si="0"/>
        <v>142</v>
      </c>
      <c r="Q15" s="110">
        <f t="shared" si="0"/>
        <v>135.4</v>
      </c>
      <c r="R15" s="3">
        <v>1</v>
      </c>
      <c r="S15" s="3">
        <v>1</v>
      </c>
      <c r="T15" s="3">
        <v>0</v>
      </c>
      <c r="U15" s="3">
        <v>0</v>
      </c>
      <c r="V15" s="3">
        <v>6</v>
      </c>
      <c r="W15" s="3">
        <v>6</v>
      </c>
      <c r="X15" s="3">
        <v>0</v>
      </c>
      <c r="Y15" s="3">
        <v>0</v>
      </c>
      <c r="Z15" s="111">
        <f t="shared" si="1"/>
        <v>7</v>
      </c>
      <c r="AA15" s="111">
        <f t="shared" si="1"/>
        <v>7</v>
      </c>
      <c r="AB15" s="106">
        <f t="shared" si="2"/>
        <v>149</v>
      </c>
      <c r="AC15" s="106">
        <f t="shared" si="2"/>
        <v>142.4</v>
      </c>
      <c r="AD15" s="26">
        <v>345443</v>
      </c>
      <c r="AE15" s="26">
        <v>5103</v>
      </c>
      <c r="AF15" s="26"/>
      <c r="AG15" s="26">
        <v>54</v>
      </c>
      <c r="AH15" s="26">
        <v>86654</v>
      </c>
      <c r="AI15" s="26">
        <v>23577</v>
      </c>
      <c r="AJ15" s="107">
        <f t="shared" si="3"/>
        <v>460831</v>
      </c>
      <c r="AK15" s="27">
        <v>6568</v>
      </c>
      <c r="AL15" s="27">
        <v>30810</v>
      </c>
      <c r="AM15" s="108">
        <f t="shared" si="4"/>
        <v>37378</v>
      </c>
      <c r="AN15" s="109">
        <f t="shared" si="5"/>
        <v>498209</v>
      </c>
      <c r="AO15" s="4"/>
    </row>
    <row r="16" spans="1:41" ht="61.5">
      <c r="A16" s="9" t="s">
        <v>33</v>
      </c>
      <c r="B16" s="9" t="s">
        <v>52</v>
      </c>
      <c r="C16" s="9" t="s">
        <v>53</v>
      </c>
      <c r="D16" s="3">
        <v>28</v>
      </c>
      <c r="E16" s="3">
        <v>26.68</v>
      </c>
      <c r="F16" s="3">
        <v>37</v>
      </c>
      <c r="G16" s="3">
        <v>35.31</v>
      </c>
      <c r="H16" s="3">
        <v>127</v>
      </c>
      <c r="I16" s="3">
        <v>119.84</v>
      </c>
      <c r="J16" s="3">
        <v>31</v>
      </c>
      <c r="K16" s="3">
        <v>28.73</v>
      </c>
      <c r="L16" s="3">
        <v>4</v>
      </c>
      <c r="M16" s="3">
        <v>4</v>
      </c>
      <c r="N16" s="3"/>
      <c r="O16" s="3"/>
      <c r="P16" s="110">
        <f t="shared" si="0"/>
        <v>227</v>
      </c>
      <c r="Q16" s="110">
        <f t="shared" si="0"/>
        <v>214.56</v>
      </c>
      <c r="R16" s="3">
        <v>3</v>
      </c>
      <c r="S16" s="3">
        <v>3</v>
      </c>
      <c r="T16" s="3"/>
      <c r="U16" s="3"/>
      <c r="V16" s="3">
        <v>8</v>
      </c>
      <c r="W16" s="3">
        <v>8</v>
      </c>
      <c r="X16" s="3"/>
      <c r="Y16" s="3"/>
      <c r="Z16" s="111">
        <f t="shared" si="1"/>
        <v>11</v>
      </c>
      <c r="AA16" s="111">
        <f t="shared" si="1"/>
        <v>11</v>
      </c>
      <c r="AB16" s="106">
        <f t="shared" si="2"/>
        <v>238</v>
      </c>
      <c r="AC16" s="106">
        <f t="shared" si="2"/>
        <v>225.56</v>
      </c>
      <c r="AD16" s="26">
        <v>581248.61</v>
      </c>
      <c r="AE16" s="26">
        <v>8892.27</v>
      </c>
      <c r="AF16" s="26">
        <v>13025</v>
      </c>
      <c r="AG16" s="26">
        <v>2259.09</v>
      </c>
      <c r="AH16" s="26">
        <v>149370.17</v>
      </c>
      <c r="AI16" s="26">
        <v>48048.33</v>
      </c>
      <c r="AJ16" s="107">
        <f t="shared" si="3"/>
        <v>802843.47</v>
      </c>
      <c r="AK16" s="27">
        <v>43519.19</v>
      </c>
      <c r="AL16" s="27"/>
      <c r="AM16" s="108">
        <f t="shared" si="4"/>
        <v>43519.19</v>
      </c>
      <c r="AN16" s="109">
        <f t="shared" si="5"/>
        <v>846362.6599999999</v>
      </c>
      <c r="AO16" s="4"/>
    </row>
    <row r="17" spans="1:41" ht="61.5">
      <c r="A17" s="9" t="s">
        <v>81</v>
      </c>
      <c r="B17" s="9" t="s">
        <v>52</v>
      </c>
      <c r="C17" s="9" t="s">
        <v>53</v>
      </c>
      <c r="D17" s="3">
        <v>33</v>
      </c>
      <c r="E17" s="3">
        <v>29</v>
      </c>
      <c r="F17" s="3">
        <v>30</v>
      </c>
      <c r="G17" s="3">
        <v>28</v>
      </c>
      <c r="H17" s="3">
        <v>24</v>
      </c>
      <c r="I17" s="3">
        <v>24</v>
      </c>
      <c r="J17" s="3">
        <v>5</v>
      </c>
      <c r="K17" s="3">
        <v>5</v>
      </c>
      <c r="L17" s="3"/>
      <c r="M17" s="3"/>
      <c r="N17" s="3">
        <v>5</v>
      </c>
      <c r="O17" s="3">
        <v>1</v>
      </c>
      <c r="P17" s="110">
        <f t="shared" si="0"/>
        <v>97</v>
      </c>
      <c r="Q17" s="110">
        <f t="shared" si="0"/>
        <v>87</v>
      </c>
      <c r="R17" s="3">
        <v>0</v>
      </c>
      <c r="S17" s="3">
        <v>0</v>
      </c>
      <c r="T17" s="3"/>
      <c r="U17" s="3"/>
      <c r="V17" s="3"/>
      <c r="W17" s="3"/>
      <c r="X17" s="3"/>
      <c r="Y17" s="3"/>
      <c r="Z17" s="111">
        <f t="shared" si="1"/>
        <v>0</v>
      </c>
      <c r="AA17" s="111">
        <f t="shared" si="1"/>
        <v>0</v>
      </c>
      <c r="AB17" s="106">
        <f t="shared" si="2"/>
        <v>97</v>
      </c>
      <c r="AC17" s="106">
        <f t="shared" si="2"/>
        <v>87</v>
      </c>
      <c r="AD17" s="26">
        <v>264378</v>
      </c>
      <c r="AE17" s="26">
        <v>15424</v>
      </c>
      <c r="AF17" s="26">
        <v>0</v>
      </c>
      <c r="AG17" s="26">
        <v>103</v>
      </c>
      <c r="AH17" s="26">
        <v>46979</v>
      </c>
      <c r="AI17" s="26">
        <v>25396</v>
      </c>
      <c r="AJ17" s="107">
        <f t="shared" si="3"/>
        <v>352280</v>
      </c>
      <c r="AK17" s="27">
        <v>0</v>
      </c>
      <c r="AL17" s="27"/>
      <c r="AM17" s="108">
        <f t="shared" si="4"/>
        <v>0</v>
      </c>
      <c r="AN17" s="109">
        <f t="shared" si="5"/>
        <v>352280</v>
      </c>
      <c r="AO17" s="4"/>
    </row>
    <row r="18" spans="1:41" ht="61.5">
      <c r="A18" s="9" t="s">
        <v>35</v>
      </c>
      <c r="B18" s="9" t="s">
        <v>52</v>
      </c>
      <c r="C18" s="9" t="s">
        <v>53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10">
        <f t="shared" si="0"/>
        <v>0</v>
      </c>
      <c r="Q18" s="110">
        <f t="shared" si="0"/>
        <v>0</v>
      </c>
      <c r="R18" s="3"/>
      <c r="S18" s="3"/>
      <c r="T18" s="3"/>
      <c r="U18" s="3"/>
      <c r="V18" s="3"/>
      <c r="W18" s="3"/>
      <c r="X18" s="3"/>
      <c r="Y18" s="3"/>
      <c r="Z18" s="111">
        <f t="shared" si="1"/>
        <v>0</v>
      </c>
      <c r="AA18" s="111">
        <f t="shared" si="1"/>
        <v>0</v>
      </c>
      <c r="AB18" s="106">
        <f t="shared" si="2"/>
        <v>0</v>
      </c>
      <c r="AC18" s="106">
        <f t="shared" si="2"/>
        <v>0</v>
      </c>
      <c r="AD18" s="26"/>
      <c r="AE18" s="26"/>
      <c r="AF18" s="26"/>
      <c r="AG18" s="26"/>
      <c r="AH18" s="26"/>
      <c r="AI18" s="26"/>
      <c r="AJ18" s="107">
        <f t="shared" si="3"/>
        <v>0</v>
      </c>
      <c r="AK18" s="27"/>
      <c r="AL18" s="27"/>
      <c r="AM18" s="108">
        <f t="shared" si="4"/>
        <v>0</v>
      </c>
      <c r="AN18" s="109">
        <f t="shared" si="5"/>
        <v>0</v>
      </c>
      <c r="AO18" s="4"/>
    </row>
    <row r="19" spans="1:41" ht="61.5">
      <c r="A19" s="9" t="s">
        <v>36</v>
      </c>
      <c r="B19" s="9" t="s">
        <v>52</v>
      </c>
      <c r="C19" s="9" t="s">
        <v>53</v>
      </c>
      <c r="D19" s="3">
        <v>6</v>
      </c>
      <c r="E19" s="3">
        <v>4.48</v>
      </c>
      <c r="F19" s="3">
        <v>39</v>
      </c>
      <c r="G19" s="3">
        <v>33.56</v>
      </c>
      <c r="H19" s="3">
        <v>127</v>
      </c>
      <c r="I19" s="3">
        <v>113.43</v>
      </c>
      <c r="J19" s="3">
        <v>62</v>
      </c>
      <c r="K19" s="3">
        <v>54.76</v>
      </c>
      <c r="L19" s="3">
        <v>34</v>
      </c>
      <c r="M19" s="3">
        <v>31.67</v>
      </c>
      <c r="N19" s="3"/>
      <c r="O19" s="3"/>
      <c r="P19" s="110">
        <f t="shared" si="0"/>
        <v>268</v>
      </c>
      <c r="Q19" s="110">
        <f t="shared" si="0"/>
        <v>237.90000000000003</v>
      </c>
      <c r="R19" s="3">
        <v>3</v>
      </c>
      <c r="S19" s="3">
        <v>2.25</v>
      </c>
      <c r="T19" s="3"/>
      <c r="U19" s="3"/>
      <c r="V19" s="3"/>
      <c r="W19" s="3"/>
      <c r="X19" s="3"/>
      <c r="Y19" s="3"/>
      <c r="Z19" s="111">
        <f t="shared" si="1"/>
        <v>3</v>
      </c>
      <c r="AA19" s="111">
        <f t="shared" si="1"/>
        <v>2.25</v>
      </c>
      <c r="AB19" s="106">
        <f t="shared" si="2"/>
        <v>271</v>
      </c>
      <c r="AC19" s="106">
        <f t="shared" si="2"/>
        <v>240.15000000000003</v>
      </c>
      <c r="AD19" s="26">
        <v>761008.99</v>
      </c>
      <c r="AE19" s="26">
        <v>1510.92</v>
      </c>
      <c r="AF19" s="26"/>
      <c r="AG19" s="26">
        <v>424.97</v>
      </c>
      <c r="AH19" s="26">
        <v>149404.52</v>
      </c>
      <c r="AI19" s="26">
        <v>65113.66</v>
      </c>
      <c r="AJ19" s="107">
        <f t="shared" si="3"/>
        <v>977463.06</v>
      </c>
      <c r="AK19" s="27">
        <v>4109.59</v>
      </c>
      <c r="AL19" s="27"/>
      <c r="AM19" s="108">
        <f t="shared" si="4"/>
        <v>4109.59</v>
      </c>
      <c r="AN19" s="109">
        <f t="shared" si="5"/>
        <v>981572.65</v>
      </c>
      <c r="AO19" s="4"/>
    </row>
    <row r="20" spans="1:41" ht="61.5">
      <c r="A20" s="9" t="s">
        <v>37</v>
      </c>
      <c r="B20" s="9" t="s">
        <v>56</v>
      </c>
      <c r="C20" s="9" t="s">
        <v>53</v>
      </c>
      <c r="D20" s="3">
        <v>726</v>
      </c>
      <c r="E20" s="3">
        <v>662.29</v>
      </c>
      <c r="F20" s="3">
        <v>308</v>
      </c>
      <c r="G20" s="3">
        <v>292.07</v>
      </c>
      <c r="H20" s="3">
        <v>778</v>
      </c>
      <c r="I20" s="3">
        <v>747.06</v>
      </c>
      <c r="J20" s="3">
        <v>87</v>
      </c>
      <c r="K20" s="3">
        <v>86.49</v>
      </c>
      <c r="L20" s="3">
        <v>8</v>
      </c>
      <c r="M20" s="3">
        <v>8</v>
      </c>
      <c r="N20" s="3">
        <v>0</v>
      </c>
      <c r="O20" s="3">
        <v>0</v>
      </c>
      <c r="P20" s="110">
        <f t="shared" si="0"/>
        <v>1907</v>
      </c>
      <c r="Q20" s="110">
        <f t="shared" si="0"/>
        <v>1795.9099999999999</v>
      </c>
      <c r="R20" s="3">
        <v>115</v>
      </c>
      <c r="S20" s="3">
        <v>115</v>
      </c>
      <c r="T20" s="3">
        <v>0</v>
      </c>
      <c r="U20" s="3">
        <v>0</v>
      </c>
      <c r="V20" s="3">
        <v>36</v>
      </c>
      <c r="W20" s="3">
        <v>36</v>
      </c>
      <c r="X20" s="3">
        <v>0</v>
      </c>
      <c r="Y20" s="3">
        <v>0</v>
      </c>
      <c r="Z20" s="111">
        <f t="shared" si="1"/>
        <v>151</v>
      </c>
      <c r="AA20" s="111">
        <f t="shared" si="1"/>
        <v>151</v>
      </c>
      <c r="AB20" s="106">
        <f t="shared" si="2"/>
        <v>2058</v>
      </c>
      <c r="AC20" s="106">
        <f t="shared" si="2"/>
        <v>1946.9099999999999</v>
      </c>
      <c r="AD20" s="26">
        <v>4288494</v>
      </c>
      <c r="AE20" s="26">
        <v>11943</v>
      </c>
      <c r="AF20" s="26">
        <v>0</v>
      </c>
      <c r="AG20" s="26">
        <v>7135</v>
      </c>
      <c r="AH20" s="26">
        <v>828582</v>
      </c>
      <c r="AI20" s="26">
        <v>327497</v>
      </c>
      <c r="AJ20" s="107">
        <f t="shared" si="3"/>
        <v>5463651</v>
      </c>
      <c r="AK20" s="27">
        <v>692082</v>
      </c>
      <c r="AL20" s="27">
        <v>0</v>
      </c>
      <c r="AM20" s="108">
        <f t="shared" si="4"/>
        <v>692082</v>
      </c>
      <c r="AN20" s="109">
        <f t="shared" si="5"/>
        <v>6155733</v>
      </c>
      <c r="AO20" s="4"/>
    </row>
    <row r="21" spans="1:41" ht="61.5">
      <c r="A21" s="9" t="s">
        <v>38</v>
      </c>
      <c r="B21" s="9" t="s">
        <v>52</v>
      </c>
      <c r="C21" s="9" t="s">
        <v>53</v>
      </c>
      <c r="D21" s="3">
        <v>419</v>
      </c>
      <c r="E21" s="3">
        <v>392</v>
      </c>
      <c r="F21" s="3">
        <v>543</v>
      </c>
      <c r="G21" s="3">
        <v>517.4</v>
      </c>
      <c r="H21" s="3">
        <v>1585</v>
      </c>
      <c r="I21" s="3">
        <v>1546</v>
      </c>
      <c r="J21" s="3">
        <v>211</v>
      </c>
      <c r="K21" s="3">
        <v>203.4</v>
      </c>
      <c r="L21" s="3">
        <v>108</v>
      </c>
      <c r="M21" s="3">
        <v>105</v>
      </c>
      <c r="N21" s="3">
        <v>60</v>
      </c>
      <c r="O21" s="3">
        <v>26</v>
      </c>
      <c r="P21" s="110">
        <f t="shared" si="0"/>
        <v>2926</v>
      </c>
      <c r="Q21" s="110">
        <f t="shared" si="0"/>
        <v>2789.8</v>
      </c>
      <c r="R21" s="3">
        <v>29</v>
      </c>
      <c r="S21" s="3">
        <v>29</v>
      </c>
      <c r="T21" s="3">
        <v>25</v>
      </c>
      <c r="U21" s="3">
        <v>25</v>
      </c>
      <c r="V21" s="3">
        <v>7</v>
      </c>
      <c r="W21" s="3">
        <v>7</v>
      </c>
      <c r="X21" s="3">
        <v>0</v>
      </c>
      <c r="Y21" s="3">
        <v>0</v>
      </c>
      <c r="Z21" s="111">
        <f t="shared" si="1"/>
        <v>61</v>
      </c>
      <c r="AA21" s="111">
        <f t="shared" si="1"/>
        <v>61</v>
      </c>
      <c r="AB21" s="106">
        <f t="shared" si="2"/>
        <v>2987</v>
      </c>
      <c r="AC21" s="106">
        <f t="shared" si="2"/>
        <v>2850.8</v>
      </c>
      <c r="AD21" s="26">
        <v>7836916</v>
      </c>
      <c r="AE21" s="26">
        <v>543870</v>
      </c>
      <c r="AF21" s="26">
        <v>0</v>
      </c>
      <c r="AG21" s="26">
        <v>36685</v>
      </c>
      <c r="AH21" s="26">
        <v>930168</v>
      </c>
      <c r="AI21" s="26">
        <v>714357</v>
      </c>
      <c r="AJ21" s="107">
        <f t="shared" si="3"/>
        <v>10061996</v>
      </c>
      <c r="AK21" s="27">
        <v>555552</v>
      </c>
      <c r="AL21" s="27">
        <v>7459</v>
      </c>
      <c r="AM21" s="108">
        <f t="shared" si="4"/>
        <v>563011</v>
      </c>
      <c r="AN21" s="109">
        <f t="shared" si="5"/>
        <v>10625007</v>
      </c>
      <c r="AO21" s="4"/>
    </row>
    <row r="22" spans="1:41" ht="61.5">
      <c r="A22" s="9" t="s">
        <v>39</v>
      </c>
      <c r="B22" s="9" t="s">
        <v>56</v>
      </c>
      <c r="C22" s="9" t="s">
        <v>53</v>
      </c>
      <c r="D22" s="3">
        <v>5</v>
      </c>
      <c r="E22" s="3">
        <v>3.89</v>
      </c>
      <c r="F22" s="3">
        <v>15</v>
      </c>
      <c r="G22" s="3">
        <v>14.26</v>
      </c>
      <c r="H22" s="3">
        <v>37</v>
      </c>
      <c r="I22" s="3">
        <v>36.61</v>
      </c>
      <c r="J22" s="3">
        <v>16</v>
      </c>
      <c r="K22" s="3">
        <v>15.56</v>
      </c>
      <c r="L22" s="3">
        <v>1</v>
      </c>
      <c r="M22" s="3">
        <v>1</v>
      </c>
      <c r="N22" s="3"/>
      <c r="O22" s="3"/>
      <c r="P22" s="110">
        <f t="shared" si="0"/>
        <v>74</v>
      </c>
      <c r="Q22" s="110">
        <f t="shared" si="0"/>
        <v>71.32</v>
      </c>
      <c r="R22" s="3"/>
      <c r="S22" s="3"/>
      <c r="T22" s="3"/>
      <c r="U22" s="3"/>
      <c r="V22" s="3"/>
      <c r="W22" s="3"/>
      <c r="X22" s="3"/>
      <c r="Y22" s="3"/>
      <c r="Z22" s="111">
        <f t="shared" si="1"/>
        <v>0</v>
      </c>
      <c r="AA22" s="111">
        <f t="shared" si="1"/>
        <v>0</v>
      </c>
      <c r="AB22" s="106">
        <f t="shared" si="2"/>
        <v>74</v>
      </c>
      <c r="AC22" s="106">
        <f t="shared" si="2"/>
        <v>71.32</v>
      </c>
      <c r="AD22" s="26">
        <v>228906.32</v>
      </c>
      <c r="AE22" s="26">
        <v>318.9</v>
      </c>
      <c r="AF22" s="26"/>
      <c r="AG22" s="26">
        <v>0.05</v>
      </c>
      <c r="AH22" s="26">
        <v>43664.24</v>
      </c>
      <c r="AI22" s="26">
        <v>19314.92</v>
      </c>
      <c r="AJ22" s="107">
        <f t="shared" si="3"/>
        <v>292204.43</v>
      </c>
      <c r="AK22" s="27">
        <v>0</v>
      </c>
      <c r="AL22" s="27">
        <v>187667</v>
      </c>
      <c r="AM22" s="108">
        <f t="shared" si="4"/>
        <v>187667</v>
      </c>
      <c r="AN22" s="109">
        <f t="shared" si="5"/>
        <v>479871.43</v>
      </c>
      <c r="AO22" s="4"/>
    </row>
    <row r="23" spans="1:41" ht="61.5">
      <c r="A23" s="9" t="s">
        <v>40</v>
      </c>
      <c r="B23" s="9" t="s">
        <v>52</v>
      </c>
      <c r="C23" s="9" t="s">
        <v>53</v>
      </c>
      <c r="D23" s="3">
        <v>259</v>
      </c>
      <c r="E23" s="3">
        <v>235.01</v>
      </c>
      <c r="F23" s="3">
        <v>437</v>
      </c>
      <c r="G23" s="3">
        <v>412.48</v>
      </c>
      <c r="H23" s="3">
        <v>1065</v>
      </c>
      <c r="I23" s="3">
        <v>1016.95</v>
      </c>
      <c r="J23" s="3">
        <v>403</v>
      </c>
      <c r="K23" s="3">
        <v>382.55</v>
      </c>
      <c r="L23" s="3">
        <v>22</v>
      </c>
      <c r="M23" s="3">
        <v>21.47</v>
      </c>
      <c r="N23" s="3">
        <v>214</v>
      </c>
      <c r="O23" s="3">
        <v>205.54</v>
      </c>
      <c r="P23" s="110">
        <f t="shared" si="0"/>
        <v>2400</v>
      </c>
      <c r="Q23" s="110">
        <f t="shared" si="0"/>
        <v>2274</v>
      </c>
      <c r="R23" s="3">
        <v>13</v>
      </c>
      <c r="S23" s="3">
        <v>13</v>
      </c>
      <c r="T23" s="3">
        <v>0</v>
      </c>
      <c r="U23" s="3">
        <v>0</v>
      </c>
      <c r="V23" s="3">
        <v>5</v>
      </c>
      <c r="W23" s="3">
        <v>5</v>
      </c>
      <c r="X23" s="3">
        <v>2</v>
      </c>
      <c r="Y23" s="3">
        <v>2</v>
      </c>
      <c r="Z23" s="111">
        <f t="shared" si="1"/>
        <v>20</v>
      </c>
      <c r="AA23" s="111">
        <f t="shared" si="1"/>
        <v>20</v>
      </c>
      <c r="AB23" s="106">
        <f t="shared" si="2"/>
        <v>2420</v>
      </c>
      <c r="AC23" s="106">
        <f t="shared" si="2"/>
        <v>2294</v>
      </c>
      <c r="AD23" s="26">
        <v>7350479</v>
      </c>
      <c r="AE23" s="26">
        <v>321002</v>
      </c>
      <c r="AF23" s="26">
        <v>0</v>
      </c>
      <c r="AG23" s="26">
        <v>29061.92</v>
      </c>
      <c r="AH23" s="26">
        <v>1828683.8</v>
      </c>
      <c r="AI23" s="26">
        <v>630564.93</v>
      </c>
      <c r="AJ23" s="107">
        <f t="shared" si="3"/>
        <v>10159791.65</v>
      </c>
      <c r="AK23" s="27">
        <v>227313.29</v>
      </c>
      <c r="AL23" s="27"/>
      <c r="AM23" s="108">
        <f t="shared" si="4"/>
        <v>227313.29</v>
      </c>
      <c r="AN23" s="109">
        <f t="shared" si="5"/>
        <v>10387104.94</v>
      </c>
      <c r="AO23" s="4"/>
    </row>
    <row r="24" spans="1:41" ht="61.5">
      <c r="A24" s="9" t="s">
        <v>41</v>
      </c>
      <c r="B24" s="9" t="s">
        <v>52</v>
      </c>
      <c r="C24" s="9" t="s">
        <v>53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0">
        <f>SUM(D24,F24,H24,J24,L24,N24)</f>
        <v>0</v>
      </c>
      <c r="Q24" s="110">
        <f>SUM(E24,G24,I24,K24,M24,O24)</f>
        <v>0</v>
      </c>
      <c r="R24" s="3"/>
      <c r="S24" s="3"/>
      <c r="T24" s="3"/>
      <c r="U24" s="3"/>
      <c r="V24" s="3"/>
      <c r="W24" s="3"/>
      <c r="X24" s="3"/>
      <c r="Y24" s="3"/>
      <c r="Z24" s="111">
        <f>SUM(R24,T24,V24,X24)</f>
        <v>0</v>
      </c>
      <c r="AA24" s="111">
        <f>SUM(S24,U24,W24,Y24)</f>
        <v>0</v>
      </c>
      <c r="AB24" s="106">
        <f>SUM(P24+Z24)</f>
        <v>0</v>
      </c>
      <c r="AC24" s="106">
        <f>SUM(Q24+AA24)</f>
        <v>0</v>
      </c>
      <c r="AD24" s="26"/>
      <c r="AE24" s="26"/>
      <c r="AF24" s="26"/>
      <c r="AG24" s="26"/>
      <c r="AH24" s="26"/>
      <c r="AI24" s="26"/>
      <c r="AJ24" s="107">
        <f t="shared" si="3"/>
        <v>0</v>
      </c>
      <c r="AK24" s="27"/>
      <c r="AL24" s="27"/>
      <c r="AM24" s="108">
        <f>SUM(AK24:AL24)</f>
        <v>0</v>
      </c>
      <c r="AN24" s="109">
        <f>SUM(AJ24+AM24)</f>
        <v>0</v>
      </c>
      <c r="AO24" s="4"/>
    </row>
    <row r="25" spans="1:41" ht="61.5">
      <c r="A25" s="9" t="s">
        <v>42</v>
      </c>
      <c r="B25" s="9" t="s">
        <v>52</v>
      </c>
      <c r="C25" s="9" t="s">
        <v>53</v>
      </c>
      <c r="D25" s="3">
        <v>137</v>
      </c>
      <c r="E25" s="3">
        <v>131</v>
      </c>
      <c r="F25" s="3">
        <v>265</v>
      </c>
      <c r="G25" s="3">
        <v>252.6</v>
      </c>
      <c r="H25" s="3">
        <v>963</v>
      </c>
      <c r="I25" s="3">
        <v>944.3</v>
      </c>
      <c r="J25" s="3">
        <v>314</v>
      </c>
      <c r="K25" s="3">
        <v>304.6</v>
      </c>
      <c r="L25" s="3">
        <v>33</v>
      </c>
      <c r="M25" s="3">
        <v>31</v>
      </c>
      <c r="N25" s="3">
        <v>104</v>
      </c>
      <c r="O25" s="3">
        <v>95.5</v>
      </c>
      <c r="P25" s="110">
        <f t="shared" si="0"/>
        <v>1816</v>
      </c>
      <c r="Q25" s="110">
        <f t="shared" si="0"/>
        <v>1759</v>
      </c>
      <c r="R25" s="3">
        <v>9</v>
      </c>
      <c r="S25" s="3">
        <v>8</v>
      </c>
      <c r="T25" s="3">
        <v>1</v>
      </c>
      <c r="U25" s="3">
        <v>1</v>
      </c>
      <c r="V25" s="3">
        <v>9</v>
      </c>
      <c r="W25" s="3">
        <v>9</v>
      </c>
      <c r="X25" s="3"/>
      <c r="Y25" s="3"/>
      <c r="Z25" s="111">
        <f t="shared" si="1"/>
        <v>19</v>
      </c>
      <c r="AA25" s="111">
        <f t="shared" si="1"/>
        <v>18</v>
      </c>
      <c r="AB25" s="106">
        <f t="shared" si="2"/>
        <v>1835</v>
      </c>
      <c r="AC25" s="106">
        <f t="shared" si="2"/>
        <v>1777</v>
      </c>
      <c r="AD25" s="26">
        <v>4978983</v>
      </c>
      <c r="AE25" s="26">
        <v>170582</v>
      </c>
      <c r="AF25" s="26">
        <v>4667</v>
      </c>
      <c r="AG25" s="26">
        <v>165642</v>
      </c>
      <c r="AH25" s="26">
        <v>1290992</v>
      </c>
      <c r="AI25" s="26">
        <v>435676</v>
      </c>
      <c r="AJ25" s="107">
        <f t="shared" si="3"/>
        <v>7046542</v>
      </c>
      <c r="AK25" s="27">
        <v>100000</v>
      </c>
      <c r="AL25" s="27"/>
      <c r="AM25" s="108">
        <f t="shared" si="4"/>
        <v>100000</v>
      </c>
      <c r="AN25" s="109">
        <f t="shared" si="5"/>
        <v>7146542</v>
      </c>
      <c r="AO25" s="4"/>
    </row>
    <row r="26" spans="1:41" ht="61.5">
      <c r="A26" s="9" t="s">
        <v>82</v>
      </c>
      <c r="B26" s="9" t="s">
        <v>56</v>
      </c>
      <c r="C26" s="9" t="s">
        <v>53</v>
      </c>
      <c r="D26" s="3">
        <v>101</v>
      </c>
      <c r="E26" s="3">
        <v>96.81</v>
      </c>
      <c r="F26" s="3">
        <v>419</v>
      </c>
      <c r="G26" s="3">
        <v>405.86</v>
      </c>
      <c r="H26" s="3">
        <v>575</v>
      </c>
      <c r="I26" s="3">
        <v>562.23</v>
      </c>
      <c r="J26" s="3">
        <v>167</v>
      </c>
      <c r="K26" s="3">
        <v>165.93</v>
      </c>
      <c r="L26" s="3">
        <v>44</v>
      </c>
      <c r="M26" s="3">
        <v>43.45</v>
      </c>
      <c r="N26" s="3">
        <v>1</v>
      </c>
      <c r="O26" s="3">
        <v>0.95</v>
      </c>
      <c r="P26" s="110">
        <f t="shared" si="0"/>
        <v>1307</v>
      </c>
      <c r="Q26" s="110">
        <f t="shared" si="0"/>
        <v>1275.2300000000002</v>
      </c>
      <c r="R26" s="3">
        <v>6</v>
      </c>
      <c r="S26" s="3">
        <v>6</v>
      </c>
      <c r="T26" s="3">
        <v>0</v>
      </c>
      <c r="U26" s="3">
        <v>0</v>
      </c>
      <c r="V26" s="3">
        <v>78</v>
      </c>
      <c r="W26" s="3">
        <v>78</v>
      </c>
      <c r="X26" s="3">
        <v>0</v>
      </c>
      <c r="Y26" s="3">
        <v>0</v>
      </c>
      <c r="Z26" s="111">
        <f t="shared" si="1"/>
        <v>84</v>
      </c>
      <c r="AA26" s="111">
        <f t="shared" si="1"/>
        <v>84</v>
      </c>
      <c r="AB26" s="106">
        <f t="shared" si="2"/>
        <v>1391</v>
      </c>
      <c r="AC26" s="106">
        <f t="shared" si="2"/>
        <v>1359.2300000000002</v>
      </c>
      <c r="AD26" s="26">
        <v>4316621.57</v>
      </c>
      <c r="AE26" s="26">
        <v>123774.77</v>
      </c>
      <c r="AF26" s="26">
        <v>469204.06</v>
      </c>
      <c r="AG26" s="26">
        <v>409.78</v>
      </c>
      <c r="AH26" s="26">
        <v>871166.68</v>
      </c>
      <c r="AI26" s="26">
        <v>460136.33</v>
      </c>
      <c r="AJ26" s="107">
        <f t="shared" si="3"/>
        <v>6241313.1899999995</v>
      </c>
      <c r="AK26" s="27">
        <v>928188</v>
      </c>
      <c r="AL26" s="27">
        <v>0</v>
      </c>
      <c r="AM26" s="108">
        <f t="shared" si="4"/>
        <v>928188</v>
      </c>
      <c r="AN26" s="109">
        <f t="shared" si="5"/>
        <v>7169501.1899999995</v>
      </c>
      <c r="AO26" s="4"/>
    </row>
    <row r="27" spans="1:41" ht="61.5">
      <c r="A27" s="9" t="s">
        <v>44</v>
      </c>
      <c r="B27" s="9" t="s">
        <v>52</v>
      </c>
      <c r="C27" s="9" t="s">
        <v>53</v>
      </c>
      <c r="D27" s="3">
        <v>1711</v>
      </c>
      <c r="E27" s="3">
        <v>1598.52</v>
      </c>
      <c r="F27" s="3">
        <v>704</v>
      </c>
      <c r="G27" s="3">
        <v>676.28</v>
      </c>
      <c r="H27" s="3">
        <v>101</v>
      </c>
      <c r="I27" s="3">
        <v>98.46</v>
      </c>
      <c r="J27" s="3">
        <v>12</v>
      </c>
      <c r="K27" s="3">
        <v>12</v>
      </c>
      <c r="L27" s="3">
        <v>8</v>
      </c>
      <c r="M27" s="3">
        <v>8</v>
      </c>
      <c r="N27" s="3">
        <v>7</v>
      </c>
      <c r="O27" s="3">
        <v>0.96</v>
      </c>
      <c r="P27" s="110">
        <f t="shared" si="0"/>
        <v>2543</v>
      </c>
      <c r="Q27" s="110">
        <f t="shared" si="0"/>
        <v>2394.2200000000003</v>
      </c>
      <c r="R27" s="3">
        <v>166</v>
      </c>
      <c r="S27" s="3">
        <v>166</v>
      </c>
      <c r="T27" s="3"/>
      <c r="U27" s="3"/>
      <c r="V27" s="3">
        <v>40</v>
      </c>
      <c r="W27" s="3">
        <v>40</v>
      </c>
      <c r="X27" s="3"/>
      <c r="Y27" s="3"/>
      <c r="Z27" s="111">
        <f t="shared" si="1"/>
        <v>206</v>
      </c>
      <c r="AA27" s="111">
        <f t="shared" si="1"/>
        <v>206</v>
      </c>
      <c r="AB27" s="106">
        <f t="shared" si="2"/>
        <v>2749</v>
      </c>
      <c r="AC27" s="106">
        <f t="shared" si="2"/>
        <v>2600.2200000000003</v>
      </c>
      <c r="AD27" s="26">
        <v>4229343.690000092</v>
      </c>
      <c r="AE27" s="26">
        <v>153982.76000000045</v>
      </c>
      <c r="AF27" s="26">
        <v>4597.25</v>
      </c>
      <c r="AG27" s="26">
        <v>219103.39000000004</v>
      </c>
      <c r="AH27" s="26">
        <v>309157.23000000074</v>
      </c>
      <c r="AI27" s="26">
        <v>345943.3299999992</v>
      </c>
      <c r="AJ27" s="107">
        <f t="shared" si="3"/>
        <v>5262127.650000092</v>
      </c>
      <c r="AK27" s="27">
        <v>1335586.4499999997</v>
      </c>
      <c r="AL27" s="27">
        <v>0</v>
      </c>
      <c r="AM27" s="108">
        <f t="shared" si="4"/>
        <v>1335586.4499999997</v>
      </c>
      <c r="AN27" s="109">
        <f t="shared" si="5"/>
        <v>6597714.100000091</v>
      </c>
      <c r="AO27" s="4"/>
    </row>
    <row r="28" spans="1:41" ht="61.5">
      <c r="A28" s="9" t="s">
        <v>83</v>
      </c>
      <c r="B28" s="9" t="s">
        <v>52</v>
      </c>
      <c r="C28" s="9" t="s">
        <v>53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10">
        <f t="shared" si="0"/>
        <v>0</v>
      </c>
      <c r="Q28" s="110">
        <f t="shared" si="0"/>
        <v>0</v>
      </c>
      <c r="R28" s="3"/>
      <c r="S28" s="3"/>
      <c r="T28" s="3"/>
      <c r="U28" s="3"/>
      <c r="V28" s="3"/>
      <c r="W28" s="3"/>
      <c r="X28" s="3"/>
      <c r="Y28" s="3"/>
      <c r="Z28" s="111">
        <f t="shared" si="1"/>
        <v>0</v>
      </c>
      <c r="AA28" s="111">
        <f t="shared" si="1"/>
        <v>0</v>
      </c>
      <c r="AB28" s="106">
        <f t="shared" si="2"/>
        <v>0</v>
      </c>
      <c r="AC28" s="106">
        <f t="shared" si="2"/>
        <v>0</v>
      </c>
      <c r="AD28" s="26"/>
      <c r="AE28" s="26"/>
      <c r="AF28" s="26"/>
      <c r="AG28" s="26"/>
      <c r="AH28" s="26"/>
      <c r="AI28" s="26"/>
      <c r="AJ28" s="107">
        <f t="shared" si="3"/>
        <v>0</v>
      </c>
      <c r="AK28" s="27"/>
      <c r="AL28" s="27"/>
      <c r="AM28" s="108">
        <f t="shared" si="4"/>
        <v>0</v>
      </c>
      <c r="AN28" s="109">
        <f t="shared" si="5"/>
        <v>0</v>
      </c>
      <c r="AO28" s="4"/>
    </row>
    <row r="29" spans="1:41" ht="61.5">
      <c r="A29" s="9" t="s">
        <v>46</v>
      </c>
      <c r="B29" s="9" t="s">
        <v>52</v>
      </c>
      <c r="C29" s="9" t="s">
        <v>53</v>
      </c>
      <c r="D29" s="3">
        <v>25</v>
      </c>
      <c r="E29" s="3">
        <v>25</v>
      </c>
      <c r="F29" s="3">
        <v>14</v>
      </c>
      <c r="G29" s="3">
        <v>13.6</v>
      </c>
      <c r="H29" s="3">
        <v>52</v>
      </c>
      <c r="I29" s="3">
        <v>50.6</v>
      </c>
      <c r="J29" s="3">
        <v>8</v>
      </c>
      <c r="K29" s="3">
        <v>8</v>
      </c>
      <c r="L29" s="3">
        <v>5</v>
      </c>
      <c r="M29" s="3">
        <v>5</v>
      </c>
      <c r="N29" s="3"/>
      <c r="O29" s="3"/>
      <c r="P29" s="110">
        <f t="shared" si="0"/>
        <v>104</v>
      </c>
      <c r="Q29" s="110">
        <f t="shared" si="0"/>
        <v>102.2</v>
      </c>
      <c r="R29" s="3"/>
      <c r="S29" s="3"/>
      <c r="T29" s="3"/>
      <c r="U29" s="3"/>
      <c r="V29" s="3">
        <v>2</v>
      </c>
      <c r="W29" s="3">
        <v>1.6</v>
      </c>
      <c r="X29" s="3"/>
      <c r="Y29" s="3"/>
      <c r="Z29" s="111">
        <f t="shared" si="1"/>
        <v>2</v>
      </c>
      <c r="AA29" s="111">
        <f t="shared" si="1"/>
        <v>1.6</v>
      </c>
      <c r="AB29" s="106">
        <f t="shared" si="2"/>
        <v>106</v>
      </c>
      <c r="AC29" s="106">
        <f t="shared" si="2"/>
        <v>103.8</v>
      </c>
      <c r="AD29" s="26">
        <v>303828.83</v>
      </c>
      <c r="AE29" s="26"/>
      <c r="AF29" s="26"/>
      <c r="AG29" s="26"/>
      <c r="AH29" s="26">
        <v>54777.58</v>
      </c>
      <c r="AI29" s="26">
        <v>26046.84</v>
      </c>
      <c r="AJ29" s="107">
        <f t="shared" si="3"/>
        <v>384653.25000000006</v>
      </c>
      <c r="AK29" s="27">
        <v>9000</v>
      </c>
      <c r="AL29" s="27"/>
      <c r="AM29" s="108">
        <f t="shared" si="4"/>
        <v>9000</v>
      </c>
      <c r="AN29" s="109">
        <f t="shared" si="5"/>
        <v>393653.25000000006</v>
      </c>
      <c r="AO29" s="4"/>
    </row>
    <row r="30" spans="1:41" ht="61.5">
      <c r="A30" s="9" t="s">
        <v>47</v>
      </c>
      <c r="B30" s="9" t="s">
        <v>56</v>
      </c>
      <c r="C30" s="9" t="s">
        <v>53</v>
      </c>
      <c r="D30" s="3">
        <v>233</v>
      </c>
      <c r="E30" s="3">
        <v>206.67</v>
      </c>
      <c r="F30" s="3">
        <v>234</v>
      </c>
      <c r="G30" s="3">
        <v>221.25</v>
      </c>
      <c r="H30" s="3">
        <v>264</v>
      </c>
      <c r="I30" s="3">
        <v>257.58</v>
      </c>
      <c r="J30" s="3">
        <v>234</v>
      </c>
      <c r="K30" s="3">
        <v>221.52</v>
      </c>
      <c r="L30" s="3">
        <v>27</v>
      </c>
      <c r="M30" s="3">
        <v>27</v>
      </c>
      <c r="N30" s="3"/>
      <c r="O30" s="3"/>
      <c r="P30" s="110">
        <f t="shared" si="0"/>
        <v>992</v>
      </c>
      <c r="Q30" s="110">
        <f t="shared" si="0"/>
        <v>934.02</v>
      </c>
      <c r="R30" s="3">
        <v>30</v>
      </c>
      <c r="S30" s="3">
        <v>30</v>
      </c>
      <c r="T30" s="3"/>
      <c r="U30" s="3"/>
      <c r="V30" s="3">
        <v>26</v>
      </c>
      <c r="W30" s="3">
        <v>26</v>
      </c>
      <c r="X30" s="3"/>
      <c r="Y30" s="3"/>
      <c r="Z30" s="111">
        <f t="shared" si="1"/>
        <v>56</v>
      </c>
      <c r="AA30" s="111">
        <f t="shared" si="1"/>
        <v>56</v>
      </c>
      <c r="AB30" s="106">
        <f t="shared" si="2"/>
        <v>1048</v>
      </c>
      <c r="AC30" s="106">
        <f t="shared" si="2"/>
        <v>990.02</v>
      </c>
      <c r="AD30" s="26">
        <v>2446023</v>
      </c>
      <c r="AE30" s="26">
        <v>92060</v>
      </c>
      <c r="AF30" s="26">
        <v>15602</v>
      </c>
      <c r="AG30" s="26">
        <v>100991</v>
      </c>
      <c r="AH30" s="26">
        <v>526712</v>
      </c>
      <c r="AI30" s="26">
        <v>276084</v>
      </c>
      <c r="AJ30" s="107">
        <f t="shared" si="3"/>
        <v>3457472</v>
      </c>
      <c r="AK30" s="27">
        <v>398174</v>
      </c>
      <c r="AL30" s="27"/>
      <c r="AM30" s="108">
        <f t="shared" si="4"/>
        <v>398174</v>
      </c>
      <c r="AN30" s="109">
        <f t="shared" si="5"/>
        <v>3855646</v>
      </c>
      <c r="AO30" s="4"/>
    </row>
    <row r="31" spans="1:41" ht="61.5">
      <c r="A31" s="9" t="s">
        <v>48</v>
      </c>
      <c r="B31" s="9" t="s">
        <v>56</v>
      </c>
      <c r="C31" s="9" t="s">
        <v>53</v>
      </c>
      <c r="D31" s="3">
        <v>1</v>
      </c>
      <c r="E31" s="3">
        <v>1</v>
      </c>
      <c r="F31" s="3">
        <v>6</v>
      </c>
      <c r="G31" s="3">
        <v>6</v>
      </c>
      <c r="H31" s="3">
        <v>13</v>
      </c>
      <c r="I31" s="3">
        <v>13</v>
      </c>
      <c r="J31" s="3">
        <v>21</v>
      </c>
      <c r="K31" s="3">
        <v>20.4</v>
      </c>
      <c r="L31" s="3">
        <v>4</v>
      </c>
      <c r="M31" s="3">
        <v>4</v>
      </c>
      <c r="N31" s="3">
        <v>1</v>
      </c>
      <c r="O31" s="3">
        <v>1</v>
      </c>
      <c r="P31" s="110">
        <f t="shared" si="0"/>
        <v>46</v>
      </c>
      <c r="Q31" s="110">
        <f t="shared" si="0"/>
        <v>45.4</v>
      </c>
      <c r="R31" s="3">
        <v>2</v>
      </c>
      <c r="S31" s="3">
        <v>2</v>
      </c>
      <c r="T31" s="3"/>
      <c r="U31" s="3"/>
      <c r="V31" s="3">
        <v>2</v>
      </c>
      <c r="W31" s="3">
        <v>2</v>
      </c>
      <c r="X31" s="3"/>
      <c r="Y31" s="3"/>
      <c r="Z31" s="111">
        <f t="shared" si="1"/>
        <v>4</v>
      </c>
      <c r="AA31" s="111">
        <f t="shared" si="1"/>
        <v>4</v>
      </c>
      <c r="AB31" s="106">
        <f t="shared" si="2"/>
        <v>50</v>
      </c>
      <c r="AC31" s="106">
        <f t="shared" si="2"/>
        <v>49.4</v>
      </c>
      <c r="AD31" s="26">
        <v>153067.85</v>
      </c>
      <c r="AE31" s="26"/>
      <c r="AF31" s="26"/>
      <c r="AG31" s="26"/>
      <c r="AH31" s="26">
        <v>31807.24</v>
      </c>
      <c r="AI31" s="26">
        <v>13487.41</v>
      </c>
      <c r="AJ31" s="107">
        <f t="shared" si="3"/>
        <v>198362.5</v>
      </c>
      <c r="AK31" s="27">
        <v>38065.86</v>
      </c>
      <c r="AL31" s="27"/>
      <c r="AM31" s="108">
        <f t="shared" si="4"/>
        <v>38065.86</v>
      </c>
      <c r="AN31" s="109">
        <f t="shared" si="5"/>
        <v>236428.36</v>
      </c>
      <c r="AO31" s="4"/>
    </row>
    <row r="32" spans="1:41" ht="61.5">
      <c r="A32" s="9" t="s">
        <v>49</v>
      </c>
      <c r="B32" s="9" t="s">
        <v>52</v>
      </c>
      <c r="C32" s="9" t="s">
        <v>53</v>
      </c>
      <c r="D32" s="3">
        <v>58</v>
      </c>
      <c r="E32" s="3">
        <v>54.38</v>
      </c>
      <c r="F32" s="3">
        <v>81</v>
      </c>
      <c r="G32" s="3">
        <v>78.59</v>
      </c>
      <c r="H32" s="3">
        <v>310</v>
      </c>
      <c r="I32" s="3">
        <v>306.75</v>
      </c>
      <c r="J32" s="3">
        <v>113</v>
      </c>
      <c r="K32" s="3">
        <v>111.17</v>
      </c>
      <c r="L32" s="3">
        <v>10</v>
      </c>
      <c r="M32" s="3">
        <v>9.6</v>
      </c>
      <c r="N32" s="3">
        <v>18</v>
      </c>
      <c r="O32" s="3">
        <v>18</v>
      </c>
      <c r="P32" s="110">
        <f t="shared" si="0"/>
        <v>590</v>
      </c>
      <c r="Q32" s="110">
        <f t="shared" si="0"/>
        <v>578.49</v>
      </c>
      <c r="R32" s="3">
        <v>6</v>
      </c>
      <c r="S32" s="3">
        <v>6</v>
      </c>
      <c r="T32" s="3">
        <v>0</v>
      </c>
      <c r="U32" s="3">
        <v>0</v>
      </c>
      <c r="V32" s="3">
        <v>395</v>
      </c>
      <c r="W32" s="3">
        <v>395</v>
      </c>
      <c r="X32" s="3">
        <v>0</v>
      </c>
      <c r="Y32" s="3">
        <v>0</v>
      </c>
      <c r="Z32" s="111">
        <f t="shared" si="1"/>
        <v>401</v>
      </c>
      <c r="AA32" s="111">
        <f t="shared" si="1"/>
        <v>401</v>
      </c>
      <c r="AB32" s="106">
        <f t="shared" si="2"/>
        <v>991</v>
      </c>
      <c r="AC32" s="106">
        <f t="shared" si="2"/>
        <v>979.49</v>
      </c>
      <c r="AD32" s="26">
        <v>1918736</v>
      </c>
      <c r="AE32" s="26">
        <v>0</v>
      </c>
      <c r="AF32" s="26">
        <v>69643</v>
      </c>
      <c r="AG32" s="26">
        <v>80120</v>
      </c>
      <c r="AH32" s="26">
        <v>285944.23</v>
      </c>
      <c r="AI32" s="26">
        <v>209494</v>
      </c>
      <c r="AJ32" s="107">
        <f t="shared" si="3"/>
        <v>2563937.23</v>
      </c>
      <c r="AK32" s="27">
        <v>1565107</v>
      </c>
      <c r="AL32" s="27">
        <v>0</v>
      </c>
      <c r="AM32" s="108">
        <f t="shared" si="4"/>
        <v>1565107</v>
      </c>
      <c r="AN32" s="109">
        <f t="shared" si="5"/>
        <v>4129044.23</v>
      </c>
      <c r="AO32" s="4" t="s">
        <v>73</v>
      </c>
    </row>
    <row r="33" spans="1:41" ht="61.5">
      <c r="A33" s="9" t="s">
        <v>84</v>
      </c>
      <c r="B33" s="9" t="s">
        <v>57</v>
      </c>
      <c r="C33" s="9" t="s">
        <v>53</v>
      </c>
      <c r="D33" s="3">
        <v>35</v>
      </c>
      <c r="E33" s="3">
        <v>30.19</v>
      </c>
      <c r="F33" s="3">
        <v>546</v>
      </c>
      <c r="G33" s="3">
        <v>533.73</v>
      </c>
      <c r="H33" s="3">
        <v>421</v>
      </c>
      <c r="I33" s="3">
        <v>411.70000000000005</v>
      </c>
      <c r="J33" s="3">
        <v>131</v>
      </c>
      <c r="K33" s="3">
        <v>128.62</v>
      </c>
      <c r="L33" s="3">
        <v>5</v>
      </c>
      <c r="M33" s="3">
        <v>4.6</v>
      </c>
      <c r="N33" s="3">
        <v>3</v>
      </c>
      <c r="O33" s="3">
        <v>0.73</v>
      </c>
      <c r="P33" s="110">
        <f t="shared" si="0"/>
        <v>1141</v>
      </c>
      <c r="Q33" s="110">
        <f t="shared" si="0"/>
        <v>1109.5700000000002</v>
      </c>
      <c r="R33" s="3">
        <v>65</v>
      </c>
      <c r="S33" s="3">
        <v>65</v>
      </c>
      <c r="T33" s="3">
        <v>2</v>
      </c>
      <c r="U33" s="3">
        <v>2</v>
      </c>
      <c r="V33" s="3">
        <v>86</v>
      </c>
      <c r="W33" s="3">
        <v>86</v>
      </c>
      <c r="X33" s="3"/>
      <c r="Y33" s="3"/>
      <c r="Z33" s="111">
        <f t="shared" si="1"/>
        <v>153</v>
      </c>
      <c r="AA33" s="111">
        <f t="shared" si="1"/>
        <v>153</v>
      </c>
      <c r="AB33" s="106">
        <f t="shared" si="2"/>
        <v>1294</v>
      </c>
      <c r="AC33" s="106">
        <f t="shared" si="2"/>
        <v>1262.5700000000002</v>
      </c>
      <c r="AD33" s="26">
        <v>3006337</v>
      </c>
      <c r="AE33" s="26">
        <v>39838</v>
      </c>
      <c r="AF33" s="26">
        <v>1263302</v>
      </c>
      <c r="AG33" s="26">
        <v>45778</v>
      </c>
      <c r="AH33" s="26">
        <v>584033</v>
      </c>
      <c r="AI33" s="26">
        <v>403307</v>
      </c>
      <c r="AJ33" s="107">
        <f t="shared" si="3"/>
        <v>5342595</v>
      </c>
      <c r="AK33" s="27">
        <v>1089214.01</v>
      </c>
      <c r="AL33" s="27"/>
      <c r="AM33" s="108">
        <f t="shared" si="4"/>
        <v>1089214.01</v>
      </c>
      <c r="AN33" s="109">
        <f t="shared" si="5"/>
        <v>6431809.01</v>
      </c>
      <c r="AO33" s="4"/>
    </row>
    <row r="34" spans="1:41" ht="61.5">
      <c r="A34" s="9" t="s">
        <v>51</v>
      </c>
      <c r="B34" s="9" t="s">
        <v>57</v>
      </c>
      <c r="C34" s="9" t="s">
        <v>53</v>
      </c>
      <c r="D34" s="3"/>
      <c r="E34" s="3"/>
      <c r="F34" s="3"/>
      <c r="G34" s="3"/>
      <c r="H34" s="3"/>
      <c r="I34" s="3"/>
      <c r="J34" s="3"/>
      <c r="K34" s="3"/>
      <c r="L34" s="3">
        <v>2</v>
      </c>
      <c r="M34" s="3">
        <v>2</v>
      </c>
      <c r="N34" s="3">
        <v>1996</v>
      </c>
      <c r="O34" s="3">
        <v>1917.8</v>
      </c>
      <c r="P34" s="110">
        <f t="shared" si="0"/>
        <v>1998</v>
      </c>
      <c r="Q34" s="110">
        <f t="shared" si="0"/>
        <v>1919.8</v>
      </c>
      <c r="R34" s="3">
        <v>70</v>
      </c>
      <c r="S34" s="3">
        <v>70</v>
      </c>
      <c r="T34" s="3">
        <v>0</v>
      </c>
      <c r="U34" s="3">
        <v>0</v>
      </c>
      <c r="V34" s="3">
        <v>8</v>
      </c>
      <c r="W34" s="3">
        <v>8</v>
      </c>
      <c r="X34" s="3">
        <v>0</v>
      </c>
      <c r="Y34" s="3">
        <v>0</v>
      </c>
      <c r="Z34" s="111">
        <f t="shared" si="1"/>
        <v>78</v>
      </c>
      <c r="AA34" s="111">
        <f t="shared" si="1"/>
        <v>78</v>
      </c>
      <c r="AB34" s="106">
        <f t="shared" si="2"/>
        <v>2076</v>
      </c>
      <c r="AC34" s="106">
        <f t="shared" si="2"/>
        <v>1997.8</v>
      </c>
      <c r="AD34" s="26">
        <v>4970850</v>
      </c>
      <c r="AE34" s="26">
        <v>352077</v>
      </c>
      <c r="AF34" s="26">
        <v>259358</v>
      </c>
      <c r="AG34" s="26">
        <v>171491</v>
      </c>
      <c r="AH34" s="26">
        <v>1020978</v>
      </c>
      <c r="AI34" s="26">
        <v>788653</v>
      </c>
      <c r="AJ34" s="107">
        <f t="shared" si="3"/>
        <v>7563407</v>
      </c>
      <c r="AK34" s="27">
        <v>431215</v>
      </c>
      <c r="AL34" s="27"/>
      <c r="AM34" s="108">
        <f t="shared" si="4"/>
        <v>431215</v>
      </c>
      <c r="AN34" s="109">
        <f t="shared" si="5"/>
        <v>7994622</v>
      </c>
      <c r="AO34" s="4"/>
    </row>
    <row r="35" spans="1:41" ht="15">
      <c r="A35" s="3"/>
      <c r="B35" s="3"/>
      <c r="C35" s="3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36"/>
      <c r="Q35" s="36"/>
      <c r="R35" s="105"/>
      <c r="S35" s="105"/>
      <c r="T35" s="105"/>
      <c r="U35" s="105"/>
      <c r="V35" s="105"/>
      <c r="W35" s="105"/>
      <c r="X35" s="105"/>
      <c r="Y35" s="105"/>
      <c r="Z35" s="65"/>
      <c r="AA35" s="65"/>
      <c r="AB35" s="36"/>
      <c r="AC35" s="36"/>
      <c r="AD35" s="23"/>
      <c r="AE35" s="23"/>
      <c r="AF35" s="23"/>
      <c r="AG35" s="23"/>
      <c r="AH35" s="23"/>
      <c r="AI35" s="23"/>
      <c r="AJ35" s="41"/>
      <c r="AK35" s="22"/>
      <c r="AL35" s="22"/>
      <c r="AM35" s="42"/>
      <c r="AN35" s="43"/>
      <c r="AO35" s="4"/>
    </row>
    <row r="36" spans="1:41" ht="15">
      <c r="A36" s="3"/>
      <c r="B36" s="3"/>
      <c r="C36" s="3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36"/>
      <c r="Q36" s="36"/>
      <c r="R36" s="105"/>
      <c r="S36" s="105"/>
      <c r="T36" s="105"/>
      <c r="U36" s="105"/>
      <c r="V36" s="105"/>
      <c r="W36" s="105"/>
      <c r="X36" s="105"/>
      <c r="Y36" s="105"/>
      <c r="Z36" s="65"/>
      <c r="AA36" s="65"/>
      <c r="AB36" s="36"/>
      <c r="AC36" s="36"/>
      <c r="AD36" s="23"/>
      <c r="AE36" s="23"/>
      <c r="AF36" s="23"/>
      <c r="AG36" s="23"/>
      <c r="AH36" s="23"/>
      <c r="AI36" s="23"/>
      <c r="AJ36" s="41"/>
      <c r="AK36" s="22"/>
      <c r="AL36" s="22"/>
      <c r="AM36" s="42"/>
      <c r="AN36" s="43"/>
      <c r="AO36" s="4"/>
    </row>
    <row r="37" spans="1:41" ht="15">
      <c r="A37" s="3"/>
      <c r="B37" s="3"/>
      <c r="C37" s="3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36"/>
      <c r="Q37" s="36"/>
      <c r="R37" s="105"/>
      <c r="S37" s="105"/>
      <c r="T37" s="105"/>
      <c r="U37" s="105"/>
      <c r="V37" s="105"/>
      <c r="W37" s="105"/>
      <c r="X37" s="105"/>
      <c r="Y37" s="105"/>
      <c r="Z37" s="65"/>
      <c r="AA37" s="65"/>
      <c r="AB37" s="36"/>
      <c r="AC37" s="36"/>
      <c r="AD37" s="23"/>
      <c r="AE37" s="23"/>
      <c r="AF37" s="23"/>
      <c r="AG37" s="23"/>
      <c r="AH37" s="23"/>
      <c r="AI37" s="23"/>
      <c r="AJ37" s="41"/>
      <c r="AK37" s="22"/>
      <c r="AL37" s="22"/>
      <c r="AM37" s="42"/>
      <c r="AN37" s="43"/>
      <c r="AO37" s="4"/>
    </row>
    <row r="38" spans="1:41" ht="15">
      <c r="A38" s="3"/>
      <c r="B38" s="3"/>
      <c r="C38" s="3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36"/>
      <c r="Q38" s="36"/>
      <c r="R38" s="105"/>
      <c r="S38" s="105"/>
      <c r="T38" s="105"/>
      <c r="U38" s="105"/>
      <c r="V38" s="105"/>
      <c r="W38" s="105"/>
      <c r="X38" s="105"/>
      <c r="Y38" s="105"/>
      <c r="Z38" s="65"/>
      <c r="AA38" s="65"/>
      <c r="AB38" s="36"/>
      <c r="AC38" s="36"/>
      <c r="AD38" s="23"/>
      <c r="AE38" s="23"/>
      <c r="AF38" s="23"/>
      <c r="AG38" s="23"/>
      <c r="AH38" s="23"/>
      <c r="AI38" s="23"/>
      <c r="AJ38" s="41"/>
      <c r="AK38" s="22"/>
      <c r="AL38" s="22"/>
      <c r="AM38" s="42"/>
      <c r="AN38" s="43"/>
      <c r="AO38" s="4"/>
    </row>
    <row r="39" spans="1:41" ht="15">
      <c r="A39" s="3"/>
      <c r="B39" s="3"/>
      <c r="C39" s="3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36"/>
      <c r="Q39" s="36"/>
      <c r="R39" s="105"/>
      <c r="S39" s="105"/>
      <c r="T39" s="105"/>
      <c r="U39" s="105"/>
      <c r="V39" s="105"/>
      <c r="W39" s="105"/>
      <c r="X39" s="105"/>
      <c r="Y39" s="105"/>
      <c r="Z39" s="65"/>
      <c r="AA39" s="65"/>
      <c r="AB39" s="36"/>
      <c r="AC39" s="36"/>
      <c r="AD39" s="23"/>
      <c r="AE39" s="23"/>
      <c r="AF39" s="23"/>
      <c r="AG39" s="23"/>
      <c r="AH39" s="23"/>
      <c r="AI39" s="23"/>
      <c r="AJ39" s="41"/>
      <c r="AK39" s="22"/>
      <c r="AL39" s="22"/>
      <c r="AM39" s="42"/>
      <c r="AN39" s="43"/>
      <c r="AO39" s="4"/>
    </row>
    <row r="40" spans="1:41" ht="15">
      <c r="A40" s="3"/>
      <c r="B40" s="3"/>
      <c r="C40" s="3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36"/>
      <c r="Q40" s="36"/>
      <c r="R40" s="105"/>
      <c r="S40" s="105"/>
      <c r="T40" s="105"/>
      <c r="U40" s="105"/>
      <c r="V40" s="105"/>
      <c r="W40" s="105"/>
      <c r="X40" s="105"/>
      <c r="Y40" s="105"/>
      <c r="Z40" s="65"/>
      <c r="AA40" s="65"/>
      <c r="AB40" s="36"/>
      <c r="AC40" s="36"/>
      <c r="AD40" s="23"/>
      <c r="AE40" s="23"/>
      <c r="AF40" s="23"/>
      <c r="AG40" s="23"/>
      <c r="AH40" s="23"/>
      <c r="AI40" s="23"/>
      <c r="AJ40" s="41"/>
      <c r="AK40" s="22"/>
      <c r="AL40" s="22"/>
      <c r="AM40" s="42"/>
      <c r="AN40" s="43"/>
      <c r="AO40" s="4"/>
    </row>
    <row r="41" spans="1:41" ht="15">
      <c r="A41" s="3"/>
      <c r="B41" s="3"/>
      <c r="C41" s="3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36"/>
      <c r="Q41" s="36"/>
      <c r="R41" s="105"/>
      <c r="S41" s="105"/>
      <c r="T41" s="105"/>
      <c r="U41" s="105"/>
      <c r="V41" s="105"/>
      <c r="W41" s="105"/>
      <c r="X41" s="105"/>
      <c r="Y41" s="105"/>
      <c r="Z41" s="65"/>
      <c r="AA41" s="65"/>
      <c r="AB41" s="36"/>
      <c r="AC41" s="36"/>
      <c r="AD41" s="23"/>
      <c r="AE41" s="23"/>
      <c r="AF41" s="23"/>
      <c r="AG41" s="23"/>
      <c r="AH41" s="23"/>
      <c r="AI41" s="23"/>
      <c r="AJ41" s="41"/>
      <c r="AK41" s="22"/>
      <c r="AL41" s="22"/>
      <c r="AM41" s="42"/>
      <c r="AN41" s="43"/>
      <c r="AO41" s="4"/>
    </row>
    <row r="42" spans="1:41" ht="15">
      <c r="A42" s="3"/>
      <c r="B42" s="3"/>
      <c r="C42" s="3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36"/>
      <c r="Q42" s="36"/>
      <c r="R42" s="105"/>
      <c r="S42" s="105"/>
      <c r="T42" s="105"/>
      <c r="U42" s="105"/>
      <c r="V42" s="105"/>
      <c r="W42" s="105"/>
      <c r="X42" s="105"/>
      <c r="Y42" s="105"/>
      <c r="Z42" s="65"/>
      <c r="AA42" s="65"/>
      <c r="AB42" s="36"/>
      <c r="AC42" s="36"/>
      <c r="AD42" s="23"/>
      <c r="AE42" s="23"/>
      <c r="AF42" s="23"/>
      <c r="AG42" s="23"/>
      <c r="AH42" s="23"/>
      <c r="AI42" s="23"/>
      <c r="AJ42" s="41"/>
      <c r="AK42" s="22"/>
      <c r="AL42" s="22"/>
      <c r="AM42" s="42"/>
      <c r="AN42" s="43"/>
      <c r="AO42" s="4"/>
    </row>
    <row r="43" spans="1:41" ht="15">
      <c r="A43" s="3"/>
      <c r="B43" s="3"/>
      <c r="C43" s="3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36"/>
      <c r="Q43" s="36"/>
      <c r="R43" s="105"/>
      <c r="S43" s="105"/>
      <c r="T43" s="105"/>
      <c r="U43" s="105"/>
      <c r="V43" s="105"/>
      <c r="W43" s="105"/>
      <c r="X43" s="105"/>
      <c r="Y43" s="105"/>
      <c r="Z43" s="65"/>
      <c r="AA43" s="65"/>
      <c r="AB43" s="36"/>
      <c r="AC43" s="36"/>
      <c r="AD43" s="23"/>
      <c r="AE43" s="23"/>
      <c r="AF43" s="23"/>
      <c r="AG43" s="23"/>
      <c r="AH43" s="23"/>
      <c r="AI43" s="23"/>
      <c r="AJ43" s="41"/>
      <c r="AK43" s="22"/>
      <c r="AL43" s="22"/>
      <c r="AM43" s="42"/>
      <c r="AN43" s="43"/>
      <c r="AO43" s="4"/>
    </row>
    <row r="44" spans="1:41" ht="15">
      <c r="A44" s="3"/>
      <c r="B44" s="3"/>
      <c r="C44" s="3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36"/>
      <c r="Q44" s="36"/>
      <c r="R44" s="105"/>
      <c r="S44" s="105"/>
      <c r="T44" s="105"/>
      <c r="U44" s="105"/>
      <c r="V44" s="105"/>
      <c r="W44" s="105"/>
      <c r="X44" s="105"/>
      <c r="Y44" s="105"/>
      <c r="Z44" s="65"/>
      <c r="AA44" s="65"/>
      <c r="AB44" s="36"/>
      <c r="AC44" s="36"/>
      <c r="AD44" s="23"/>
      <c r="AE44" s="23"/>
      <c r="AF44" s="23"/>
      <c r="AG44" s="23"/>
      <c r="AH44" s="23"/>
      <c r="AI44" s="23"/>
      <c r="AJ44" s="41"/>
      <c r="AK44" s="22"/>
      <c r="AL44" s="22"/>
      <c r="AM44" s="42"/>
      <c r="AN44" s="43"/>
      <c r="AO44" s="4"/>
    </row>
    <row r="45" spans="1:41" ht="15">
      <c r="A45" s="3"/>
      <c r="B45" s="3"/>
      <c r="C45" s="3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36"/>
      <c r="Q45" s="36"/>
      <c r="R45" s="105"/>
      <c r="S45" s="105"/>
      <c r="T45" s="105"/>
      <c r="U45" s="105"/>
      <c r="V45" s="105"/>
      <c r="W45" s="105"/>
      <c r="X45" s="105"/>
      <c r="Y45" s="105"/>
      <c r="Z45" s="65"/>
      <c r="AA45" s="65"/>
      <c r="AB45" s="36"/>
      <c r="AC45" s="36"/>
      <c r="AD45" s="23"/>
      <c r="AE45" s="23"/>
      <c r="AF45" s="23"/>
      <c r="AG45" s="23"/>
      <c r="AH45" s="23"/>
      <c r="AI45" s="23"/>
      <c r="AJ45" s="41"/>
      <c r="AK45" s="22"/>
      <c r="AL45" s="22"/>
      <c r="AM45" s="42"/>
      <c r="AN45" s="43"/>
      <c r="AO45" s="4"/>
    </row>
    <row r="46" spans="1:41" ht="15">
      <c r="A46" s="3"/>
      <c r="B46" s="3"/>
      <c r="C46" s="3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36"/>
      <c r="Q46" s="36"/>
      <c r="R46" s="105"/>
      <c r="S46" s="105"/>
      <c r="T46" s="105"/>
      <c r="U46" s="105"/>
      <c r="V46" s="105"/>
      <c r="W46" s="105"/>
      <c r="X46" s="105"/>
      <c r="Y46" s="105"/>
      <c r="Z46" s="65"/>
      <c r="AA46" s="65"/>
      <c r="AB46" s="36"/>
      <c r="AC46" s="36"/>
      <c r="AD46" s="23"/>
      <c r="AE46" s="23"/>
      <c r="AF46" s="23"/>
      <c r="AG46" s="23"/>
      <c r="AH46" s="23"/>
      <c r="AI46" s="23"/>
      <c r="AJ46" s="41"/>
      <c r="AK46" s="22"/>
      <c r="AL46" s="22"/>
      <c r="AM46" s="42"/>
      <c r="AN46" s="43"/>
      <c r="AO46" s="4"/>
    </row>
    <row r="47" spans="1:41" ht="15">
      <c r="A47" s="3"/>
      <c r="B47" s="3"/>
      <c r="C47" s="3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36"/>
      <c r="Q47" s="36"/>
      <c r="R47" s="105"/>
      <c r="S47" s="105"/>
      <c r="T47" s="105"/>
      <c r="U47" s="105"/>
      <c r="V47" s="105"/>
      <c r="W47" s="105"/>
      <c r="X47" s="105"/>
      <c r="Y47" s="105"/>
      <c r="Z47" s="65"/>
      <c r="AA47" s="65"/>
      <c r="AB47" s="36"/>
      <c r="AC47" s="36"/>
      <c r="AD47" s="23"/>
      <c r="AE47" s="23"/>
      <c r="AF47" s="23"/>
      <c r="AG47" s="23"/>
      <c r="AH47" s="23"/>
      <c r="AI47" s="23"/>
      <c r="AJ47" s="41"/>
      <c r="AK47" s="22"/>
      <c r="AL47" s="22"/>
      <c r="AM47" s="42"/>
      <c r="AN47" s="43"/>
      <c r="AO47" s="4"/>
    </row>
    <row r="48" spans="1:41" ht="15">
      <c r="A48" s="3"/>
      <c r="B48" s="3"/>
      <c r="C48" s="3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36"/>
      <c r="Q48" s="36"/>
      <c r="R48" s="105"/>
      <c r="S48" s="105"/>
      <c r="T48" s="105"/>
      <c r="U48" s="105"/>
      <c r="V48" s="105"/>
      <c r="W48" s="105"/>
      <c r="X48" s="105"/>
      <c r="Y48" s="105"/>
      <c r="Z48" s="65"/>
      <c r="AA48" s="65"/>
      <c r="AB48" s="36"/>
      <c r="AC48" s="36"/>
      <c r="AD48" s="23"/>
      <c r="AE48" s="23"/>
      <c r="AF48" s="23"/>
      <c r="AG48" s="23"/>
      <c r="AH48" s="23"/>
      <c r="AI48" s="23"/>
      <c r="AJ48" s="41"/>
      <c r="AK48" s="22"/>
      <c r="AL48" s="22"/>
      <c r="AM48" s="42"/>
      <c r="AN48" s="43"/>
      <c r="AO48" s="4"/>
    </row>
    <row r="49" spans="1:41" ht="15">
      <c r="A49" s="3"/>
      <c r="B49" s="3"/>
      <c r="C49" s="3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36"/>
      <c r="Q49" s="36"/>
      <c r="R49" s="105"/>
      <c r="S49" s="105"/>
      <c r="T49" s="105"/>
      <c r="U49" s="105"/>
      <c r="V49" s="105"/>
      <c r="W49" s="105"/>
      <c r="X49" s="105"/>
      <c r="Y49" s="105"/>
      <c r="Z49" s="65"/>
      <c r="AA49" s="65"/>
      <c r="AB49" s="36"/>
      <c r="AC49" s="36"/>
      <c r="AD49" s="23"/>
      <c r="AE49" s="23"/>
      <c r="AF49" s="23"/>
      <c r="AG49" s="23"/>
      <c r="AH49" s="23"/>
      <c r="AI49" s="23"/>
      <c r="AJ49" s="41"/>
      <c r="AK49" s="22"/>
      <c r="AL49" s="22"/>
      <c r="AM49" s="42"/>
      <c r="AN49" s="43"/>
      <c r="AO49" s="4"/>
    </row>
    <row r="50" spans="1:41" ht="15">
      <c r="A50" s="3"/>
      <c r="B50" s="3"/>
      <c r="C50" s="3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36"/>
      <c r="Q50" s="36"/>
      <c r="R50" s="105"/>
      <c r="S50" s="105"/>
      <c r="T50" s="105"/>
      <c r="U50" s="105"/>
      <c r="V50" s="105"/>
      <c r="W50" s="105"/>
      <c r="X50" s="105"/>
      <c r="Y50" s="105"/>
      <c r="Z50" s="65"/>
      <c r="AA50" s="65"/>
      <c r="AB50" s="36"/>
      <c r="AC50" s="36"/>
      <c r="AD50" s="23"/>
      <c r="AE50" s="23"/>
      <c r="AF50" s="23"/>
      <c r="AG50" s="23"/>
      <c r="AH50" s="23"/>
      <c r="AI50" s="23"/>
      <c r="AJ50" s="41"/>
      <c r="AK50" s="22"/>
      <c r="AL50" s="22"/>
      <c r="AM50" s="42"/>
      <c r="AN50" s="43"/>
      <c r="AO50" s="4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7"/>
      <c r="Q51" s="37"/>
      <c r="R51" s="7"/>
      <c r="S51" s="7"/>
      <c r="T51" s="7"/>
      <c r="U51" s="7"/>
      <c r="V51" s="7"/>
      <c r="W51" s="7"/>
      <c r="X51" s="7"/>
      <c r="Y51" s="7"/>
      <c r="Z51" s="35"/>
      <c r="AA51" s="35"/>
      <c r="AB51" s="36"/>
      <c r="AC51" s="36"/>
      <c r="AD51" s="23"/>
      <c r="AE51" s="23"/>
      <c r="AF51" s="23"/>
      <c r="AG51" s="23"/>
      <c r="AH51" s="23"/>
      <c r="AI51" s="23"/>
      <c r="AJ51" s="41"/>
      <c r="AK51" s="22"/>
      <c r="AL51" s="22"/>
      <c r="AM51" s="42"/>
      <c r="AN51" s="43"/>
      <c r="AO51" s="4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7"/>
      <c r="Q52" s="37"/>
      <c r="R52" s="7"/>
      <c r="S52" s="7"/>
      <c r="T52" s="7"/>
      <c r="U52" s="7"/>
      <c r="V52" s="7"/>
      <c r="W52" s="7"/>
      <c r="X52" s="7"/>
      <c r="Y52" s="7"/>
      <c r="Z52" s="35"/>
      <c r="AA52" s="35"/>
      <c r="AB52" s="36"/>
      <c r="AC52" s="36"/>
      <c r="AD52" s="23"/>
      <c r="AE52" s="23"/>
      <c r="AF52" s="23"/>
      <c r="AG52" s="23"/>
      <c r="AH52" s="23"/>
      <c r="AI52" s="23"/>
      <c r="AJ52" s="41"/>
      <c r="AK52" s="22"/>
      <c r="AL52" s="22"/>
      <c r="AM52" s="42"/>
      <c r="AN52" s="43"/>
      <c r="AO52" s="4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7"/>
      <c r="Q53" s="37"/>
      <c r="R53" s="7"/>
      <c r="S53" s="7"/>
      <c r="T53" s="7"/>
      <c r="U53" s="7"/>
      <c r="V53" s="7"/>
      <c r="W53" s="7"/>
      <c r="X53" s="7"/>
      <c r="Y53" s="7"/>
      <c r="Z53" s="35"/>
      <c r="AA53" s="35"/>
      <c r="AB53" s="36"/>
      <c r="AC53" s="36"/>
      <c r="AD53" s="23"/>
      <c r="AE53" s="23"/>
      <c r="AF53" s="23"/>
      <c r="AG53" s="23"/>
      <c r="AH53" s="23"/>
      <c r="AI53" s="23"/>
      <c r="AJ53" s="41"/>
      <c r="AK53" s="22"/>
      <c r="AL53" s="22"/>
      <c r="AM53" s="42"/>
      <c r="AN53" s="43"/>
      <c r="AO53" s="4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7"/>
      <c r="Q54" s="37"/>
      <c r="R54" s="7"/>
      <c r="S54" s="7"/>
      <c r="T54" s="7"/>
      <c r="U54" s="7"/>
      <c r="V54" s="7"/>
      <c r="W54" s="7"/>
      <c r="X54" s="7"/>
      <c r="Y54" s="7"/>
      <c r="Z54" s="35"/>
      <c r="AA54" s="35"/>
      <c r="AB54" s="36"/>
      <c r="AC54" s="36"/>
      <c r="AD54" s="23"/>
      <c r="AE54" s="23"/>
      <c r="AF54" s="23"/>
      <c r="AG54" s="23"/>
      <c r="AH54" s="23"/>
      <c r="AI54" s="23"/>
      <c r="AJ54" s="41"/>
      <c r="AK54" s="22"/>
      <c r="AL54" s="22"/>
      <c r="AM54" s="42"/>
      <c r="AN54" s="43"/>
      <c r="AO54" s="4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7"/>
      <c r="S55" s="7"/>
      <c r="T55" s="7"/>
      <c r="U55" s="7"/>
      <c r="V55" s="7"/>
      <c r="W55" s="7"/>
      <c r="X55" s="7"/>
      <c r="Y55" s="7"/>
      <c r="Z55" s="35"/>
      <c r="AA55" s="35"/>
      <c r="AB55" s="36"/>
      <c r="AC55" s="36"/>
      <c r="AD55" s="23"/>
      <c r="AE55" s="23"/>
      <c r="AF55" s="23"/>
      <c r="AG55" s="23"/>
      <c r="AH55" s="23"/>
      <c r="AI55" s="23"/>
      <c r="AJ55" s="41"/>
      <c r="AK55" s="22"/>
      <c r="AL55" s="22"/>
      <c r="AM55" s="42"/>
      <c r="AN55" s="43"/>
      <c r="AO55" s="4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7"/>
      <c r="S56" s="7"/>
      <c r="T56" s="7"/>
      <c r="U56" s="7"/>
      <c r="V56" s="7"/>
      <c r="W56" s="7"/>
      <c r="X56" s="7"/>
      <c r="Y56" s="7"/>
      <c r="Z56" s="35"/>
      <c r="AA56" s="35"/>
      <c r="AB56" s="36"/>
      <c r="AC56" s="36"/>
      <c r="AD56" s="23"/>
      <c r="AE56" s="23"/>
      <c r="AF56" s="23"/>
      <c r="AG56" s="23"/>
      <c r="AH56" s="23"/>
      <c r="AI56" s="23"/>
      <c r="AJ56" s="41"/>
      <c r="AK56" s="22"/>
      <c r="AL56" s="22"/>
      <c r="AM56" s="42"/>
      <c r="AN56" s="43"/>
      <c r="AO56" s="4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7"/>
      <c r="S57" s="7"/>
      <c r="T57" s="7"/>
      <c r="U57" s="7"/>
      <c r="V57" s="7"/>
      <c r="W57" s="7"/>
      <c r="X57" s="7"/>
      <c r="Y57" s="7"/>
      <c r="Z57" s="35"/>
      <c r="AA57" s="35"/>
      <c r="AB57" s="36"/>
      <c r="AC57" s="36"/>
      <c r="AD57" s="23"/>
      <c r="AE57" s="23"/>
      <c r="AF57" s="23"/>
      <c r="AG57" s="23"/>
      <c r="AH57" s="23"/>
      <c r="AI57" s="23"/>
      <c r="AJ57" s="41"/>
      <c r="AK57" s="22"/>
      <c r="AL57" s="22"/>
      <c r="AM57" s="42"/>
      <c r="AN57" s="43"/>
      <c r="AO57" s="4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7"/>
      <c r="S58" s="7"/>
      <c r="T58" s="7"/>
      <c r="U58" s="7"/>
      <c r="V58" s="7"/>
      <c r="W58" s="7"/>
      <c r="X58" s="7"/>
      <c r="Y58" s="7"/>
      <c r="Z58" s="35"/>
      <c r="AA58" s="35"/>
      <c r="AB58" s="36"/>
      <c r="AC58" s="36"/>
      <c r="AD58" s="23"/>
      <c r="AE58" s="23"/>
      <c r="AF58" s="23"/>
      <c r="AG58" s="23"/>
      <c r="AH58" s="23"/>
      <c r="AI58" s="23"/>
      <c r="AJ58" s="41"/>
      <c r="AK58" s="22"/>
      <c r="AL58" s="22"/>
      <c r="AM58" s="42"/>
      <c r="AN58" s="43"/>
      <c r="AO58" s="4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7"/>
      <c r="S59" s="7"/>
      <c r="T59" s="7"/>
      <c r="U59" s="7"/>
      <c r="V59" s="7"/>
      <c r="W59" s="7"/>
      <c r="X59" s="7"/>
      <c r="Y59" s="7"/>
      <c r="Z59" s="35"/>
      <c r="AA59" s="35"/>
      <c r="AB59" s="36"/>
      <c r="AC59" s="36"/>
      <c r="AD59" s="23"/>
      <c r="AE59" s="23"/>
      <c r="AF59" s="23"/>
      <c r="AG59" s="23"/>
      <c r="AH59" s="23"/>
      <c r="AI59" s="23"/>
      <c r="AJ59" s="41"/>
      <c r="AK59" s="22"/>
      <c r="AL59" s="22"/>
      <c r="AM59" s="42"/>
      <c r="AN59" s="43"/>
      <c r="AO59" s="4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7"/>
      <c r="S60" s="7"/>
      <c r="T60" s="7"/>
      <c r="U60" s="7"/>
      <c r="V60" s="7"/>
      <c r="W60" s="7"/>
      <c r="X60" s="7"/>
      <c r="Y60" s="7"/>
      <c r="Z60" s="35"/>
      <c r="AA60" s="35"/>
      <c r="AB60" s="36"/>
      <c r="AC60" s="36"/>
      <c r="AD60" s="23"/>
      <c r="AE60" s="23"/>
      <c r="AF60" s="23"/>
      <c r="AG60" s="23"/>
      <c r="AH60" s="23"/>
      <c r="AI60" s="23"/>
      <c r="AJ60" s="41"/>
      <c r="AK60" s="22"/>
      <c r="AL60" s="22"/>
      <c r="AM60" s="42"/>
      <c r="AN60" s="43"/>
      <c r="AO60" s="4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7"/>
      <c r="S61" s="7"/>
      <c r="T61" s="7"/>
      <c r="U61" s="7"/>
      <c r="V61" s="7"/>
      <c r="W61" s="7"/>
      <c r="X61" s="7"/>
      <c r="Y61" s="7"/>
      <c r="Z61" s="35"/>
      <c r="AA61" s="35"/>
      <c r="AB61" s="36"/>
      <c r="AC61" s="36"/>
      <c r="AD61" s="23"/>
      <c r="AE61" s="23"/>
      <c r="AF61" s="23"/>
      <c r="AG61" s="23"/>
      <c r="AH61" s="23"/>
      <c r="AI61" s="23"/>
      <c r="AJ61" s="41"/>
      <c r="AK61" s="22"/>
      <c r="AL61" s="22"/>
      <c r="AM61" s="42"/>
      <c r="AN61" s="43"/>
      <c r="AO61" s="4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7"/>
      <c r="S62" s="7"/>
      <c r="T62" s="7"/>
      <c r="U62" s="7"/>
      <c r="V62" s="7"/>
      <c r="W62" s="7"/>
      <c r="X62" s="7"/>
      <c r="Y62" s="7"/>
      <c r="Z62" s="35"/>
      <c r="AA62" s="35"/>
      <c r="AB62" s="36"/>
      <c r="AC62" s="36"/>
      <c r="AD62" s="23"/>
      <c r="AE62" s="23"/>
      <c r="AF62" s="23"/>
      <c r="AG62" s="23"/>
      <c r="AH62" s="23"/>
      <c r="AI62" s="23"/>
      <c r="AJ62" s="41"/>
      <c r="AK62" s="22"/>
      <c r="AL62" s="22"/>
      <c r="AM62" s="42"/>
      <c r="AN62" s="43"/>
      <c r="AO62" s="4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7"/>
      <c r="S63" s="7"/>
      <c r="T63" s="7"/>
      <c r="U63" s="7"/>
      <c r="V63" s="7"/>
      <c r="W63" s="7"/>
      <c r="X63" s="7"/>
      <c r="Y63" s="7"/>
      <c r="Z63" s="35"/>
      <c r="AA63" s="35"/>
      <c r="AB63" s="36"/>
      <c r="AC63" s="36"/>
      <c r="AD63" s="23"/>
      <c r="AE63" s="23"/>
      <c r="AF63" s="23"/>
      <c r="AG63" s="23"/>
      <c r="AH63" s="23"/>
      <c r="AI63" s="23"/>
      <c r="AJ63" s="41"/>
      <c r="AK63" s="22"/>
      <c r="AL63" s="22"/>
      <c r="AM63" s="42"/>
      <c r="AN63" s="43"/>
      <c r="AO63" s="4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7"/>
      <c r="S64" s="7"/>
      <c r="T64" s="7"/>
      <c r="U64" s="7"/>
      <c r="V64" s="7"/>
      <c r="W64" s="7"/>
      <c r="X64" s="7"/>
      <c r="Y64" s="7"/>
      <c r="Z64" s="35"/>
      <c r="AA64" s="35"/>
      <c r="AB64" s="36"/>
      <c r="AC64" s="36"/>
      <c r="AD64" s="23"/>
      <c r="AE64" s="23"/>
      <c r="AF64" s="23"/>
      <c r="AG64" s="23"/>
      <c r="AH64" s="23"/>
      <c r="AI64" s="23"/>
      <c r="AJ64" s="41"/>
      <c r="AK64" s="22"/>
      <c r="AL64" s="22"/>
      <c r="AM64" s="42"/>
      <c r="AN64" s="43"/>
      <c r="AO64" s="4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7"/>
      <c r="S65" s="7"/>
      <c r="T65" s="7"/>
      <c r="U65" s="7"/>
      <c r="V65" s="7"/>
      <c r="W65" s="7"/>
      <c r="X65" s="7"/>
      <c r="Y65" s="7"/>
      <c r="Z65" s="35"/>
      <c r="AA65" s="35"/>
      <c r="AB65" s="36"/>
      <c r="AC65" s="36"/>
      <c r="AD65" s="23"/>
      <c r="AE65" s="23"/>
      <c r="AF65" s="23"/>
      <c r="AG65" s="23"/>
      <c r="AH65" s="23"/>
      <c r="AI65" s="23"/>
      <c r="AJ65" s="41"/>
      <c r="AK65" s="22"/>
      <c r="AL65" s="22"/>
      <c r="AM65" s="42"/>
      <c r="AN65" s="43"/>
      <c r="AO65" s="4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7"/>
      <c r="S66" s="7"/>
      <c r="T66" s="7"/>
      <c r="U66" s="7"/>
      <c r="V66" s="7"/>
      <c r="W66" s="7"/>
      <c r="X66" s="7"/>
      <c r="Y66" s="7"/>
      <c r="Z66" s="35"/>
      <c r="AA66" s="35"/>
      <c r="AB66" s="36"/>
      <c r="AC66" s="36"/>
      <c r="AD66" s="23"/>
      <c r="AE66" s="23"/>
      <c r="AF66" s="23"/>
      <c r="AG66" s="23"/>
      <c r="AH66" s="23"/>
      <c r="AI66" s="23"/>
      <c r="AJ66" s="41"/>
      <c r="AK66" s="22"/>
      <c r="AL66" s="22"/>
      <c r="AM66" s="42"/>
      <c r="AN66" s="43"/>
      <c r="AO66" s="4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7"/>
      <c r="S67" s="7"/>
      <c r="T67" s="7"/>
      <c r="U67" s="7"/>
      <c r="V67" s="7"/>
      <c r="W67" s="7"/>
      <c r="X67" s="7"/>
      <c r="Y67" s="7"/>
      <c r="Z67" s="35"/>
      <c r="AA67" s="35"/>
      <c r="AB67" s="36"/>
      <c r="AC67" s="36"/>
      <c r="AD67" s="23"/>
      <c r="AE67" s="23"/>
      <c r="AF67" s="23"/>
      <c r="AG67" s="23"/>
      <c r="AH67" s="23"/>
      <c r="AI67" s="23"/>
      <c r="AJ67" s="41"/>
      <c r="AK67" s="22"/>
      <c r="AL67" s="22"/>
      <c r="AM67" s="42"/>
      <c r="AN67" s="43"/>
      <c r="AO67" s="4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7"/>
      <c r="S68" s="7"/>
      <c r="T68" s="7"/>
      <c r="U68" s="7"/>
      <c r="V68" s="7"/>
      <c r="W68" s="7"/>
      <c r="X68" s="7"/>
      <c r="Y68" s="7"/>
      <c r="Z68" s="35"/>
      <c r="AA68" s="35"/>
      <c r="AB68" s="36"/>
      <c r="AC68" s="36"/>
      <c r="AD68" s="23"/>
      <c r="AE68" s="23"/>
      <c r="AF68" s="23"/>
      <c r="AG68" s="23"/>
      <c r="AH68" s="23"/>
      <c r="AI68" s="23"/>
      <c r="AJ68" s="41"/>
      <c r="AK68" s="22"/>
      <c r="AL68" s="22"/>
      <c r="AM68" s="42"/>
      <c r="AN68" s="43"/>
      <c r="AO68" s="4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7"/>
      <c r="S69" s="7"/>
      <c r="T69" s="7"/>
      <c r="U69" s="7"/>
      <c r="V69" s="7"/>
      <c r="W69" s="7"/>
      <c r="X69" s="7"/>
      <c r="Y69" s="7"/>
      <c r="Z69" s="35"/>
      <c r="AA69" s="35"/>
      <c r="AB69" s="36"/>
      <c r="AC69" s="36"/>
      <c r="AD69" s="23"/>
      <c r="AE69" s="23"/>
      <c r="AF69" s="23"/>
      <c r="AG69" s="23"/>
      <c r="AH69" s="23"/>
      <c r="AI69" s="23"/>
      <c r="AJ69" s="41"/>
      <c r="AK69" s="22"/>
      <c r="AL69" s="22"/>
      <c r="AM69" s="42"/>
      <c r="AN69" s="43"/>
      <c r="AO69" s="4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7"/>
      <c r="S70" s="7"/>
      <c r="T70" s="7"/>
      <c r="U70" s="7"/>
      <c r="V70" s="7"/>
      <c r="W70" s="7"/>
      <c r="X70" s="7"/>
      <c r="Y70" s="7"/>
      <c r="Z70" s="35"/>
      <c r="AA70" s="35"/>
      <c r="AB70" s="36"/>
      <c r="AC70" s="36"/>
      <c r="AD70" s="23"/>
      <c r="AE70" s="23"/>
      <c r="AF70" s="23"/>
      <c r="AG70" s="23"/>
      <c r="AH70" s="23"/>
      <c r="AI70" s="23"/>
      <c r="AJ70" s="41"/>
      <c r="AK70" s="22"/>
      <c r="AL70" s="22"/>
      <c r="AM70" s="42"/>
      <c r="AN70" s="43"/>
      <c r="AO70" s="4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7"/>
      <c r="S71" s="7"/>
      <c r="T71" s="7"/>
      <c r="U71" s="7"/>
      <c r="V71" s="7"/>
      <c r="W71" s="7"/>
      <c r="X71" s="7"/>
      <c r="Y71" s="7"/>
      <c r="Z71" s="35"/>
      <c r="AA71" s="35"/>
      <c r="AB71" s="36"/>
      <c r="AC71" s="36"/>
      <c r="AD71" s="23"/>
      <c r="AE71" s="23"/>
      <c r="AF71" s="23"/>
      <c r="AG71" s="23"/>
      <c r="AH71" s="23"/>
      <c r="AI71" s="23"/>
      <c r="AJ71" s="41"/>
      <c r="AK71" s="22"/>
      <c r="AL71" s="22"/>
      <c r="AM71" s="42"/>
      <c r="AN71" s="43"/>
      <c r="AO71" s="4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7"/>
      <c r="S72" s="7"/>
      <c r="T72" s="7"/>
      <c r="U72" s="7"/>
      <c r="V72" s="7"/>
      <c r="W72" s="7"/>
      <c r="X72" s="7"/>
      <c r="Y72" s="7"/>
      <c r="Z72" s="35"/>
      <c r="AA72" s="35"/>
      <c r="AB72" s="36"/>
      <c r="AC72" s="36"/>
      <c r="AD72" s="23"/>
      <c r="AE72" s="23"/>
      <c r="AF72" s="23"/>
      <c r="AG72" s="23"/>
      <c r="AH72" s="23"/>
      <c r="AI72" s="23"/>
      <c r="AJ72" s="41"/>
      <c r="AK72" s="22"/>
      <c r="AL72" s="22"/>
      <c r="AM72" s="42"/>
      <c r="AN72" s="43"/>
      <c r="AO72" s="4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7"/>
      <c r="S73" s="7"/>
      <c r="T73" s="7"/>
      <c r="U73" s="7"/>
      <c r="V73" s="7"/>
      <c r="W73" s="7"/>
      <c r="X73" s="7"/>
      <c r="Y73" s="7"/>
      <c r="Z73" s="35"/>
      <c r="AA73" s="35"/>
      <c r="AB73" s="36"/>
      <c r="AC73" s="36"/>
      <c r="AD73" s="23"/>
      <c r="AE73" s="23"/>
      <c r="AF73" s="23"/>
      <c r="AG73" s="23"/>
      <c r="AH73" s="23"/>
      <c r="AI73" s="23"/>
      <c r="AJ73" s="41"/>
      <c r="AK73" s="22"/>
      <c r="AL73" s="22"/>
      <c r="AM73" s="42"/>
      <c r="AN73" s="43"/>
      <c r="AO73" s="4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7"/>
      <c r="S74" s="7"/>
      <c r="T74" s="7"/>
      <c r="U74" s="7"/>
      <c r="V74" s="7"/>
      <c r="W74" s="7"/>
      <c r="X74" s="7"/>
      <c r="Y74" s="7"/>
      <c r="Z74" s="35"/>
      <c r="AA74" s="35"/>
      <c r="AB74" s="36"/>
      <c r="AC74" s="36"/>
      <c r="AD74" s="23"/>
      <c r="AE74" s="23"/>
      <c r="AF74" s="23"/>
      <c r="AG74" s="23"/>
      <c r="AH74" s="23"/>
      <c r="AI74" s="23"/>
      <c r="AJ74" s="41"/>
      <c r="AK74" s="22"/>
      <c r="AL74" s="22"/>
      <c r="AM74" s="42"/>
      <c r="AN74" s="43"/>
      <c r="AO74" s="4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7"/>
      <c r="S75" s="7"/>
      <c r="T75" s="7"/>
      <c r="U75" s="7"/>
      <c r="V75" s="7"/>
      <c r="W75" s="7"/>
      <c r="X75" s="7"/>
      <c r="Y75" s="7"/>
      <c r="Z75" s="35"/>
      <c r="AA75" s="35"/>
      <c r="AB75" s="36"/>
      <c r="AC75" s="36"/>
      <c r="AD75" s="23"/>
      <c r="AE75" s="23"/>
      <c r="AF75" s="23"/>
      <c r="AG75" s="23"/>
      <c r="AH75" s="23"/>
      <c r="AI75" s="23"/>
      <c r="AJ75" s="41"/>
      <c r="AK75" s="22"/>
      <c r="AL75" s="22"/>
      <c r="AM75" s="42"/>
      <c r="AN75" s="43"/>
      <c r="AO75" s="4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7"/>
      <c r="S76" s="7"/>
      <c r="T76" s="7"/>
      <c r="U76" s="7"/>
      <c r="V76" s="7"/>
      <c r="W76" s="7"/>
      <c r="X76" s="7"/>
      <c r="Y76" s="7"/>
      <c r="Z76" s="35"/>
      <c r="AA76" s="35"/>
      <c r="AB76" s="36"/>
      <c r="AC76" s="36"/>
      <c r="AD76" s="23"/>
      <c r="AE76" s="23"/>
      <c r="AF76" s="23"/>
      <c r="AG76" s="23"/>
      <c r="AH76" s="23"/>
      <c r="AI76" s="23"/>
      <c r="AJ76" s="41"/>
      <c r="AK76" s="22"/>
      <c r="AL76" s="22"/>
      <c r="AM76" s="42"/>
      <c r="AN76" s="43"/>
      <c r="AO76" s="4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7"/>
      <c r="S77" s="7"/>
      <c r="T77" s="7"/>
      <c r="U77" s="7"/>
      <c r="V77" s="7"/>
      <c r="W77" s="7"/>
      <c r="X77" s="7"/>
      <c r="Y77" s="7"/>
      <c r="Z77" s="35"/>
      <c r="AA77" s="35"/>
      <c r="AB77" s="36"/>
      <c r="AC77" s="36"/>
      <c r="AD77" s="23"/>
      <c r="AE77" s="23"/>
      <c r="AF77" s="23"/>
      <c r="AG77" s="23"/>
      <c r="AH77" s="23"/>
      <c r="AI77" s="23"/>
      <c r="AJ77" s="41"/>
      <c r="AK77" s="22"/>
      <c r="AL77" s="22"/>
      <c r="AM77" s="42"/>
      <c r="AN77" s="43"/>
      <c r="AO77" s="4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7"/>
      <c r="S78" s="7"/>
      <c r="T78" s="7"/>
      <c r="U78" s="7"/>
      <c r="V78" s="7"/>
      <c r="W78" s="7"/>
      <c r="X78" s="7"/>
      <c r="Y78" s="7"/>
      <c r="Z78" s="35"/>
      <c r="AA78" s="35"/>
      <c r="AB78" s="36"/>
      <c r="AC78" s="36"/>
      <c r="AD78" s="23"/>
      <c r="AE78" s="23"/>
      <c r="AF78" s="23"/>
      <c r="AG78" s="23"/>
      <c r="AH78" s="23"/>
      <c r="AI78" s="23"/>
      <c r="AJ78" s="41"/>
      <c r="AK78" s="22"/>
      <c r="AL78" s="22"/>
      <c r="AM78" s="42"/>
      <c r="AN78" s="43"/>
      <c r="AO78" s="4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7"/>
      <c r="S79" s="7"/>
      <c r="T79" s="7"/>
      <c r="U79" s="7"/>
      <c r="V79" s="7"/>
      <c r="W79" s="7"/>
      <c r="X79" s="7"/>
      <c r="Y79" s="7"/>
      <c r="Z79" s="35"/>
      <c r="AA79" s="35"/>
      <c r="AB79" s="36"/>
      <c r="AC79" s="36"/>
      <c r="AD79" s="23"/>
      <c r="AE79" s="23"/>
      <c r="AF79" s="23"/>
      <c r="AG79" s="23"/>
      <c r="AH79" s="23"/>
      <c r="AI79" s="23"/>
      <c r="AJ79" s="41"/>
      <c r="AK79" s="22"/>
      <c r="AL79" s="22"/>
      <c r="AM79" s="42"/>
      <c r="AN79" s="43"/>
      <c r="AO79" s="4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7"/>
      <c r="S80" s="7"/>
      <c r="T80" s="7"/>
      <c r="U80" s="7"/>
      <c r="V80" s="7"/>
      <c r="W80" s="7"/>
      <c r="X80" s="7"/>
      <c r="Y80" s="7"/>
      <c r="Z80" s="35"/>
      <c r="AA80" s="35"/>
      <c r="AB80" s="36"/>
      <c r="AC80" s="36"/>
      <c r="AD80" s="23"/>
      <c r="AE80" s="23"/>
      <c r="AF80" s="23"/>
      <c r="AG80" s="23"/>
      <c r="AH80" s="23"/>
      <c r="AI80" s="23"/>
      <c r="AJ80" s="41"/>
      <c r="AK80" s="22"/>
      <c r="AL80" s="22"/>
      <c r="AM80" s="42"/>
      <c r="AN80" s="43"/>
      <c r="AO80" s="4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7"/>
      <c r="S81" s="7"/>
      <c r="T81" s="7"/>
      <c r="U81" s="7"/>
      <c r="V81" s="7"/>
      <c r="W81" s="7"/>
      <c r="X81" s="7"/>
      <c r="Y81" s="7"/>
      <c r="Z81" s="35"/>
      <c r="AA81" s="35"/>
      <c r="AB81" s="36"/>
      <c r="AC81" s="36"/>
      <c r="AD81" s="23"/>
      <c r="AE81" s="23"/>
      <c r="AF81" s="23"/>
      <c r="AG81" s="23"/>
      <c r="AH81" s="23"/>
      <c r="AI81" s="23"/>
      <c r="AJ81" s="41"/>
      <c r="AK81" s="22"/>
      <c r="AL81" s="22"/>
      <c r="AM81" s="42"/>
      <c r="AN81" s="43"/>
      <c r="AO81" s="4"/>
    </row>
    <row r="82" spans="1:41" ht="15">
      <c r="A82" s="3"/>
      <c r="B82" s="3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7"/>
      <c r="Q82" s="37"/>
      <c r="R82" s="7"/>
      <c r="S82" s="7"/>
      <c r="T82" s="7"/>
      <c r="U82" s="7"/>
      <c r="V82" s="7"/>
      <c r="W82" s="7"/>
      <c r="X82" s="7"/>
      <c r="Y82" s="7"/>
      <c r="Z82" s="35"/>
      <c r="AA82" s="35"/>
      <c r="AB82" s="36"/>
      <c r="AC82" s="36"/>
      <c r="AD82" s="23"/>
      <c r="AE82" s="23"/>
      <c r="AF82" s="23"/>
      <c r="AG82" s="23"/>
      <c r="AH82" s="23"/>
      <c r="AI82" s="23"/>
      <c r="AJ82" s="41"/>
      <c r="AK82" s="22"/>
      <c r="AL82" s="22"/>
      <c r="AM82" s="42"/>
      <c r="AN82" s="43"/>
      <c r="AO82" s="4"/>
    </row>
    <row r="83" spans="1:41" ht="1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7"/>
      <c r="Q83" s="37"/>
      <c r="R83" s="7"/>
      <c r="S83" s="7"/>
      <c r="T83" s="7"/>
      <c r="U83" s="7"/>
      <c r="V83" s="7"/>
      <c r="W83" s="7"/>
      <c r="X83" s="7"/>
      <c r="Y83" s="7"/>
      <c r="Z83" s="35"/>
      <c r="AA83" s="35"/>
      <c r="AB83" s="36"/>
      <c r="AC83" s="36"/>
      <c r="AD83" s="23"/>
      <c r="AE83" s="23"/>
      <c r="AF83" s="23"/>
      <c r="AG83" s="23"/>
      <c r="AH83" s="23"/>
      <c r="AI83" s="23"/>
      <c r="AJ83" s="41"/>
      <c r="AK83" s="22"/>
      <c r="AL83" s="22"/>
      <c r="AM83" s="42"/>
      <c r="AN83" s="43"/>
      <c r="AO83" s="4"/>
    </row>
    <row r="84" spans="1:41" ht="15">
      <c r="A84" s="3"/>
      <c r="B84" s="3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7"/>
      <c r="Q84" s="37"/>
      <c r="R84" s="7"/>
      <c r="S84" s="7"/>
      <c r="T84" s="7"/>
      <c r="U84" s="7"/>
      <c r="V84" s="7"/>
      <c r="W84" s="7"/>
      <c r="X84" s="7"/>
      <c r="Y84" s="7"/>
      <c r="Z84" s="35"/>
      <c r="AA84" s="35"/>
      <c r="AB84" s="36"/>
      <c r="AC84" s="36"/>
      <c r="AD84" s="23"/>
      <c r="AE84" s="23"/>
      <c r="AF84" s="23"/>
      <c r="AG84" s="23"/>
      <c r="AH84" s="23"/>
      <c r="AI84" s="23"/>
      <c r="AJ84" s="41"/>
      <c r="AK84" s="22"/>
      <c r="AL84" s="22"/>
      <c r="AM84" s="42"/>
      <c r="AN84" s="43"/>
      <c r="AO84" s="4"/>
    </row>
    <row r="85" spans="1:41" ht="15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7"/>
      <c r="Q85" s="37"/>
      <c r="R85" s="7"/>
      <c r="S85" s="7"/>
      <c r="T85" s="7"/>
      <c r="U85" s="7"/>
      <c r="V85" s="7"/>
      <c r="W85" s="7"/>
      <c r="X85" s="7"/>
      <c r="Y85" s="7"/>
      <c r="Z85" s="35"/>
      <c r="AA85" s="35"/>
      <c r="AB85" s="36"/>
      <c r="AC85" s="36"/>
      <c r="AD85" s="23"/>
      <c r="AE85" s="23"/>
      <c r="AF85" s="23"/>
      <c r="AG85" s="23"/>
      <c r="AH85" s="23"/>
      <c r="AI85" s="23"/>
      <c r="AJ85" s="41"/>
      <c r="AK85" s="22"/>
      <c r="AL85" s="22"/>
      <c r="AM85" s="42"/>
      <c r="AN85" s="43"/>
      <c r="AO85" s="4"/>
    </row>
    <row r="86" spans="1:41" ht="15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7"/>
      <c r="Q86" s="37"/>
      <c r="R86" s="7"/>
      <c r="S86" s="7"/>
      <c r="T86" s="7"/>
      <c r="U86" s="7"/>
      <c r="V86" s="7"/>
      <c r="W86" s="7"/>
      <c r="X86" s="7"/>
      <c r="Y86" s="7"/>
      <c r="Z86" s="35"/>
      <c r="AA86" s="35"/>
      <c r="AB86" s="36"/>
      <c r="AC86" s="36"/>
      <c r="AD86" s="23"/>
      <c r="AE86" s="23"/>
      <c r="AF86" s="23"/>
      <c r="AG86" s="23"/>
      <c r="AH86" s="23"/>
      <c r="AI86" s="23"/>
      <c r="AJ86" s="41"/>
      <c r="AK86" s="22"/>
      <c r="AL86" s="22"/>
      <c r="AM86" s="42"/>
      <c r="AN86" s="43"/>
      <c r="AO86" s="4"/>
    </row>
    <row r="87" spans="1:41" ht="15">
      <c r="A87" s="3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7"/>
      <c r="Q87" s="37"/>
      <c r="R87" s="7"/>
      <c r="S87" s="7"/>
      <c r="T87" s="7"/>
      <c r="U87" s="7"/>
      <c r="V87" s="7"/>
      <c r="W87" s="7"/>
      <c r="X87" s="7"/>
      <c r="Y87" s="7"/>
      <c r="Z87" s="35"/>
      <c r="AA87" s="35"/>
      <c r="AB87" s="36"/>
      <c r="AC87" s="36"/>
      <c r="AD87" s="23"/>
      <c r="AE87" s="23"/>
      <c r="AF87" s="23"/>
      <c r="AG87" s="23"/>
      <c r="AH87" s="23"/>
      <c r="AI87" s="23"/>
      <c r="AJ87" s="41"/>
      <c r="AK87" s="22"/>
      <c r="AL87" s="22"/>
      <c r="AM87" s="42"/>
      <c r="AN87" s="43"/>
      <c r="AO87" s="4"/>
    </row>
    <row r="88" spans="1:41" ht="15">
      <c r="A88" s="3"/>
      <c r="B88" s="3"/>
      <c r="C88" s="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37"/>
      <c r="Q88" s="37"/>
      <c r="R88" s="7"/>
      <c r="S88" s="7"/>
      <c r="T88" s="7"/>
      <c r="U88" s="7"/>
      <c r="V88" s="7"/>
      <c r="W88" s="7"/>
      <c r="X88" s="7"/>
      <c r="Y88" s="7"/>
      <c r="Z88" s="35"/>
      <c r="AA88" s="35"/>
      <c r="AB88" s="36"/>
      <c r="AC88" s="36"/>
      <c r="AD88" s="23"/>
      <c r="AE88" s="23"/>
      <c r="AF88" s="23"/>
      <c r="AG88" s="23"/>
      <c r="AH88" s="23"/>
      <c r="AI88" s="23"/>
      <c r="AJ88" s="41"/>
      <c r="AK88" s="22"/>
      <c r="AL88" s="22"/>
      <c r="AM88" s="42"/>
      <c r="AN88" s="43"/>
      <c r="AO88" s="4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5:B23 B25:B88">
    <cfRule type="expression" priority="4" dxfId="0" stopIfTrue="1">
      <formula>AND(NOT(ISBLANK($A5)),ISBLANK(B5))</formula>
    </cfRule>
  </conditionalFormatting>
  <conditionalFormatting sqref="C4:C23 C25:C88">
    <cfRule type="expression" priority="5" dxfId="0" stopIfTrue="1">
      <formula>AND(NOT(ISBLANK(A4)),ISBLANK(C4))</formula>
    </cfRule>
  </conditionalFormatting>
  <conditionalFormatting sqref="D4:D88 F4:F88 H4:H88 J4:J88 L4:L88 N4:N88 R4:R88 T4:T88 V4:V88 X4:X88">
    <cfRule type="expression" priority="6" dxfId="0" stopIfTrue="1">
      <formula>AND(NOT(ISBLANK(E4)),ISBLANK(D4))</formula>
    </cfRule>
  </conditionalFormatting>
  <conditionalFormatting sqref="E4:E88 G4:G88 I4:I88 K4:K88 M4:M88 O4:O88 S4:S88 U4:U88 W4:W88 Y4:Y88">
    <cfRule type="expression" priority="7" dxfId="0" stopIfTrue="1">
      <formula>AND(NOT(ISBLANK(D4)),ISBLANK(E4))</formula>
    </cfRule>
  </conditionalFormatting>
  <conditionalFormatting sqref="B4">
    <cfRule type="expression" priority="3" dxfId="0" stopIfTrue="1">
      <formula>AND(NOT(ISBLANK($A4)),ISBLANK(B4))</formula>
    </cfRule>
  </conditionalFormatting>
  <conditionalFormatting sqref="B24">
    <cfRule type="expression" priority="1" dxfId="0" stopIfTrue="1">
      <formula>AND(NOT(ISBLANK($A24)),ISBLANK(B24))</formula>
    </cfRule>
  </conditionalFormatting>
  <conditionalFormatting sqref="C24">
    <cfRule type="expression" priority="2" dxfId="0" stopIfTrue="1">
      <formula>AND(NOT(ISBLANK(A24)),ISBLANK(C24))</formula>
    </cfRule>
  </conditionalFormatting>
  <dataValidations count="4">
    <dataValidation operator="lessThanOrEqual" allowBlank="1" showInputMessage="1" showErrorMessage="1" error="FTE cannot be greater than Headcount&#10;" sqref="R89:AN65536 A89:O65536 AO1 R1 A1:C1 P2 AB1 AP1:IV65536 P4:Q65536 AO4:AO65536 AB3:AC88"/>
    <dataValidation type="custom" allowBlank="1" showInputMessage="1" showErrorMessage="1" errorTitle="FTE" error="The value entered in the FTE field must be less than or equal to the value entered in the headcount field." sqref="M4:M88 E4:E88 S4:S88 Y4:Y88 W4:W88 U4:U88 O4:O88 K4:K88 I4:I88 G4:G88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88 D4:D88 R4:R88 X4:X88 V4:V88 T4:T88 N4:N88 L4:L88 J4:J88 H4:H88">
      <formula1>F4&gt;=G4</formula1>
    </dataValidation>
    <dataValidation type="decimal" operator="greaterThan" allowBlank="1" showInputMessage="1" showErrorMessage="1" sqref="AD4:AI88 AK4:AL88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81"/>
  <sheetViews>
    <sheetView zoomScale="75" zoomScaleNormal="75" zoomScalePageLayoutView="0" workbookViewId="0" topLeftCell="A22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5" width="10.4453125" style="8" customWidth="1"/>
    <col min="16" max="17" width="10.4453125" style="38" customWidth="1"/>
    <col min="18" max="25" width="12.88671875" style="8" customWidth="1"/>
    <col min="26" max="27" width="12.88671875" style="39" customWidth="1"/>
    <col min="28" max="29" width="11.10546875" style="40" customWidth="1"/>
    <col min="30" max="35" width="15.5546875" style="24" customWidth="1"/>
    <col min="36" max="36" width="15.5546875" style="44" customWidth="1"/>
    <col min="37" max="38" width="19.10546875" style="24" customWidth="1"/>
    <col min="39" max="39" width="19.10546875" style="45" customWidth="1"/>
    <col min="40" max="40" width="20.88671875" style="44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42" t="s">
        <v>15</v>
      </c>
      <c r="AC1" s="143"/>
      <c r="AD1" s="128" t="s">
        <v>76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49" t="s">
        <v>72</v>
      </c>
      <c r="AO1" s="112" t="s">
        <v>20</v>
      </c>
    </row>
    <row r="2" spans="1:41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46" t="s">
        <v>9</v>
      </c>
      <c r="Q2" s="14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40" t="s">
        <v>10</v>
      </c>
      <c r="AA2" s="141"/>
      <c r="AB2" s="144"/>
      <c r="AC2" s="145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48" t="s">
        <v>67</v>
      </c>
      <c r="AK2" s="124" t="s">
        <v>68</v>
      </c>
      <c r="AL2" s="124" t="s">
        <v>69</v>
      </c>
      <c r="AM2" s="152" t="s">
        <v>70</v>
      </c>
      <c r="AN2" s="150"/>
      <c r="AO2" s="113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32" t="s">
        <v>2</v>
      </c>
      <c r="Q3" s="32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33" t="s">
        <v>2</v>
      </c>
      <c r="AA3" s="33" t="s">
        <v>7</v>
      </c>
      <c r="AB3" s="34" t="s">
        <v>2</v>
      </c>
      <c r="AC3" s="31" t="s">
        <v>7</v>
      </c>
      <c r="AD3" s="125"/>
      <c r="AE3" s="125"/>
      <c r="AF3" s="125"/>
      <c r="AG3" s="125"/>
      <c r="AH3" s="125"/>
      <c r="AI3" s="125"/>
      <c r="AJ3" s="148"/>
      <c r="AK3" s="125"/>
      <c r="AL3" s="125"/>
      <c r="AM3" s="153"/>
      <c r="AN3" s="151"/>
      <c r="AO3" s="114"/>
    </row>
    <row r="4" spans="1:41" ht="61.5">
      <c r="A4" s="9" t="s">
        <v>77</v>
      </c>
      <c r="B4" s="9" t="s">
        <v>54</v>
      </c>
      <c r="C4" s="9" t="s">
        <v>53</v>
      </c>
      <c r="D4" s="3">
        <v>62</v>
      </c>
      <c r="E4" s="3">
        <v>55.6</v>
      </c>
      <c r="F4" s="3">
        <v>277</v>
      </c>
      <c r="G4" s="3">
        <v>252.2</v>
      </c>
      <c r="H4" s="3">
        <v>470</v>
      </c>
      <c r="I4" s="3">
        <v>434.2</v>
      </c>
      <c r="J4" s="3">
        <v>42</v>
      </c>
      <c r="K4" s="3">
        <v>39.6</v>
      </c>
      <c r="L4" s="3">
        <v>3</v>
      </c>
      <c r="M4" s="3">
        <v>2.9</v>
      </c>
      <c r="N4" s="3">
        <v>2</v>
      </c>
      <c r="O4" s="3">
        <v>1.3</v>
      </c>
      <c r="P4" s="110">
        <f aca="true" t="shared" si="0" ref="P4:Q28">SUM(D4,F4,H4,J4,L4,N4)</f>
        <v>856</v>
      </c>
      <c r="Q4" s="110">
        <f t="shared" si="0"/>
        <v>785.8</v>
      </c>
      <c r="R4" s="3">
        <v>16</v>
      </c>
      <c r="S4" s="3">
        <v>16</v>
      </c>
      <c r="T4" s="3"/>
      <c r="U4" s="3"/>
      <c r="V4" s="3"/>
      <c r="W4" s="3"/>
      <c r="X4" s="3"/>
      <c r="Y4" s="3"/>
      <c r="Z4" s="111">
        <f aca="true" t="shared" si="1" ref="Z4:AA28">SUM(R4,T4,V4,X4)</f>
        <v>16</v>
      </c>
      <c r="AA4" s="111">
        <f t="shared" si="1"/>
        <v>16</v>
      </c>
      <c r="AB4" s="106">
        <f aca="true" t="shared" si="2" ref="AB4:AC28">SUM(P4+Z4)</f>
        <v>872</v>
      </c>
      <c r="AC4" s="106">
        <f t="shared" si="2"/>
        <v>801.8</v>
      </c>
      <c r="AD4" s="26">
        <v>2030767.81</v>
      </c>
      <c r="AE4" s="26">
        <v>17626.92</v>
      </c>
      <c r="AF4" s="26"/>
      <c r="AG4" s="26">
        <v>9963.65</v>
      </c>
      <c r="AH4" s="26">
        <v>384260.3</v>
      </c>
      <c r="AI4" s="26">
        <v>158727.64</v>
      </c>
      <c r="AJ4" s="107">
        <f aca="true" t="shared" si="3" ref="AJ4:AJ34">SUM(AD4:AI4)</f>
        <v>2601346.32</v>
      </c>
      <c r="AK4" s="27">
        <v>28081.09</v>
      </c>
      <c r="AL4" s="27">
        <v>2175</v>
      </c>
      <c r="AM4" s="42">
        <f aca="true" t="shared" si="4" ref="AM4:AM28">SUM(AK4:AL4)</f>
        <v>30256.09</v>
      </c>
      <c r="AN4" s="43">
        <f aca="true" t="shared" si="5" ref="AN4:AN28">SUM(AJ4+AM4)</f>
        <v>2631602.4099999997</v>
      </c>
      <c r="AO4" s="4"/>
    </row>
    <row r="5" spans="1:41" ht="61.5">
      <c r="A5" s="9" t="s">
        <v>22</v>
      </c>
      <c r="B5" s="9" t="s">
        <v>52</v>
      </c>
      <c r="C5" s="9" t="s">
        <v>53</v>
      </c>
      <c r="D5" s="3">
        <v>1</v>
      </c>
      <c r="E5" s="3">
        <v>0.743</v>
      </c>
      <c r="F5" s="3">
        <v>27</v>
      </c>
      <c r="G5" s="3">
        <v>25.3</v>
      </c>
      <c r="H5" s="3">
        <v>32</v>
      </c>
      <c r="I5" s="3">
        <v>30.58</v>
      </c>
      <c r="J5" s="3">
        <v>9</v>
      </c>
      <c r="K5" s="3">
        <v>8.703</v>
      </c>
      <c r="L5" s="3">
        <v>4</v>
      </c>
      <c r="M5" s="3">
        <v>3.5</v>
      </c>
      <c r="N5" s="3"/>
      <c r="O5" s="3"/>
      <c r="P5" s="110">
        <f t="shared" si="0"/>
        <v>73</v>
      </c>
      <c r="Q5" s="110">
        <f t="shared" si="0"/>
        <v>68.826</v>
      </c>
      <c r="R5" s="3">
        <v>3</v>
      </c>
      <c r="S5" s="3">
        <v>3</v>
      </c>
      <c r="T5" s="3"/>
      <c r="U5" s="3"/>
      <c r="V5" s="3"/>
      <c r="W5" s="3"/>
      <c r="X5" s="3">
        <v>5</v>
      </c>
      <c r="Y5" s="3">
        <v>5</v>
      </c>
      <c r="Z5" s="111">
        <f t="shared" si="1"/>
        <v>8</v>
      </c>
      <c r="AA5" s="111">
        <f t="shared" si="1"/>
        <v>8</v>
      </c>
      <c r="AB5" s="106">
        <f t="shared" si="2"/>
        <v>81</v>
      </c>
      <c r="AC5" s="106">
        <f t="shared" si="2"/>
        <v>76.826</v>
      </c>
      <c r="AD5" s="26">
        <v>198412.42</v>
      </c>
      <c r="AE5" s="26">
        <v>809.18</v>
      </c>
      <c r="AF5" s="26">
        <v>5325</v>
      </c>
      <c r="AG5" s="26"/>
      <c r="AH5" s="26">
        <v>48639.48</v>
      </c>
      <c r="AI5" s="26">
        <v>15796.86</v>
      </c>
      <c r="AJ5" s="107">
        <f t="shared" si="3"/>
        <v>268982.94</v>
      </c>
      <c r="AK5" s="27">
        <v>5898</v>
      </c>
      <c r="AL5" s="27">
        <v>14692</v>
      </c>
      <c r="AM5" s="42">
        <f t="shared" si="4"/>
        <v>20590</v>
      </c>
      <c r="AN5" s="43">
        <f t="shared" si="5"/>
        <v>289572.94</v>
      </c>
      <c r="AO5" s="4"/>
    </row>
    <row r="6" spans="1:41" ht="61.5">
      <c r="A6" s="9" t="s">
        <v>23</v>
      </c>
      <c r="B6" s="9" t="s">
        <v>52</v>
      </c>
      <c r="C6" s="9" t="s">
        <v>53</v>
      </c>
      <c r="D6" s="3">
        <v>226</v>
      </c>
      <c r="E6" s="3">
        <v>206.27</v>
      </c>
      <c r="F6" s="3">
        <v>369</v>
      </c>
      <c r="G6" s="3">
        <v>340.81</v>
      </c>
      <c r="H6" s="3">
        <v>743</v>
      </c>
      <c r="I6" s="3">
        <v>713.06</v>
      </c>
      <c r="J6" s="3">
        <v>203</v>
      </c>
      <c r="K6" s="3">
        <v>196.78</v>
      </c>
      <c r="L6" s="3">
        <v>50</v>
      </c>
      <c r="M6" s="3">
        <v>45.98</v>
      </c>
      <c r="N6" s="3">
        <v>6</v>
      </c>
      <c r="O6" s="3">
        <v>6</v>
      </c>
      <c r="P6" s="110">
        <f t="shared" si="0"/>
        <v>1597</v>
      </c>
      <c r="Q6" s="110">
        <f t="shared" si="0"/>
        <v>1508.8999999999999</v>
      </c>
      <c r="R6" s="3">
        <v>14</v>
      </c>
      <c r="S6" s="3">
        <v>14</v>
      </c>
      <c r="T6" s="3">
        <v>0</v>
      </c>
      <c r="U6" s="3">
        <v>0</v>
      </c>
      <c r="V6" s="3">
        <v>1</v>
      </c>
      <c r="W6" s="3">
        <v>1</v>
      </c>
      <c r="X6" s="3">
        <v>1</v>
      </c>
      <c r="Y6" s="3">
        <v>0.2</v>
      </c>
      <c r="Z6" s="111">
        <f t="shared" si="1"/>
        <v>16</v>
      </c>
      <c r="AA6" s="111">
        <f t="shared" si="1"/>
        <v>15.2</v>
      </c>
      <c r="AB6" s="106">
        <f t="shared" si="2"/>
        <v>1613</v>
      </c>
      <c r="AC6" s="106">
        <f t="shared" si="2"/>
        <v>1524.1</v>
      </c>
      <c r="AD6" s="26">
        <v>4168971.54</v>
      </c>
      <c r="AE6" s="26">
        <v>72294.59</v>
      </c>
      <c r="AF6" s="26">
        <v>31349.96</v>
      </c>
      <c r="AG6" s="26">
        <v>46519.96</v>
      </c>
      <c r="AH6" s="26">
        <v>1152647.76</v>
      </c>
      <c r="AI6" s="26">
        <v>349344.96</v>
      </c>
      <c r="AJ6" s="107">
        <f t="shared" si="3"/>
        <v>5821128.77</v>
      </c>
      <c r="AK6" s="27">
        <v>45956.7</v>
      </c>
      <c r="AL6" s="27">
        <v>5000</v>
      </c>
      <c r="AM6" s="42">
        <f t="shared" si="4"/>
        <v>50956.7</v>
      </c>
      <c r="AN6" s="43">
        <f t="shared" si="5"/>
        <v>5872085.47</v>
      </c>
      <c r="AO6" s="4"/>
    </row>
    <row r="7" spans="1:41" ht="61.5">
      <c r="A7" s="9" t="s">
        <v>24</v>
      </c>
      <c r="B7" s="9" t="s">
        <v>52</v>
      </c>
      <c r="C7" s="9" t="s">
        <v>53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10">
        <f t="shared" si="0"/>
        <v>0</v>
      </c>
      <c r="Q7" s="110">
        <f t="shared" si="0"/>
        <v>0</v>
      </c>
      <c r="R7" s="3"/>
      <c r="S7" s="3"/>
      <c r="T7" s="3"/>
      <c r="U7" s="3"/>
      <c r="V7" s="3"/>
      <c r="W7" s="3"/>
      <c r="X7" s="3"/>
      <c r="Y7" s="3"/>
      <c r="Z7" s="111">
        <f t="shared" si="1"/>
        <v>0</v>
      </c>
      <c r="AA7" s="111">
        <f t="shared" si="1"/>
        <v>0</v>
      </c>
      <c r="AB7" s="106">
        <f t="shared" si="2"/>
        <v>0</v>
      </c>
      <c r="AC7" s="106">
        <f t="shared" si="2"/>
        <v>0</v>
      </c>
      <c r="AD7" s="26"/>
      <c r="AE7" s="26"/>
      <c r="AF7" s="26"/>
      <c r="AG7" s="26"/>
      <c r="AH7" s="26"/>
      <c r="AI7" s="26"/>
      <c r="AJ7" s="107">
        <f t="shared" si="3"/>
        <v>0</v>
      </c>
      <c r="AK7" s="27"/>
      <c r="AL7" s="27"/>
      <c r="AM7" s="42">
        <f t="shared" si="4"/>
        <v>0</v>
      </c>
      <c r="AN7" s="43">
        <f t="shared" si="5"/>
        <v>0</v>
      </c>
      <c r="AO7" s="18"/>
    </row>
    <row r="8" spans="1:41" ht="61.5">
      <c r="A8" s="9" t="s">
        <v>78</v>
      </c>
      <c r="B8" s="9" t="s">
        <v>55</v>
      </c>
      <c r="C8" s="9" t="s">
        <v>53</v>
      </c>
      <c r="D8" s="3">
        <v>202</v>
      </c>
      <c r="E8" s="3">
        <v>195</v>
      </c>
      <c r="F8" s="3">
        <v>410</v>
      </c>
      <c r="G8" s="3">
        <v>397</v>
      </c>
      <c r="H8" s="3">
        <v>1115</v>
      </c>
      <c r="I8" s="3">
        <v>1089</v>
      </c>
      <c r="J8" s="3">
        <v>1048</v>
      </c>
      <c r="K8" s="3">
        <v>1013</v>
      </c>
      <c r="L8" s="3">
        <v>225</v>
      </c>
      <c r="M8" s="3">
        <v>216</v>
      </c>
      <c r="N8" s="3"/>
      <c r="O8" s="3"/>
      <c r="P8" s="110">
        <f t="shared" si="0"/>
        <v>3000</v>
      </c>
      <c r="Q8" s="110">
        <f t="shared" si="0"/>
        <v>2910</v>
      </c>
      <c r="R8" s="3">
        <v>133</v>
      </c>
      <c r="S8" s="3">
        <v>133</v>
      </c>
      <c r="T8" s="3">
        <v>16</v>
      </c>
      <c r="U8" s="3">
        <v>16</v>
      </c>
      <c r="V8" s="3">
        <v>104</v>
      </c>
      <c r="W8" s="3">
        <v>104</v>
      </c>
      <c r="X8" s="3">
        <v>110</v>
      </c>
      <c r="Y8" s="3">
        <v>110</v>
      </c>
      <c r="Z8" s="111">
        <f t="shared" si="1"/>
        <v>363</v>
      </c>
      <c r="AA8" s="111">
        <f t="shared" si="1"/>
        <v>363</v>
      </c>
      <c r="AB8" s="106">
        <f t="shared" si="2"/>
        <v>3363</v>
      </c>
      <c r="AC8" s="106">
        <f t="shared" si="2"/>
        <v>3273</v>
      </c>
      <c r="AD8" s="26">
        <v>10270803.410000004</v>
      </c>
      <c r="AE8" s="26">
        <v>106660.41</v>
      </c>
      <c r="AF8" s="26">
        <v>109769</v>
      </c>
      <c r="AG8" s="26">
        <v>65966</v>
      </c>
      <c r="AH8" s="26">
        <v>2132474</v>
      </c>
      <c r="AI8" s="26">
        <v>968255</v>
      </c>
      <c r="AJ8" s="107">
        <f t="shared" si="3"/>
        <v>13653927.820000004</v>
      </c>
      <c r="AK8" s="27">
        <v>827378</v>
      </c>
      <c r="AL8" s="27">
        <v>613768.04</v>
      </c>
      <c r="AM8" s="42">
        <f t="shared" si="4"/>
        <v>1441146.04</v>
      </c>
      <c r="AN8" s="43">
        <f t="shared" si="5"/>
        <v>15095073.860000003</v>
      </c>
      <c r="AO8" s="4"/>
    </row>
    <row r="9" spans="1:41" ht="61.5">
      <c r="A9" s="9" t="s">
        <v>26</v>
      </c>
      <c r="B9" s="9" t="s">
        <v>52</v>
      </c>
      <c r="C9" s="9" t="s">
        <v>53</v>
      </c>
      <c r="D9" s="3">
        <v>0</v>
      </c>
      <c r="E9" s="3">
        <v>0</v>
      </c>
      <c r="F9" s="3">
        <v>9</v>
      </c>
      <c r="G9" s="3">
        <v>9</v>
      </c>
      <c r="H9" s="3">
        <v>10</v>
      </c>
      <c r="I9" s="3">
        <v>9.86</v>
      </c>
      <c r="J9" s="3">
        <v>14</v>
      </c>
      <c r="K9" s="3">
        <v>13.69</v>
      </c>
      <c r="L9" s="3">
        <v>10</v>
      </c>
      <c r="M9" s="3">
        <v>5.64</v>
      </c>
      <c r="N9" s="3"/>
      <c r="O9" s="3"/>
      <c r="P9" s="110">
        <f t="shared" si="0"/>
        <v>43</v>
      </c>
      <c r="Q9" s="110">
        <f t="shared" si="0"/>
        <v>38.19</v>
      </c>
      <c r="R9" s="3">
        <v>0</v>
      </c>
      <c r="S9" s="3">
        <v>0</v>
      </c>
      <c r="T9" s="3"/>
      <c r="U9" s="3"/>
      <c r="V9" s="3">
        <v>2</v>
      </c>
      <c r="W9" s="3">
        <v>1.02</v>
      </c>
      <c r="X9" s="3"/>
      <c r="Y9" s="3"/>
      <c r="Z9" s="111">
        <f t="shared" si="1"/>
        <v>2</v>
      </c>
      <c r="AA9" s="111">
        <f t="shared" si="1"/>
        <v>1.02</v>
      </c>
      <c r="AB9" s="106">
        <f t="shared" si="2"/>
        <v>45</v>
      </c>
      <c r="AC9" s="106">
        <f t="shared" si="2"/>
        <v>39.21</v>
      </c>
      <c r="AD9" s="26">
        <v>158280.46</v>
      </c>
      <c r="AE9" s="26">
        <v>500</v>
      </c>
      <c r="AF9" s="26">
        <v>84255</v>
      </c>
      <c r="AG9" s="26"/>
      <c r="AH9" s="26">
        <v>29718.09</v>
      </c>
      <c r="AI9" s="26">
        <v>26893</v>
      </c>
      <c r="AJ9" s="107">
        <f t="shared" si="3"/>
        <v>299646.55</v>
      </c>
      <c r="AK9" s="27"/>
      <c r="AL9" s="27">
        <v>5271.33</v>
      </c>
      <c r="AM9" s="42">
        <f t="shared" si="4"/>
        <v>5271.33</v>
      </c>
      <c r="AN9" s="43">
        <f t="shared" si="5"/>
        <v>304917.88</v>
      </c>
      <c r="AO9" s="4"/>
    </row>
    <row r="10" spans="1:41" ht="61.5">
      <c r="A10" s="9" t="s">
        <v>79</v>
      </c>
      <c r="B10" s="9" t="s">
        <v>56</v>
      </c>
      <c r="C10" s="9" t="s">
        <v>53</v>
      </c>
      <c r="D10" s="3">
        <v>537</v>
      </c>
      <c r="E10" s="3">
        <v>473.69</v>
      </c>
      <c r="F10" s="3">
        <v>261</v>
      </c>
      <c r="G10" s="3">
        <v>246.15</v>
      </c>
      <c r="H10" s="3">
        <v>134</v>
      </c>
      <c r="I10" s="3">
        <v>130.36</v>
      </c>
      <c r="J10" s="3">
        <v>27</v>
      </c>
      <c r="K10" s="3">
        <v>25.61</v>
      </c>
      <c r="L10" s="3">
        <v>3</v>
      </c>
      <c r="M10" s="3">
        <v>3</v>
      </c>
      <c r="N10" s="3">
        <v>8</v>
      </c>
      <c r="O10" s="3">
        <v>6.73</v>
      </c>
      <c r="P10" s="110">
        <f t="shared" si="0"/>
        <v>970</v>
      </c>
      <c r="Q10" s="110">
        <f t="shared" si="0"/>
        <v>885.5400000000001</v>
      </c>
      <c r="R10" s="3"/>
      <c r="S10" s="3"/>
      <c r="T10" s="3"/>
      <c r="U10" s="3"/>
      <c r="V10" s="3"/>
      <c r="W10" s="3"/>
      <c r="X10" s="3">
        <v>9</v>
      </c>
      <c r="Y10" s="3">
        <v>9</v>
      </c>
      <c r="Z10" s="111">
        <f t="shared" si="1"/>
        <v>9</v>
      </c>
      <c r="AA10" s="111">
        <f t="shared" si="1"/>
        <v>9</v>
      </c>
      <c r="AB10" s="106">
        <f t="shared" si="2"/>
        <v>979</v>
      </c>
      <c r="AC10" s="106">
        <f t="shared" si="2"/>
        <v>894.5400000000001</v>
      </c>
      <c r="AD10" s="26">
        <v>1783251.43</v>
      </c>
      <c r="AE10" s="26">
        <v>28772.4</v>
      </c>
      <c r="AF10" s="26">
        <v>1158780.68</v>
      </c>
      <c r="AG10" s="26">
        <v>14693.4</v>
      </c>
      <c r="AH10" s="26">
        <v>321699.98</v>
      </c>
      <c r="AI10" s="26">
        <v>253605.3</v>
      </c>
      <c r="AJ10" s="107">
        <f t="shared" si="3"/>
        <v>3560803.1899999995</v>
      </c>
      <c r="AK10" s="27"/>
      <c r="AL10" s="27">
        <v>52660.91</v>
      </c>
      <c r="AM10" s="42">
        <f t="shared" si="4"/>
        <v>52660.91</v>
      </c>
      <c r="AN10" s="43">
        <f t="shared" si="5"/>
        <v>3613464.0999999996</v>
      </c>
      <c r="AO10" s="4"/>
    </row>
    <row r="11" spans="1:41" ht="61.5">
      <c r="A11" s="9" t="s">
        <v>28</v>
      </c>
      <c r="B11" s="9" t="s">
        <v>52</v>
      </c>
      <c r="C11" s="9" t="s">
        <v>53</v>
      </c>
      <c r="D11" s="3">
        <v>9</v>
      </c>
      <c r="E11" s="3">
        <v>9</v>
      </c>
      <c r="F11" s="3">
        <v>19</v>
      </c>
      <c r="G11" s="3">
        <v>18.67</v>
      </c>
      <c r="H11" s="3">
        <v>41</v>
      </c>
      <c r="I11" s="3">
        <v>40.61</v>
      </c>
      <c r="J11" s="3">
        <v>72</v>
      </c>
      <c r="K11" s="3">
        <v>67.79</v>
      </c>
      <c r="L11" s="3">
        <v>21</v>
      </c>
      <c r="M11" s="3">
        <v>20.9</v>
      </c>
      <c r="N11" s="3"/>
      <c r="O11" s="3"/>
      <c r="P11" s="110">
        <f t="shared" si="0"/>
        <v>162</v>
      </c>
      <c r="Q11" s="110">
        <f t="shared" si="0"/>
        <v>156.97</v>
      </c>
      <c r="R11" s="3">
        <v>9</v>
      </c>
      <c r="S11" s="3">
        <v>9</v>
      </c>
      <c r="T11" s="3">
        <v>6</v>
      </c>
      <c r="U11" s="3">
        <v>5.6</v>
      </c>
      <c r="V11" s="3">
        <v>13</v>
      </c>
      <c r="W11" s="3">
        <v>12.61</v>
      </c>
      <c r="X11" s="3"/>
      <c r="Y11" s="3"/>
      <c r="Z11" s="111">
        <f t="shared" si="1"/>
        <v>28</v>
      </c>
      <c r="AA11" s="111">
        <f t="shared" si="1"/>
        <v>27.21</v>
      </c>
      <c r="AB11" s="106">
        <f t="shared" si="2"/>
        <v>190</v>
      </c>
      <c r="AC11" s="106">
        <f t="shared" si="2"/>
        <v>184.18</v>
      </c>
      <c r="AD11" s="26">
        <v>833645</v>
      </c>
      <c r="AE11" s="26">
        <v>11650</v>
      </c>
      <c r="AF11" s="26"/>
      <c r="AG11" s="26"/>
      <c r="AH11" s="26">
        <v>122841</v>
      </c>
      <c r="AI11" s="26">
        <v>80529</v>
      </c>
      <c r="AJ11" s="107">
        <f t="shared" si="3"/>
        <v>1048665</v>
      </c>
      <c r="AK11" s="27">
        <v>86025</v>
      </c>
      <c r="AL11" s="27"/>
      <c r="AM11" s="42">
        <f t="shared" si="4"/>
        <v>86025</v>
      </c>
      <c r="AN11" s="43">
        <f t="shared" si="5"/>
        <v>1134690</v>
      </c>
      <c r="AO11" s="4"/>
    </row>
    <row r="12" spans="1:41" ht="61.5">
      <c r="A12" s="9" t="s">
        <v>29</v>
      </c>
      <c r="B12" s="9" t="s">
        <v>52</v>
      </c>
      <c r="C12" s="9" t="s">
        <v>53</v>
      </c>
      <c r="D12" s="3">
        <v>3</v>
      </c>
      <c r="E12" s="3">
        <v>3</v>
      </c>
      <c r="F12" s="3">
        <v>2</v>
      </c>
      <c r="G12" s="3">
        <v>1.8</v>
      </c>
      <c r="H12" s="3">
        <v>5</v>
      </c>
      <c r="I12" s="3">
        <v>4.6</v>
      </c>
      <c r="J12" s="3">
        <v>5</v>
      </c>
      <c r="K12" s="3">
        <v>4</v>
      </c>
      <c r="L12" s="3">
        <v>1</v>
      </c>
      <c r="M12" s="3">
        <v>1</v>
      </c>
      <c r="N12" s="3"/>
      <c r="O12" s="3"/>
      <c r="P12" s="110">
        <f t="shared" si="0"/>
        <v>16</v>
      </c>
      <c r="Q12" s="110">
        <f t="shared" si="0"/>
        <v>14.399999999999999</v>
      </c>
      <c r="R12" s="3"/>
      <c r="S12" s="3"/>
      <c r="T12" s="3"/>
      <c r="U12" s="3"/>
      <c r="V12" s="3"/>
      <c r="W12" s="3"/>
      <c r="X12" s="3"/>
      <c r="Y12" s="3"/>
      <c r="Z12" s="111">
        <f t="shared" si="1"/>
        <v>0</v>
      </c>
      <c r="AA12" s="111">
        <f t="shared" si="1"/>
        <v>0</v>
      </c>
      <c r="AB12" s="106">
        <f t="shared" si="2"/>
        <v>16</v>
      </c>
      <c r="AC12" s="106">
        <f t="shared" si="2"/>
        <v>14.399999999999999</v>
      </c>
      <c r="AD12" s="26">
        <v>52835.48</v>
      </c>
      <c r="AE12" s="26"/>
      <c r="AF12" s="26"/>
      <c r="AG12" s="26"/>
      <c r="AH12" s="26">
        <v>11029.009999999998</v>
      </c>
      <c r="AI12" s="26">
        <v>4711.240000000001</v>
      </c>
      <c r="AJ12" s="107">
        <f t="shared" si="3"/>
        <v>68575.73000000001</v>
      </c>
      <c r="AK12" s="27"/>
      <c r="AL12" s="27"/>
      <c r="AM12" s="42">
        <f t="shared" si="4"/>
        <v>0</v>
      </c>
      <c r="AN12" s="43">
        <f t="shared" si="5"/>
        <v>68575.73000000001</v>
      </c>
      <c r="AO12" s="4"/>
    </row>
    <row r="13" spans="1:41" ht="61.5">
      <c r="A13" s="9" t="s">
        <v>30</v>
      </c>
      <c r="B13" s="9" t="s">
        <v>52</v>
      </c>
      <c r="C13" s="9" t="s">
        <v>53</v>
      </c>
      <c r="D13" s="3">
        <v>452</v>
      </c>
      <c r="E13" s="3">
        <v>420.54</v>
      </c>
      <c r="F13" s="3">
        <v>629</v>
      </c>
      <c r="G13" s="3">
        <v>615.6</v>
      </c>
      <c r="H13" s="3">
        <v>330</v>
      </c>
      <c r="I13" s="3">
        <v>323.56</v>
      </c>
      <c r="J13" s="3">
        <v>28</v>
      </c>
      <c r="K13" s="3">
        <v>28</v>
      </c>
      <c r="L13" s="3">
        <v>7</v>
      </c>
      <c r="M13" s="3">
        <v>7</v>
      </c>
      <c r="N13" s="3">
        <v>0</v>
      </c>
      <c r="O13" s="3">
        <v>0</v>
      </c>
      <c r="P13" s="110">
        <f t="shared" si="0"/>
        <v>1446</v>
      </c>
      <c r="Q13" s="110">
        <f t="shared" si="0"/>
        <v>1394.7</v>
      </c>
      <c r="R13" s="3">
        <v>41</v>
      </c>
      <c r="S13" s="3">
        <v>31.2</v>
      </c>
      <c r="T13" s="3">
        <v>0</v>
      </c>
      <c r="U13" s="3">
        <v>0</v>
      </c>
      <c r="V13" s="3">
        <v>55</v>
      </c>
      <c r="W13" s="3">
        <v>36.1</v>
      </c>
      <c r="X13" s="3">
        <v>1</v>
      </c>
      <c r="Y13" s="3">
        <v>0.95</v>
      </c>
      <c r="Z13" s="111">
        <f t="shared" si="1"/>
        <v>97</v>
      </c>
      <c r="AA13" s="111">
        <f t="shared" si="1"/>
        <v>68.25</v>
      </c>
      <c r="AB13" s="106">
        <f t="shared" si="2"/>
        <v>1543</v>
      </c>
      <c r="AC13" s="106">
        <f t="shared" si="2"/>
        <v>1462.95</v>
      </c>
      <c r="AD13" s="26">
        <v>3524476.97</v>
      </c>
      <c r="AE13" s="26">
        <v>213107.59000000003</v>
      </c>
      <c r="AF13" s="26">
        <v>0</v>
      </c>
      <c r="AG13" s="26">
        <v>28428.75</v>
      </c>
      <c r="AH13" s="26">
        <v>386809.5</v>
      </c>
      <c r="AI13" s="26">
        <v>294522.36</v>
      </c>
      <c r="AJ13" s="107">
        <f t="shared" si="3"/>
        <v>4447345.17</v>
      </c>
      <c r="AK13" s="27">
        <v>333171</v>
      </c>
      <c r="AL13" s="27">
        <v>18683</v>
      </c>
      <c r="AM13" s="42">
        <f t="shared" si="4"/>
        <v>351854</v>
      </c>
      <c r="AN13" s="43">
        <f t="shared" si="5"/>
        <v>4799199.17</v>
      </c>
      <c r="AO13" s="4"/>
    </row>
    <row r="14" spans="1:41" ht="61.5">
      <c r="A14" s="9" t="s">
        <v>31</v>
      </c>
      <c r="B14" s="9" t="s">
        <v>52</v>
      </c>
      <c r="C14" s="9" t="s">
        <v>53</v>
      </c>
      <c r="D14" s="3">
        <v>34</v>
      </c>
      <c r="E14" s="3">
        <v>33.1</v>
      </c>
      <c r="F14" s="3">
        <v>7</v>
      </c>
      <c r="G14" s="3">
        <v>6.8</v>
      </c>
      <c r="H14" s="3">
        <v>49</v>
      </c>
      <c r="I14" s="3">
        <v>47.5</v>
      </c>
      <c r="J14" s="3">
        <v>12</v>
      </c>
      <c r="K14" s="3">
        <v>11.5</v>
      </c>
      <c r="L14" s="3">
        <v>2</v>
      </c>
      <c r="M14" s="3">
        <v>2</v>
      </c>
      <c r="N14" s="3">
        <v>0</v>
      </c>
      <c r="O14" s="3">
        <v>0</v>
      </c>
      <c r="P14" s="110">
        <f t="shared" si="0"/>
        <v>104</v>
      </c>
      <c r="Q14" s="110">
        <f t="shared" si="0"/>
        <v>100.9</v>
      </c>
      <c r="R14" s="3">
        <v>3</v>
      </c>
      <c r="S14" s="3">
        <v>3</v>
      </c>
      <c r="T14" s="3">
        <v>1</v>
      </c>
      <c r="U14" s="3">
        <v>1</v>
      </c>
      <c r="V14" s="3"/>
      <c r="W14" s="3"/>
      <c r="X14" s="3"/>
      <c r="Y14" s="3"/>
      <c r="Z14" s="111">
        <f t="shared" si="1"/>
        <v>4</v>
      </c>
      <c r="AA14" s="111">
        <f t="shared" si="1"/>
        <v>4</v>
      </c>
      <c r="AB14" s="106">
        <f t="shared" si="2"/>
        <v>108</v>
      </c>
      <c r="AC14" s="106">
        <f t="shared" si="2"/>
        <v>104.9</v>
      </c>
      <c r="AD14" s="26">
        <v>325453.26</v>
      </c>
      <c r="AE14" s="26">
        <v>0</v>
      </c>
      <c r="AF14" s="26">
        <v>0</v>
      </c>
      <c r="AG14" s="26">
        <v>147.72</v>
      </c>
      <c r="AH14" s="26">
        <v>52012.02</v>
      </c>
      <c r="AI14" s="26">
        <v>28219.47</v>
      </c>
      <c r="AJ14" s="107">
        <f t="shared" si="3"/>
        <v>405832.47</v>
      </c>
      <c r="AK14" s="27">
        <v>10050.72</v>
      </c>
      <c r="AL14" s="27"/>
      <c r="AM14" s="42">
        <f t="shared" si="4"/>
        <v>10050.72</v>
      </c>
      <c r="AN14" s="43">
        <f t="shared" si="5"/>
        <v>415883.18999999994</v>
      </c>
      <c r="AO14" s="4"/>
    </row>
    <row r="15" spans="1:41" ht="61.5">
      <c r="A15" s="9" t="s">
        <v>80</v>
      </c>
      <c r="B15" s="9" t="s">
        <v>52</v>
      </c>
      <c r="C15" s="9" t="s">
        <v>53</v>
      </c>
      <c r="D15" s="3">
        <v>19</v>
      </c>
      <c r="E15" s="3">
        <v>16.5</v>
      </c>
      <c r="F15" s="3">
        <v>27</v>
      </c>
      <c r="G15" s="3">
        <v>26.5</v>
      </c>
      <c r="H15" s="3">
        <v>70</v>
      </c>
      <c r="I15" s="3">
        <v>66.9</v>
      </c>
      <c r="J15" s="3">
        <v>15</v>
      </c>
      <c r="K15" s="3">
        <v>14.5</v>
      </c>
      <c r="L15" s="3">
        <v>3</v>
      </c>
      <c r="M15" s="3">
        <v>3</v>
      </c>
      <c r="N15" s="3">
        <v>4</v>
      </c>
      <c r="O15" s="3">
        <v>4</v>
      </c>
      <c r="P15" s="110">
        <f t="shared" si="0"/>
        <v>138</v>
      </c>
      <c r="Q15" s="110">
        <f t="shared" si="0"/>
        <v>131.4</v>
      </c>
      <c r="R15" s="3">
        <v>1</v>
      </c>
      <c r="S15" s="3">
        <v>1</v>
      </c>
      <c r="T15" s="3">
        <v>0</v>
      </c>
      <c r="U15" s="3">
        <v>0</v>
      </c>
      <c r="V15" s="3">
        <v>6</v>
      </c>
      <c r="W15" s="3">
        <v>6</v>
      </c>
      <c r="X15" s="3">
        <v>0</v>
      </c>
      <c r="Y15" s="3">
        <v>0</v>
      </c>
      <c r="Z15" s="111">
        <f t="shared" si="1"/>
        <v>7</v>
      </c>
      <c r="AA15" s="111">
        <f t="shared" si="1"/>
        <v>7</v>
      </c>
      <c r="AB15" s="106">
        <f t="shared" si="2"/>
        <v>145</v>
      </c>
      <c r="AC15" s="106">
        <f t="shared" si="2"/>
        <v>138.4</v>
      </c>
      <c r="AD15" s="26">
        <v>341454</v>
      </c>
      <c r="AE15" s="26">
        <v>5009</v>
      </c>
      <c r="AF15" s="26">
        <v>65238</v>
      </c>
      <c r="AG15" s="26">
        <v>108</v>
      </c>
      <c r="AH15" s="26">
        <v>84406</v>
      </c>
      <c r="AI15" s="26">
        <v>31720</v>
      </c>
      <c r="AJ15" s="107">
        <f t="shared" si="3"/>
        <v>527935</v>
      </c>
      <c r="AK15" s="27">
        <v>21072</v>
      </c>
      <c r="AL15" s="27">
        <v>33156</v>
      </c>
      <c r="AM15" s="42">
        <f t="shared" si="4"/>
        <v>54228</v>
      </c>
      <c r="AN15" s="43">
        <f t="shared" si="5"/>
        <v>582163</v>
      </c>
      <c r="AO15" s="4">
        <v>21072</v>
      </c>
    </row>
    <row r="16" spans="1:41" ht="61.5">
      <c r="A16" s="9" t="s">
        <v>33</v>
      </c>
      <c r="B16" s="9" t="s">
        <v>52</v>
      </c>
      <c r="C16" s="9" t="s">
        <v>53</v>
      </c>
      <c r="D16" s="3">
        <v>28</v>
      </c>
      <c r="E16" s="3">
        <v>26.68</v>
      </c>
      <c r="F16" s="3">
        <v>38</v>
      </c>
      <c r="G16" s="3">
        <v>36.31</v>
      </c>
      <c r="H16" s="3">
        <v>128</v>
      </c>
      <c r="I16" s="3">
        <v>120</v>
      </c>
      <c r="J16" s="3">
        <v>31</v>
      </c>
      <c r="K16" s="3">
        <v>29.33</v>
      </c>
      <c r="L16" s="3">
        <v>4</v>
      </c>
      <c r="M16" s="3">
        <v>4</v>
      </c>
      <c r="N16" s="3"/>
      <c r="O16" s="3"/>
      <c r="P16" s="110">
        <f t="shared" si="0"/>
        <v>229</v>
      </c>
      <c r="Q16" s="110">
        <f t="shared" si="0"/>
        <v>216.32</v>
      </c>
      <c r="R16" s="3">
        <v>3</v>
      </c>
      <c r="S16" s="3">
        <v>3</v>
      </c>
      <c r="T16" s="3"/>
      <c r="U16" s="3"/>
      <c r="V16" s="3">
        <v>8</v>
      </c>
      <c r="W16" s="3">
        <v>8</v>
      </c>
      <c r="X16" s="3"/>
      <c r="Y16" s="3"/>
      <c r="Z16" s="111">
        <f t="shared" si="1"/>
        <v>11</v>
      </c>
      <c r="AA16" s="111">
        <f t="shared" si="1"/>
        <v>11</v>
      </c>
      <c r="AB16" s="106">
        <f t="shared" si="2"/>
        <v>240</v>
      </c>
      <c r="AC16" s="106">
        <f t="shared" si="2"/>
        <v>227.32</v>
      </c>
      <c r="AD16" s="26">
        <v>582703.03</v>
      </c>
      <c r="AE16" s="26">
        <v>8912.04</v>
      </c>
      <c r="AF16" s="26">
        <v>975</v>
      </c>
      <c r="AG16" s="26">
        <v>492.01</v>
      </c>
      <c r="AH16" s="26">
        <v>145115.39</v>
      </c>
      <c r="AI16" s="26">
        <v>46497.33</v>
      </c>
      <c r="AJ16" s="107">
        <f t="shared" si="3"/>
        <v>784694.8</v>
      </c>
      <c r="AK16" s="27">
        <v>37545.3</v>
      </c>
      <c r="AL16" s="27"/>
      <c r="AM16" s="42">
        <f t="shared" si="4"/>
        <v>37545.3</v>
      </c>
      <c r="AN16" s="43">
        <f t="shared" si="5"/>
        <v>822240.1000000001</v>
      </c>
      <c r="AO16" s="4"/>
    </row>
    <row r="17" spans="1:41" ht="61.5">
      <c r="A17" s="9" t="s">
        <v>81</v>
      </c>
      <c r="B17" s="9" t="s">
        <v>52</v>
      </c>
      <c r="C17" s="9" t="s">
        <v>53</v>
      </c>
      <c r="D17" s="3">
        <v>33</v>
      </c>
      <c r="E17" s="3">
        <v>29</v>
      </c>
      <c r="F17" s="3">
        <v>30</v>
      </c>
      <c r="G17" s="3">
        <v>28</v>
      </c>
      <c r="H17" s="3">
        <v>24</v>
      </c>
      <c r="I17" s="3">
        <v>24</v>
      </c>
      <c r="J17" s="3">
        <v>5</v>
      </c>
      <c r="K17" s="3">
        <v>5</v>
      </c>
      <c r="L17" s="3"/>
      <c r="M17" s="3"/>
      <c r="N17" s="3">
        <v>5</v>
      </c>
      <c r="O17" s="3">
        <v>1</v>
      </c>
      <c r="P17" s="110">
        <f t="shared" si="0"/>
        <v>97</v>
      </c>
      <c r="Q17" s="110">
        <f t="shared" si="0"/>
        <v>87</v>
      </c>
      <c r="R17" s="3">
        <v>0</v>
      </c>
      <c r="S17" s="3">
        <v>0</v>
      </c>
      <c r="T17" s="3"/>
      <c r="U17" s="3"/>
      <c r="V17" s="3"/>
      <c r="W17" s="3"/>
      <c r="X17" s="3"/>
      <c r="Y17" s="3"/>
      <c r="Z17" s="111">
        <f t="shared" si="1"/>
        <v>0</v>
      </c>
      <c r="AA17" s="111">
        <f t="shared" si="1"/>
        <v>0</v>
      </c>
      <c r="AB17" s="106">
        <f t="shared" si="2"/>
        <v>97</v>
      </c>
      <c r="AC17" s="106">
        <f t="shared" si="2"/>
        <v>87</v>
      </c>
      <c r="AD17" s="26">
        <v>264378</v>
      </c>
      <c r="AE17" s="26">
        <v>15424</v>
      </c>
      <c r="AF17" s="26">
        <v>0</v>
      </c>
      <c r="AG17" s="26">
        <v>103</v>
      </c>
      <c r="AH17" s="26">
        <v>46979</v>
      </c>
      <c r="AI17" s="26">
        <v>25396</v>
      </c>
      <c r="AJ17" s="107">
        <f t="shared" si="3"/>
        <v>352280</v>
      </c>
      <c r="AK17" s="27">
        <v>0</v>
      </c>
      <c r="AL17" s="27"/>
      <c r="AM17" s="42">
        <f t="shared" si="4"/>
        <v>0</v>
      </c>
      <c r="AN17" s="43">
        <f t="shared" si="5"/>
        <v>352280</v>
      </c>
      <c r="AO17" s="4"/>
    </row>
    <row r="18" spans="1:41" ht="61.5">
      <c r="A18" s="9" t="s">
        <v>35</v>
      </c>
      <c r="B18" s="9" t="s">
        <v>52</v>
      </c>
      <c r="C18" s="9" t="s">
        <v>53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10">
        <f t="shared" si="0"/>
        <v>0</v>
      </c>
      <c r="Q18" s="110">
        <f t="shared" si="0"/>
        <v>0</v>
      </c>
      <c r="R18" s="3"/>
      <c r="S18" s="3"/>
      <c r="T18" s="3"/>
      <c r="U18" s="3"/>
      <c r="V18" s="3"/>
      <c r="W18" s="3"/>
      <c r="X18" s="3"/>
      <c r="Y18" s="3"/>
      <c r="Z18" s="111">
        <f t="shared" si="1"/>
        <v>0</v>
      </c>
      <c r="AA18" s="111">
        <f t="shared" si="1"/>
        <v>0</v>
      </c>
      <c r="AB18" s="106">
        <f t="shared" si="2"/>
        <v>0</v>
      </c>
      <c r="AC18" s="106">
        <f t="shared" si="2"/>
        <v>0</v>
      </c>
      <c r="AD18" s="26"/>
      <c r="AE18" s="26"/>
      <c r="AF18" s="26"/>
      <c r="AG18" s="26"/>
      <c r="AH18" s="26"/>
      <c r="AI18" s="26"/>
      <c r="AJ18" s="107">
        <f t="shared" si="3"/>
        <v>0</v>
      </c>
      <c r="AK18" s="27"/>
      <c r="AL18" s="27"/>
      <c r="AM18" s="42">
        <f t="shared" si="4"/>
        <v>0</v>
      </c>
      <c r="AN18" s="43">
        <f t="shared" si="5"/>
        <v>0</v>
      </c>
      <c r="AO18" s="4"/>
    </row>
    <row r="19" spans="1:41" ht="61.5">
      <c r="A19" s="9" t="s">
        <v>36</v>
      </c>
      <c r="B19" s="9" t="s">
        <v>52</v>
      </c>
      <c r="C19" s="9" t="s">
        <v>53</v>
      </c>
      <c r="D19" s="3">
        <v>6</v>
      </c>
      <c r="E19" s="3">
        <v>4.48</v>
      </c>
      <c r="F19" s="3">
        <v>39</v>
      </c>
      <c r="G19" s="3">
        <v>33.56</v>
      </c>
      <c r="H19" s="3">
        <v>127</v>
      </c>
      <c r="I19" s="3">
        <v>113.43</v>
      </c>
      <c r="J19" s="3">
        <v>62</v>
      </c>
      <c r="K19" s="3">
        <v>54.76</v>
      </c>
      <c r="L19" s="3">
        <v>34</v>
      </c>
      <c r="M19" s="3">
        <v>31.67</v>
      </c>
      <c r="N19" s="3"/>
      <c r="O19" s="3"/>
      <c r="P19" s="110">
        <f t="shared" si="0"/>
        <v>268</v>
      </c>
      <c r="Q19" s="110">
        <f t="shared" si="0"/>
        <v>237.90000000000003</v>
      </c>
      <c r="R19" s="3">
        <v>3</v>
      </c>
      <c r="S19" s="3">
        <v>2.25</v>
      </c>
      <c r="T19" s="3"/>
      <c r="U19" s="3"/>
      <c r="V19" s="3"/>
      <c r="W19" s="3"/>
      <c r="X19" s="3"/>
      <c r="Y19" s="3"/>
      <c r="Z19" s="111">
        <f t="shared" si="1"/>
        <v>3</v>
      </c>
      <c r="AA19" s="111">
        <f t="shared" si="1"/>
        <v>2.25</v>
      </c>
      <c r="AB19" s="106">
        <f t="shared" si="2"/>
        <v>271</v>
      </c>
      <c r="AC19" s="106">
        <f t="shared" si="2"/>
        <v>240.15000000000003</v>
      </c>
      <c r="AD19" s="26">
        <v>761008.99</v>
      </c>
      <c r="AE19" s="26">
        <v>1510.92</v>
      </c>
      <c r="AF19" s="26"/>
      <c r="AG19" s="26">
        <v>424.97</v>
      </c>
      <c r="AH19" s="26">
        <v>149404.52</v>
      </c>
      <c r="AI19" s="26">
        <v>65113.66</v>
      </c>
      <c r="AJ19" s="107">
        <f t="shared" si="3"/>
        <v>977463.06</v>
      </c>
      <c r="AK19" s="27">
        <v>4109.59</v>
      </c>
      <c r="AL19" s="27"/>
      <c r="AM19" s="42">
        <f t="shared" si="4"/>
        <v>4109.59</v>
      </c>
      <c r="AN19" s="43">
        <f t="shared" si="5"/>
        <v>981572.65</v>
      </c>
      <c r="AO19" s="4"/>
    </row>
    <row r="20" spans="1:41" ht="61.5">
      <c r="A20" s="9" t="s">
        <v>37</v>
      </c>
      <c r="B20" s="9" t="s">
        <v>56</v>
      </c>
      <c r="C20" s="9" t="s">
        <v>53</v>
      </c>
      <c r="D20" s="3">
        <v>726</v>
      </c>
      <c r="E20" s="3">
        <v>662.29</v>
      </c>
      <c r="F20" s="3">
        <v>308</v>
      </c>
      <c r="G20" s="3">
        <v>292.07</v>
      </c>
      <c r="H20" s="3">
        <v>778</v>
      </c>
      <c r="I20" s="3">
        <v>747.06</v>
      </c>
      <c r="J20" s="3">
        <v>87</v>
      </c>
      <c r="K20" s="3">
        <v>86.49</v>
      </c>
      <c r="L20" s="3">
        <v>8</v>
      </c>
      <c r="M20" s="3">
        <v>8</v>
      </c>
      <c r="N20" s="3">
        <v>0</v>
      </c>
      <c r="O20" s="3">
        <v>0</v>
      </c>
      <c r="P20" s="110">
        <f t="shared" si="0"/>
        <v>1907</v>
      </c>
      <c r="Q20" s="110">
        <f t="shared" si="0"/>
        <v>1795.9099999999999</v>
      </c>
      <c r="R20" s="3">
        <v>115</v>
      </c>
      <c r="S20" s="3">
        <v>115</v>
      </c>
      <c r="T20" s="3">
        <v>0</v>
      </c>
      <c r="U20" s="3">
        <v>0</v>
      </c>
      <c r="V20" s="3">
        <v>36</v>
      </c>
      <c r="W20" s="3">
        <v>36</v>
      </c>
      <c r="X20" s="3">
        <v>0</v>
      </c>
      <c r="Y20" s="3">
        <v>0</v>
      </c>
      <c r="Z20" s="111">
        <f t="shared" si="1"/>
        <v>151</v>
      </c>
      <c r="AA20" s="111">
        <f t="shared" si="1"/>
        <v>151</v>
      </c>
      <c r="AB20" s="106">
        <f t="shared" si="2"/>
        <v>2058</v>
      </c>
      <c r="AC20" s="106">
        <f t="shared" si="2"/>
        <v>1946.9099999999999</v>
      </c>
      <c r="AD20" s="26">
        <v>4288494</v>
      </c>
      <c r="AE20" s="26">
        <v>11943</v>
      </c>
      <c r="AF20" s="26">
        <v>0</v>
      </c>
      <c r="AG20" s="26">
        <v>7135</v>
      </c>
      <c r="AH20" s="26">
        <v>828582</v>
      </c>
      <c r="AI20" s="26">
        <v>327497</v>
      </c>
      <c r="AJ20" s="107">
        <f t="shared" si="3"/>
        <v>5463651</v>
      </c>
      <c r="AK20" s="27">
        <v>692082</v>
      </c>
      <c r="AL20" s="27">
        <v>0</v>
      </c>
      <c r="AM20" s="42">
        <f t="shared" si="4"/>
        <v>692082</v>
      </c>
      <c r="AN20" s="43">
        <f t="shared" si="5"/>
        <v>6155733</v>
      </c>
      <c r="AO20" s="4"/>
    </row>
    <row r="21" spans="1:41" ht="61.5">
      <c r="A21" s="9" t="s">
        <v>38</v>
      </c>
      <c r="B21" s="9" t="s">
        <v>52</v>
      </c>
      <c r="C21" s="9" t="s">
        <v>53</v>
      </c>
      <c r="D21" s="3">
        <v>419</v>
      </c>
      <c r="E21" s="3">
        <v>392</v>
      </c>
      <c r="F21" s="3">
        <v>543</v>
      </c>
      <c r="G21" s="3">
        <v>517.4</v>
      </c>
      <c r="H21" s="3">
        <v>1585</v>
      </c>
      <c r="I21" s="3">
        <v>1546</v>
      </c>
      <c r="J21" s="3">
        <v>211</v>
      </c>
      <c r="K21" s="3">
        <v>203.4</v>
      </c>
      <c r="L21" s="3">
        <v>108</v>
      </c>
      <c r="M21" s="3">
        <v>105</v>
      </c>
      <c r="N21" s="3">
        <v>60</v>
      </c>
      <c r="O21" s="3">
        <v>26</v>
      </c>
      <c r="P21" s="110">
        <f t="shared" si="0"/>
        <v>2926</v>
      </c>
      <c r="Q21" s="110">
        <f t="shared" si="0"/>
        <v>2789.8</v>
      </c>
      <c r="R21" s="3">
        <v>29</v>
      </c>
      <c r="S21" s="3">
        <v>29</v>
      </c>
      <c r="T21" s="3">
        <v>25</v>
      </c>
      <c r="U21" s="3">
        <v>25</v>
      </c>
      <c r="V21" s="3">
        <v>7</v>
      </c>
      <c r="W21" s="3">
        <v>7</v>
      </c>
      <c r="X21" s="3">
        <v>0</v>
      </c>
      <c r="Y21" s="3">
        <v>0</v>
      </c>
      <c r="Z21" s="111">
        <f t="shared" si="1"/>
        <v>61</v>
      </c>
      <c r="AA21" s="111">
        <f t="shared" si="1"/>
        <v>61</v>
      </c>
      <c r="AB21" s="106">
        <f t="shared" si="2"/>
        <v>2987</v>
      </c>
      <c r="AC21" s="106">
        <f t="shared" si="2"/>
        <v>2850.8</v>
      </c>
      <c r="AD21" s="26">
        <v>7836916</v>
      </c>
      <c r="AE21" s="26">
        <v>543870</v>
      </c>
      <c r="AF21" s="26">
        <v>0</v>
      </c>
      <c r="AG21" s="26">
        <v>36685</v>
      </c>
      <c r="AH21" s="26">
        <v>930168</v>
      </c>
      <c r="AI21" s="26">
        <v>714357</v>
      </c>
      <c r="AJ21" s="107">
        <f t="shared" si="3"/>
        <v>10061996</v>
      </c>
      <c r="AK21" s="27">
        <v>555552</v>
      </c>
      <c r="AL21" s="27">
        <v>7459</v>
      </c>
      <c r="AM21" s="42">
        <f t="shared" si="4"/>
        <v>563011</v>
      </c>
      <c r="AN21" s="43">
        <f t="shared" si="5"/>
        <v>10625007</v>
      </c>
      <c r="AO21" s="4"/>
    </row>
    <row r="22" spans="1:41" ht="61.5">
      <c r="A22" s="9" t="s">
        <v>39</v>
      </c>
      <c r="B22" s="9" t="s">
        <v>56</v>
      </c>
      <c r="C22" s="9" t="s">
        <v>53</v>
      </c>
      <c r="D22" s="3">
        <v>5</v>
      </c>
      <c r="E22" s="3">
        <v>3.89</v>
      </c>
      <c r="F22" s="3">
        <v>15</v>
      </c>
      <c r="G22" s="3">
        <v>14.26</v>
      </c>
      <c r="H22" s="3">
        <v>37</v>
      </c>
      <c r="I22" s="3">
        <v>36.61</v>
      </c>
      <c r="J22" s="3">
        <v>16</v>
      </c>
      <c r="K22" s="3">
        <v>15.56</v>
      </c>
      <c r="L22" s="3">
        <v>1</v>
      </c>
      <c r="M22" s="3">
        <v>1</v>
      </c>
      <c r="N22" s="3"/>
      <c r="O22" s="3"/>
      <c r="P22" s="110">
        <f t="shared" si="0"/>
        <v>74</v>
      </c>
      <c r="Q22" s="110">
        <f t="shared" si="0"/>
        <v>71.32</v>
      </c>
      <c r="R22" s="3"/>
      <c r="S22" s="3"/>
      <c r="T22" s="3"/>
      <c r="U22" s="3"/>
      <c r="V22" s="3"/>
      <c r="W22" s="3"/>
      <c r="X22" s="3"/>
      <c r="Y22" s="3"/>
      <c r="Z22" s="111">
        <f t="shared" si="1"/>
        <v>0</v>
      </c>
      <c r="AA22" s="111">
        <f t="shared" si="1"/>
        <v>0</v>
      </c>
      <c r="AB22" s="106">
        <f t="shared" si="2"/>
        <v>74</v>
      </c>
      <c r="AC22" s="106">
        <f t="shared" si="2"/>
        <v>71.32</v>
      </c>
      <c r="AD22" s="26">
        <v>228906.32</v>
      </c>
      <c r="AE22" s="26">
        <v>318.9</v>
      </c>
      <c r="AF22" s="26"/>
      <c r="AG22" s="26">
        <v>0.05</v>
      </c>
      <c r="AH22" s="26">
        <v>43664.24</v>
      </c>
      <c r="AI22" s="26">
        <v>19314.92</v>
      </c>
      <c r="AJ22" s="107">
        <f t="shared" si="3"/>
        <v>292204.43</v>
      </c>
      <c r="AK22" s="27">
        <v>0</v>
      </c>
      <c r="AL22" s="27">
        <v>187667</v>
      </c>
      <c r="AM22" s="42">
        <f t="shared" si="4"/>
        <v>187667</v>
      </c>
      <c r="AN22" s="43">
        <f t="shared" si="5"/>
        <v>479871.43</v>
      </c>
      <c r="AO22" s="4"/>
    </row>
    <row r="23" spans="1:41" ht="61.5">
      <c r="A23" s="9" t="s">
        <v>40</v>
      </c>
      <c r="B23" s="9" t="s">
        <v>52</v>
      </c>
      <c r="C23" s="9" t="s">
        <v>53</v>
      </c>
      <c r="D23" s="3">
        <v>259</v>
      </c>
      <c r="E23" s="3">
        <v>235.01</v>
      </c>
      <c r="F23" s="3">
        <v>437</v>
      </c>
      <c r="G23" s="3">
        <v>412.48</v>
      </c>
      <c r="H23" s="3">
        <v>1065</v>
      </c>
      <c r="I23" s="3">
        <v>1016.95</v>
      </c>
      <c r="J23" s="3">
        <v>403</v>
      </c>
      <c r="K23" s="3">
        <v>382.55</v>
      </c>
      <c r="L23" s="3">
        <v>22</v>
      </c>
      <c r="M23" s="3">
        <v>21.47</v>
      </c>
      <c r="N23" s="3">
        <v>214</v>
      </c>
      <c r="O23" s="3">
        <v>205.54</v>
      </c>
      <c r="P23" s="110">
        <f t="shared" si="0"/>
        <v>2400</v>
      </c>
      <c r="Q23" s="110">
        <f t="shared" si="0"/>
        <v>2274</v>
      </c>
      <c r="R23" s="3">
        <v>13</v>
      </c>
      <c r="S23" s="3">
        <v>13</v>
      </c>
      <c r="T23" s="3">
        <v>0</v>
      </c>
      <c r="U23" s="3">
        <v>0</v>
      </c>
      <c r="V23" s="3">
        <v>5</v>
      </c>
      <c r="W23" s="3">
        <v>5</v>
      </c>
      <c r="X23" s="3">
        <v>2</v>
      </c>
      <c r="Y23" s="3">
        <v>2</v>
      </c>
      <c r="Z23" s="111">
        <f t="shared" si="1"/>
        <v>20</v>
      </c>
      <c r="AA23" s="111">
        <f t="shared" si="1"/>
        <v>20</v>
      </c>
      <c r="AB23" s="106">
        <f t="shared" si="2"/>
        <v>2420</v>
      </c>
      <c r="AC23" s="106">
        <f t="shared" si="2"/>
        <v>2294</v>
      </c>
      <c r="AD23" s="26">
        <v>7350479</v>
      </c>
      <c r="AE23" s="26">
        <v>321002</v>
      </c>
      <c r="AF23" s="26">
        <v>0</v>
      </c>
      <c r="AG23" s="26">
        <v>29061.92</v>
      </c>
      <c r="AH23" s="26">
        <v>1828683.8</v>
      </c>
      <c r="AI23" s="26">
        <v>630564.93</v>
      </c>
      <c r="AJ23" s="107">
        <f t="shared" si="3"/>
        <v>10159791.65</v>
      </c>
      <c r="AK23" s="27">
        <v>227313.29</v>
      </c>
      <c r="AL23" s="27"/>
      <c r="AM23" s="42">
        <f t="shared" si="4"/>
        <v>227313.29</v>
      </c>
      <c r="AN23" s="43">
        <f t="shared" si="5"/>
        <v>10387104.94</v>
      </c>
      <c r="AO23" s="4"/>
    </row>
    <row r="24" spans="1:41" ht="61.5">
      <c r="A24" s="9" t="s">
        <v>41</v>
      </c>
      <c r="B24" s="9" t="s">
        <v>52</v>
      </c>
      <c r="C24" s="9" t="s">
        <v>53</v>
      </c>
      <c r="D24" s="3">
        <v>0</v>
      </c>
      <c r="E24" s="3">
        <v>0</v>
      </c>
      <c r="F24" s="3">
        <v>7</v>
      </c>
      <c r="G24" s="3">
        <v>6.4</v>
      </c>
      <c r="H24" s="3">
        <v>6</v>
      </c>
      <c r="I24" s="3">
        <v>5.3</v>
      </c>
      <c r="J24" s="3">
        <v>1</v>
      </c>
      <c r="K24" s="3">
        <v>1</v>
      </c>
      <c r="L24" s="3">
        <v>1</v>
      </c>
      <c r="M24" s="3">
        <v>0.6</v>
      </c>
      <c r="N24" s="3">
        <v>0</v>
      </c>
      <c r="O24" s="3">
        <v>0</v>
      </c>
      <c r="P24" s="110">
        <f t="shared" si="0"/>
        <v>15</v>
      </c>
      <c r="Q24" s="110">
        <f t="shared" si="0"/>
        <v>13.299999999999999</v>
      </c>
      <c r="R24" s="3">
        <v>2</v>
      </c>
      <c r="S24" s="3">
        <v>1.6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111">
        <f t="shared" si="1"/>
        <v>2</v>
      </c>
      <c r="AA24" s="111">
        <f t="shared" si="1"/>
        <v>1.6</v>
      </c>
      <c r="AB24" s="106">
        <f t="shared" si="2"/>
        <v>17</v>
      </c>
      <c r="AC24" s="106">
        <f t="shared" si="2"/>
        <v>14.899999999999999</v>
      </c>
      <c r="AD24" s="26">
        <v>43297.63</v>
      </c>
      <c r="AE24" s="26">
        <v>0</v>
      </c>
      <c r="AF24" s="26">
        <v>0</v>
      </c>
      <c r="AG24" s="26">
        <v>0</v>
      </c>
      <c r="AH24" s="26">
        <v>6869.85</v>
      </c>
      <c r="AI24" s="26">
        <v>3576.47</v>
      </c>
      <c r="AJ24" s="107">
        <f t="shared" si="3"/>
        <v>53743.95</v>
      </c>
      <c r="AK24" s="27">
        <v>6470.1</v>
      </c>
      <c r="AL24" s="27">
        <v>2459.2</v>
      </c>
      <c r="AM24" s="42">
        <f t="shared" si="4"/>
        <v>8929.3</v>
      </c>
      <c r="AN24" s="43">
        <f t="shared" si="5"/>
        <v>62673.25</v>
      </c>
      <c r="AO24" s="4"/>
    </row>
    <row r="25" spans="1:41" ht="61.5">
      <c r="A25" s="9" t="s">
        <v>42</v>
      </c>
      <c r="B25" s="9" t="s">
        <v>52</v>
      </c>
      <c r="C25" s="9" t="s">
        <v>53</v>
      </c>
      <c r="D25" s="3">
        <v>146</v>
      </c>
      <c r="E25" s="3">
        <v>140</v>
      </c>
      <c r="F25" s="3">
        <v>261</v>
      </c>
      <c r="G25" s="3">
        <v>248</v>
      </c>
      <c r="H25" s="3">
        <v>969</v>
      </c>
      <c r="I25" s="3">
        <v>949</v>
      </c>
      <c r="J25" s="3">
        <v>317</v>
      </c>
      <c r="K25" s="3">
        <v>307</v>
      </c>
      <c r="L25" s="3">
        <v>32</v>
      </c>
      <c r="M25" s="3">
        <v>30</v>
      </c>
      <c r="N25" s="3">
        <v>94</v>
      </c>
      <c r="O25" s="3">
        <v>86</v>
      </c>
      <c r="P25" s="110">
        <f t="shared" si="0"/>
        <v>1819</v>
      </c>
      <c r="Q25" s="110">
        <f t="shared" si="0"/>
        <v>1760</v>
      </c>
      <c r="R25" s="3">
        <v>9</v>
      </c>
      <c r="S25" s="3">
        <v>8</v>
      </c>
      <c r="T25" s="3">
        <v>1</v>
      </c>
      <c r="U25" s="3">
        <v>1</v>
      </c>
      <c r="V25" s="3">
        <v>9</v>
      </c>
      <c r="W25" s="3">
        <v>9</v>
      </c>
      <c r="X25" s="3"/>
      <c r="Y25" s="3"/>
      <c r="Z25" s="111">
        <f t="shared" si="1"/>
        <v>19</v>
      </c>
      <c r="AA25" s="111">
        <f t="shared" si="1"/>
        <v>18</v>
      </c>
      <c r="AB25" s="106">
        <f t="shared" si="2"/>
        <v>1838</v>
      </c>
      <c r="AC25" s="106">
        <f t="shared" si="2"/>
        <v>1778</v>
      </c>
      <c r="AD25" s="26">
        <v>5011954</v>
      </c>
      <c r="AE25" s="26">
        <v>186814</v>
      </c>
      <c r="AF25" s="26">
        <v>70247</v>
      </c>
      <c r="AG25" s="26">
        <v>133609</v>
      </c>
      <c r="AH25" s="26">
        <v>1293360</v>
      </c>
      <c r="AI25" s="26">
        <v>443565</v>
      </c>
      <c r="AJ25" s="107">
        <f t="shared" si="3"/>
        <v>7139549</v>
      </c>
      <c r="AK25" s="27">
        <v>100809</v>
      </c>
      <c r="AL25" s="27"/>
      <c r="AM25" s="42">
        <f t="shared" si="4"/>
        <v>100809</v>
      </c>
      <c r="AN25" s="43">
        <f t="shared" si="5"/>
        <v>7240358</v>
      </c>
      <c r="AO25" s="4"/>
    </row>
    <row r="26" spans="1:41" ht="61.5">
      <c r="A26" s="9" t="s">
        <v>82</v>
      </c>
      <c r="B26" s="9" t="s">
        <v>56</v>
      </c>
      <c r="C26" s="9" t="s">
        <v>53</v>
      </c>
      <c r="D26" s="3">
        <v>101</v>
      </c>
      <c r="E26" s="3">
        <v>96.81</v>
      </c>
      <c r="F26" s="3">
        <v>416</v>
      </c>
      <c r="G26" s="3">
        <v>402.47</v>
      </c>
      <c r="H26" s="3">
        <v>578</v>
      </c>
      <c r="I26" s="3">
        <v>565.23</v>
      </c>
      <c r="J26" s="3">
        <v>166</v>
      </c>
      <c r="K26" s="3">
        <v>164.93</v>
      </c>
      <c r="L26" s="3">
        <v>44</v>
      </c>
      <c r="M26" s="3">
        <v>43.45</v>
      </c>
      <c r="N26" s="3">
        <v>1</v>
      </c>
      <c r="O26" s="3">
        <v>0.95</v>
      </c>
      <c r="P26" s="110">
        <f t="shared" si="0"/>
        <v>1306</v>
      </c>
      <c r="Q26" s="110">
        <f t="shared" si="0"/>
        <v>1273.8400000000001</v>
      </c>
      <c r="R26" s="3"/>
      <c r="S26" s="3"/>
      <c r="T26" s="3"/>
      <c r="U26" s="3"/>
      <c r="V26" s="3"/>
      <c r="W26" s="3"/>
      <c r="X26" s="3"/>
      <c r="Y26" s="3"/>
      <c r="Z26" s="111">
        <f t="shared" si="1"/>
        <v>0</v>
      </c>
      <c r="AA26" s="111">
        <f t="shared" si="1"/>
        <v>0</v>
      </c>
      <c r="AB26" s="106">
        <f t="shared" si="2"/>
        <v>1306</v>
      </c>
      <c r="AC26" s="106">
        <f t="shared" si="2"/>
        <v>1273.8400000000001</v>
      </c>
      <c r="AD26" s="26"/>
      <c r="AE26" s="26"/>
      <c r="AF26" s="26"/>
      <c r="AG26" s="26"/>
      <c r="AH26" s="26"/>
      <c r="AI26" s="26"/>
      <c r="AJ26" s="107">
        <f t="shared" si="3"/>
        <v>0</v>
      </c>
      <c r="AK26" s="27"/>
      <c r="AL26" s="27"/>
      <c r="AM26" s="42">
        <f t="shared" si="4"/>
        <v>0</v>
      </c>
      <c r="AN26" s="43">
        <f t="shared" si="5"/>
        <v>0</v>
      </c>
      <c r="AO26" s="4"/>
    </row>
    <row r="27" spans="1:41" ht="61.5">
      <c r="A27" s="9" t="s">
        <v>44</v>
      </c>
      <c r="B27" s="9" t="s">
        <v>52</v>
      </c>
      <c r="C27" s="9" t="s">
        <v>53</v>
      </c>
      <c r="D27" s="3">
        <v>1711</v>
      </c>
      <c r="E27" s="3">
        <v>1598.52</v>
      </c>
      <c r="F27" s="3">
        <v>704</v>
      </c>
      <c r="G27" s="3">
        <v>676.28</v>
      </c>
      <c r="H27" s="3">
        <v>101</v>
      </c>
      <c r="I27" s="3">
        <v>98.46</v>
      </c>
      <c r="J27" s="3">
        <v>12</v>
      </c>
      <c r="K27" s="3">
        <v>12</v>
      </c>
      <c r="L27" s="3">
        <v>8</v>
      </c>
      <c r="M27" s="3">
        <v>8</v>
      </c>
      <c r="N27" s="3">
        <v>7</v>
      </c>
      <c r="O27" s="3">
        <v>0.96</v>
      </c>
      <c r="P27" s="110">
        <f t="shared" si="0"/>
        <v>2543</v>
      </c>
      <c r="Q27" s="110">
        <f t="shared" si="0"/>
        <v>2394.2200000000003</v>
      </c>
      <c r="R27" s="3">
        <v>166</v>
      </c>
      <c r="S27" s="3">
        <v>166</v>
      </c>
      <c r="T27" s="3"/>
      <c r="U27" s="3"/>
      <c r="V27" s="3">
        <v>40</v>
      </c>
      <c r="W27" s="3">
        <v>40</v>
      </c>
      <c r="X27" s="3"/>
      <c r="Y27" s="3"/>
      <c r="Z27" s="111">
        <f t="shared" si="1"/>
        <v>206</v>
      </c>
      <c r="AA27" s="111">
        <f t="shared" si="1"/>
        <v>206</v>
      </c>
      <c r="AB27" s="106">
        <f t="shared" si="2"/>
        <v>2749</v>
      </c>
      <c r="AC27" s="106">
        <f t="shared" si="2"/>
        <v>2600.2200000000003</v>
      </c>
      <c r="AD27" s="26">
        <v>4229343.690000092</v>
      </c>
      <c r="AE27" s="26">
        <v>153982.76000000045</v>
      </c>
      <c r="AF27" s="26">
        <v>4597.25</v>
      </c>
      <c r="AG27" s="26">
        <v>219103.39000000004</v>
      </c>
      <c r="AH27" s="26">
        <v>309157.23000000074</v>
      </c>
      <c r="AI27" s="26">
        <v>345943.3299999992</v>
      </c>
      <c r="AJ27" s="107">
        <f t="shared" si="3"/>
        <v>5262127.650000092</v>
      </c>
      <c r="AK27" s="27">
        <v>1335586.4499999997</v>
      </c>
      <c r="AL27" s="27">
        <v>0</v>
      </c>
      <c r="AM27" s="42">
        <f t="shared" si="4"/>
        <v>1335586.4499999997</v>
      </c>
      <c r="AN27" s="43">
        <f t="shared" si="5"/>
        <v>6597714.100000091</v>
      </c>
      <c r="AO27" s="4"/>
    </row>
    <row r="28" spans="1:41" ht="61.5">
      <c r="A28" s="9" t="s">
        <v>83</v>
      </c>
      <c r="B28" s="9" t="s">
        <v>52</v>
      </c>
      <c r="C28" s="9" t="s">
        <v>53</v>
      </c>
      <c r="D28" s="3"/>
      <c r="E28" s="3"/>
      <c r="F28" s="3">
        <v>44</v>
      </c>
      <c r="G28" s="3">
        <v>44</v>
      </c>
      <c r="H28" s="3">
        <v>25</v>
      </c>
      <c r="I28" s="3">
        <v>25</v>
      </c>
      <c r="J28" s="3">
        <v>99</v>
      </c>
      <c r="K28" s="3">
        <v>99</v>
      </c>
      <c r="L28" s="3">
        <v>7</v>
      </c>
      <c r="M28" s="3">
        <v>7</v>
      </c>
      <c r="N28" s="3">
        <v>7</v>
      </c>
      <c r="O28" s="3">
        <v>7</v>
      </c>
      <c r="P28" s="110">
        <f t="shared" si="0"/>
        <v>182</v>
      </c>
      <c r="Q28" s="110">
        <f t="shared" si="0"/>
        <v>182</v>
      </c>
      <c r="R28" s="3">
        <v>12</v>
      </c>
      <c r="S28" s="3">
        <v>12</v>
      </c>
      <c r="T28" s="3">
        <v>0</v>
      </c>
      <c r="U28" s="3">
        <v>0</v>
      </c>
      <c r="V28" s="3"/>
      <c r="W28" s="3"/>
      <c r="X28" s="3"/>
      <c r="Y28" s="3"/>
      <c r="Z28" s="111">
        <f t="shared" si="1"/>
        <v>12</v>
      </c>
      <c r="AA28" s="111">
        <f t="shared" si="1"/>
        <v>12</v>
      </c>
      <c r="AB28" s="106">
        <f t="shared" si="2"/>
        <v>194</v>
      </c>
      <c r="AC28" s="106">
        <f t="shared" si="2"/>
        <v>194</v>
      </c>
      <c r="AD28" s="26">
        <v>733768.38</v>
      </c>
      <c r="AE28" s="26">
        <v>111460.34</v>
      </c>
      <c r="AF28" s="26"/>
      <c r="AG28" s="26"/>
      <c r="AH28" s="26">
        <v>175877.19</v>
      </c>
      <c r="AI28" s="26">
        <v>84606.16</v>
      </c>
      <c r="AJ28" s="107">
        <f t="shared" si="3"/>
        <v>1105712.0699999998</v>
      </c>
      <c r="AK28" s="27"/>
      <c r="AL28" s="27"/>
      <c r="AM28" s="42">
        <f t="shared" si="4"/>
        <v>0</v>
      </c>
      <c r="AN28" s="43">
        <f t="shared" si="5"/>
        <v>1105712.0699999998</v>
      </c>
      <c r="AO28" s="4"/>
    </row>
    <row r="29" spans="1:41" ht="61.5">
      <c r="A29" s="3" t="s">
        <v>46</v>
      </c>
      <c r="B29" s="3" t="s">
        <v>52</v>
      </c>
      <c r="C29" s="3" t="s">
        <v>53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0">
        <f aca="true" t="shared" si="6" ref="P29:P34">SUM(D29,F29,H29,J29,L29,N29)</f>
        <v>0</v>
      </c>
      <c r="Q29" s="110">
        <f aca="true" t="shared" si="7" ref="Q29:Q34">SUM(E29,G29,I29,K29,M29,O29)</f>
        <v>0</v>
      </c>
      <c r="R29" s="3"/>
      <c r="S29" s="3"/>
      <c r="T29" s="3"/>
      <c r="U29" s="3"/>
      <c r="V29" s="3"/>
      <c r="W29" s="3"/>
      <c r="X29" s="3"/>
      <c r="Y29" s="3"/>
      <c r="Z29" s="111">
        <f aca="true" t="shared" si="8" ref="Z29:Z34">SUM(R29,T29,V29,X29)</f>
        <v>0</v>
      </c>
      <c r="AA29" s="111">
        <f aca="true" t="shared" si="9" ref="AA29:AA34">SUM(S29,U29,W29,Y29)</f>
        <v>0</v>
      </c>
      <c r="AB29" s="106">
        <f aca="true" t="shared" si="10" ref="AB29:AB34">SUM(P29+Z29)</f>
        <v>0</v>
      </c>
      <c r="AC29" s="106">
        <f aca="true" t="shared" si="11" ref="AC29:AC34">SUM(Q29+AA29)</f>
        <v>0</v>
      </c>
      <c r="AD29" s="26"/>
      <c r="AE29" s="26"/>
      <c r="AF29" s="26"/>
      <c r="AG29" s="26"/>
      <c r="AH29" s="26"/>
      <c r="AI29" s="26"/>
      <c r="AJ29" s="107">
        <f t="shared" si="3"/>
        <v>0</v>
      </c>
      <c r="AK29" s="27"/>
      <c r="AL29" s="27"/>
      <c r="AM29" s="42">
        <f aca="true" t="shared" si="12" ref="AM29:AM34">SUM(AK29:AL29)</f>
        <v>0</v>
      </c>
      <c r="AN29" s="43">
        <f aca="true" t="shared" si="13" ref="AN29:AN34">SUM(AJ29+AM29)</f>
        <v>0</v>
      </c>
      <c r="AO29" s="4"/>
    </row>
    <row r="30" spans="1:41" ht="61.5">
      <c r="A30" s="3" t="s">
        <v>47</v>
      </c>
      <c r="B30" s="3" t="s">
        <v>56</v>
      </c>
      <c r="C30" s="3" t="s">
        <v>53</v>
      </c>
      <c r="D30" s="3">
        <v>231</v>
      </c>
      <c r="E30" s="3">
        <v>204.65</v>
      </c>
      <c r="F30" s="3">
        <v>231</v>
      </c>
      <c r="G30" s="3">
        <v>217.55</v>
      </c>
      <c r="H30" s="3">
        <v>266</v>
      </c>
      <c r="I30" s="3">
        <v>259.86</v>
      </c>
      <c r="J30" s="3">
        <v>237</v>
      </c>
      <c r="K30" s="3">
        <v>224.23</v>
      </c>
      <c r="L30" s="3">
        <v>27</v>
      </c>
      <c r="M30" s="3">
        <v>27</v>
      </c>
      <c r="N30" s="3"/>
      <c r="O30" s="3"/>
      <c r="P30" s="110">
        <f t="shared" si="6"/>
        <v>992</v>
      </c>
      <c r="Q30" s="110">
        <f t="shared" si="7"/>
        <v>933.2900000000001</v>
      </c>
      <c r="R30" s="3">
        <v>32</v>
      </c>
      <c r="S30" s="3">
        <v>32</v>
      </c>
      <c r="T30" s="3"/>
      <c r="U30" s="3"/>
      <c r="V30" s="3">
        <v>27</v>
      </c>
      <c r="W30" s="3">
        <v>27</v>
      </c>
      <c r="X30" s="3"/>
      <c r="Y30" s="3"/>
      <c r="Z30" s="111">
        <f t="shared" si="8"/>
        <v>59</v>
      </c>
      <c r="AA30" s="111">
        <f t="shared" si="9"/>
        <v>59</v>
      </c>
      <c r="AB30" s="106">
        <f t="shared" si="10"/>
        <v>1051</v>
      </c>
      <c r="AC30" s="106">
        <f t="shared" si="11"/>
        <v>992.2900000000001</v>
      </c>
      <c r="AD30" s="26">
        <v>2427671</v>
      </c>
      <c r="AE30" s="26">
        <v>93713</v>
      </c>
      <c r="AF30" s="26">
        <v>11697</v>
      </c>
      <c r="AG30" s="26">
        <v>91514</v>
      </c>
      <c r="AH30" s="26">
        <v>508633</v>
      </c>
      <c r="AI30" s="26">
        <v>212566</v>
      </c>
      <c r="AJ30" s="107">
        <f t="shared" si="3"/>
        <v>3345794</v>
      </c>
      <c r="AK30" s="27">
        <v>291284</v>
      </c>
      <c r="AL30" s="27"/>
      <c r="AM30" s="42">
        <f t="shared" si="12"/>
        <v>291284</v>
      </c>
      <c r="AN30" s="43">
        <f t="shared" si="13"/>
        <v>3637078</v>
      </c>
      <c r="AO30" s="4"/>
    </row>
    <row r="31" spans="1:41" ht="61.5">
      <c r="A31" s="3" t="s">
        <v>48</v>
      </c>
      <c r="B31" s="3" t="s">
        <v>56</v>
      </c>
      <c r="C31" s="3" t="s">
        <v>53</v>
      </c>
      <c r="D31" s="3">
        <v>1</v>
      </c>
      <c r="E31" s="3">
        <v>1</v>
      </c>
      <c r="F31" s="3">
        <v>6</v>
      </c>
      <c r="G31" s="3">
        <v>6</v>
      </c>
      <c r="H31" s="3">
        <v>13</v>
      </c>
      <c r="I31" s="3">
        <v>13</v>
      </c>
      <c r="J31" s="3">
        <v>21</v>
      </c>
      <c r="K31" s="3">
        <v>20.4</v>
      </c>
      <c r="L31" s="3">
        <v>4</v>
      </c>
      <c r="M31" s="3">
        <v>4</v>
      </c>
      <c r="N31" s="3">
        <v>1</v>
      </c>
      <c r="O31" s="3">
        <v>1</v>
      </c>
      <c r="P31" s="110">
        <f t="shared" si="6"/>
        <v>46</v>
      </c>
      <c r="Q31" s="110">
        <f t="shared" si="7"/>
        <v>45.4</v>
      </c>
      <c r="R31" s="3">
        <v>2</v>
      </c>
      <c r="S31" s="3">
        <v>2</v>
      </c>
      <c r="T31" s="3"/>
      <c r="U31" s="3"/>
      <c r="V31" s="3">
        <v>2</v>
      </c>
      <c r="W31" s="3">
        <v>2</v>
      </c>
      <c r="X31" s="3"/>
      <c r="Y31" s="3"/>
      <c r="Z31" s="111">
        <f t="shared" si="8"/>
        <v>4</v>
      </c>
      <c r="AA31" s="111">
        <f t="shared" si="9"/>
        <v>4</v>
      </c>
      <c r="AB31" s="106">
        <f t="shared" si="10"/>
        <v>50</v>
      </c>
      <c r="AC31" s="106">
        <f t="shared" si="11"/>
        <v>49.4</v>
      </c>
      <c r="AD31" s="26">
        <v>153067.85</v>
      </c>
      <c r="AE31" s="26"/>
      <c r="AF31" s="26"/>
      <c r="AG31" s="26"/>
      <c r="AH31" s="26">
        <v>31807.24</v>
      </c>
      <c r="AI31" s="26">
        <v>13487.41</v>
      </c>
      <c r="AJ31" s="107">
        <f t="shared" si="3"/>
        <v>198362.5</v>
      </c>
      <c r="AK31" s="27">
        <v>38065.86</v>
      </c>
      <c r="AL31" s="27"/>
      <c r="AM31" s="42">
        <f t="shared" si="12"/>
        <v>38065.86</v>
      </c>
      <c r="AN31" s="43">
        <f t="shared" si="13"/>
        <v>236428.36</v>
      </c>
      <c r="AO31" s="4"/>
    </row>
    <row r="32" spans="1:41" ht="61.5">
      <c r="A32" s="3" t="s">
        <v>49</v>
      </c>
      <c r="B32" s="3" t="s">
        <v>52</v>
      </c>
      <c r="C32" s="3" t="s">
        <v>53</v>
      </c>
      <c r="D32" s="3">
        <v>58</v>
      </c>
      <c r="E32" s="3">
        <v>54.38</v>
      </c>
      <c r="F32" s="3">
        <v>81</v>
      </c>
      <c r="G32" s="3">
        <v>78.59</v>
      </c>
      <c r="H32" s="3">
        <v>310</v>
      </c>
      <c r="I32" s="3">
        <v>306.75</v>
      </c>
      <c r="J32" s="3">
        <v>113</v>
      </c>
      <c r="K32" s="3">
        <v>111.17</v>
      </c>
      <c r="L32" s="3">
        <v>10</v>
      </c>
      <c r="M32" s="3">
        <v>9.6</v>
      </c>
      <c r="N32" s="3">
        <v>18</v>
      </c>
      <c r="O32" s="3">
        <v>18</v>
      </c>
      <c r="P32" s="110">
        <f t="shared" si="6"/>
        <v>590</v>
      </c>
      <c r="Q32" s="110">
        <f t="shared" si="7"/>
        <v>578.49</v>
      </c>
      <c r="R32" s="3">
        <v>6</v>
      </c>
      <c r="S32" s="3">
        <v>6</v>
      </c>
      <c r="T32" s="3">
        <v>0</v>
      </c>
      <c r="U32" s="3">
        <v>0</v>
      </c>
      <c r="V32" s="3">
        <v>395</v>
      </c>
      <c r="W32" s="3">
        <v>395</v>
      </c>
      <c r="X32" s="3">
        <v>0</v>
      </c>
      <c r="Y32" s="3">
        <v>0</v>
      </c>
      <c r="Z32" s="111">
        <f t="shared" si="8"/>
        <v>401</v>
      </c>
      <c r="AA32" s="111">
        <f t="shared" si="9"/>
        <v>401</v>
      </c>
      <c r="AB32" s="106">
        <f t="shared" si="10"/>
        <v>991</v>
      </c>
      <c r="AC32" s="106">
        <f t="shared" si="11"/>
        <v>979.49</v>
      </c>
      <c r="AD32" s="26">
        <v>1918736</v>
      </c>
      <c r="AE32" s="26">
        <v>0</v>
      </c>
      <c r="AF32" s="26">
        <v>69643</v>
      </c>
      <c r="AG32" s="26">
        <v>80120</v>
      </c>
      <c r="AH32" s="26">
        <v>285944.23</v>
      </c>
      <c r="AI32" s="26">
        <v>209494</v>
      </c>
      <c r="AJ32" s="107">
        <f t="shared" si="3"/>
        <v>2563937.23</v>
      </c>
      <c r="AK32" s="27">
        <v>1565107</v>
      </c>
      <c r="AL32" s="27">
        <v>0</v>
      </c>
      <c r="AM32" s="42">
        <f t="shared" si="12"/>
        <v>1565107</v>
      </c>
      <c r="AN32" s="43">
        <f t="shared" si="13"/>
        <v>4129044.23</v>
      </c>
      <c r="AO32" s="4" t="s">
        <v>73</v>
      </c>
    </row>
    <row r="33" spans="1:41" ht="61.5">
      <c r="A33" s="3" t="s">
        <v>84</v>
      </c>
      <c r="B33" s="3" t="s">
        <v>57</v>
      </c>
      <c r="C33" s="3" t="s">
        <v>53</v>
      </c>
      <c r="D33" s="3">
        <v>35</v>
      </c>
      <c r="E33" s="3">
        <v>30.62</v>
      </c>
      <c r="F33" s="3">
        <v>551</v>
      </c>
      <c r="G33" s="3">
        <v>538.34</v>
      </c>
      <c r="H33" s="3">
        <v>437</v>
      </c>
      <c r="I33" s="3">
        <v>427.3</v>
      </c>
      <c r="J33" s="3">
        <v>131</v>
      </c>
      <c r="K33" s="3">
        <v>128.29</v>
      </c>
      <c r="L33" s="3">
        <v>5</v>
      </c>
      <c r="M33" s="3">
        <v>4.6</v>
      </c>
      <c r="N33" s="3">
        <v>3</v>
      </c>
      <c r="O33" s="3">
        <v>0.73</v>
      </c>
      <c r="P33" s="110">
        <f t="shared" si="6"/>
        <v>1162</v>
      </c>
      <c r="Q33" s="110">
        <f t="shared" si="7"/>
        <v>1129.8799999999999</v>
      </c>
      <c r="R33" s="3">
        <v>66</v>
      </c>
      <c r="S33" s="3">
        <v>66</v>
      </c>
      <c r="T33" s="3">
        <v>2</v>
      </c>
      <c r="U33" s="3">
        <v>2</v>
      </c>
      <c r="V33" s="3">
        <v>78</v>
      </c>
      <c r="W33" s="3">
        <v>78</v>
      </c>
      <c r="X33" s="3"/>
      <c r="Y33" s="3"/>
      <c r="Z33" s="111">
        <f t="shared" si="8"/>
        <v>146</v>
      </c>
      <c r="AA33" s="111">
        <f t="shared" si="9"/>
        <v>146</v>
      </c>
      <c r="AB33" s="106">
        <f t="shared" si="10"/>
        <v>1308</v>
      </c>
      <c r="AC33" s="106">
        <f t="shared" si="11"/>
        <v>1275.8799999999999</v>
      </c>
      <c r="AD33" s="26">
        <v>3040624</v>
      </c>
      <c r="AE33" s="26">
        <v>37536</v>
      </c>
      <c r="AF33" s="26">
        <v>98411</v>
      </c>
      <c r="AG33" s="26">
        <v>29330</v>
      </c>
      <c r="AH33" s="26">
        <v>589217</v>
      </c>
      <c r="AI33" s="26">
        <v>259524</v>
      </c>
      <c r="AJ33" s="107">
        <f t="shared" si="3"/>
        <v>4054642</v>
      </c>
      <c r="AK33" s="27">
        <v>767540.77</v>
      </c>
      <c r="AL33" s="27"/>
      <c r="AM33" s="42">
        <f t="shared" si="12"/>
        <v>767540.77</v>
      </c>
      <c r="AN33" s="43">
        <f t="shared" si="13"/>
        <v>4822182.77</v>
      </c>
      <c r="AO33" s="4"/>
    </row>
    <row r="34" spans="1:41" ht="61.5">
      <c r="A34" s="3" t="s">
        <v>51</v>
      </c>
      <c r="B34" s="3" t="s">
        <v>57</v>
      </c>
      <c r="C34" s="3" t="s">
        <v>53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>
        <v>2014</v>
      </c>
      <c r="O34" s="3">
        <v>1937.1</v>
      </c>
      <c r="P34" s="110">
        <f t="shared" si="6"/>
        <v>2014</v>
      </c>
      <c r="Q34" s="110">
        <f t="shared" si="7"/>
        <v>1937.1</v>
      </c>
      <c r="R34" s="3">
        <v>57</v>
      </c>
      <c r="S34" s="3">
        <v>57</v>
      </c>
      <c r="T34" s="3"/>
      <c r="U34" s="3"/>
      <c r="V34" s="3">
        <v>10</v>
      </c>
      <c r="W34" s="3">
        <v>10</v>
      </c>
      <c r="X34" s="3"/>
      <c r="Y34" s="3"/>
      <c r="Z34" s="111">
        <f t="shared" si="8"/>
        <v>67</v>
      </c>
      <c r="AA34" s="111">
        <f t="shared" si="9"/>
        <v>67</v>
      </c>
      <c r="AB34" s="106">
        <f t="shared" si="10"/>
        <v>2081</v>
      </c>
      <c r="AC34" s="106">
        <f t="shared" si="11"/>
        <v>2004.1</v>
      </c>
      <c r="AD34" s="26">
        <v>4970349</v>
      </c>
      <c r="AE34" s="26">
        <v>351502</v>
      </c>
      <c r="AF34" s="26">
        <v>77392</v>
      </c>
      <c r="AG34" s="26">
        <v>175112</v>
      </c>
      <c r="AH34" s="26">
        <v>1034438</v>
      </c>
      <c r="AI34" s="26">
        <v>429488</v>
      </c>
      <c r="AJ34" s="107">
        <f t="shared" si="3"/>
        <v>7038281</v>
      </c>
      <c r="AK34" s="27">
        <v>417322</v>
      </c>
      <c r="AL34" s="27"/>
      <c r="AM34" s="42">
        <f t="shared" si="12"/>
        <v>417322</v>
      </c>
      <c r="AN34" s="43">
        <f t="shared" si="13"/>
        <v>7455603</v>
      </c>
      <c r="AO34" s="4"/>
    </row>
    <row r="35" spans="1:41" ht="15">
      <c r="A35" s="3"/>
      <c r="B35" s="3"/>
      <c r="C35" s="3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36"/>
      <c r="Q35" s="36"/>
      <c r="R35" s="105"/>
      <c r="S35" s="105"/>
      <c r="T35" s="105"/>
      <c r="U35" s="105"/>
      <c r="V35" s="105"/>
      <c r="W35" s="105"/>
      <c r="X35" s="105"/>
      <c r="Y35" s="105"/>
      <c r="Z35" s="65"/>
      <c r="AA35" s="65"/>
      <c r="AB35" s="36"/>
      <c r="AC35" s="36"/>
      <c r="AD35" s="23"/>
      <c r="AE35" s="23"/>
      <c r="AF35" s="23"/>
      <c r="AG35" s="23"/>
      <c r="AH35" s="23"/>
      <c r="AI35" s="23"/>
      <c r="AJ35" s="41"/>
      <c r="AK35" s="22"/>
      <c r="AL35" s="22"/>
      <c r="AM35" s="42"/>
      <c r="AN35" s="43"/>
      <c r="AO35" s="4"/>
    </row>
    <row r="36" spans="1:41" ht="15">
      <c r="A36" s="3"/>
      <c r="B36" s="3"/>
      <c r="C36" s="3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36"/>
      <c r="Q36" s="36"/>
      <c r="R36" s="105"/>
      <c r="S36" s="105"/>
      <c r="T36" s="105"/>
      <c r="U36" s="105"/>
      <c r="V36" s="105"/>
      <c r="W36" s="105"/>
      <c r="X36" s="105"/>
      <c r="Y36" s="105"/>
      <c r="Z36" s="65"/>
      <c r="AA36" s="65"/>
      <c r="AB36" s="36"/>
      <c r="AC36" s="36"/>
      <c r="AD36" s="23"/>
      <c r="AE36" s="23"/>
      <c r="AF36" s="23"/>
      <c r="AG36" s="23"/>
      <c r="AH36" s="23"/>
      <c r="AI36" s="23"/>
      <c r="AJ36" s="41"/>
      <c r="AK36" s="22"/>
      <c r="AL36" s="22"/>
      <c r="AM36" s="42"/>
      <c r="AN36" s="43"/>
      <c r="AO36" s="4"/>
    </row>
    <row r="37" spans="1:41" ht="15">
      <c r="A37" s="3"/>
      <c r="B37" s="3"/>
      <c r="C37" s="3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36"/>
      <c r="Q37" s="36"/>
      <c r="R37" s="105"/>
      <c r="S37" s="105"/>
      <c r="T37" s="105"/>
      <c r="U37" s="105"/>
      <c r="V37" s="105"/>
      <c r="W37" s="105"/>
      <c r="X37" s="105"/>
      <c r="Y37" s="105"/>
      <c r="Z37" s="65"/>
      <c r="AA37" s="65"/>
      <c r="AB37" s="36"/>
      <c r="AC37" s="36"/>
      <c r="AD37" s="23"/>
      <c r="AE37" s="23"/>
      <c r="AF37" s="23"/>
      <c r="AG37" s="23"/>
      <c r="AH37" s="23"/>
      <c r="AI37" s="23"/>
      <c r="AJ37" s="41"/>
      <c r="AK37" s="22"/>
      <c r="AL37" s="22"/>
      <c r="AM37" s="42"/>
      <c r="AN37" s="43"/>
      <c r="AO37" s="4"/>
    </row>
    <row r="38" spans="1:41" ht="15">
      <c r="A38" s="3"/>
      <c r="B38" s="3"/>
      <c r="C38" s="3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36"/>
      <c r="Q38" s="36"/>
      <c r="R38" s="105"/>
      <c r="S38" s="105"/>
      <c r="T38" s="105"/>
      <c r="U38" s="105"/>
      <c r="V38" s="105"/>
      <c r="W38" s="105"/>
      <c r="X38" s="105"/>
      <c r="Y38" s="105"/>
      <c r="Z38" s="65"/>
      <c r="AA38" s="65"/>
      <c r="AB38" s="36"/>
      <c r="AC38" s="36"/>
      <c r="AD38" s="23"/>
      <c r="AE38" s="23"/>
      <c r="AF38" s="23"/>
      <c r="AG38" s="23"/>
      <c r="AH38" s="23"/>
      <c r="AI38" s="23"/>
      <c r="AJ38" s="41"/>
      <c r="AK38" s="22"/>
      <c r="AL38" s="22"/>
      <c r="AM38" s="42"/>
      <c r="AN38" s="43"/>
      <c r="AO38" s="4"/>
    </row>
    <row r="39" spans="1:41" ht="15">
      <c r="A39" s="3"/>
      <c r="B39" s="3"/>
      <c r="C39" s="3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36"/>
      <c r="Q39" s="36"/>
      <c r="R39" s="105"/>
      <c r="S39" s="105"/>
      <c r="T39" s="105"/>
      <c r="U39" s="105"/>
      <c r="V39" s="105"/>
      <c r="W39" s="105"/>
      <c r="X39" s="105"/>
      <c r="Y39" s="105"/>
      <c r="Z39" s="65"/>
      <c r="AA39" s="65"/>
      <c r="AB39" s="36"/>
      <c r="AC39" s="36"/>
      <c r="AD39" s="23"/>
      <c r="AE39" s="23"/>
      <c r="AF39" s="23"/>
      <c r="AG39" s="23"/>
      <c r="AH39" s="23"/>
      <c r="AI39" s="23"/>
      <c r="AJ39" s="41"/>
      <c r="AK39" s="22"/>
      <c r="AL39" s="22"/>
      <c r="AM39" s="42"/>
      <c r="AN39" s="43"/>
      <c r="AO39" s="4"/>
    </row>
    <row r="40" spans="1:41" ht="15">
      <c r="A40" s="3"/>
      <c r="B40" s="3"/>
      <c r="C40" s="3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36"/>
      <c r="Q40" s="36"/>
      <c r="R40" s="105"/>
      <c r="S40" s="105"/>
      <c r="T40" s="105"/>
      <c r="U40" s="105"/>
      <c r="V40" s="105"/>
      <c r="W40" s="105"/>
      <c r="X40" s="105"/>
      <c r="Y40" s="105"/>
      <c r="Z40" s="65"/>
      <c r="AA40" s="65"/>
      <c r="AB40" s="36"/>
      <c r="AC40" s="36"/>
      <c r="AD40" s="23"/>
      <c r="AE40" s="23"/>
      <c r="AF40" s="23"/>
      <c r="AG40" s="23"/>
      <c r="AH40" s="23"/>
      <c r="AI40" s="23"/>
      <c r="AJ40" s="41"/>
      <c r="AK40" s="22"/>
      <c r="AL40" s="22"/>
      <c r="AM40" s="42"/>
      <c r="AN40" s="43"/>
      <c r="AO40" s="4"/>
    </row>
    <row r="41" spans="1:41" ht="15">
      <c r="A41" s="3"/>
      <c r="B41" s="3"/>
      <c r="C41" s="3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36"/>
      <c r="Q41" s="36"/>
      <c r="R41" s="105"/>
      <c r="S41" s="105"/>
      <c r="T41" s="105"/>
      <c r="U41" s="105"/>
      <c r="V41" s="105"/>
      <c r="W41" s="105"/>
      <c r="X41" s="105"/>
      <c r="Y41" s="105"/>
      <c r="Z41" s="65"/>
      <c r="AA41" s="65"/>
      <c r="AB41" s="36"/>
      <c r="AC41" s="36"/>
      <c r="AD41" s="23"/>
      <c r="AE41" s="23"/>
      <c r="AF41" s="23"/>
      <c r="AG41" s="23"/>
      <c r="AH41" s="23"/>
      <c r="AI41" s="23"/>
      <c r="AJ41" s="41"/>
      <c r="AK41" s="22"/>
      <c r="AL41" s="22"/>
      <c r="AM41" s="42"/>
      <c r="AN41" s="43"/>
      <c r="AO41" s="4"/>
    </row>
    <row r="42" spans="1:41" ht="15">
      <c r="A42" s="3"/>
      <c r="B42" s="3"/>
      <c r="C42" s="3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36"/>
      <c r="Q42" s="36"/>
      <c r="R42" s="105"/>
      <c r="S42" s="105"/>
      <c r="T42" s="105"/>
      <c r="U42" s="105"/>
      <c r="V42" s="105"/>
      <c r="W42" s="105"/>
      <c r="X42" s="105"/>
      <c r="Y42" s="105"/>
      <c r="Z42" s="65"/>
      <c r="AA42" s="65"/>
      <c r="AB42" s="36"/>
      <c r="AC42" s="36"/>
      <c r="AD42" s="23"/>
      <c r="AE42" s="23"/>
      <c r="AF42" s="23"/>
      <c r="AG42" s="23"/>
      <c r="AH42" s="23"/>
      <c r="AI42" s="23"/>
      <c r="AJ42" s="41"/>
      <c r="AK42" s="22"/>
      <c r="AL42" s="22"/>
      <c r="AM42" s="42"/>
      <c r="AN42" s="43"/>
      <c r="AO42" s="4"/>
    </row>
    <row r="43" spans="1:41" ht="15">
      <c r="A43" s="3"/>
      <c r="B43" s="3"/>
      <c r="C43" s="3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36"/>
      <c r="Q43" s="36"/>
      <c r="R43" s="105"/>
      <c r="S43" s="105"/>
      <c r="T43" s="105"/>
      <c r="U43" s="105"/>
      <c r="V43" s="105"/>
      <c r="W43" s="105"/>
      <c r="X43" s="105"/>
      <c r="Y43" s="105"/>
      <c r="Z43" s="65"/>
      <c r="AA43" s="65"/>
      <c r="AB43" s="36"/>
      <c r="AC43" s="36"/>
      <c r="AD43" s="23"/>
      <c r="AE43" s="23"/>
      <c r="AF43" s="23"/>
      <c r="AG43" s="23"/>
      <c r="AH43" s="23"/>
      <c r="AI43" s="23"/>
      <c r="AJ43" s="41"/>
      <c r="AK43" s="22"/>
      <c r="AL43" s="22"/>
      <c r="AM43" s="42"/>
      <c r="AN43" s="43"/>
      <c r="AO43" s="4"/>
    </row>
    <row r="44" spans="1:41" ht="15">
      <c r="A44" s="3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7"/>
      <c r="Q44" s="37"/>
      <c r="R44" s="7"/>
      <c r="S44" s="7"/>
      <c r="T44" s="7"/>
      <c r="U44" s="7"/>
      <c r="V44" s="7"/>
      <c r="W44" s="7"/>
      <c r="X44" s="7"/>
      <c r="Y44" s="7"/>
      <c r="Z44" s="35"/>
      <c r="AA44" s="35"/>
      <c r="AB44" s="36"/>
      <c r="AC44" s="36"/>
      <c r="AD44" s="23"/>
      <c r="AE44" s="23"/>
      <c r="AF44" s="23"/>
      <c r="AG44" s="23"/>
      <c r="AH44" s="23"/>
      <c r="AI44" s="23"/>
      <c r="AJ44" s="41"/>
      <c r="AK44" s="22"/>
      <c r="AL44" s="22"/>
      <c r="AM44" s="42"/>
      <c r="AN44" s="43"/>
      <c r="AO44" s="4"/>
    </row>
    <row r="45" spans="1:41" ht="15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7"/>
      <c r="Q45" s="37"/>
      <c r="R45" s="7"/>
      <c r="S45" s="7"/>
      <c r="T45" s="7"/>
      <c r="U45" s="7"/>
      <c r="V45" s="7"/>
      <c r="W45" s="7"/>
      <c r="X45" s="7"/>
      <c r="Y45" s="7"/>
      <c r="Z45" s="35"/>
      <c r="AA45" s="35"/>
      <c r="AB45" s="36"/>
      <c r="AC45" s="36"/>
      <c r="AD45" s="23"/>
      <c r="AE45" s="23"/>
      <c r="AF45" s="23"/>
      <c r="AG45" s="23"/>
      <c r="AH45" s="23"/>
      <c r="AI45" s="23"/>
      <c r="AJ45" s="41"/>
      <c r="AK45" s="22"/>
      <c r="AL45" s="22"/>
      <c r="AM45" s="42"/>
      <c r="AN45" s="43"/>
      <c r="AO45" s="4"/>
    </row>
    <row r="46" spans="1:41" ht="15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7"/>
      <c r="Q46" s="37"/>
      <c r="R46" s="7"/>
      <c r="S46" s="7"/>
      <c r="T46" s="7"/>
      <c r="U46" s="7"/>
      <c r="V46" s="7"/>
      <c r="W46" s="7"/>
      <c r="X46" s="7"/>
      <c r="Y46" s="7"/>
      <c r="Z46" s="35"/>
      <c r="AA46" s="35"/>
      <c r="AB46" s="36"/>
      <c r="AC46" s="36"/>
      <c r="AD46" s="23"/>
      <c r="AE46" s="23"/>
      <c r="AF46" s="23"/>
      <c r="AG46" s="23"/>
      <c r="AH46" s="23"/>
      <c r="AI46" s="23"/>
      <c r="AJ46" s="41"/>
      <c r="AK46" s="22"/>
      <c r="AL46" s="22"/>
      <c r="AM46" s="42"/>
      <c r="AN46" s="43"/>
      <c r="AO46" s="4"/>
    </row>
    <row r="47" spans="1:41" ht="15">
      <c r="A47" s="3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7"/>
      <c r="Q47" s="37"/>
      <c r="R47" s="7"/>
      <c r="S47" s="7"/>
      <c r="T47" s="7"/>
      <c r="U47" s="7"/>
      <c r="V47" s="7"/>
      <c r="W47" s="7"/>
      <c r="X47" s="7"/>
      <c r="Y47" s="7"/>
      <c r="Z47" s="35"/>
      <c r="AA47" s="35"/>
      <c r="AB47" s="36"/>
      <c r="AC47" s="36"/>
      <c r="AD47" s="23"/>
      <c r="AE47" s="23"/>
      <c r="AF47" s="23"/>
      <c r="AG47" s="23"/>
      <c r="AH47" s="23"/>
      <c r="AI47" s="23"/>
      <c r="AJ47" s="41"/>
      <c r="AK47" s="22"/>
      <c r="AL47" s="22"/>
      <c r="AM47" s="42"/>
      <c r="AN47" s="43"/>
      <c r="AO47" s="4"/>
    </row>
    <row r="48" spans="1:41" ht="15">
      <c r="A48" s="3"/>
      <c r="B48" s="3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7"/>
      <c r="Q48" s="37"/>
      <c r="R48" s="7"/>
      <c r="S48" s="7"/>
      <c r="T48" s="7"/>
      <c r="U48" s="7"/>
      <c r="V48" s="7"/>
      <c r="W48" s="7"/>
      <c r="X48" s="7"/>
      <c r="Y48" s="7"/>
      <c r="Z48" s="35"/>
      <c r="AA48" s="35"/>
      <c r="AB48" s="36"/>
      <c r="AC48" s="36"/>
      <c r="AD48" s="23"/>
      <c r="AE48" s="23"/>
      <c r="AF48" s="23"/>
      <c r="AG48" s="23"/>
      <c r="AH48" s="23"/>
      <c r="AI48" s="23"/>
      <c r="AJ48" s="41"/>
      <c r="AK48" s="22"/>
      <c r="AL48" s="22"/>
      <c r="AM48" s="42"/>
      <c r="AN48" s="43"/>
      <c r="AO48" s="4"/>
    </row>
    <row r="49" spans="1:41" ht="15">
      <c r="A49" s="3"/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7"/>
      <c r="Q49" s="37"/>
      <c r="R49" s="7"/>
      <c r="S49" s="7"/>
      <c r="T49" s="7"/>
      <c r="U49" s="7"/>
      <c r="V49" s="7"/>
      <c r="W49" s="7"/>
      <c r="X49" s="7"/>
      <c r="Y49" s="7"/>
      <c r="Z49" s="35"/>
      <c r="AA49" s="35"/>
      <c r="AB49" s="36"/>
      <c r="AC49" s="36"/>
      <c r="AD49" s="23"/>
      <c r="AE49" s="23"/>
      <c r="AF49" s="23"/>
      <c r="AG49" s="23"/>
      <c r="AH49" s="23"/>
      <c r="AI49" s="23"/>
      <c r="AJ49" s="41"/>
      <c r="AK49" s="22"/>
      <c r="AL49" s="22"/>
      <c r="AM49" s="42"/>
      <c r="AN49" s="43"/>
      <c r="AO49" s="4"/>
    </row>
    <row r="50" spans="1:41" ht="15">
      <c r="A50" s="3"/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7"/>
      <c r="Q50" s="37"/>
      <c r="R50" s="7"/>
      <c r="S50" s="7"/>
      <c r="T50" s="7"/>
      <c r="U50" s="7"/>
      <c r="V50" s="7"/>
      <c r="W50" s="7"/>
      <c r="X50" s="7"/>
      <c r="Y50" s="7"/>
      <c r="Z50" s="35"/>
      <c r="AA50" s="35"/>
      <c r="AB50" s="36"/>
      <c r="AC50" s="36"/>
      <c r="AD50" s="23"/>
      <c r="AE50" s="23"/>
      <c r="AF50" s="23"/>
      <c r="AG50" s="23"/>
      <c r="AH50" s="23"/>
      <c r="AI50" s="23"/>
      <c r="AJ50" s="41"/>
      <c r="AK50" s="22"/>
      <c r="AL50" s="22"/>
      <c r="AM50" s="42"/>
      <c r="AN50" s="43"/>
      <c r="AO50" s="4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7"/>
      <c r="Q51" s="37"/>
      <c r="R51" s="7"/>
      <c r="S51" s="7"/>
      <c r="T51" s="7"/>
      <c r="U51" s="7"/>
      <c r="V51" s="7"/>
      <c r="W51" s="7"/>
      <c r="X51" s="7"/>
      <c r="Y51" s="7"/>
      <c r="Z51" s="35"/>
      <c r="AA51" s="35"/>
      <c r="AB51" s="36"/>
      <c r="AC51" s="36"/>
      <c r="AD51" s="23"/>
      <c r="AE51" s="23"/>
      <c r="AF51" s="23"/>
      <c r="AG51" s="23"/>
      <c r="AH51" s="23"/>
      <c r="AI51" s="23"/>
      <c r="AJ51" s="41"/>
      <c r="AK51" s="22"/>
      <c r="AL51" s="22"/>
      <c r="AM51" s="42"/>
      <c r="AN51" s="43"/>
      <c r="AO51" s="4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7"/>
      <c r="Q52" s="37"/>
      <c r="R52" s="7"/>
      <c r="S52" s="7"/>
      <c r="T52" s="7"/>
      <c r="U52" s="7"/>
      <c r="V52" s="7"/>
      <c r="W52" s="7"/>
      <c r="X52" s="7"/>
      <c r="Y52" s="7"/>
      <c r="Z52" s="35"/>
      <c r="AA52" s="35"/>
      <c r="AB52" s="36"/>
      <c r="AC52" s="36"/>
      <c r="AD52" s="23"/>
      <c r="AE52" s="23"/>
      <c r="AF52" s="23"/>
      <c r="AG52" s="23"/>
      <c r="AH52" s="23"/>
      <c r="AI52" s="23"/>
      <c r="AJ52" s="41"/>
      <c r="AK52" s="22"/>
      <c r="AL52" s="22"/>
      <c r="AM52" s="42"/>
      <c r="AN52" s="43"/>
      <c r="AO52" s="4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7"/>
      <c r="Q53" s="37"/>
      <c r="R53" s="7"/>
      <c r="S53" s="7"/>
      <c r="T53" s="7"/>
      <c r="U53" s="7"/>
      <c r="V53" s="7"/>
      <c r="W53" s="7"/>
      <c r="X53" s="7"/>
      <c r="Y53" s="7"/>
      <c r="Z53" s="35"/>
      <c r="AA53" s="35"/>
      <c r="AB53" s="36"/>
      <c r="AC53" s="36"/>
      <c r="AD53" s="23"/>
      <c r="AE53" s="23"/>
      <c r="AF53" s="23"/>
      <c r="AG53" s="23"/>
      <c r="AH53" s="23"/>
      <c r="AI53" s="23"/>
      <c r="AJ53" s="41"/>
      <c r="AK53" s="22"/>
      <c r="AL53" s="22"/>
      <c r="AM53" s="42"/>
      <c r="AN53" s="43"/>
      <c r="AO53" s="4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7"/>
      <c r="Q54" s="37"/>
      <c r="R54" s="7"/>
      <c r="S54" s="7"/>
      <c r="T54" s="7"/>
      <c r="U54" s="7"/>
      <c r="V54" s="7"/>
      <c r="W54" s="7"/>
      <c r="X54" s="7"/>
      <c r="Y54" s="7"/>
      <c r="Z54" s="35"/>
      <c r="AA54" s="35"/>
      <c r="AB54" s="36"/>
      <c r="AC54" s="36"/>
      <c r="AD54" s="23"/>
      <c r="AE54" s="23"/>
      <c r="AF54" s="23"/>
      <c r="AG54" s="23"/>
      <c r="AH54" s="23"/>
      <c r="AI54" s="23"/>
      <c r="AJ54" s="41"/>
      <c r="AK54" s="22"/>
      <c r="AL54" s="22"/>
      <c r="AM54" s="42"/>
      <c r="AN54" s="43"/>
      <c r="AO54" s="4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7"/>
      <c r="S55" s="7"/>
      <c r="T55" s="7"/>
      <c r="U55" s="7"/>
      <c r="V55" s="7"/>
      <c r="W55" s="7"/>
      <c r="X55" s="7"/>
      <c r="Y55" s="7"/>
      <c r="Z55" s="35"/>
      <c r="AA55" s="35"/>
      <c r="AB55" s="36"/>
      <c r="AC55" s="36"/>
      <c r="AD55" s="23"/>
      <c r="AE55" s="23"/>
      <c r="AF55" s="23"/>
      <c r="AG55" s="23"/>
      <c r="AH55" s="23"/>
      <c r="AI55" s="23"/>
      <c r="AJ55" s="41"/>
      <c r="AK55" s="22"/>
      <c r="AL55" s="22"/>
      <c r="AM55" s="42"/>
      <c r="AN55" s="43"/>
      <c r="AO55" s="4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7"/>
      <c r="S56" s="7"/>
      <c r="T56" s="7"/>
      <c r="U56" s="7"/>
      <c r="V56" s="7"/>
      <c r="W56" s="7"/>
      <c r="X56" s="7"/>
      <c r="Y56" s="7"/>
      <c r="Z56" s="35"/>
      <c r="AA56" s="35"/>
      <c r="AB56" s="36"/>
      <c r="AC56" s="36"/>
      <c r="AD56" s="23"/>
      <c r="AE56" s="23"/>
      <c r="AF56" s="23"/>
      <c r="AG56" s="23"/>
      <c r="AH56" s="23"/>
      <c r="AI56" s="23"/>
      <c r="AJ56" s="41"/>
      <c r="AK56" s="22"/>
      <c r="AL56" s="22"/>
      <c r="AM56" s="42"/>
      <c r="AN56" s="43"/>
      <c r="AO56" s="4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7"/>
      <c r="S57" s="7"/>
      <c r="T57" s="7"/>
      <c r="U57" s="7"/>
      <c r="V57" s="7"/>
      <c r="W57" s="7"/>
      <c r="X57" s="7"/>
      <c r="Y57" s="7"/>
      <c r="Z57" s="35"/>
      <c r="AA57" s="35"/>
      <c r="AB57" s="36"/>
      <c r="AC57" s="36"/>
      <c r="AD57" s="23"/>
      <c r="AE57" s="23"/>
      <c r="AF57" s="23"/>
      <c r="AG57" s="23"/>
      <c r="AH57" s="23"/>
      <c r="AI57" s="23"/>
      <c r="AJ57" s="41"/>
      <c r="AK57" s="22"/>
      <c r="AL57" s="22"/>
      <c r="AM57" s="42"/>
      <c r="AN57" s="43"/>
      <c r="AO57" s="4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7"/>
      <c r="S58" s="7"/>
      <c r="T58" s="7"/>
      <c r="U58" s="7"/>
      <c r="V58" s="7"/>
      <c r="W58" s="7"/>
      <c r="X58" s="7"/>
      <c r="Y58" s="7"/>
      <c r="Z58" s="35"/>
      <c r="AA58" s="35"/>
      <c r="AB58" s="36"/>
      <c r="AC58" s="36"/>
      <c r="AD58" s="23"/>
      <c r="AE58" s="23"/>
      <c r="AF58" s="23"/>
      <c r="AG58" s="23"/>
      <c r="AH58" s="23"/>
      <c r="AI58" s="23"/>
      <c r="AJ58" s="41"/>
      <c r="AK58" s="22"/>
      <c r="AL58" s="22"/>
      <c r="AM58" s="42"/>
      <c r="AN58" s="43"/>
      <c r="AO58" s="4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7"/>
      <c r="S59" s="7"/>
      <c r="T59" s="7"/>
      <c r="U59" s="7"/>
      <c r="V59" s="7"/>
      <c r="W59" s="7"/>
      <c r="X59" s="7"/>
      <c r="Y59" s="7"/>
      <c r="Z59" s="35"/>
      <c r="AA59" s="35"/>
      <c r="AB59" s="36"/>
      <c r="AC59" s="36"/>
      <c r="AD59" s="23"/>
      <c r="AE59" s="23"/>
      <c r="AF59" s="23"/>
      <c r="AG59" s="23"/>
      <c r="AH59" s="23"/>
      <c r="AI59" s="23"/>
      <c r="AJ59" s="41"/>
      <c r="AK59" s="22"/>
      <c r="AL59" s="22"/>
      <c r="AM59" s="42"/>
      <c r="AN59" s="43"/>
      <c r="AO59" s="4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7"/>
      <c r="S60" s="7"/>
      <c r="T60" s="7"/>
      <c r="U60" s="7"/>
      <c r="V60" s="7"/>
      <c r="W60" s="7"/>
      <c r="X60" s="7"/>
      <c r="Y60" s="7"/>
      <c r="Z60" s="35"/>
      <c r="AA60" s="35"/>
      <c r="AB60" s="36"/>
      <c r="AC60" s="36"/>
      <c r="AD60" s="23"/>
      <c r="AE60" s="23"/>
      <c r="AF60" s="23"/>
      <c r="AG60" s="23"/>
      <c r="AH60" s="23"/>
      <c r="AI60" s="23"/>
      <c r="AJ60" s="41"/>
      <c r="AK60" s="22"/>
      <c r="AL60" s="22"/>
      <c r="AM60" s="42"/>
      <c r="AN60" s="43"/>
      <c r="AO60" s="4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7"/>
      <c r="S61" s="7"/>
      <c r="T61" s="7"/>
      <c r="U61" s="7"/>
      <c r="V61" s="7"/>
      <c r="W61" s="7"/>
      <c r="X61" s="7"/>
      <c r="Y61" s="7"/>
      <c r="Z61" s="35"/>
      <c r="AA61" s="35"/>
      <c r="AB61" s="36"/>
      <c r="AC61" s="36"/>
      <c r="AD61" s="23"/>
      <c r="AE61" s="23"/>
      <c r="AF61" s="23"/>
      <c r="AG61" s="23"/>
      <c r="AH61" s="23"/>
      <c r="AI61" s="23"/>
      <c r="AJ61" s="41"/>
      <c r="AK61" s="22"/>
      <c r="AL61" s="22"/>
      <c r="AM61" s="42"/>
      <c r="AN61" s="43"/>
      <c r="AO61" s="4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7"/>
      <c r="S62" s="7"/>
      <c r="T62" s="7"/>
      <c r="U62" s="7"/>
      <c r="V62" s="7"/>
      <c r="W62" s="7"/>
      <c r="X62" s="7"/>
      <c r="Y62" s="7"/>
      <c r="Z62" s="35"/>
      <c r="AA62" s="35"/>
      <c r="AB62" s="36"/>
      <c r="AC62" s="36"/>
      <c r="AD62" s="23"/>
      <c r="AE62" s="23"/>
      <c r="AF62" s="23"/>
      <c r="AG62" s="23"/>
      <c r="AH62" s="23"/>
      <c r="AI62" s="23"/>
      <c r="AJ62" s="41"/>
      <c r="AK62" s="22"/>
      <c r="AL62" s="22"/>
      <c r="AM62" s="42"/>
      <c r="AN62" s="43"/>
      <c r="AO62" s="4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7"/>
      <c r="S63" s="7"/>
      <c r="T63" s="7"/>
      <c r="U63" s="7"/>
      <c r="V63" s="7"/>
      <c r="W63" s="7"/>
      <c r="X63" s="7"/>
      <c r="Y63" s="7"/>
      <c r="Z63" s="35"/>
      <c r="AA63" s="35"/>
      <c r="AB63" s="36"/>
      <c r="AC63" s="36"/>
      <c r="AD63" s="23"/>
      <c r="AE63" s="23"/>
      <c r="AF63" s="23"/>
      <c r="AG63" s="23"/>
      <c r="AH63" s="23"/>
      <c r="AI63" s="23"/>
      <c r="AJ63" s="41"/>
      <c r="AK63" s="22"/>
      <c r="AL63" s="22"/>
      <c r="AM63" s="42"/>
      <c r="AN63" s="43"/>
      <c r="AO63" s="4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7"/>
      <c r="S64" s="7"/>
      <c r="T64" s="7"/>
      <c r="U64" s="7"/>
      <c r="V64" s="7"/>
      <c r="W64" s="7"/>
      <c r="X64" s="7"/>
      <c r="Y64" s="7"/>
      <c r="Z64" s="35"/>
      <c r="AA64" s="35"/>
      <c r="AB64" s="36"/>
      <c r="AC64" s="36"/>
      <c r="AD64" s="23"/>
      <c r="AE64" s="23"/>
      <c r="AF64" s="23"/>
      <c r="AG64" s="23"/>
      <c r="AH64" s="23"/>
      <c r="AI64" s="23"/>
      <c r="AJ64" s="41"/>
      <c r="AK64" s="22"/>
      <c r="AL64" s="22"/>
      <c r="AM64" s="42"/>
      <c r="AN64" s="43"/>
      <c r="AO64" s="4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7"/>
      <c r="S65" s="7"/>
      <c r="T65" s="7"/>
      <c r="U65" s="7"/>
      <c r="V65" s="7"/>
      <c r="W65" s="7"/>
      <c r="X65" s="7"/>
      <c r="Y65" s="7"/>
      <c r="Z65" s="35"/>
      <c r="AA65" s="35"/>
      <c r="AB65" s="36"/>
      <c r="AC65" s="36"/>
      <c r="AD65" s="23"/>
      <c r="AE65" s="23"/>
      <c r="AF65" s="23"/>
      <c r="AG65" s="23"/>
      <c r="AH65" s="23"/>
      <c r="AI65" s="23"/>
      <c r="AJ65" s="41"/>
      <c r="AK65" s="22"/>
      <c r="AL65" s="22"/>
      <c r="AM65" s="42"/>
      <c r="AN65" s="43"/>
      <c r="AO65" s="4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7"/>
      <c r="S66" s="7"/>
      <c r="T66" s="7"/>
      <c r="U66" s="7"/>
      <c r="V66" s="7"/>
      <c r="W66" s="7"/>
      <c r="X66" s="7"/>
      <c r="Y66" s="7"/>
      <c r="Z66" s="35"/>
      <c r="AA66" s="35"/>
      <c r="AB66" s="36"/>
      <c r="AC66" s="36"/>
      <c r="AD66" s="23"/>
      <c r="AE66" s="23"/>
      <c r="AF66" s="23"/>
      <c r="AG66" s="23"/>
      <c r="AH66" s="23"/>
      <c r="AI66" s="23"/>
      <c r="AJ66" s="41"/>
      <c r="AK66" s="22"/>
      <c r="AL66" s="22"/>
      <c r="AM66" s="42"/>
      <c r="AN66" s="43"/>
      <c r="AO66" s="4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7"/>
      <c r="S67" s="7"/>
      <c r="T67" s="7"/>
      <c r="U67" s="7"/>
      <c r="V67" s="7"/>
      <c r="W67" s="7"/>
      <c r="X67" s="7"/>
      <c r="Y67" s="7"/>
      <c r="Z67" s="35"/>
      <c r="AA67" s="35"/>
      <c r="AB67" s="36"/>
      <c r="AC67" s="36"/>
      <c r="AD67" s="23"/>
      <c r="AE67" s="23"/>
      <c r="AF67" s="23"/>
      <c r="AG67" s="23"/>
      <c r="AH67" s="23"/>
      <c r="AI67" s="23"/>
      <c r="AJ67" s="41"/>
      <c r="AK67" s="22"/>
      <c r="AL67" s="22"/>
      <c r="AM67" s="42"/>
      <c r="AN67" s="43"/>
      <c r="AO67" s="4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7"/>
      <c r="S68" s="7"/>
      <c r="T68" s="7"/>
      <c r="U68" s="7"/>
      <c r="V68" s="7"/>
      <c r="W68" s="7"/>
      <c r="X68" s="7"/>
      <c r="Y68" s="7"/>
      <c r="Z68" s="35"/>
      <c r="AA68" s="35"/>
      <c r="AB68" s="36"/>
      <c r="AC68" s="36"/>
      <c r="AD68" s="23"/>
      <c r="AE68" s="23"/>
      <c r="AF68" s="23"/>
      <c r="AG68" s="23"/>
      <c r="AH68" s="23"/>
      <c r="AI68" s="23"/>
      <c r="AJ68" s="41"/>
      <c r="AK68" s="22"/>
      <c r="AL68" s="22"/>
      <c r="AM68" s="42"/>
      <c r="AN68" s="43"/>
      <c r="AO68" s="4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7"/>
      <c r="S69" s="7"/>
      <c r="T69" s="7"/>
      <c r="U69" s="7"/>
      <c r="V69" s="7"/>
      <c r="W69" s="7"/>
      <c r="X69" s="7"/>
      <c r="Y69" s="7"/>
      <c r="Z69" s="35"/>
      <c r="AA69" s="35"/>
      <c r="AB69" s="36"/>
      <c r="AC69" s="36"/>
      <c r="AD69" s="23"/>
      <c r="AE69" s="23"/>
      <c r="AF69" s="23"/>
      <c r="AG69" s="23"/>
      <c r="AH69" s="23"/>
      <c r="AI69" s="23"/>
      <c r="AJ69" s="41"/>
      <c r="AK69" s="22"/>
      <c r="AL69" s="22"/>
      <c r="AM69" s="42"/>
      <c r="AN69" s="43"/>
      <c r="AO69" s="4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7"/>
      <c r="S70" s="7"/>
      <c r="T70" s="7"/>
      <c r="U70" s="7"/>
      <c r="V70" s="7"/>
      <c r="W70" s="7"/>
      <c r="X70" s="7"/>
      <c r="Y70" s="7"/>
      <c r="Z70" s="35"/>
      <c r="AA70" s="35"/>
      <c r="AB70" s="36"/>
      <c r="AC70" s="36"/>
      <c r="AD70" s="23"/>
      <c r="AE70" s="23"/>
      <c r="AF70" s="23"/>
      <c r="AG70" s="23"/>
      <c r="AH70" s="23"/>
      <c r="AI70" s="23"/>
      <c r="AJ70" s="41"/>
      <c r="AK70" s="22"/>
      <c r="AL70" s="22"/>
      <c r="AM70" s="42"/>
      <c r="AN70" s="43"/>
      <c r="AO70" s="4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7"/>
      <c r="S71" s="7"/>
      <c r="T71" s="7"/>
      <c r="U71" s="7"/>
      <c r="V71" s="7"/>
      <c r="W71" s="7"/>
      <c r="X71" s="7"/>
      <c r="Y71" s="7"/>
      <c r="Z71" s="35"/>
      <c r="AA71" s="35"/>
      <c r="AB71" s="36"/>
      <c r="AC71" s="36"/>
      <c r="AD71" s="23"/>
      <c r="AE71" s="23"/>
      <c r="AF71" s="23"/>
      <c r="AG71" s="23"/>
      <c r="AH71" s="23"/>
      <c r="AI71" s="23"/>
      <c r="AJ71" s="41"/>
      <c r="AK71" s="22"/>
      <c r="AL71" s="22"/>
      <c r="AM71" s="42"/>
      <c r="AN71" s="43"/>
      <c r="AO71" s="4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7"/>
      <c r="S72" s="7"/>
      <c r="T72" s="7"/>
      <c r="U72" s="7"/>
      <c r="V72" s="7"/>
      <c r="W72" s="7"/>
      <c r="X72" s="7"/>
      <c r="Y72" s="7"/>
      <c r="Z72" s="35"/>
      <c r="AA72" s="35"/>
      <c r="AB72" s="36"/>
      <c r="AC72" s="36"/>
      <c r="AD72" s="23"/>
      <c r="AE72" s="23"/>
      <c r="AF72" s="23"/>
      <c r="AG72" s="23"/>
      <c r="AH72" s="23"/>
      <c r="AI72" s="23"/>
      <c r="AJ72" s="41"/>
      <c r="AK72" s="22"/>
      <c r="AL72" s="22"/>
      <c r="AM72" s="42"/>
      <c r="AN72" s="43"/>
      <c r="AO72" s="4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7"/>
      <c r="S73" s="7"/>
      <c r="T73" s="7"/>
      <c r="U73" s="7"/>
      <c r="V73" s="7"/>
      <c r="W73" s="7"/>
      <c r="X73" s="7"/>
      <c r="Y73" s="7"/>
      <c r="Z73" s="35"/>
      <c r="AA73" s="35"/>
      <c r="AB73" s="36"/>
      <c r="AC73" s="36"/>
      <c r="AD73" s="23"/>
      <c r="AE73" s="23"/>
      <c r="AF73" s="23"/>
      <c r="AG73" s="23"/>
      <c r="AH73" s="23"/>
      <c r="AI73" s="23"/>
      <c r="AJ73" s="41"/>
      <c r="AK73" s="22"/>
      <c r="AL73" s="22"/>
      <c r="AM73" s="42"/>
      <c r="AN73" s="43"/>
      <c r="AO73" s="4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7"/>
      <c r="S74" s="7"/>
      <c r="T74" s="7"/>
      <c r="U74" s="7"/>
      <c r="V74" s="7"/>
      <c r="W74" s="7"/>
      <c r="X74" s="7"/>
      <c r="Y74" s="7"/>
      <c r="Z74" s="35"/>
      <c r="AA74" s="35"/>
      <c r="AB74" s="36"/>
      <c r="AC74" s="36"/>
      <c r="AD74" s="23"/>
      <c r="AE74" s="23"/>
      <c r="AF74" s="23"/>
      <c r="AG74" s="23"/>
      <c r="AH74" s="23"/>
      <c r="AI74" s="23"/>
      <c r="AJ74" s="41"/>
      <c r="AK74" s="22"/>
      <c r="AL74" s="22"/>
      <c r="AM74" s="42"/>
      <c r="AN74" s="43"/>
      <c r="AO74" s="4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7"/>
      <c r="S75" s="7"/>
      <c r="T75" s="7"/>
      <c r="U75" s="7"/>
      <c r="V75" s="7"/>
      <c r="W75" s="7"/>
      <c r="X75" s="7"/>
      <c r="Y75" s="7"/>
      <c r="Z75" s="35"/>
      <c r="AA75" s="35"/>
      <c r="AB75" s="36"/>
      <c r="AC75" s="36"/>
      <c r="AD75" s="23"/>
      <c r="AE75" s="23"/>
      <c r="AF75" s="23"/>
      <c r="AG75" s="23"/>
      <c r="AH75" s="23"/>
      <c r="AI75" s="23"/>
      <c r="AJ75" s="41"/>
      <c r="AK75" s="22"/>
      <c r="AL75" s="22"/>
      <c r="AM75" s="42"/>
      <c r="AN75" s="43"/>
      <c r="AO75" s="4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7"/>
      <c r="S76" s="7"/>
      <c r="T76" s="7"/>
      <c r="U76" s="7"/>
      <c r="V76" s="7"/>
      <c r="W76" s="7"/>
      <c r="X76" s="7"/>
      <c r="Y76" s="7"/>
      <c r="Z76" s="35"/>
      <c r="AA76" s="35"/>
      <c r="AB76" s="36"/>
      <c r="AC76" s="36"/>
      <c r="AD76" s="23"/>
      <c r="AE76" s="23"/>
      <c r="AF76" s="23"/>
      <c r="AG76" s="23"/>
      <c r="AH76" s="23"/>
      <c r="AI76" s="23"/>
      <c r="AJ76" s="41"/>
      <c r="AK76" s="22"/>
      <c r="AL76" s="22"/>
      <c r="AM76" s="42"/>
      <c r="AN76" s="43"/>
      <c r="AO76" s="4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7"/>
      <c r="S77" s="7"/>
      <c r="T77" s="7"/>
      <c r="U77" s="7"/>
      <c r="V77" s="7"/>
      <c r="W77" s="7"/>
      <c r="X77" s="7"/>
      <c r="Y77" s="7"/>
      <c r="Z77" s="35"/>
      <c r="AA77" s="35"/>
      <c r="AB77" s="36"/>
      <c r="AC77" s="36"/>
      <c r="AD77" s="23"/>
      <c r="AE77" s="23"/>
      <c r="AF77" s="23"/>
      <c r="AG77" s="23"/>
      <c r="AH77" s="23"/>
      <c r="AI77" s="23"/>
      <c r="AJ77" s="41"/>
      <c r="AK77" s="22"/>
      <c r="AL77" s="22"/>
      <c r="AM77" s="42"/>
      <c r="AN77" s="43"/>
      <c r="AO77" s="4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7"/>
      <c r="S78" s="7"/>
      <c r="T78" s="7"/>
      <c r="U78" s="7"/>
      <c r="V78" s="7"/>
      <c r="W78" s="7"/>
      <c r="X78" s="7"/>
      <c r="Y78" s="7"/>
      <c r="Z78" s="35"/>
      <c r="AA78" s="35"/>
      <c r="AB78" s="36"/>
      <c r="AC78" s="36"/>
      <c r="AD78" s="23"/>
      <c r="AE78" s="23"/>
      <c r="AF78" s="23"/>
      <c r="AG78" s="23"/>
      <c r="AH78" s="23"/>
      <c r="AI78" s="23"/>
      <c r="AJ78" s="41"/>
      <c r="AK78" s="22"/>
      <c r="AL78" s="22"/>
      <c r="AM78" s="42"/>
      <c r="AN78" s="43"/>
      <c r="AO78" s="4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7"/>
      <c r="S79" s="7"/>
      <c r="T79" s="7"/>
      <c r="U79" s="7"/>
      <c r="V79" s="7"/>
      <c r="W79" s="7"/>
      <c r="X79" s="7"/>
      <c r="Y79" s="7"/>
      <c r="Z79" s="35"/>
      <c r="AA79" s="35"/>
      <c r="AB79" s="36"/>
      <c r="AC79" s="36"/>
      <c r="AD79" s="23"/>
      <c r="AE79" s="23"/>
      <c r="AF79" s="23"/>
      <c r="AG79" s="23"/>
      <c r="AH79" s="23"/>
      <c r="AI79" s="23"/>
      <c r="AJ79" s="41"/>
      <c r="AK79" s="22"/>
      <c r="AL79" s="22"/>
      <c r="AM79" s="42"/>
      <c r="AN79" s="43"/>
      <c r="AO79" s="4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7"/>
      <c r="S80" s="7"/>
      <c r="T80" s="7"/>
      <c r="U80" s="7"/>
      <c r="V80" s="7"/>
      <c r="W80" s="7"/>
      <c r="X80" s="7"/>
      <c r="Y80" s="7"/>
      <c r="Z80" s="35"/>
      <c r="AA80" s="35"/>
      <c r="AB80" s="36"/>
      <c r="AC80" s="36"/>
      <c r="AD80" s="23"/>
      <c r="AE80" s="23"/>
      <c r="AF80" s="23"/>
      <c r="AG80" s="23"/>
      <c r="AH80" s="23"/>
      <c r="AI80" s="23"/>
      <c r="AJ80" s="41"/>
      <c r="AK80" s="22"/>
      <c r="AL80" s="22"/>
      <c r="AM80" s="42"/>
      <c r="AN80" s="43"/>
      <c r="AO80" s="4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7"/>
      <c r="S81" s="7"/>
      <c r="T81" s="7"/>
      <c r="U81" s="7"/>
      <c r="V81" s="7"/>
      <c r="W81" s="7"/>
      <c r="X81" s="7"/>
      <c r="Y81" s="7"/>
      <c r="Z81" s="35"/>
      <c r="AA81" s="35"/>
      <c r="AB81" s="36"/>
      <c r="AC81" s="36"/>
      <c r="AD81" s="23"/>
      <c r="AE81" s="23"/>
      <c r="AF81" s="23"/>
      <c r="AG81" s="23"/>
      <c r="AH81" s="23"/>
      <c r="AI81" s="23"/>
      <c r="AJ81" s="41"/>
      <c r="AK81" s="22"/>
      <c r="AL81" s="22"/>
      <c r="AM81" s="42"/>
      <c r="AN81" s="43"/>
      <c r="AO81" s="4"/>
    </row>
  </sheetData>
  <sheetProtection/>
  <mergeCells count="32"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X2:Y2"/>
    <mergeCell ref="Z2:AA2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</mergeCells>
  <conditionalFormatting sqref="B4:B81">
    <cfRule type="expression" priority="1" dxfId="0" stopIfTrue="1">
      <formula>AND(NOT(ISBLANK($A4)),ISBLANK(B4))</formula>
    </cfRule>
  </conditionalFormatting>
  <conditionalFormatting sqref="C4:C81">
    <cfRule type="expression" priority="2" dxfId="0" stopIfTrue="1">
      <formula>AND(NOT(ISBLANK(A4)),ISBLANK(C4))</formula>
    </cfRule>
  </conditionalFormatting>
  <conditionalFormatting sqref="D4:D81 F4:F81 H4:H81 J4:J81 L4:L81 N4:N81 R4:R81 T4:T81 V4:V81 X4:X81">
    <cfRule type="expression" priority="3" dxfId="0" stopIfTrue="1">
      <formula>AND(NOT(ISBLANK(E4)),ISBLANK(D4))</formula>
    </cfRule>
  </conditionalFormatting>
  <conditionalFormatting sqref="E4:E81 G4:G81 I4:I81 K4:K81 M4:M81 O4:O81 S4:S81 U4:U81 W4:W81 Y4:Y81">
    <cfRule type="expression" priority="4" dxfId="0" stopIfTrue="1">
      <formula>AND(NOT(ISBLANK(D4)),ISBLANK(E4))</formula>
    </cfRule>
  </conditionalFormatting>
  <dataValidations count="4">
    <dataValidation operator="lessThanOrEqual" allowBlank="1" showInputMessage="1" showErrorMessage="1" error="FTE cannot be greater than Headcount&#10;" sqref="R82:AN65536 A82:O65536 AO1 R1 A1:C1 P2 AB1 AP1:IV65536 P4:Q65536 AO4:AO65536 AB3:AC81"/>
    <dataValidation type="custom" allowBlank="1" showInputMessage="1" showErrorMessage="1" errorTitle="FTE" error="The value entered in the FTE field must be less than or equal to the value entered in the headcount field." sqref="M4:M81 E4:E81 S4:S81 Y4:Y81 W4:W81 U4:U81 O4:O81 K4:K81 I4:I81 G4:G81">
      <formula1>M4&lt;=L4</formula1>
    </dataValidation>
    <dataValidation type="custom" allowBlank="1" showInputMessage="1" showErrorMessage="1" errorTitle="Headcount" error="The value entered in the headcount field must be greater than or equal to the value entered in the FTE field." sqref="F4:F81 D4:D81 R4:R81 X4:X81 V4:V81 T4:T81 N4:N81 L4:L81 J4:J81 H4:H81">
      <formula1>F4&gt;=G4</formula1>
    </dataValidation>
    <dataValidation type="decimal" operator="greaterThan" allowBlank="1" showInputMessage="1" showErrorMessage="1" sqref="AD4:AI81 AK4:AL8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87"/>
  <sheetViews>
    <sheetView zoomScale="75" zoomScaleNormal="75" zoomScalePageLayoutView="0" workbookViewId="0" topLeftCell="A28">
      <selection activeCell="C1" sqref="C1:C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5" width="10.4453125" style="8" customWidth="1"/>
    <col min="16" max="17" width="10.4453125" style="38" customWidth="1"/>
    <col min="18" max="25" width="12.88671875" style="8" customWidth="1"/>
    <col min="26" max="27" width="12.88671875" style="39" customWidth="1"/>
    <col min="28" max="29" width="11.10546875" style="40" customWidth="1"/>
    <col min="30" max="35" width="15.5546875" style="24" customWidth="1"/>
    <col min="36" max="36" width="15.5546875" style="44" customWidth="1"/>
    <col min="37" max="38" width="19.10546875" style="24" customWidth="1"/>
    <col min="39" max="39" width="19.10546875" style="45" customWidth="1"/>
    <col min="40" max="40" width="20.88671875" style="44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42" t="s">
        <v>15</v>
      </c>
      <c r="AC1" s="143"/>
      <c r="AD1" s="128" t="s">
        <v>76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49" t="s">
        <v>72</v>
      </c>
      <c r="AO1" s="112" t="s">
        <v>20</v>
      </c>
    </row>
    <row r="2" spans="1:41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46" t="s">
        <v>9</v>
      </c>
      <c r="Q2" s="14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40" t="s">
        <v>10</v>
      </c>
      <c r="AA2" s="141"/>
      <c r="AB2" s="144"/>
      <c r="AC2" s="145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48" t="s">
        <v>67</v>
      </c>
      <c r="AK2" s="124" t="s">
        <v>68</v>
      </c>
      <c r="AL2" s="124" t="s">
        <v>69</v>
      </c>
      <c r="AM2" s="152" t="s">
        <v>70</v>
      </c>
      <c r="AN2" s="150"/>
      <c r="AO2" s="113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32" t="s">
        <v>2</v>
      </c>
      <c r="Q3" s="32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33" t="s">
        <v>2</v>
      </c>
      <c r="AA3" s="33" t="s">
        <v>7</v>
      </c>
      <c r="AB3" s="34" t="s">
        <v>2</v>
      </c>
      <c r="AC3" s="31" t="s">
        <v>7</v>
      </c>
      <c r="AD3" s="125"/>
      <c r="AE3" s="125"/>
      <c r="AF3" s="125"/>
      <c r="AG3" s="125"/>
      <c r="AH3" s="125"/>
      <c r="AI3" s="125"/>
      <c r="AJ3" s="148"/>
      <c r="AK3" s="125"/>
      <c r="AL3" s="125"/>
      <c r="AM3" s="153"/>
      <c r="AN3" s="151"/>
      <c r="AO3" s="114"/>
    </row>
    <row r="4" spans="1:41" ht="61.5">
      <c r="A4" s="46" t="s">
        <v>77</v>
      </c>
      <c r="B4" s="9" t="s">
        <v>54</v>
      </c>
      <c r="C4" s="46" t="s">
        <v>53</v>
      </c>
      <c r="D4" s="77">
        <v>63</v>
      </c>
      <c r="E4" s="77">
        <v>57.7</v>
      </c>
      <c r="F4" s="77">
        <v>261</v>
      </c>
      <c r="G4" s="77">
        <v>237.2</v>
      </c>
      <c r="H4" s="77">
        <v>481</v>
      </c>
      <c r="I4" s="77">
        <v>444.5</v>
      </c>
      <c r="J4" s="77">
        <v>41</v>
      </c>
      <c r="K4" s="77">
        <v>37.6</v>
      </c>
      <c r="L4" s="77">
        <v>3</v>
      </c>
      <c r="M4" s="77">
        <v>2.9</v>
      </c>
      <c r="N4" s="77">
        <v>2</v>
      </c>
      <c r="O4" s="77">
        <v>1.3</v>
      </c>
      <c r="P4" s="70">
        <f aca="true" t="shared" si="0" ref="P4:Q33">SUM(D4,F4,H4,J4,L4,N4)</f>
        <v>851</v>
      </c>
      <c r="Q4" s="70">
        <f t="shared" si="0"/>
        <v>781.1999999999999</v>
      </c>
      <c r="R4" s="77">
        <v>15</v>
      </c>
      <c r="S4" s="77">
        <v>15</v>
      </c>
      <c r="T4" s="77"/>
      <c r="U4" s="77"/>
      <c r="V4" s="77"/>
      <c r="W4" s="77"/>
      <c r="X4" s="77">
        <v>1</v>
      </c>
      <c r="Y4" s="77">
        <v>1</v>
      </c>
      <c r="Z4" s="65">
        <f aca="true" t="shared" si="1" ref="Z4:AA33">SUM(R4,T4,V4,X4)</f>
        <v>16</v>
      </c>
      <c r="AA4" s="65">
        <f t="shared" si="1"/>
        <v>16</v>
      </c>
      <c r="AB4" s="36">
        <f aca="true" t="shared" si="2" ref="AB4:AC33">SUM(P4+Z4)</f>
        <v>867</v>
      </c>
      <c r="AC4" s="36">
        <f t="shared" si="2"/>
        <v>797.1999999999999</v>
      </c>
      <c r="AD4" s="78">
        <v>2038683.75</v>
      </c>
      <c r="AE4" s="79">
        <v>18026.42</v>
      </c>
      <c r="AF4" s="79"/>
      <c r="AG4" s="79">
        <v>3646.79</v>
      </c>
      <c r="AH4" s="79">
        <v>157977.78</v>
      </c>
      <c r="AI4" s="79">
        <v>360452.69</v>
      </c>
      <c r="AJ4" s="41">
        <f aca="true" t="shared" si="3" ref="AJ4:AJ34">SUM(AD4:AI4)</f>
        <v>2578787.4299999997</v>
      </c>
      <c r="AK4" s="53">
        <v>25723.99</v>
      </c>
      <c r="AL4" s="53">
        <v>9750</v>
      </c>
      <c r="AM4" s="42">
        <f aca="true" t="shared" si="4" ref="AM4:AM33">SUM(AK4:AL4)</f>
        <v>35473.990000000005</v>
      </c>
      <c r="AN4" s="43">
        <f aca="true" t="shared" si="5" ref="AN4:AN33">SUM(AJ4+AM4)</f>
        <v>2614261.42</v>
      </c>
      <c r="AO4" s="57"/>
    </row>
    <row r="5" spans="1:41" ht="61.5">
      <c r="A5" s="46" t="s">
        <v>22</v>
      </c>
      <c r="B5" s="9" t="s">
        <v>52</v>
      </c>
      <c r="C5" s="46" t="s">
        <v>53</v>
      </c>
      <c r="D5" s="77">
        <v>2</v>
      </c>
      <c r="E5" s="77">
        <v>1.74</v>
      </c>
      <c r="F5" s="77">
        <v>25</v>
      </c>
      <c r="G5" s="77">
        <v>20.86</v>
      </c>
      <c r="H5" s="77">
        <v>32</v>
      </c>
      <c r="I5" s="77">
        <v>29.58</v>
      </c>
      <c r="J5" s="77">
        <v>9</v>
      </c>
      <c r="K5" s="77">
        <v>8.7</v>
      </c>
      <c r="L5" s="77">
        <v>4</v>
      </c>
      <c r="M5" s="77">
        <v>3.5</v>
      </c>
      <c r="N5" s="77"/>
      <c r="O5" s="77"/>
      <c r="P5" s="70">
        <f t="shared" si="0"/>
        <v>72</v>
      </c>
      <c r="Q5" s="70">
        <f t="shared" si="0"/>
        <v>64.38</v>
      </c>
      <c r="R5" s="77">
        <v>1</v>
      </c>
      <c r="S5" s="77">
        <v>1</v>
      </c>
      <c r="T5" s="77"/>
      <c r="U5" s="77"/>
      <c r="V5" s="77"/>
      <c r="W5" s="77"/>
      <c r="X5" s="77">
        <v>5</v>
      </c>
      <c r="Y5" s="77">
        <v>5</v>
      </c>
      <c r="Z5" s="65">
        <f t="shared" si="1"/>
        <v>6</v>
      </c>
      <c r="AA5" s="65">
        <f t="shared" si="1"/>
        <v>6</v>
      </c>
      <c r="AB5" s="36">
        <f t="shared" si="2"/>
        <v>78</v>
      </c>
      <c r="AC5" s="36">
        <f t="shared" si="2"/>
        <v>70.38</v>
      </c>
      <c r="AD5" s="78">
        <v>190274.39</v>
      </c>
      <c r="AE5" s="79">
        <v>813.42</v>
      </c>
      <c r="AF5" s="79">
        <v>0</v>
      </c>
      <c r="AG5" s="79">
        <v>0</v>
      </c>
      <c r="AH5" s="79">
        <v>46511.48</v>
      </c>
      <c r="AI5" s="79">
        <v>15039.88</v>
      </c>
      <c r="AJ5" s="41">
        <f t="shared" si="3"/>
        <v>252639.17000000004</v>
      </c>
      <c r="AK5" s="53">
        <v>6890</v>
      </c>
      <c r="AL5" s="53">
        <v>14485</v>
      </c>
      <c r="AM5" s="42">
        <f t="shared" si="4"/>
        <v>21375</v>
      </c>
      <c r="AN5" s="43">
        <f t="shared" si="5"/>
        <v>274014.17000000004</v>
      </c>
      <c r="AO5" s="57"/>
    </row>
    <row r="6" spans="1:41" ht="61.5">
      <c r="A6" s="46" t="s">
        <v>23</v>
      </c>
      <c r="B6" s="9" t="s">
        <v>52</v>
      </c>
      <c r="C6" s="46" t="s">
        <v>53</v>
      </c>
      <c r="D6" s="47">
        <v>231</v>
      </c>
      <c r="E6" s="47">
        <v>209.17</v>
      </c>
      <c r="F6" s="47">
        <v>374</v>
      </c>
      <c r="G6" s="47">
        <v>349.28</v>
      </c>
      <c r="H6" s="47">
        <v>745</v>
      </c>
      <c r="I6" s="47">
        <v>714.15</v>
      </c>
      <c r="J6" s="47">
        <v>201</v>
      </c>
      <c r="K6" s="47">
        <v>195.35</v>
      </c>
      <c r="L6" s="47">
        <v>51</v>
      </c>
      <c r="M6" s="47">
        <v>46.98</v>
      </c>
      <c r="N6" s="47">
        <v>3</v>
      </c>
      <c r="O6" s="47">
        <v>3</v>
      </c>
      <c r="P6" s="70">
        <f t="shared" si="0"/>
        <v>1605</v>
      </c>
      <c r="Q6" s="70">
        <f t="shared" si="0"/>
        <v>1517.9299999999998</v>
      </c>
      <c r="R6" s="47">
        <v>12</v>
      </c>
      <c r="S6" s="47">
        <v>12</v>
      </c>
      <c r="T6" s="47">
        <v>0</v>
      </c>
      <c r="U6" s="47">
        <v>0</v>
      </c>
      <c r="V6" s="47">
        <v>1</v>
      </c>
      <c r="W6" s="47">
        <v>1</v>
      </c>
      <c r="X6" s="47">
        <v>1</v>
      </c>
      <c r="Y6" s="47">
        <v>0.2</v>
      </c>
      <c r="Z6" s="65">
        <f t="shared" si="1"/>
        <v>14</v>
      </c>
      <c r="AA6" s="65">
        <f t="shared" si="1"/>
        <v>13.2</v>
      </c>
      <c r="AB6" s="36">
        <f t="shared" si="2"/>
        <v>1619</v>
      </c>
      <c r="AC6" s="36">
        <f t="shared" si="2"/>
        <v>1531.1299999999999</v>
      </c>
      <c r="AD6" s="29">
        <v>4208214.98</v>
      </c>
      <c r="AE6" s="29">
        <v>74771.3</v>
      </c>
      <c r="AF6" s="29">
        <v>2666.7</v>
      </c>
      <c r="AG6" s="29">
        <v>52978.14</v>
      </c>
      <c r="AH6" s="29">
        <v>1095896.95</v>
      </c>
      <c r="AI6" s="29">
        <v>349227.66</v>
      </c>
      <c r="AJ6" s="41">
        <f t="shared" si="3"/>
        <v>5783755.73</v>
      </c>
      <c r="AK6" s="30">
        <v>39956.67</v>
      </c>
      <c r="AL6" s="30">
        <v>5000</v>
      </c>
      <c r="AM6" s="42">
        <f t="shared" si="4"/>
        <v>44956.67</v>
      </c>
      <c r="AN6" s="43">
        <f t="shared" si="5"/>
        <v>5828712.4</v>
      </c>
      <c r="AO6" s="57"/>
    </row>
    <row r="7" spans="1:41" ht="61.5">
      <c r="A7" s="48" t="s">
        <v>24</v>
      </c>
      <c r="B7" s="9" t="s">
        <v>52</v>
      </c>
      <c r="C7" s="48" t="s">
        <v>53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70">
        <f t="shared" si="0"/>
        <v>0</v>
      </c>
      <c r="Q7" s="70">
        <f t="shared" si="0"/>
        <v>0</v>
      </c>
      <c r="R7" s="12"/>
      <c r="S7" s="12"/>
      <c r="T7" s="12"/>
      <c r="U7" s="12"/>
      <c r="V7" s="12"/>
      <c r="W7" s="12"/>
      <c r="X7" s="12"/>
      <c r="Y7" s="12"/>
      <c r="Z7" s="65">
        <f t="shared" si="1"/>
        <v>0</v>
      </c>
      <c r="AA7" s="65">
        <f t="shared" si="1"/>
        <v>0</v>
      </c>
      <c r="AB7" s="36">
        <f t="shared" si="2"/>
        <v>0</v>
      </c>
      <c r="AC7" s="36">
        <f t="shared" si="2"/>
        <v>0</v>
      </c>
      <c r="AD7" s="51"/>
      <c r="AE7" s="51"/>
      <c r="AF7" s="51"/>
      <c r="AG7" s="51"/>
      <c r="AH7" s="51"/>
      <c r="AI7" s="51"/>
      <c r="AJ7" s="41">
        <f t="shared" si="3"/>
        <v>0</v>
      </c>
      <c r="AK7" s="54"/>
      <c r="AL7" s="54"/>
      <c r="AM7" s="42">
        <f t="shared" si="4"/>
        <v>0</v>
      </c>
      <c r="AN7" s="43">
        <f t="shared" si="5"/>
        <v>0</v>
      </c>
      <c r="AO7" s="58"/>
    </row>
    <row r="8" spans="1:41" ht="61.5">
      <c r="A8" s="48" t="s">
        <v>78</v>
      </c>
      <c r="B8" s="9" t="s">
        <v>55</v>
      </c>
      <c r="C8" s="48" t="s">
        <v>53</v>
      </c>
      <c r="D8" s="62">
        <v>198</v>
      </c>
      <c r="E8" s="63">
        <v>190.33299999999997</v>
      </c>
      <c r="F8" s="62">
        <v>421</v>
      </c>
      <c r="G8" s="63">
        <v>408</v>
      </c>
      <c r="H8" s="64">
        <v>1136</v>
      </c>
      <c r="I8" s="63">
        <v>1108.2480000000003</v>
      </c>
      <c r="J8" s="62">
        <v>1083</v>
      </c>
      <c r="K8" s="62">
        <v>1046.5280000000002</v>
      </c>
      <c r="L8" s="62">
        <v>237</v>
      </c>
      <c r="M8" s="62">
        <v>227.941</v>
      </c>
      <c r="N8" s="62"/>
      <c r="O8" s="62"/>
      <c r="P8" s="70">
        <f t="shared" si="0"/>
        <v>3075</v>
      </c>
      <c r="Q8" s="70">
        <f t="shared" si="0"/>
        <v>2981.05</v>
      </c>
      <c r="R8" s="62">
        <v>131</v>
      </c>
      <c r="S8" s="62">
        <v>131</v>
      </c>
      <c r="T8" s="62">
        <v>15</v>
      </c>
      <c r="U8" s="62">
        <v>15</v>
      </c>
      <c r="V8" s="62">
        <v>102</v>
      </c>
      <c r="W8" s="62">
        <v>102</v>
      </c>
      <c r="X8" s="62">
        <v>107</v>
      </c>
      <c r="Y8" s="62">
        <v>107</v>
      </c>
      <c r="Z8" s="65">
        <f t="shared" si="1"/>
        <v>355</v>
      </c>
      <c r="AA8" s="65">
        <f t="shared" si="1"/>
        <v>355</v>
      </c>
      <c r="AB8" s="36">
        <f t="shared" si="2"/>
        <v>3430</v>
      </c>
      <c r="AC8" s="36">
        <f t="shared" si="2"/>
        <v>3336.05</v>
      </c>
      <c r="AD8" s="66">
        <v>8744377.120000001</v>
      </c>
      <c r="AE8" s="66">
        <v>98191.64</v>
      </c>
      <c r="AF8" s="66">
        <v>41205.67</v>
      </c>
      <c r="AG8" s="66">
        <v>35264.05</v>
      </c>
      <c r="AH8" s="66">
        <v>1804442.64</v>
      </c>
      <c r="AI8" s="66">
        <v>822132.5</v>
      </c>
      <c r="AJ8" s="41">
        <f t="shared" si="3"/>
        <v>11545613.620000003</v>
      </c>
      <c r="AK8" s="67">
        <v>313500</v>
      </c>
      <c r="AL8" s="67">
        <v>1429000</v>
      </c>
      <c r="AM8" s="42">
        <f t="shared" si="4"/>
        <v>1742500</v>
      </c>
      <c r="AN8" s="43">
        <f t="shared" si="5"/>
        <v>13288113.620000003</v>
      </c>
      <c r="AO8" s="16"/>
    </row>
    <row r="9" spans="1:41" ht="61.5">
      <c r="A9" s="48" t="s">
        <v>26</v>
      </c>
      <c r="B9" s="9" t="s">
        <v>52</v>
      </c>
      <c r="C9" s="48" t="s">
        <v>53</v>
      </c>
      <c r="D9" s="77">
        <v>0</v>
      </c>
      <c r="E9" s="77">
        <v>0</v>
      </c>
      <c r="F9" s="77">
        <v>8</v>
      </c>
      <c r="G9" s="77">
        <v>8</v>
      </c>
      <c r="H9" s="77">
        <v>11</v>
      </c>
      <c r="I9" s="77">
        <v>10.86</v>
      </c>
      <c r="J9" s="77">
        <v>14</v>
      </c>
      <c r="K9" s="77">
        <v>13.69</v>
      </c>
      <c r="L9" s="77">
        <v>10</v>
      </c>
      <c r="M9" s="77">
        <v>5.64</v>
      </c>
      <c r="N9" s="77"/>
      <c r="O9" s="77"/>
      <c r="P9" s="70">
        <f t="shared" si="0"/>
        <v>43</v>
      </c>
      <c r="Q9" s="70">
        <f t="shared" si="0"/>
        <v>38.19</v>
      </c>
      <c r="R9" s="77">
        <v>0</v>
      </c>
      <c r="S9" s="77">
        <v>0</v>
      </c>
      <c r="T9" s="77"/>
      <c r="U9" s="77"/>
      <c r="V9" s="77">
        <v>1</v>
      </c>
      <c r="W9" s="77">
        <v>1</v>
      </c>
      <c r="X9" s="77"/>
      <c r="Y9" s="77"/>
      <c r="Z9" s="65">
        <f t="shared" si="1"/>
        <v>1</v>
      </c>
      <c r="AA9" s="65">
        <f t="shared" si="1"/>
        <v>1</v>
      </c>
      <c r="AB9" s="36">
        <f t="shared" si="2"/>
        <v>44</v>
      </c>
      <c r="AC9" s="36">
        <f t="shared" si="2"/>
        <v>39.19</v>
      </c>
      <c r="AD9" s="78">
        <f>212355.09-500</f>
        <v>211855.09</v>
      </c>
      <c r="AE9" s="79">
        <v>500</v>
      </c>
      <c r="AF9" s="79"/>
      <c r="AG9" s="79"/>
      <c r="AH9" s="79">
        <v>34563.32</v>
      </c>
      <c r="AI9" s="79">
        <v>18848.71</v>
      </c>
      <c r="AJ9" s="41">
        <f t="shared" si="3"/>
        <v>265767.12</v>
      </c>
      <c r="AK9" s="54"/>
      <c r="AL9" s="54">
        <v>4877.58</v>
      </c>
      <c r="AM9" s="42">
        <f t="shared" si="4"/>
        <v>4877.58</v>
      </c>
      <c r="AN9" s="43">
        <f t="shared" si="5"/>
        <v>270644.7</v>
      </c>
      <c r="AO9" s="16" t="s">
        <v>85</v>
      </c>
    </row>
    <row r="10" spans="1:41" ht="61.5">
      <c r="A10" s="46" t="s">
        <v>79</v>
      </c>
      <c r="B10" s="9" t="s">
        <v>56</v>
      </c>
      <c r="C10" s="46" t="s">
        <v>53</v>
      </c>
      <c r="D10" s="47">
        <v>533</v>
      </c>
      <c r="E10" s="47">
        <v>459.62</v>
      </c>
      <c r="F10" s="47">
        <v>267</v>
      </c>
      <c r="G10" s="47">
        <v>250.91</v>
      </c>
      <c r="H10" s="47">
        <v>137</v>
      </c>
      <c r="I10" s="47">
        <v>133.36</v>
      </c>
      <c r="J10" s="47">
        <v>25</v>
      </c>
      <c r="K10" s="47">
        <v>23.77</v>
      </c>
      <c r="L10" s="47">
        <v>3</v>
      </c>
      <c r="M10" s="47">
        <v>3</v>
      </c>
      <c r="N10" s="47">
        <v>5</v>
      </c>
      <c r="O10" s="47">
        <v>4.25</v>
      </c>
      <c r="P10" s="70">
        <f t="shared" si="0"/>
        <v>970</v>
      </c>
      <c r="Q10" s="70">
        <f t="shared" si="0"/>
        <v>874.91</v>
      </c>
      <c r="R10" s="47"/>
      <c r="S10" s="47"/>
      <c r="T10" s="47"/>
      <c r="U10" s="47"/>
      <c r="V10" s="47"/>
      <c r="W10" s="47"/>
      <c r="X10" s="47">
        <v>9</v>
      </c>
      <c r="Y10" s="47">
        <v>9</v>
      </c>
      <c r="Z10" s="65">
        <f t="shared" si="1"/>
        <v>9</v>
      </c>
      <c r="AA10" s="65">
        <f t="shared" si="1"/>
        <v>9</v>
      </c>
      <c r="AB10" s="36">
        <f t="shared" si="2"/>
        <v>979</v>
      </c>
      <c r="AC10" s="36">
        <f t="shared" si="2"/>
        <v>883.91</v>
      </c>
      <c r="AD10" s="29">
        <v>1804831.54</v>
      </c>
      <c r="AE10" s="29">
        <v>31099.74</v>
      </c>
      <c r="AF10" s="29">
        <v>0</v>
      </c>
      <c r="AG10" s="29">
        <v>22303.28</v>
      </c>
      <c r="AH10" s="29">
        <v>325595.44</v>
      </c>
      <c r="AI10" s="29">
        <v>126479.08</v>
      </c>
      <c r="AJ10" s="41">
        <f t="shared" si="3"/>
        <v>2310309.08</v>
      </c>
      <c r="AK10" s="30"/>
      <c r="AL10" s="30">
        <v>55777.27</v>
      </c>
      <c r="AM10" s="42">
        <f t="shared" si="4"/>
        <v>55777.27</v>
      </c>
      <c r="AN10" s="43">
        <f t="shared" si="5"/>
        <v>2366086.35</v>
      </c>
      <c r="AO10" s="57"/>
    </row>
    <row r="11" spans="1:41" ht="61.5">
      <c r="A11" s="46" t="s">
        <v>28</v>
      </c>
      <c r="B11" s="9" t="s">
        <v>52</v>
      </c>
      <c r="C11" s="46" t="s">
        <v>53</v>
      </c>
      <c r="D11" s="47">
        <v>10</v>
      </c>
      <c r="E11" s="47">
        <v>10</v>
      </c>
      <c r="F11" s="47">
        <v>20</v>
      </c>
      <c r="G11" s="47">
        <v>19.67</v>
      </c>
      <c r="H11" s="47">
        <v>41</v>
      </c>
      <c r="I11" s="47">
        <v>40.39</v>
      </c>
      <c r="J11" s="47">
        <v>73</v>
      </c>
      <c r="K11" s="47">
        <v>68.73</v>
      </c>
      <c r="L11" s="47">
        <v>21</v>
      </c>
      <c r="M11" s="47">
        <v>20.9</v>
      </c>
      <c r="N11" s="47"/>
      <c r="O11" s="47"/>
      <c r="P11" s="70">
        <f t="shared" si="0"/>
        <v>165</v>
      </c>
      <c r="Q11" s="70">
        <f t="shared" si="0"/>
        <v>159.69000000000003</v>
      </c>
      <c r="R11" s="47">
        <v>9</v>
      </c>
      <c r="S11" s="47">
        <v>9</v>
      </c>
      <c r="T11" s="47">
        <v>6</v>
      </c>
      <c r="U11" s="47">
        <v>5.9</v>
      </c>
      <c r="V11" s="47">
        <v>12</v>
      </c>
      <c r="W11" s="47">
        <v>11.61</v>
      </c>
      <c r="X11" s="47"/>
      <c r="Y11" s="47"/>
      <c r="Z11" s="65">
        <f t="shared" si="1"/>
        <v>27</v>
      </c>
      <c r="AA11" s="65">
        <f t="shared" si="1"/>
        <v>26.509999999999998</v>
      </c>
      <c r="AB11" s="36">
        <f t="shared" si="2"/>
        <v>192</v>
      </c>
      <c r="AC11" s="36">
        <f t="shared" si="2"/>
        <v>186.20000000000002</v>
      </c>
      <c r="AD11" s="29">
        <v>703772</v>
      </c>
      <c r="AE11" s="29"/>
      <c r="AF11" s="29"/>
      <c r="AG11" s="29"/>
      <c r="AH11" s="29">
        <v>118560</v>
      </c>
      <c r="AI11" s="29">
        <v>68096</v>
      </c>
      <c r="AJ11" s="41">
        <f t="shared" si="3"/>
        <v>890428</v>
      </c>
      <c r="AK11" s="30">
        <v>53177</v>
      </c>
      <c r="AL11" s="30"/>
      <c r="AM11" s="42">
        <f t="shared" si="4"/>
        <v>53177</v>
      </c>
      <c r="AN11" s="43">
        <f t="shared" si="5"/>
        <v>943605</v>
      </c>
      <c r="AO11" s="57"/>
    </row>
    <row r="12" spans="1:41" ht="61.5">
      <c r="A12" s="46" t="s">
        <v>29</v>
      </c>
      <c r="B12" s="9" t="s">
        <v>52</v>
      </c>
      <c r="C12" s="46" t="s">
        <v>53</v>
      </c>
      <c r="D12" s="47">
        <v>3</v>
      </c>
      <c r="E12" s="47">
        <v>3</v>
      </c>
      <c r="F12" s="47">
        <v>2</v>
      </c>
      <c r="G12" s="47">
        <v>1.8</v>
      </c>
      <c r="H12" s="47">
        <v>5</v>
      </c>
      <c r="I12" s="47">
        <v>4.6</v>
      </c>
      <c r="J12" s="47">
        <v>5</v>
      </c>
      <c r="K12" s="47">
        <v>4</v>
      </c>
      <c r="L12" s="47">
        <v>1</v>
      </c>
      <c r="M12" s="47">
        <v>1</v>
      </c>
      <c r="N12" s="47"/>
      <c r="O12" s="47"/>
      <c r="P12" s="70">
        <f t="shared" si="0"/>
        <v>16</v>
      </c>
      <c r="Q12" s="70">
        <f t="shared" si="0"/>
        <v>14.399999999999999</v>
      </c>
      <c r="R12" s="47"/>
      <c r="S12" s="47"/>
      <c r="T12" s="47"/>
      <c r="U12" s="47"/>
      <c r="V12" s="47"/>
      <c r="W12" s="47"/>
      <c r="X12" s="47"/>
      <c r="Y12" s="47"/>
      <c r="Z12" s="65">
        <f t="shared" si="1"/>
        <v>0</v>
      </c>
      <c r="AA12" s="65">
        <f t="shared" si="1"/>
        <v>0</v>
      </c>
      <c r="AB12" s="36">
        <f t="shared" si="2"/>
        <v>16</v>
      </c>
      <c r="AC12" s="36">
        <f t="shared" si="2"/>
        <v>14.399999999999999</v>
      </c>
      <c r="AD12" s="29">
        <v>52835.48</v>
      </c>
      <c r="AE12" s="29"/>
      <c r="AF12" s="29"/>
      <c r="AG12" s="29"/>
      <c r="AH12" s="29">
        <v>11029.009999999998</v>
      </c>
      <c r="AI12" s="29">
        <v>4702.96</v>
      </c>
      <c r="AJ12" s="41">
        <f t="shared" si="3"/>
        <v>68567.45000000001</v>
      </c>
      <c r="AK12" s="30"/>
      <c r="AL12" s="30"/>
      <c r="AM12" s="42">
        <f t="shared" si="4"/>
        <v>0</v>
      </c>
      <c r="AN12" s="43">
        <f t="shared" si="5"/>
        <v>68567.45000000001</v>
      </c>
      <c r="AO12" s="57"/>
    </row>
    <row r="13" spans="1:41" ht="61.5">
      <c r="A13" s="46" t="s">
        <v>30</v>
      </c>
      <c r="B13" s="9" t="s">
        <v>52</v>
      </c>
      <c r="C13" s="46" t="s">
        <v>53</v>
      </c>
      <c r="D13" s="77">
        <v>444</v>
      </c>
      <c r="E13" s="77">
        <v>411.56</v>
      </c>
      <c r="F13" s="77">
        <v>625</v>
      </c>
      <c r="G13" s="77">
        <v>611.56</v>
      </c>
      <c r="H13" s="77">
        <v>337</v>
      </c>
      <c r="I13" s="77">
        <v>330.95</v>
      </c>
      <c r="J13" s="77">
        <v>28</v>
      </c>
      <c r="K13" s="77">
        <v>28</v>
      </c>
      <c r="L13" s="77">
        <v>7</v>
      </c>
      <c r="M13" s="77">
        <v>7</v>
      </c>
      <c r="N13" s="77">
        <v>0</v>
      </c>
      <c r="O13" s="77">
        <v>0</v>
      </c>
      <c r="P13" s="70">
        <f t="shared" si="0"/>
        <v>1441</v>
      </c>
      <c r="Q13" s="70">
        <f t="shared" si="0"/>
        <v>1389.07</v>
      </c>
      <c r="R13" s="77">
        <v>24</v>
      </c>
      <c r="S13" s="77">
        <v>15.9</v>
      </c>
      <c r="T13" s="77">
        <v>0</v>
      </c>
      <c r="U13" s="77">
        <v>0</v>
      </c>
      <c r="V13" s="77">
        <v>45</v>
      </c>
      <c r="W13" s="77">
        <v>29.4</v>
      </c>
      <c r="X13" s="77">
        <v>0</v>
      </c>
      <c r="Y13" s="77">
        <v>0</v>
      </c>
      <c r="Z13" s="65">
        <f t="shared" si="1"/>
        <v>69</v>
      </c>
      <c r="AA13" s="65">
        <f t="shared" si="1"/>
        <v>45.3</v>
      </c>
      <c r="AB13" s="36">
        <f t="shared" si="2"/>
        <v>1510</v>
      </c>
      <c r="AC13" s="36">
        <f t="shared" si="2"/>
        <v>1434.37</v>
      </c>
      <c r="AD13" s="78">
        <v>3515253.4</v>
      </c>
      <c r="AE13" s="79">
        <v>213107.59000000003</v>
      </c>
      <c r="AF13" s="79">
        <v>0</v>
      </c>
      <c r="AG13" s="79">
        <v>28428.75</v>
      </c>
      <c r="AH13" s="79">
        <v>411375.95</v>
      </c>
      <c r="AI13" s="79">
        <v>294558.27</v>
      </c>
      <c r="AJ13" s="41">
        <f t="shared" si="3"/>
        <v>4462723.96</v>
      </c>
      <c r="AK13" s="53">
        <f>16966+119563</f>
        <v>136529</v>
      </c>
      <c r="AL13" s="53">
        <v>0</v>
      </c>
      <c r="AM13" s="42">
        <f t="shared" si="4"/>
        <v>136529</v>
      </c>
      <c r="AN13" s="43">
        <f t="shared" si="5"/>
        <v>4599252.96</v>
      </c>
      <c r="AO13" s="57"/>
    </row>
    <row r="14" spans="1:41" ht="61.5">
      <c r="A14" s="48" t="s">
        <v>31</v>
      </c>
      <c r="B14" s="9" t="s">
        <v>52</v>
      </c>
      <c r="C14" s="48" t="s">
        <v>53</v>
      </c>
      <c r="D14" s="77">
        <v>34</v>
      </c>
      <c r="E14" s="77">
        <v>33.1</v>
      </c>
      <c r="F14" s="77">
        <v>8</v>
      </c>
      <c r="G14" s="77">
        <v>7.8</v>
      </c>
      <c r="H14" s="77">
        <v>48</v>
      </c>
      <c r="I14" s="77">
        <v>46.5</v>
      </c>
      <c r="J14" s="77">
        <v>13</v>
      </c>
      <c r="K14" s="77">
        <v>12.5</v>
      </c>
      <c r="L14" s="77">
        <v>1</v>
      </c>
      <c r="M14" s="77">
        <v>1</v>
      </c>
      <c r="N14" s="77"/>
      <c r="O14" s="77"/>
      <c r="P14" s="70">
        <f t="shared" si="0"/>
        <v>104</v>
      </c>
      <c r="Q14" s="70">
        <f t="shared" si="0"/>
        <v>100.9</v>
      </c>
      <c r="R14" s="77">
        <v>4</v>
      </c>
      <c r="S14" s="77">
        <v>4</v>
      </c>
      <c r="T14" s="77">
        <v>1</v>
      </c>
      <c r="U14" s="77">
        <v>1</v>
      </c>
      <c r="V14" s="77"/>
      <c r="W14" s="77"/>
      <c r="X14" s="77"/>
      <c r="Y14" s="77"/>
      <c r="Z14" s="65">
        <f t="shared" si="1"/>
        <v>5</v>
      </c>
      <c r="AA14" s="65">
        <f t="shared" si="1"/>
        <v>5</v>
      </c>
      <c r="AB14" s="36">
        <f t="shared" si="2"/>
        <v>109</v>
      </c>
      <c r="AC14" s="36">
        <f t="shared" si="2"/>
        <v>105.9</v>
      </c>
      <c r="AD14" s="78">
        <v>322283.54000000004</v>
      </c>
      <c r="AE14" s="79">
        <v>0</v>
      </c>
      <c r="AF14" s="79">
        <v>0</v>
      </c>
      <c r="AG14" s="79">
        <v>169.74</v>
      </c>
      <c r="AH14" s="79">
        <v>49554.32</v>
      </c>
      <c r="AI14" s="79">
        <v>27937.98</v>
      </c>
      <c r="AJ14" s="41">
        <f t="shared" si="3"/>
        <v>399945.58</v>
      </c>
      <c r="AK14" s="54">
        <v>14383.26</v>
      </c>
      <c r="AL14" s="54"/>
      <c r="AM14" s="42">
        <f t="shared" si="4"/>
        <v>14383.26</v>
      </c>
      <c r="AN14" s="43">
        <f t="shared" si="5"/>
        <v>414328.84</v>
      </c>
      <c r="AO14" s="16"/>
    </row>
    <row r="15" spans="1:41" ht="61.5">
      <c r="A15" s="46" t="s">
        <v>80</v>
      </c>
      <c r="B15" s="9" t="s">
        <v>52</v>
      </c>
      <c r="C15" s="46" t="s">
        <v>53</v>
      </c>
      <c r="D15" s="77">
        <v>19</v>
      </c>
      <c r="E15" s="77">
        <v>16.5</v>
      </c>
      <c r="F15" s="77">
        <v>26</v>
      </c>
      <c r="G15" s="77">
        <v>25.5</v>
      </c>
      <c r="H15" s="77">
        <v>69</v>
      </c>
      <c r="I15" s="77">
        <v>65.9</v>
      </c>
      <c r="J15" s="77">
        <v>15</v>
      </c>
      <c r="K15" s="77">
        <v>14.5</v>
      </c>
      <c r="L15" s="77">
        <v>3</v>
      </c>
      <c r="M15" s="77">
        <v>3</v>
      </c>
      <c r="N15" s="77">
        <v>14</v>
      </c>
      <c r="O15" s="77">
        <v>14</v>
      </c>
      <c r="P15" s="70">
        <f t="shared" si="0"/>
        <v>146</v>
      </c>
      <c r="Q15" s="70">
        <f t="shared" si="0"/>
        <v>139.4</v>
      </c>
      <c r="R15" s="77">
        <v>0</v>
      </c>
      <c r="S15" s="77">
        <v>0</v>
      </c>
      <c r="T15" s="77">
        <v>0</v>
      </c>
      <c r="U15" s="77">
        <v>0</v>
      </c>
      <c r="V15" s="77">
        <v>6</v>
      </c>
      <c r="W15" s="77">
        <v>6</v>
      </c>
      <c r="X15" s="77">
        <v>0</v>
      </c>
      <c r="Y15" s="77">
        <v>0</v>
      </c>
      <c r="Z15" s="65">
        <f t="shared" si="1"/>
        <v>6</v>
      </c>
      <c r="AA15" s="65">
        <f t="shared" si="1"/>
        <v>6</v>
      </c>
      <c r="AB15" s="36">
        <f t="shared" si="2"/>
        <v>152</v>
      </c>
      <c r="AC15" s="36">
        <f t="shared" si="2"/>
        <v>145.4</v>
      </c>
      <c r="AD15" s="78">
        <v>347404</v>
      </c>
      <c r="AE15" s="79">
        <v>5233</v>
      </c>
      <c r="AF15" s="79">
        <v>960</v>
      </c>
      <c r="AG15" s="79">
        <v>404</v>
      </c>
      <c r="AH15" s="79">
        <v>84686</v>
      </c>
      <c r="AI15" s="79">
        <v>23008</v>
      </c>
      <c r="AJ15" s="41">
        <f t="shared" si="3"/>
        <v>461695</v>
      </c>
      <c r="AK15" s="53">
        <v>10404</v>
      </c>
      <c r="AL15" s="53">
        <v>56982</v>
      </c>
      <c r="AM15" s="42">
        <f t="shared" si="4"/>
        <v>67386</v>
      </c>
      <c r="AN15" s="43">
        <f t="shared" si="5"/>
        <v>529081</v>
      </c>
      <c r="AO15" s="57"/>
    </row>
    <row r="16" spans="1:41" ht="61.5">
      <c r="A16" s="48" t="s">
        <v>33</v>
      </c>
      <c r="B16" s="9" t="s">
        <v>52</v>
      </c>
      <c r="C16" s="48" t="s">
        <v>53</v>
      </c>
      <c r="D16" s="77">
        <v>36</v>
      </c>
      <c r="E16" s="77">
        <v>34.68</v>
      </c>
      <c r="F16" s="77">
        <v>35</v>
      </c>
      <c r="G16" s="77">
        <v>32.99</v>
      </c>
      <c r="H16" s="77">
        <v>129</v>
      </c>
      <c r="I16" s="77">
        <v>120</v>
      </c>
      <c r="J16" s="77">
        <v>30</v>
      </c>
      <c r="K16" s="77">
        <v>28.38</v>
      </c>
      <c r="L16" s="77">
        <v>4</v>
      </c>
      <c r="M16" s="77">
        <v>4</v>
      </c>
      <c r="N16" s="77"/>
      <c r="O16" s="77"/>
      <c r="P16" s="70">
        <f t="shared" si="0"/>
        <v>234</v>
      </c>
      <c r="Q16" s="70">
        <f t="shared" si="0"/>
        <v>220.05</v>
      </c>
      <c r="R16" s="77">
        <v>2</v>
      </c>
      <c r="S16" s="77">
        <v>2</v>
      </c>
      <c r="T16" s="77"/>
      <c r="U16" s="77"/>
      <c r="V16" s="77">
        <v>8</v>
      </c>
      <c r="W16" s="77">
        <v>8</v>
      </c>
      <c r="X16" s="77"/>
      <c r="Y16" s="77"/>
      <c r="Z16" s="65">
        <f t="shared" si="1"/>
        <v>10</v>
      </c>
      <c r="AA16" s="65">
        <f t="shared" si="1"/>
        <v>10</v>
      </c>
      <c r="AB16" s="36">
        <f t="shared" si="2"/>
        <v>244</v>
      </c>
      <c r="AC16" s="36">
        <f t="shared" si="2"/>
        <v>230.05</v>
      </c>
      <c r="AD16" s="78">
        <v>596944.48</v>
      </c>
      <c r="AE16" s="79">
        <v>8569.07</v>
      </c>
      <c r="AF16" s="79">
        <v>275</v>
      </c>
      <c r="AG16" s="79">
        <v>650.61</v>
      </c>
      <c r="AH16" s="79">
        <v>148720.65</v>
      </c>
      <c r="AI16" s="79">
        <v>47082.74</v>
      </c>
      <c r="AJ16" s="41">
        <f t="shared" si="3"/>
        <v>802242.5499999999</v>
      </c>
      <c r="AK16" s="53">
        <v>35186.7</v>
      </c>
      <c r="AL16" s="54"/>
      <c r="AM16" s="42">
        <f t="shared" si="4"/>
        <v>35186.7</v>
      </c>
      <c r="AN16" s="43">
        <f t="shared" si="5"/>
        <v>837429.2499999999</v>
      </c>
      <c r="AO16" s="16"/>
    </row>
    <row r="17" spans="1:41" ht="61.5">
      <c r="A17" s="46" t="s">
        <v>81</v>
      </c>
      <c r="B17" s="9" t="s">
        <v>52</v>
      </c>
      <c r="C17" s="46" t="s">
        <v>53</v>
      </c>
      <c r="D17" s="77">
        <v>33</v>
      </c>
      <c r="E17" s="77">
        <v>29</v>
      </c>
      <c r="F17" s="77">
        <v>29</v>
      </c>
      <c r="G17" s="77">
        <v>27</v>
      </c>
      <c r="H17" s="77">
        <v>23</v>
      </c>
      <c r="I17" s="77">
        <v>23</v>
      </c>
      <c r="J17" s="77">
        <v>5</v>
      </c>
      <c r="K17" s="77">
        <v>5</v>
      </c>
      <c r="L17" s="77"/>
      <c r="M17" s="77"/>
      <c r="N17" s="77">
        <v>5</v>
      </c>
      <c r="O17" s="77">
        <v>1</v>
      </c>
      <c r="P17" s="70">
        <f t="shared" si="0"/>
        <v>95</v>
      </c>
      <c r="Q17" s="70">
        <f t="shared" si="0"/>
        <v>85</v>
      </c>
      <c r="R17" s="77">
        <v>0</v>
      </c>
      <c r="S17" s="77">
        <v>0</v>
      </c>
      <c r="T17" s="77"/>
      <c r="U17" s="77"/>
      <c r="V17" s="77"/>
      <c r="W17" s="77"/>
      <c r="X17" s="77"/>
      <c r="Y17" s="77"/>
      <c r="Z17" s="65">
        <f t="shared" si="1"/>
        <v>0</v>
      </c>
      <c r="AA17" s="65">
        <f t="shared" si="1"/>
        <v>0</v>
      </c>
      <c r="AB17" s="36">
        <f t="shared" si="2"/>
        <v>95</v>
      </c>
      <c r="AC17" s="36">
        <f t="shared" si="2"/>
        <v>85</v>
      </c>
      <c r="AD17" s="78">
        <v>260574</v>
      </c>
      <c r="AE17" s="79">
        <v>16798</v>
      </c>
      <c r="AF17" s="79">
        <v>0</v>
      </c>
      <c r="AG17" s="79">
        <v>166</v>
      </c>
      <c r="AH17" s="79">
        <v>46413</v>
      </c>
      <c r="AI17" s="79">
        <v>25234</v>
      </c>
      <c r="AJ17" s="41">
        <f t="shared" si="3"/>
        <v>349185</v>
      </c>
      <c r="AK17" s="53">
        <v>0</v>
      </c>
      <c r="AL17" s="53"/>
      <c r="AM17" s="42">
        <f t="shared" si="4"/>
        <v>0</v>
      </c>
      <c r="AN17" s="43">
        <f t="shared" si="5"/>
        <v>349185</v>
      </c>
      <c r="AO17" s="57"/>
    </row>
    <row r="18" spans="1:41" ht="61.5">
      <c r="A18" s="48" t="s">
        <v>35</v>
      </c>
      <c r="B18" s="9" t="s">
        <v>52</v>
      </c>
      <c r="C18" s="48" t="s">
        <v>53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70">
        <f t="shared" si="0"/>
        <v>0</v>
      </c>
      <c r="Q18" s="70">
        <f t="shared" si="0"/>
        <v>0</v>
      </c>
      <c r="R18" s="12"/>
      <c r="S18" s="12"/>
      <c r="T18" s="12"/>
      <c r="U18" s="12"/>
      <c r="V18" s="12"/>
      <c r="W18" s="12"/>
      <c r="X18" s="12"/>
      <c r="Y18" s="12"/>
      <c r="Z18" s="65">
        <f t="shared" si="1"/>
        <v>0</v>
      </c>
      <c r="AA18" s="65">
        <f t="shared" si="1"/>
        <v>0</v>
      </c>
      <c r="AB18" s="36">
        <f t="shared" si="2"/>
        <v>0</v>
      </c>
      <c r="AC18" s="36">
        <f t="shared" si="2"/>
        <v>0</v>
      </c>
      <c r="AD18" s="51"/>
      <c r="AE18" s="51"/>
      <c r="AF18" s="51"/>
      <c r="AG18" s="51"/>
      <c r="AH18" s="51"/>
      <c r="AI18" s="51"/>
      <c r="AJ18" s="41">
        <f t="shared" si="3"/>
        <v>0</v>
      </c>
      <c r="AK18" s="54"/>
      <c r="AL18" s="54"/>
      <c r="AM18" s="42">
        <f t="shared" si="4"/>
        <v>0</v>
      </c>
      <c r="AN18" s="43">
        <f t="shared" si="5"/>
        <v>0</v>
      </c>
      <c r="AO18" s="16"/>
    </row>
    <row r="19" spans="1:41" ht="61.5">
      <c r="A19" s="48" t="s">
        <v>36</v>
      </c>
      <c r="B19" s="9" t="s">
        <v>52</v>
      </c>
      <c r="C19" s="48" t="s">
        <v>53</v>
      </c>
      <c r="D19" s="77">
        <v>6</v>
      </c>
      <c r="E19" s="77">
        <v>4.4</v>
      </c>
      <c r="F19" s="77">
        <v>26</v>
      </c>
      <c r="G19" s="77">
        <v>21</v>
      </c>
      <c r="H19" s="77">
        <v>133</v>
      </c>
      <c r="I19" s="77">
        <v>118.3</v>
      </c>
      <c r="J19" s="77">
        <v>64</v>
      </c>
      <c r="K19" s="77">
        <v>56.6</v>
      </c>
      <c r="L19" s="77">
        <v>33</v>
      </c>
      <c r="M19" s="77">
        <v>30.7</v>
      </c>
      <c r="N19" s="77">
        <v>0</v>
      </c>
      <c r="O19" s="77">
        <v>0</v>
      </c>
      <c r="P19" s="70">
        <f t="shared" si="0"/>
        <v>262</v>
      </c>
      <c r="Q19" s="70">
        <f t="shared" si="0"/>
        <v>230.99999999999997</v>
      </c>
      <c r="R19" s="77">
        <v>2</v>
      </c>
      <c r="S19" s="77">
        <v>2</v>
      </c>
      <c r="T19" s="77"/>
      <c r="U19" s="77"/>
      <c r="V19" s="77"/>
      <c r="W19" s="77"/>
      <c r="X19" s="77"/>
      <c r="Y19" s="77"/>
      <c r="Z19" s="65">
        <f t="shared" si="1"/>
        <v>2</v>
      </c>
      <c r="AA19" s="65">
        <f t="shared" si="1"/>
        <v>2</v>
      </c>
      <c r="AB19" s="36">
        <f t="shared" si="2"/>
        <v>264</v>
      </c>
      <c r="AC19" s="36">
        <f t="shared" si="2"/>
        <v>232.99999999999997</v>
      </c>
      <c r="AD19" s="78">
        <v>740077.17</v>
      </c>
      <c r="AE19" s="79">
        <v>3529</v>
      </c>
      <c r="AF19" s="79"/>
      <c r="AG19" s="79">
        <v>26.72</v>
      </c>
      <c r="AH19" s="79">
        <v>146913.3</v>
      </c>
      <c r="AI19" s="79">
        <v>63960.02</v>
      </c>
      <c r="AJ19" s="41">
        <f t="shared" si="3"/>
        <v>954506.21</v>
      </c>
      <c r="AK19" s="54">
        <v>4892.82</v>
      </c>
      <c r="AL19" s="54"/>
      <c r="AM19" s="42">
        <f t="shared" si="4"/>
        <v>4892.82</v>
      </c>
      <c r="AN19" s="43">
        <f t="shared" si="5"/>
        <v>959399.0299999999</v>
      </c>
      <c r="AO19" s="16"/>
    </row>
    <row r="20" spans="1:41" ht="61.5">
      <c r="A20" s="46" t="s">
        <v>37</v>
      </c>
      <c r="B20" s="9" t="s">
        <v>56</v>
      </c>
      <c r="C20" s="46" t="s">
        <v>53</v>
      </c>
      <c r="D20" s="47">
        <v>725</v>
      </c>
      <c r="E20" s="47">
        <v>659.3</v>
      </c>
      <c r="F20" s="47">
        <v>302</v>
      </c>
      <c r="G20" s="47">
        <v>286.22</v>
      </c>
      <c r="H20" s="47">
        <v>775</v>
      </c>
      <c r="I20" s="47">
        <v>743.78</v>
      </c>
      <c r="J20" s="47">
        <v>86</v>
      </c>
      <c r="K20" s="47">
        <v>85.58</v>
      </c>
      <c r="L20" s="47">
        <v>8</v>
      </c>
      <c r="M20" s="47">
        <v>8</v>
      </c>
      <c r="N20" s="47">
        <v>0</v>
      </c>
      <c r="O20" s="47">
        <v>0</v>
      </c>
      <c r="P20" s="70">
        <f t="shared" si="0"/>
        <v>1896</v>
      </c>
      <c r="Q20" s="70">
        <f t="shared" si="0"/>
        <v>1782.8799999999999</v>
      </c>
      <c r="R20" s="47">
        <v>100</v>
      </c>
      <c r="S20" s="47">
        <v>100</v>
      </c>
      <c r="T20" s="47">
        <v>0</v>
      </c>
      <c r="U20" s="47">
        <v>0</v>
      </c>
      <c r="V20" s="47">
        <v>36</v>
      </c>
      <c r="W20" s="47">
        <v>36</v>
      </c>
      <c r="X20" s="47">
        <v>0</v>
      </c>
      <c r="Y20" s="47">
        <v>0</v>
      </c>
      <c r="Z20" s="65">
        <f t="shared" si="1"/>
        <v>136</v>
      </c>
      <c r="AA20" s="65">
        <f t="shared" si="1"/>
        <v>136</v>
      </c>
      <c r="AB20" s="36">
        <f t="shared" si="2"/>
        <v>2032</v>
      </c>
      <c r="AC20" s="36">
        <f t="shared" si="2"/>
        <v>1918.8799999999999</v>
      </c>
      <c r="AD20" s="29">
        <v>4356927</v>
      </c>
      <c r="AE20" s="29">
        <v>11984</v>
      </c>
      <c r="AF20" s="29">
        <v>0</v>
      </c>
      <c r="AG20" s="29">
        <v>2385</v>
      </c>
      <c r="AH20" s="29">
        <v>836339</v>
      </c>
      <c r="AI20" s="29">
        <v>334962</v>
      </c>
      <c r="AJ20" s="41">
        <f t="shared" si="3"/>
        <v>5542597</v>
      </c>
      <c r="AK20" s="30">
        <v>418745</v>
      </c>
      <c r="AL20" s="30"/>
      <c r="AM20" s="42">
        <f t="shared" si="4"/>
        <v>418745</v>
      </c>
      <c r="AN20" s="43">
        <f t="shared" si="5"/>
        <v>5961342</v>
      </c>
      <c r="AO20" s="57"/>
    </row>
    <row r="21" spans="1:41" ht="61.5">
      <c r="A21" s="46" t="s">
        <v>38</v>
      </c>
      <c r="B21" s="9" t="s">
        <v>52</v>
      </c>
      <c r="C21" s="46" t="s">
        <v>53</v>
      </c>
      <c r="D21" s="77">
        <v>372</v>
      </c>
      <c r="E21" s="77">
        <v>346.3</v>
      </c>
      <c r="F21" s="77">
        <v>473</v>
      </c>
      <c r="G21" s="77">
        <v>452.6</v>
      </c>
      <c r="H21" s="77">
        <v>1408</v>
      </c>
      <c r="I21" s="77">
        <v>1380.4</v>
      </c>
      <c r="J21" s="77">
        <v>185</v>
      </c>
      <c r="K21" s="77">
        <v>179</v>
      </c>
      <c r="L21" s="77">
        <v>98</v>
      </c>
      <c r="M21" s="77">
        <v>95.2</v>
      </c>
      <c r="N21" s="77">
        <v>58</v>
      </c>
      <c r="O21" s="77">
        <v>27</v>
      </c>
      <c r="P21" s="70">
        <f t="shared" si="0"/>
        <v>2594</v>
      </c>
      <c r="Q21" s="70">
        <f t="shared" si="0"/>
        <v>2480.5</v>
      </c>
      <c r="R21" s="77">
        <v>18</v>
      </c>
      <c r="S21" s="77">
        <v>18</v>
      </c>
      <c r="T21" s="77">
        <v>16</v>
      </c>
      <c r="U21" s="77">
        <v>16</v>
      </c>
      <c r="V21" s="77">
        <v>5</v>
      </c>
      <c r="W21" s="77">
        <v>5</v>
      </c>
      <c r="X21" s="77">
        <v>0</v>
      </c>
      <c r="Y21" s="77">
        <v>0</v>
      </c>
      <c r="Z21" s="65">
        <f t="shared" si="1"/>
        <v>39</v>
      </c>
      <c r="AA21" s="65">
        <f t="shared" si="1"/>
        <v>39</v>
      </c>
      <c r="AB21" s="36">
        <f t="shared" si="2"/>
        <v>2633</v>
      </c>
      <c r="AC21" s="36">
        <f t="shared" si="2"/>
        <v>2519.5</v>
      </c>
      <c r="AD21" s="78">
        <v>7474507</v>
      </c>
      <c r="AE21" s="79">
        <v>460390</v>
      </c>
      <c r="AF21" s="79">
        <v>0</v>
      </c>
      <c r="AG21" s="79">
        <v>34182</v>
      </c>
      <c r="AH21" s="79">
        <v>886617</v>
      </c>
      <c r="AI21" s="79">
        <v>687090</v>
      </c>
      <c r="AJ21" s="41">
        <f t="shared" si="3"/>
        <v>9542786</v>
      </c>
      <c r="AK21" s="53">
        <v>426110</v>
      </c>
      <c r="AL21" s="53">
        <v>0</v>
      </c>
      <c r="AM21" s="42">
        <f t="shared" si="4"/>
        <v>426110</v>
      </c>
      <c r="AN21" s="43">
        <f t="shared" si="5"/>
        <v>9968896</v>
      </c>
      <c r="AO21" s="59" t="s">
        <v>86</v>
      </c>
    </row>
    <row r="22" spans="1:41" ht="61.5">
      <c r="A22" s="46" t="s">
        <v>39</v>
      </c>
      <c r="B22" s="9" t="s">
        <v>56</v>
      </c>
      <c r="C22" s="46" t="s">
        <v>53</v>
      </c>
      <c r="D22" s="47">
        <v>6</v>
      </c>
      <c r="E22" s="47">
        <v>4.89</v>
      </c>
      <c r="F22" s="47">
        <v>16</v>
      </c>
      <c r="G22" s="47">
        <v>15.76</v>
      </c>
      <c r="H22" s="47">
        <v>36</v>
      </c>
      <c r="I22" s="47">
        <v>35.61</v>
      </c>
      <c r="J22" s="47">
        <v>16</v>
      </c>
      <c r="K22" s="47">
        <v>15.67</v>
      </c>
      <c r="L22" s="47">
        <v>1</v>
      </c>
      <c r="M22" s="47">
        <v>1</v>
      </c>
      <c r="N22" s="47"/>
      <c r="O22" s="47"/>
      <c r="P22" s="70">
        <f t="shared" si="0"/>
        <v>75</v>
      </c>
      <c r="Q22" s="70">
        <f t="shared" si="0"/>
        <v>72.92999999999999</v>
      </c>
      <c r="R22" s="47"/>
      <c r="S22" s="47"/>
      <c r="T22" s="47"/>
      <c r="U22" s="47"/>
      <c r="V22" s="47"/>
      <c r="W22" s="47"/>
      <c r="X22" s="47"/>
      <c r="Y22" s="47"/>
      <c r="Z22" s="65">
        <f t="shared" si="1"/>
        <v>0</v>
      </c>
      <c r="AA22" s="65">
        <f t="shared" si="1"/>
        <v>0</v>
      </c>
      <c r="AB22" s="36">
        <f t="shared" si="2"/>
        <v>75</v>
      </c>
      <c r="AC22" s="36">
        <f t="shared" si="2"/>
        <v>72.92999999999999</v>
      </c>
      <c r="AD22" s="29">
        <v>245359.85</v>
      </c>
      <c r="AE22" s="29">
        <v>281.46</v>
      </c>
      <c r="AF22" s="29"/>
      <c r="AG22" s="29"/>
      <c r="AH22" s="29">
        <v>49137.06</v>
      </c>
      <c r="AI22" s="29">
        <v>21212.95</v>
      </c>
      <c r="AJ22" s="41">
        <f t="shared" si="3"/>
        <v>315991.32</v>
      </c>
      <c r="AK22" s="30"/>
      <c r="AL22" s="30">
        <v>92075</v>
      </c>
      <c r="AM22" s="42">
        <f t="shared" si="4"/>
        <v>92075</v>
      </c>
      <c r="AN22" s="43">
        <f t="shared" si="5"/>
        <v>408066.32</v>
      </c>
      <c r="AO22" s="57"/>
    </row>
    <row r="23" spans="1:41" ht="61.5">
      <c r="A23" s="46" t="s">
        <v>40</v>
      </c>
      <c r="B23" s="9" t="s">
        <v>52</v>
      </c>
      <c r="C23" s="46" t="s">
        <v>53</v>
      </c>
      <c r="D23" s="77">
        <v>260</v>
      </c>
      <c r="E23" s="77">
        <v>235</v>
      </c>
      <c r="F23" s="77">
        <v>455</v>
      </c>
      <c r="G23" s="77">
        <v>431</v>
      </c>
      <c r="H23" s="77">
        <v>1092</v>
      </c>
      <c r="I23" s="77">
        <v>1044</v>
      </c>
      <c r="J23" s="77">
        <v>377</v>
      </c>
      <c r="K23" s="77">
        <v>358</v>
      </c>
      <c r="L23" s="77">
        <v>31</v>
      </c>
      <c r="M23" s="77">
        <v>30.1</v>
      </c>
      <c r="N23" s="77">
        <v>285</v>
      </c>
      <c r="O23" s="77">
        <v>272.5</v>
      </c>
      <c r="P23" s="70">
        <f t="shared" si="0"/>
        <v>2500</v>
      </c>
      <c r="Q23" s="70">
        <f t="shared" si="0"/>
        <v>2370.6</v>
      </c>
      <c r="R23" s="77">
        <v>13</v>
      </c>
      <c r="S23" s="77">
        <v>13</v>
      </c>
      <c r="T23" s="77">
        <v>0</v>
      </c>
      <c r="U23" s="77">
        <v>0</v>
      </c>
      <c r="V23" s="77">
        <v>5</v>
      </c>
      <c r="W23" s="77">
        <v>5</v>
      </c>
      <c r="X23" s="77">
        <v>2</v>
      </c>
      <c r="Y23" s="77">
        <v>2</v>
      </c>
      <c r="Z23" s="65">
        <f t="shared" si="1"/>
        <v>20</v>
      </c>
      <c r="AA23" s="65">
        <f t="shared" si="1"/>
        <v>20</v>
      </c>
      <c r="AB23" s="36">
        <f t="shared" si="2"/>
        <v>2520</v>
      </c>
      <c r="AC23" s="36">
        <f t="shared" si="2"/>
        <v>2390.6</v>
      </c>
      <c r="AD23" s="78">
        <v>7109261.18</v>
      </c>
      <c r="AE23" s="79">
        <v>239553.66</v>
      </c>
      <c r="AF23" s="79">
        <v>5715.4</v>
      </c>
      <c r="AG23" s="79">
        <v>37289.55</v>
      </c>
      <c r="AH23" s="79">
        <v>1603417.08</v>
      </c>
      <c r="AI23" s="79">
        <v>532625.23</v>
      </c>
      <c r="AJ23" s="41">
        <f t="shared" si="3"/>
        <v>9527862.100000001</v>
      </c>
      <c r="AK23" s="53">
        <v>160277.71</v>
      </c>
      <c r="AL23" s="30"/>
      <c r="AM23" s="42">
        <f t="shared" si="4"/>
        <v>160277.71</v>
      </c>
      <c r="AN23" s="43">
        <f t="shared" si="5"/>
        <v>9688139.810000002</v>
      </c>
      <c r="AO23" s="57"/>
    </row>
    <row r="24" spans="1:41" ht="61.5">
      <c r="A24" s="46" t="s">
        <v>41</v>
      </c>
      <c r="B24" s="9" t="s">
        <v>52</v>
      </c>
      <c r="C24" s="46" t="s">
        <v>53</v>
      </c>
      <c r="D24" s="77">
        <v>0</v>
      </c>
      <c r="E24" s="77">
        <v>0</v>
      </c>
      <c r="F24" s="77">
        <v>0</v>
      </c>
      <c r="G24" s="77">
        <v>0</v>
      </c>
      <c r="H24" s="77">
        <v>10</v>
      </c>
      <c r="I24" s="77">
        <v>9.4</v>
      </c>
      <c r="J24" s="77">
        <v>3</v>
      </c>
      <c r="K24" s="77">
        <v>2.3</v>
      </c>
      <c r="L24" s="77">
        <v>2</v>
      </c>
      <c r="M24" s="77">
        <v>1.6</v>
      </c>
      <c r="N24" s="77">
        <v>0</v>
      </c>
      <c r="O24" s="77">
        <v>0</v>
      </c>
      <c r="P24" s="70">
        <f t="shared" si="0"/>
        <v>15</v>
      </c>
      <c r="Q24" s="70">
        <f t="shared" si="0"/>
        <v>13.299999999999999</v>
      </c>
      <c r="R24" s="77">
        <v>2</v>
      </c>
      <c r="S24" s="77">
        <v>2</v>
      </c>
      <c r="T24" s="77"/>
      <c r="U24" s="77"/>
      <c r="V24" s="77"/>
      <c r="W24" s="77"/>
      <c r="X24" s="77"/>
      <c r="Y24" s="77"/>
      <c r="Z24" s="65">
        <f t="shared" si="1"/>
        <v>2</v>
      </c>
      <c r="AA24" s="65">
        <f t="shared" si="1"/>
        <v>2</v>
      </c>
      <c r="AB24" s="36">
        <f t="shared" si="2"/>
        <v>17</v>
      </c>
      <c r="AC24" s="36">
        <f t="shared" si="2"/>
        <v>15.299999999999999</v>
      </c>
      <c r="AD24" s="78">
        <v>43297.34</v>
      </c>
      <c r="AE24" s="79"/>
      <c r="AF24" s="79"/>
      <c r="AG24" s="79">
        <v>0</v>
      </c>
      <c r="AH24" s="79">
        <v>6869.85</v>
      </c>
      <c r="AI24" s="79">
        <v>3576.47</v>
      </c>
      <c r="AJ24" s="41">
        <f t="shared" si="3"/>
        <v>53743.659999999996</v>
      </c>
      <c r="AK24" s="30">
        <v>3487.19</v>
      </c>
      <c r="AL24" s="30">
        <v>0</v>
      </c>
      <c r="AM24" s="42">
        <f t="shared" si="4"/>
        <v>3487.19</v>
      </c>
      <c r="AN24" s="43">
        <f t="shared" si="5"/>
        <v>57230.85</v>
      </c>
      <c r="AO24" s="57"/>
    </row>
    <row r="25" spans="1:41" ht="61.5">
      <c r="A25" s="46" t="s">
        <v>42</v>
      </c>
      <c r="B25" s="9" t="s">
        <v>52</v>
      </c>
      <c r="C25" s="46" t="s">
        <v>53</v>
      </c>
      <c r="D25" s="77">
        <v>143</v>
      </c>
      <c r="E25" s="77">
        <v>137</v>
      </c>
      <c r="F25" s="77">
        <v>263</v>
      </c>
      <c r="G25" s="77">
        <v>251</v>
      </c>
      <c r="H25" s="77">
        <v>986</v>
      </c>
      <c r="I25" s="77">
        <v>968</v>
      </c>
      <c r="J25" s="77">
        <v>316</v>
      </c>
      <c r="K25" s="77">
        <v>306</v>
      </c>
      <c r="L25" s="77">
        <v>31</v>
      </c>
      <c r="M25" s="77">
        <v>29</v>
      </c>
      <c r="N25" s="77">
        <v>51</v>
      </c>
      <c r="O25" s="77">
        <v>43</v>
      </c>
      <c r="P25" s="70">
        <f t="shared" si="0"/>
        <v>1790</v>
      </c>
      <c r="Q25" s="70">
        <f t="shared" si="0"/>
        <v>1734</v>
      </c>
      <c r="R25" s="77">
        <v>9</v>
      </c>
      <c r="S25" s="77">
        <v>8</v>
      </c>
      <c r="T25" s="77">
        <v>1</v>
      </c>
      <c r="U25" s="77">
        <v>1</v>
      </c>
      <c r="V25" s="77">
        <v>10</v>
      </c>
      <c r="W25" s="77">
        <v>10</v>
      </c>
      <c r="X25" s="77"/>
      <c r="Y25" s="77"/>
      <c r="Z25" s="65">
        <f t="shared" si="1"/>
        <v>20</v>
      </c>
      <c r="AA25" s="65">
        <f t="shared" si="1"/>
        <v>19</v>
      </c>
      <c r="AB25" s="36">
        <f t="shared" si="2"/>
        <v>1810</v>
      </c>
      <c r="AC25" s="36">
        <f t="shared" si="2"/>
        <v>1753</v>
      </c>
      <c r="AD25" s="78">
        <v>4975278</v>
      </c>
      <c r="AE25" s="79">
        <v>168700</v>
      </c>
      <c r="AF25" s="79">
        <v>238216</v>
      </c>
      <c r="AG25" s="79">
        <v>134560</v>
      </c>
      <c r="AH25" s="79">
        <v>1283140</v>
      </c>
      <c r="AI25" s="79">
        <v>458895</v>
      </c>
      <c r="AJ25" s="41">
        <f t="shared" si="3"/>
        <v>7258789</v>
      </c>
      <c r="AK25" s="53">
        <v>166871</v>
      </c>
      <c r="AL25" s="30"/>
      <c r="AM25" s="42">
        <f t="shared" si="4"/>
        <v>166871</v>
      </c>
      <c r="AN25" s="43">
        <f t="shared" si="5"/>
        <v>7425660</v>
      </c>
      <c r="AO25" s="57"/>
    </row>
    <row r="26" spans="1:41" ht="61.5">
      <c r="A26" s="46" t="s">
        <v>82</v>
      </c>
      <c r="B26" s="9" t="s">
        <v>56</v>
      </c>
      <c r="C26" s="46" t="s">
        <v>53</v>
      </c>
      <c r="D26" s="77">
        <v>100</v>
      </c>
      <c r="E26" s="77">
        <v>95.81</v>
      </c>
      <c r="F26" s="77">
        <v>415</v>
      </c>
      <c r="G26" s="77">
        <v>400.96</v>
      </c>
      <c r="H26" s="77">
        <v>570</v>
      </c>
      <c r="I26" s="77">
        <v>557.13</v>
      </c>
      <c r="J26" s="77">
        <v>166</v>
      </c>
      <c r="K26" s="77">
        <v>164.93</v>
      </c>
      <c r="L26" s="77">
        <v>44</v>
      </c>
      <c r="M26" s="77">
        <v>43.45</v>
      </c>
      <c r="N26" s="77">
        <v>1</v>
      </c>
      <c r="O26" s="77">
        <v>0.95</v>
      </c>
      <c r="P26" s="70">
        <f t="shared" si="0"/>
        <v>1296</v>
      </c>
      <c r="Q26" s="70">
        <f t="shared" si="0"/>
        <v>1263.2300000000002</v>
      </c>
      <c r="R26" s="77">
        <v>6</v>
      </c>
      <c r="S26" s="77">
        <v>6</v>
      </c>
      <c r="T26" s="77">
        <v>0</v>
      </c>
      <c r="U26" s="77">
        <v>0</v>
      </c>
      <c r="V26" s="77">
        <v>81</v>
      </c>
      <c r="W26" s="77">
        <v>81</v>
      </c>
      <c r="X26" s="77">
        <v>0</v>
      </c>
      <c r="Y26" s="50">
        <v>0</v>
      </c>
      <c r="Z26" s="65">
        <f t="shared" si="1"/>
        <v>87</v>
      </c>
      <c r="AA26" s="65">
        <f t="shared" si="1"/>
        <v>87</v>
      </c>
      <c r="AB26" s="36">
        <f t="shared" si="2"/>
        <v>1383</v>
      </c>
      <c r="AC26" s="36">
        <f t="shared" si="2"/>
        <v>1350.2300000000002</v>
      </c>
      <c r="AD26" s="78">
        <v>4296834.73</v>
      </c>
      <c r="AE26" s="79">
        <v>123154</v>
      </c>
      <c r="AF26" s="79">
        <v>1090</v>
      </c>
      <c r="AG26" s="79">
        <v>411.02</v>
      </c>
      <c r="AH26" s="79">
        <v>873656.19</v>
      </c>
      <c r="AI26" s="79">
        <v>396879.92</v>
      </c>
      <c r="AJ26" s="41">
        <f t="shared" si="3"/>
        <v>5692025.859999999</v>
      </c>
      <c r="AK26" s="53">
        <v>900539</v>
      </c>
      <c r="AL26" s="53">
        <v>0</v>
      </c>
      <c r="AM26" s="42">
        <f t="shared" si="4"/>
        <v>900539</v>
      </c>
      <c r="AN26" s="43">
        <f t="shared" si="5"/>
        <v>6592564.859999999</v>
      </c>
      <c r="AO26" s="57"/>
    </row>
    <row r="27" spans="1:41" ht="61.5">
      <c r="A27" s="46" t="s">
        <v>44</v>
      </c>
      <c r="B27" s="9" t="s">
        <v>52</v>
      </c>
      <c r="C27" s="46" t="s">
        <v>53</v>
      </c>
      <c r="D27" s="77">
        <v>1706</v>
      </c>
      <c r="E27" s="77">
        <v>1593.18</v>
      </c>
      <c r="F27" s="77">
        <v>690</v>
      </c>
      <c r="G27" s="77">
        <v>662.9</v>
      </c>
      <c r="H27" s="77">
        <v>102</v>
      </c>
      <c r="I27" s="77">
        <v>99.46</v>
      </c>
      <c r="J27" s="77">
        <v>12</v>
      </c>
      <c r="K27" s="77">
        <v>12</v>
      </c>
      <c r="L27" s="77">
        <v>8</v>
      </c>
      <c r="M27" s="77">
        <v>8</v>
      </c>
      <c r="N27" s="77">
        <v>7</v>
      </c>
      <c r="O27" s="77">
        <v>0.96</v>
      </c>
      <c r="P27" s="70">
        <f t="shared" si="0"/>
        <v>2525</v>
      </c>
      <c r="Q27" s="70">
        <f t="shared" si="0"/>
        <v>2376.5</v>
      </c>
      <c r="R27" s="77">
        <v>189</v>
      </c>
      <c r="S27" s="77">
        <v>189</v>
      </c>
      <c r="T27" s="77"/>
      <c r="U27" s="77"/>
      <c r="V27" s="77">
        <v>36</v>
      </c>
      <c r="W27" s="77">
        <v>36</v>
      </c>
      <c r="X27" s="77"/>
      <c r="Y27" s="77"/>
      <c r="Z27" s="65">
        <f t="shared" si="1"/>
        <v>225</v>
      </c>
      <c r="AA27" s="65">
        <f t="shared" si="1"/>
        <v>225</v>
      </c>
      <c r="AB27" s="36">
        <f t="shared" si="2"/>
        <v>2750</v>
      </c>
      <c r="AC27" s="36">
        <f t="shared" si="2"/>
        <v>2601.5</v>
      </c>
      <c r="AD27" s="78">
        <v>4219185.800000094</v>
      </c>
      <c r="AE27" s="79">
        <v>163822.4600000006</v>
      </c>
      <c r="AF27" s="79">
        <v>6767.26</v>
      </c>
      <c r="AG27" s="79">
        <v>221682.76</v>
      </c>
      <c r="AH27" s="79">
        <v>307922.39000000065</v>
      </c>
      <c r="AI27" s="79">
        <v>346291.1900000004</v>
      </c>
      <c r="AJ27" s="41">
        <f t="shared" si="3"/>
        <v>5265671.860000095</v>
      </c>
      <c r="AK27" s="53">
        <v>1376767</v>
      </c>
      <c r="AL27" s="30"/>
      <c r="AM27" s="42">
        <f t="shared" si="4"/>
        <v>1376767</v>
      </c>
      <c r="AN27" s="43">
        <f t="shared" si="5"/>
        <v>6642438.860000095</v>
      </c>
      <c r="AO27" s="57"/>
    </row>
    <row r="28" spans="1:41" ht="61.5">
      <c r="A28" s="46" t="s">
        <v>83</v>
      </c>
      <c r="B28" s="9" t="s">
        <v>52</v>
      </c>
      <c r="C28" s="46" t="s">
        <v>53</v>
      </c>
      <c r="D28" s="47">
        <v>0</v>
      </c>
      <c r="E28" s="47">
        <v>0</v>
      </c>
      <c r="F28" s="47">
        <v>44</v>
      </c>
      <c r="G28" s="47">
        <v>44</v>
      </c>
      <c r="H28" s="47">
        <v>26</v>
      </c>
      <c r="I28" s="47">
        <v>26</v>
      </c>
      <c r="J28" s="47">
        <v>100</v>
      </c>
      <c r="K28" s="47">
        <v>100</v>
      </c>
      <c r="L28" s="47">
        <v>7</v>
      </c>
      <c r="M28" s="47">
        <v>7</v>
      </c>
      <c r="N28" s="47">
        <v>3</v>
      </c>
      <c r="O28" s="47">
        <v>3</v>
      </c>
      <c r="P28" s="70">
        <f t="shared" si="0"/>
        <v>180</v>
      </c>
      <c r="Q28" s="70">
        <f t="shared" si="0"/>
        <v>180</v>
      </c>
      <c r="R28" s="47">
        <v>21</v>
      </c>
      <c r="S28" s="47">
        <v>21</v>
      </c>
      <c r="T28" s="47">
        <v>0</v>
      </c>
      <c r="U28" s="47">
        <v>0</v>
      </c>
      <c r="V28" s="47"/>
      <c r="W28" s="47"/>
      <c r="X28" s="47"/>
      <c r="Y28" s="47"/>
      <c r="Z28" s="65">
        <f t="shared" si="1"/>
        <v>21</v>
      </c>
      <c r="AA28" s="65">
        <f t="shared" si="1"/>
        <v>21</v>
      </c>
      <c r="AB28" s="36">
        <f t="shared" si="2"/>
        <v>201</v>
      </c>
      <c r="AC28" s="36">
        <f t="shared" si="2"/>
        <v>201</v>
      </c>
      <c r="AD28" s="29">
        <v>734277.16</v>
      </c>
      <c r="AE28" s="29">
        <v>117285.34</v>
      </c>
      <c r="AF28" s="29"/>
      <c r="AG28" s="29"/>
      <c r="AH28" s="29">
        <v>176547.49</v>
      </c>
      <c r="AI28" s="29">
        <v>85765.87</v>
      </c>
      <c r="AJ28" s="41">
        <f t="shared" si="3"/>
        <v>1113875.8599999999</v>
      </c>
      <c r="AK28" s="30">
        <v>204077.11</v>
      </c>
      <c r="AL28" s="30"/>
      <c r="AM28" s="42">
        <f t="shared" si="4"/>
        <v>204077.11</v>
      </c>
      <c r="AN28" s="43">
        <f t="shared" si="5"/>
        <v>1317952.9699999997</v>
      </c>
      <c r="AO28" s="57"/>
    </row>
    <row r="29" spans="1:41" ht="61.5">
      <c r="A29" s="46" t="s">
        <v>46</v>
      </c>
      <c r="B29" s="9" t="s">
        <v>52</v>
      </c>
      <c r="C29" s="46" t="s">
        <v>53</v>
      </c>
      <c r="D29" s="77">
        <v>24</v>
      </c>
      <c r="E29" s="77">
        <v>24</v>
      </c>
      <c r="F29" s="77">
        <v>14</v>
      </c>
      <c r="G29" s="77">
        <v>13.6</v>
      </c>
      <c r="H29" s="77">
        <v>51</v>
      </c>
      <c r="I29" s="77">
        <v>48.9</v>
      </c>
      <c r="J29" s="77">
        <v>8</v>
      </c>
      <c r="K29" s="77">
        <v>8</v>
      </c>
      <c r="L29" s="77">
        <v>5</v>
      </c>
      <c r="M29" s="77">
        <v>5</v>
      </c>
      <c r="N29" s="77"/>
      <c r="O29" s="77"/>
      <c r="P29" s="70">
        <f t="shared" si="0"/>
        <v>102</v>
      </c>
      <c r="Q29" s="70">
        <f t="shared" si="0"/>
        <v>99.5</v>
      </c>
      <c r="R29" s="77"/>
      <c r="S29" s="77"/>
      <c r="T29" s="77"/>
      <c r="U29" s="77"/>
      <c r="V29" s="77">
        <v>3</v>
      </c>
      <c r="W29" s="77">
        <v>2.2</v>
      </c>
      <c r="X29" s="77"/>
      <c r="Y29" s="77"/>
      <c r="Z29" s="65">
        <f t="shared" si="1"/>
        <v>3</v>
      </c>
      <c r="AA29" s="65">
        <f t="shared" si="1"/>
        <v>2.2</v>
      </c>
      <c r="AB29" s="36">
        <f t="shared" si="2"/>
        <v>105</v>
      </c>
      <c r="AC29" s="36">
        <f t="shared" si="2"/>
        <v>101.7</v>
      </c>
      <c r="AD29" s="78">
        <v>307774</v>
      </c>
      <c r="AE29" s="79"/>
      <c r="AF29" s="79"/>
      <c r="AG29" s="79"/>
      <c r="AH29" s="79">
        <v>56416</v>
      </c>
      <c r="AI29" s="79">
        <v>26291</v>
      </c>
      <c r="AJ29" s="41">
        <f t="shared" si="3"/>
        <v>390481</v>
      </c>
      <c r="AK29" s="53">
        <v>18847</v>
      </c>
      <c r="AL29" s="30"/>
      <c r="AM29" s="42">
        <f t="shared" si="4"/>
        <v>18847</v>
      </c>
      <c r="AN29" s="43">
        <f t="shared" si="5"/>
        <v>409328</v>
      </c>
      <c r="AO29" s="57"/>
    </row>
    <row r="30" spans="1:41" ht="61.5">
      <c r="A30" s="46" t="s">
        <v>47</v>
      </c>
      <c r="B30" s="9" t="s">
        <v>56</v>
      </c>
      <c r="C30" s="46" t="s">
        <v>53</v>
      </c>
      <c r="D30" s="47">
        <v>231</v>
      </c>
      <c r="E30" s="47">
        <v>204.93</v>
      </c>
      <c r="F30" s="47">
        <v>245</v>
      </c>
      <c r="G30" s="47">
        <v>232.24</v>
      </c>
      <c r="H30" s="47">
        <v>269</v>
      </c>
      <c r="I30" s="47">
        <v>262.69</v>
      </c>
      <c r="J30" s="47">
        <v>238</v>
      </c>
      <c r="K30" s="47">
        <v>225.29</v>
      </c>
      <c r="L30" s="47">
        <v>26</v>
      </c>
      <c r="M30" s="47">
        <v>26</v>
      </c>
      <c r="N30" s="47"/>
      <c r="O30" s="47"/>
      <c r="P30" s="70">
        <f t="shared" si="0"/>
        <v>1009</v>
      </c>
      <c r="Q30" s="70">
        <f t="shared" si="0"/>
        <v>951.15</v>
      </c>
      <c r="R30" s="47">
        <v>26</v>
      </c>
      <c r="S30" s="47">
        <v>26</v>
      </c>
      <c r="T30" s="47"/>
      <c r="U30" s="47"/>
      <c r="V30" s="47">
        <v>28</v>
      </c>
      <c r="W30" s="47">
        <v>28</v>
      </c>
      <c r="X30" s="47"/>
      <c r="Y30" s="47"/>
      <c r="Z30" s="65">
        <f t="shared" si="1"/>
        <v>54</v>
      </c>
      <c r="AA30" s="65">
        <f t="shared" si="1"/>
        <v>54</v>
      </c>
      <c r="AB30" s="36">
        <f t="shared" si="2"/>
        <v>1063</v>
      </c>
      <c r="AC30" s="36">
        <f t="shared" si="2"/>
        <v>1005.15</v>
      </c>
      <c r="AD30" s="29">
        <v>2462439</v>
      </c>
      <c r="AE30" s="29">
        <v>95044</v>
      </c>
      <c r="AF30" s="29">
        <v>21135</v>
      </c>
      <c r="AG30" s="29">
        <v>67347</v>
      </c>
      <c r="AH30" s="29">
        <v>514633</v>
      </c>
      <c r="AI30" s="29">
        <v>216611</v>
      </c>
      <c r="AJ30" s="41">
        <f t="shared" si="3"/>
        <v>3377209</v>
      </c>
      <c r="AK30" s="30">
        <v>377765</v>
      </c>
      <c r="AL30" s="30"/>
      <c r="AM30" s="42">
        <f t="shared" si="4"/>
        <v>377765</v>
      </c>
      <c r="AN30" s="43">
        <f t="shared" si="5"/>
        <v>3754974</v>
      </c>
      <c r="AO30" s="57"/>
    </row>
    <row r="31" spans="1:41" ht="61.5">
      <c r="A31" s="46" t="s">
        <v>48</v>
      </c>
      <c r="B31" s="9" t="s">
        <v>56</v>
      </c>
      <c r="C31" s="46" t="s">
        <v>53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70">
        <f t="shared" si="0"/>
        <v>0</v>
      </c>
      <c r="Q31" s="70">
        <f t="shared" si="0"/>
        <v>0</v>
      </c>
      <c r="R31" s="47"/>
      <c r="S31" s="47"/>
      <c r="T31" s="47"/>
      <c r="U31" s="47"/>
      <c r="V31" s="47"/>
      <c r="W31" s="47"/>
      <c r="X31" s="47"/>
      <c r="Y31" s="47"/>
      <c r="Z31" s="65">
        <f t="shared" si="1"/>
        <v>0</v>
      </c>
      <c r="AA31" s="65">
        <f t="shared" si="1"/>
        <v>0</v>
      </c>
      <c r="AB31" s="36">
        <f t="shared" si="2"/>
        <v>0</v>
      </c>
      <c r="AC31" s="36">
        <f t="shared" si="2"/>
        <v>0</v>
      </c>
      <c r="AD31" s="29"/>
      <c r="AE31" s="29"/>
      <c r="AF31" s="29"/>
      <c r="AG31" s="29"/>
      <c r="AH31" s="29"/>
      <c r="AI31" s="29"/>
      <c r="AJ31" s="41">
        <f t="shared" si="3"/>
        <v>0</v>
      </c>
      <c r="AK31" s="30"/>
      <c r="AL31" s="30"/>
      <c r="AM31" s="42">
        <f t="shared" si="4"/>
        <v>0</v>
      </c>
      <c r="AN31" s="43">
        <f t="shared" si="5"/>
        <v>0</v>
      </c>
      <c r="AO31" s="57"/>
    </row>
    <row r="32" spans="1:41" ht="123.75">
      <c r="A32" s="46" t="s">
        <v>49</v>
      </c>
      <c r="B32" s="9" t="s">
        <v>52</v>
      </c>
      <c r="C32" s="46" t="s">
        <v>53</v>
      </c>
      <c r="D32" s="47">
        <v>58</v>
      </c>
      <c r="E32" s="47">
        <v>54.98</v>
      </c>
      <c r="F32" s="47">
        <v>96</v>
      </c>
      <c r="G32" s="47">
        <v>93.78</v>
      </c>
      <c r="H32" s="47">
        <v>316</v>
      </c>
      <c r="I32" s="47">
        <v>312.95</v>
      </c>
      <c r="J32" s="47">
        <v>114</v>
      </c>
      <c r="K32" s="47">
        <v>112.17</v>
      </c>
      <c r="L32" s="47">
        <v>10</v>
      </c>
      <c r="M32" s="47">
        <v>9.6</v>
      </c>
      <c r="N32" s="47">
        <v>18</v>
      </c>
      <c r="O32" s="47">
        <v>18</v>
      </c>
      <c r="P32" s="70">
        <f t="shared" si="0"/>
        <v>612</v>
      </c>
      <c r="Q32" s="70">
        <f t="shared" si="0"/>
        <v>601.48</v>
      </c>
      <c r="R32" s="47">
        <v>6</v>
      </c>
      <c r="S32" s="47">
        <v>6</v>
      </c>
      <c r="T32" s="47">
        <v>0</v>
      </c>
      <c r="U32" s="47">
        <v>0</v>
      </c>
      <c r="V32" s="47">
        <v>399</v>
      </c>
      <c r="W32" s="47">
        <v>399</v>
      </c>
      <c r="X32" s="47">
        <v>0</v>
      </c>
      <c r="Y32" s="47">
        <v>0</v>
      </c>
      <c r="Z32" s="65">
        <f t="shared" si="1"/>
        <v>405</v>
      </c>
      <c r="AA32" s="65">
        <f t="shared" si="1"/>
        <v>405</v>
      </c>
      <c r="AB32" s="36">
        <f t="shared" si="2"/>
        <v>1017</v>
      </c>
      <c r="AC32" s="36">
        <f t="shared" si="2"/>
        <v>1006.48</v>
      </c>
      <c r="AD32" s="29">
        <v>1958559</v>
      </c>
      <c r="AE32" s="29">
        <v>0</v>
      </c>
      <c r="AF32" s="29">
        <v>-7125</v>
      </c>
      <c r="AG32" s="29">
        <v>12402.65</v>
      </c>
      <c r="AH32" s="29">
        <v>297888</v>
      </c>
      <c r="AI32" s="29">
        <v>95042</v>
      </c>
      <c r="AJ32" s="41">
        <f t="shared" si="3"/>
        <v>2356766.65</v>
      </c>
      <c r="AK32" s="30">
        <v>1652470</v>
      </c>
      <c r="AL32" s="30">
        <v>0</v>
      </c>
      <c r="AM32" s="42">
        <f t="shared" si="4"/>
        <v>1652470</v>
      </c>
      <c r="AN32" s="43">
        <f t="shared" si="5"/>
        <v>4009236.65</v>
      </c>
      <c r="AO32" s="60" t="s">
        <v>73</v>
      </c>
    </row>
    <row r="33" spans="1:41" ht="61.5">
      <c r="A33" s="46" t="s">
        <v>84</v>
      </c>
      <c r="B33" s="9" t="s">
        <v>57</v>
      </c>
      <c r="C33" s="46" t="s">
        <v>53</v>
      </c>
      <c r="D33" s="77">
        <v>35</v>
      </c>
      <c r="E33" s="77">
        <v>30.7</v>
      </c>
      <c r="F33" s="77">
        <v>556</v>
      </c>
      <c r="G33" s="77">
        <v>543.67</v>
      </c>
      <c r="H33" s="77">
        <v>450</v>
      </c>
      <c r="I33" s="77">
        <v>440.51</v>
      </c>
      <c r="J33" s="77">
        <v>132</v>
      </c>
      <c r="K33" s="77">
        <v>129.29</v>
      </c>
      <c r="L33" s="77">
        <v>5</v>
      </c>
      <c r="M33" s="77">
        <v>4.6</v>
      </c>
      <c r="N33" s="77">
        <v>3</v>
      </c>
      <c r="O33" s="77">
        <v>0.73</v>
      </c>
      <c r="P33" s="70">
        <f t="shared" si="0"/>
        <v>1181</v>
      </c>
      <c r="Q33" s="70">
        <f t="shared" si="0"/>
        <v>1149.5</v>
      </c>
      <c r="R33" s="77">
        <v>57</v>
      </c>
      <c r="S33" s="77">
        <v>57</v>
      </c>
      <c r="T33" s="77">
        <v>2</v>
      </c>
      <c r="U33" s="77">
        <v>2</v>
      </c>
      <c r="V33" s="77">
        <v>75</v>
      </c>
      <c r="W33" s="77">
        <v>75</v>
      </c>
      <c r="X33" s="77">
        <v>0</v>
      </c>
      <c r="Y33" s="77">
        <v>0</v>
      </c>
      <c r="Z33" s="65">
        <f t="shared" si="1"/>
        <v>134</v>
      </c>
      <c r="AA33" s="65">
        <f t="shared" si="1"/>
        <v>134</v>
      </c>
      <c r="AB33" s="36">
        <f t="shared" si="2"/>
        <v>1315</v>
      </c>
      <c r="AC33" s="36">
        <f t="shared" si="2"/>
        <v>1283.5</v>
      </c>
      <c r="AD33" s="78">
        <v>3097650</v>
      </c>
      <c r="AE33" s="79">
        <v>32786</v>
      </c>
      <c r="AF33" s="79"/>
      <c r="AG33" s="79">
        <v>21412</v>
      </c>
      <c r="AH33" s="79">
        <v>599395</v>
      </c>
      <c r="AI33" s="79">
        <v>249553</v>
      </c>
      <c r="AJ33" s="41">
        <f t="shared" si="3"/>
        <v>4000796</v>
      </c>
      <c r="AK33" s="53">
        <v>912322.63</v>
      </c>
      <c r="AL33" s="30"/>
      <c r="AM33" s="42">
        <f t="shared" si="4"/>
        <v>912322.63</v>
      </c>
      <c r="AN33" s="43">
        <f t="shared" si="5"/>
        <v>4913118.63</v>
      </c>
      <c r="AO33" s="57"/>
    </row>
    <row r="34" spans="1:41" ht="61.5">
      <c r="A34" s="46" t="s">
        <v>51</v>
      </c>
      <c r="B34" s="9" t="s">
        <v>57</v>
      </c>
      <c r="C34" s="46" t="s">
        <v>53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2014</v>
      </c>
      <c r="O34" s="77">
        <v>1937</v>
      </c>
      <c r="P34" s="70">
        <f>SUM(D34,F34,H34,J34,L34,N34)</f>
        <v>2014</v>
      </c>
      <c r="Q34" s="70">
        <f>SUM(E34,G34,I34,K34,M34,O34)</f>
        <v>1937</v>
      </c>
      <c r="R34" s="77">
        <v>57</v>
      </c>
      <c r="S34" s="77">
        <v>57</v>
      </c>
      <c r="T34" s="77">
        <v>0</v>
      </c>
      <c r="U34" s="77">
        <v>0</v>
      </c>
      <c r="V34" s="77">
        <v>10</v>
      </c>
      <c r="W34" s="77">
        <v>10</v>
      </c>
      <c r="X34" s="77">
        <v>0</v>
      </c>
      <c r="Y34" s="77">
        <v>0</v>
      </c>
      <c r="Z34" s="65">
        <f>SUM(R34,T34,V34,X34)</f>
        <v>67</v>
      </c>
      <c r="AA34" s="65">
        <f>SUM(S34,U34,W34,Y34)</f>
        <v>67</v>
      </c>
      <c r="AB34" s="36">
        <f>SUM(P34+Z34)</f>
        <v>2081</v>
      </c>
      <c r="AC34" s="36">
        <f>SUM(Q34+AA34)</f>
        <v>2004</v>
      </c>
      <c r="AD34" s="78">
        <v>4982506</v>
      </c>
      <c r="AE34" s="79">
        <v>345316</v>
      </c>
      <c r="AF34" s="79">
        <v>75355</v>
      </c>
      <c r="AG34" s="79">
        <v>160439</v>
      </c>
      <c r="AH34" s="79">
        <v>1033321</v>
      </c>
      <c r="AI34" s="79">
        <v>432883</v>
      </c>
      <c r="AJ34" s="41">
        <f t="shared" si="3"/>
        <v>7029820</v>
      </c>
      <c r="AK34" s="53">
        <v>358855</v>
      </c>
      <c r="AL34" s="30"/>
      <c r="AM34" s="42">
        <f>SUM(AK34:AL34)</f>
        <v>358855</v>
      </c>
      <c r="AN34" s="43">
        <f>SUM(AJ34+AM34)</f>
        <v>7388675</v>
      </c>
      <c r="AO34" s="57"/>
    </row>
    <row r="35" spans="1:41" ht="15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7"/>
      <c r="Q35" s="37"/>
      <c r="R35" s="7"/>
      <c r="S35" s="7"/>
      <c r="T35" s="7"/>
      <c r="U35" s="7"/>
      <c r="V35" s="7"/>
      <c r="W35" s="7"/>
      <c r="X35" s="7"/>
      <c r="Y35" s="7"/>
      <c r="Z35" s="35"/>
      <c r="AA35" s="35"/>
      <c r="AB35" s="36"/>
      <c r="AC35" s="36"/>
      <c r="AD35" s="23"/>
      <c r="AE35" s="23"/>
      <c r="AF35" s="23"/>
      <c r="AG35" s="23"/>
      <c r="AH35" s="23"/>
      <c r="AI35" s="23"/>
      <c r="AJ35" s="41"/>
      <c r="AK35" s="22"/>
      <c r="AL35" s="22"/>
      <c r="AM35" s="42"/>
      <c r="AN35" s="43"/>
      <c r="AO35" s="4"/>
    </row>
    <row r="36" spans="1:41" ht="15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7"/>
      <c r="Q36" s="37"/>
      <c r="R36" s="7"/>
      <c r="S36" s="7"/>
      <c r="T36" s="7"/>
      <c r="U36" s="7"/>
      <c r="V36" s="7"/>
      <c r="W36" s="7"/>
      <c r="X36" s="7"/>
      <c r="Y36" s="7"/>
      <c r="Z36" s="35"/>
      <c r="AA36" s="35"/>
      <c r="AB36" s="36"/>
      <c r="AC36" s="36"/>
      <c r="AD36" s="23"/>
      <c r="AE36" s="23"/>
      <c r="AF36" s="23"/>
      <c r="AG36" s="23"/>
      <c r="AH36" s="23"/>
      <c r="AI36" s="23"/>
      <c r="AJ36" s="41"/>
      <c r="AK36" s="22"/>
      <c r="AL36" s="22"/>
      <c r="AM36" s="42"/>
      <c r="AN36" s="43"/>
      <c r="AO36" s="4"/>
    </row>
    <row r="37" spans="1:41" ht="15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7"/>
      <c r="Q37" s="37"/>
      <c r="R37" s="7"/>
      <c r="S37" s="7"/>
      <c r="T37" s="7"/>
      <c r="U37" s="7"/>
      <c r="V37" s="7"/>
      <c r="W37" s="7"/>
      <c r="X37" s="7"/>
      <c r="Y37" s="7"/>
      <c r="Z37" s="35"/>
      <c r="AA37" s="35"/>
      <c r="AB37" s="36"/>
      <c r="AC37" s="36"/>
      <c r="AD37" s="23"/>
      <c r="AE37" s="23"/>
      <c r="AF37" s="23"/>
      <c r="AG37" s="23"/>
      <c r="AH37" s="23"/>
      <c r="AI37" s="23"/>
      <c r="AJ37" s="41"/>
      <c r="AK37" s="22"/>
      <c r="AL37" s="22"/>
      <c r="AM37" s="42"/>
      <c r="AN37" s="43"/>
      <c r="AO37" s="4"/>
    </row>
    <row r="38" spans="1:41" ht="15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37"/>
      <c r="Q38" s="37"/>
      <c r="R38" s="7"/>
      <c r="S38" s="7"/>
      <c r="T38" s="7"/>
      <c r="U38" s="7"/>
      <c r="V38" s="7"/>
      <c r="W38" s="7"/>
      <c r="X38" s="7"/>
      <c r="Y38" s="7"/>
      <c r="Z38" s="35"/>
      <c r="AA38" s="35"/>
      <c r="AB38" s="36"/>
      <c r="AC38" s="36"/>
      <c r="AD38" s="23"/>
      <c r="AE38" s="23"/>
      <c r="AF38" s="23"/>
      <c r="AG38" s="23"/>
      <c r="AH38" s="23"/>
      <c r="AI38" s="23"/>
      <c r="AJ38" s="41"/>
      <c r="AK38" s="22"/>
      <c r="AL38" s="22"/>
      <c r="AM38" s="42"/>
      <c r="AN38" s="43"/>
      <c r="AO38" s="4"/>
    </row>
    <row r="39" spans="1:41" ht="15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37"/>
      <c r="Q39" s="37"/>
      <c r="R39" s="7"/>
      <c r="S39" s="7"/>
      <c r="T39" s="7"/>
      <c r="U39" s="7"/>
      <c r="V39" s="7"/>
      <c r="W39" s="7"/>
      <c r="X39" s="7"/>
      <c r="Y39" s="7"/>
      <c r="Z39" s="35"/>
      <c r="AA39" s="35"/>
      <c r="AB39" s="36"/>
      <c r="AC39" s="36"/>
      <c r="AD39" s="23"/>
      <c r="AE39" s="23"/>
      <c r="AF39" s="23"/>
      <c r="AG39" s="23"/>
      <c r="AH39" s="23"/>
      <c r="AI39" s="23"/>
      <c r="AJ39" s="41"/>
      <c r="AK39" s="22"/>
      <c r="AL39" s="22"/>
      <c r="AM39" s="42"/>
      <c r="AN39" s="43"/>
      <c r="AO39" s="4"/>
    </row>
    <row r="40" spans="1:41" ht="15">
      <c r="A40" s="3"/>
      <c r="B40" s="3"/>
      <c r="C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7"/>
      <c r="Q40" s="37"/>
      <c r="R40" s="7"/>
      <c r="S40" s="7"/>
      <c r="T40" s="7"/>
      <c r="U40" s="7"/>
      <c r="V40" s="7"/>
      <c r="W40" s="7"/>
      <c r="X40" s="7"/>
      <c r="Y40" s="7"/>
      <c r="Z40" s="35"/>
      <c r="AA40" s="35"/>
      <c r="AB40" s="36"/>
      <c r="AC40" s="36"/>
      <c r="AD40" s="23"/>
      <c r="AE40" s="23"/>
      <c r="AF40" s="23"/>
      <c r="AG40" s="23"/>
      <c r="AH40" s="23"/>
      <c r="AI40" s="23"/>
      <c r="AJ40" s="41"/>
      <c r="AK40" s="22"/>
      <c r="AL40" s="22"/>
      <c r="AM40" s="42"/>
      <c r="AN40" s="43"/>
      <c r="AO40" s="4"/>
    </row>
    <row r="41" spans="1:41" ht="15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7"/>
      <c r="Q41" s="37"/>
      <c r="R41" s="7"/>
      <c r="S41" s="7"/>
      <c r="T41" s="7"/>
      <c r="U41" s="7"/>
      <c r="V41" s="7"/>
      <c r="W41" s="7"/>
      <c r="X41" s="7"/>
      <c r="Y41" s="7"/>
      <c r="Z41" s="35"/>
      <c r="AA41" s="35"/>
      <c r="AB41" s="36"/>
      <c r="AC41" s="36"/>
      <c r="AD41" s="23"/>
      <c r="AE41" s="23"/>
      <c r="AF41" s="23"/>
      <c r="AG41" s="23"/>
      <c r="AH41" s="23"/>
      <c r="AI41" s="23"/>
      <c r="AJ41" s="41"/>
      <c r="AK41" s="22"/>
      <c r="AL41" s="22"/>
      <c r="AM41" s="42"/>
      <c r="AN41" s="43"/>
      <c r="AO41" s="4"/>
    </row>
    <row r="42" spans="1:41" ht="15">
      <c r="A42" s="3"/>
      <c r="B42" s="3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7"/>
      <c r="Q42" s="37"/>
      <c r="R42" s="7"/>
      <c r="S42" s="7"/>
      <c r="T42" s="7"/>
      <c r="U42" s="7"/>
      <c r="V42" s="7"/>
      <c r="W42" s="7"/>
      <c r="X42" s="7"/>
      <c r="Y42" s="7"/>
      <c r="Z42" s="35"/>
      <c r="AA42" s="35"/>
      <c r="AB42" s="36"/>
      <c r="AC42" s="36"/>
      <c r="AD42" s="23"/>
      <c r="AE42" s="23"/>
      <c r="AF42" s="23"/>
      <c r="AG42" s="23"/>
      <c r="AH42" s="23"/>
      <c r="AI42" s="23"/>
      <c r="AJ42" s="41"/>
      <c r="AK42" s="22"/>
      <c r="AL42" s="22"/>
      <c r="AM42" s="42"/>
      <c r="AN42" s="43"/>
      <c r="AO42" s="4"/>
    </row>
    <row r="43" spans="1:41" ht="15">
      <c r="A43" s="3"/>
      <c r="B43" s="3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7"/>
      <c r="Q43" s="37"/>
      <c r="R43" s="7"/>
      <c r="S43" s="7"/>
      <c r="T43" s="7"/>
      <c r="U43" s="7"/>
      <c r="V43" s="7"/>
      <c r="W43" s="7"/>
      <c r="X43" s="7"/>
      <c r="Y43" s="7"/>
      <c r="Z43" s="35"/>
      <c r="AA43" s="35"/>
      <c r="AB43" s="36"/>
      <c r="AC43" s="36"/>
      <c r="AD43" s="23"/>
      <c r="AE43" s="23"/>
      <c r="AF43" s="23"/>
      <c r="AG43" s="23"/>
      <c r="AH43" s="23"/>
      <c r="AI43" s="23"/>
      <c r="AJ43" s="41"/>
      <c r="AK43" s="22"/>
      <c r="AL43" s="22"/>
      <c r="AM43" s="42"/>
      <c r="AN43" s="43"/>
      <c r="AO43" s="4"/>
    </row>
    <row r="44" spans="1:41" ht="15">
      <c r="A44" s="3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7"/>
      <c r="Q44" s="37"/>
      <c r="R44" s="7"/>
      <c r="S44" s="7"/>
      <c r="T44" s="7"/>
      <c r="U44" s="7"/>
      <c r="V44" s="7"/>
      <c r="W44" s="7"/>
      <c r="X44" s="7"/>
      <c r="Y44" s="7"/>
      <c r="Z44" s="35"/>
      <c r="AA44" s="35"/>
      <c r="AB44" s="36"/>
      <c r="AC44" s="36"/>
      <c r="AD44" s="23"/>
      <c r="AE44" s="23"/>
      <c r="AF44" s="23"/>
      <c r="AG44" s="23"/>
      <c r="AH44" s="23"/>
      <c r="AI44" s="23"/>
      <c r="AJ44" s="41"/>
      <c r="AK44" s="22"/>
      <c r="AL44" s="22"/>
      <c r="AM44" s="42"/>
      <c r="AN44" s="43"/>
      <c r="AO44" s="4"/>
    </row>
    <row r="45" spans="1:41" ht="15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7"/>
      <c r="Q45" s="37"/>
      <c r="R45" s="7"/>
      <c r="S45" s="7"/>
      <c r="T45" s="7"/>
      <c r="U45" s="7"/>
      <c r="V45" s="7"/>
      <c r="W45" s="7"/>
      <c r="X45" s="7"/>
      <c r="Y45" s="7"/>
      <c r="Z45" s="35"/>
      <c r="AA45" s="35"/>
      <c r="AB45" s="36"/>
      <c r="AC45" s="36"/>
      <c r="AD45" s="23"/>
      <c r="AE45" s="23"/>
      <c r="AF45" s="23"/>
      <c r="AG45" s="23"/>
      <c r="AH45" s="23"/>
      <c r="AI45" s="23"/>
      <c r="AJ45" s="41"/>
      <c r="AK45" s="22"/>
      <c r="AL45" s="22"/>
      <c r="AM45" s="42"/>
      <c r="AN45" s="43"/>
      <c r="AO45" s="4"/>
    </row>
    <row r="46" spans="1:41" ht="15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7"/>
      <c r="Q46" s="37"/>
      <c r="R46" s="7"/>
      <c r="S46" s="7"/>
      <c r="T46" s="7"/>
      <c r="U46" s="7"/>
      <c r="V46" s="7"/>
      <c r="W46" s="7"/>
      <c r="X46" s="7"/>
      <c r="Y46" s="7"/>
      <c r="Z46" s="35"/>
      <c r="AA46" s="35"/>
      <c r="AB46" s="36"/>
      <c r="AC46" s="36"/>
      <c r="AD46" s="23"/>
      <c r="AE46" s="23"/>
      <c r="AF46" s="23"/>
      <c r="AG46" s="23"/>
      <c r="AH46" s="23"/>
      <c r="AI46" s="23"/>
      <c r="AJ46" s="41"/>
      <c r="AK46" s="22"/>
      <c r="AL46" s="22"/>
      <c r="AM46" s="42"/>
      <c r="AN46" s="43"/>
      <c r="AO46" s="4"/>
    </row>
    <row r="47" spans="1:41" ht="15">
      <c r="A47" s="3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7"/>
      <c r="Q47" s="37"/>
      <c r="R47" s="7"/>
      <c r="S47" s="7"/>
      <c r="T47" s="7"/>
      <c r="U47" s="7"/>
      <c r="V47" s="7"/>
      <c r="W47" s="7"/>
      <c r="X47" s="7"/>
      <c r="Y47" s="7"/>
      <c r="Z47" s="35"/>
      <c r="AA47" s="35"/>
      <c r="AB47" s="36"/>
      <c r="AC47" s="36"/>
      <c r="AD47" s="23"/>
      <c r="AE47" s="23"/>
      <c r="AF47" s="23"/>
      <c r="AG47" s="23"/>
      <c r="AH47" s="23"/>
      <c r="AI47" s="23"/>
      <c r="AJ47" s="41"/>
      <c r="AK47" s="22"/>
      <c r="AL47" s="22"/>
      <c r="AM47" s="42"/>
      <c r="AN47" s="43"/>
      <c r="AO47" s="4"/>
    </row>
    <row r="48" spans="1:41" ht="15">
      <c r="A48" s="3"/>
      <c r="B48" s="3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7"/>
      <c r="Q48" s="37"/>
      <c r="R48" s="7"/>
      <c r="S48" s="7"/>
      <c r="T48" s="7"/>
      <c r="U48" s="7"/>
      <c r="V48" s="7"/>
      <c r="W48" s="7"/>
      <c r="X48" s="7"/>
      <c r="Y48" s="7"/>
      <c r="Z48" s="35"/>
      <c r="AA48" s="35"/>
      <c r="AB48" s="36"/>
      <c r="AC48" s="36"/>
      <c r="AD48" s="23"/>
      <c r="AE48" s="23"/>
      <c r="AF48" s="23"/>
      <c r="AG48" s="23"/>
      <c r="AH48" s="23"/>
      <c r="AI48" s="23"/>
      <c r="AJ48" s="41"/>
      <c r="AK48" s="22"/>
      <c r="AL48" s="22"/>
      <c r="AM48" s="42"/>
      <c r="AN48" s="43"/>
      <c r="AO48" s="4"/>
    </row>
    <row r="49" spans="1:41" ht="15">
      <c r="A49" s="3"/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7"/>
      <c r="Q49" s="37"/>
      <c r="R49" s="7"/>
      <c r="S49" s="7"/>
      <c r="T49" s="7"/>
      <c r="U49" s="7"/>
      <c r="V49" s="7"/>
      <c r="W49" s="7"/>
      <c r="X49" s="7"/>
      <c r="Y49" s="7"/>
      <c r="Z49" s="35"/>
      <c r="AA49" s="35"/>
      <c r="AB49" s="36"/>
      <c r="AC49" s="36"/>
      <c r="AD49" s="23"/>
      <c r="AE49" s="23"/>
      <c r="AF49" s="23"/>
      <c r="AG49" s="23"/>
      <c r="AH49" s="23"/>
      <c r="AI49" s="23"/>
      <c r="AJ49" s="41"/>
      <c r="AK49" s="22"/>
      <c r="AL49" s="22"/>
      <c r="AM49" s="42"/>
      <c r="AN49" s="43"/>
      <c r="AO49" s="4"/>
    </row>
    <row r="50" spans="1:41" ht="15">
      <c r="A50" s="3"/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7"/>
      <c r="Q50" s="37"/>
      <c r="R50" s="7"/>
      <c r="S50" s="7"/>
      <c r="T50" s="7"/>
      <c r="U50" s="7"/>
      <c r="V50" s="7"/>
      <c r="W50" s="7"/>
      <c r="X50" s="7"/>
      <c r="Y50" s="7"/>
      <c r="Z50" s="35"/>
      <c r="AA50" s="35"/>
      <c r="AB50" s="36"/>
      <c r="AC50" s="36"/>
      <c r="AD50" s="23"/>
      <c r="AE50" s="23"/>
      <c r="AF50" s="23"/>
      <c r="AG50" s="23"/>
      <c r="AH50" s="23"/>
      <c r="AI50" s="23"/>
      <c r="AJ50" s="41"/>
      <c r="AK50" s="22"/>
      <c r="AL50" s="22"/>
      <c r="AM50" s="42"/>
      <c r="AN50" s="43"/>
      <c r="AO50" s="4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7"/>
      <c r="Q51" s="37"/>
      <c r="R51" s="7"/>
      <c r="S51" s="7"/>
      <c r="T51" s="7"/>
      <c r="U51" s="7"/>
      <c r="V51" s="7"/>
      <c r="W51" s="7"/>
      <c r="X51" s="7"/>
      <c r="Y51" s="7"/>
      <c r="Z51" s="35"/>
      <c r="AA51" s="35"/>
      <c r="AB51" s="36"/>
      <c r="AC51" s="36"/>
      <c r="AD51" s="23"/>
      <c r="AE51" s="23"/>
      <c r="AF51" s="23"/>
      <c r="AG51" s="23"/>
      <c r="AH51" s="23"/>
      <c r="AI51" s="23"/>
      <c r="AJ51" s="41"/>
      <c r="AK51" s="22"/>
      <c r="AL51" s="22"/>
      <c r="AM51" s="42"/>
      <c r="AN51" s="43"/>
      <c r="AO51" s="4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7"/>
      <c r="Q52" s="37"/>
      <c r="R52" s="7"/>
      <c r="S52" s="7"/>
      <c r="T52" s="7"/>
      <c r="U52" s="7"/>
      <c r="V52" s="7"/>
      <c r="W52" s="7"/>
      <c r="X52" s="7"/>
      <c r="Y52" s="7"/>
      <c r="Z52" s="35"/>
      <c r="AA52" s="35"/>
      <c r="AB52" s="36"/>
      <c r="AC52" s="36"/>
      <c r="AD52" s="23"/>
      <c r="AE52" s="23"/>
      <c r="AF52" s="23"/>
      <c r="AG52" s="23"/>
      <c r="AH52" s="23"/>
      <c r="AI52" s="23"/>
      <c r="AJ52" s="41"/>
      <c r="AK52" s="22"/>
      <c r="AL52" s="22"/>
      <c r="AM52" s="42"/>
      <c r="AN52" s="43"/>
      <c r="AO52" s="4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7"/>
      <c r="Q53" s="37"/>
      <c r="R53" s="7"/>
      <c r="S53" s="7"/>
      <c r="T53" s="7"/>
      <c r="U53" s="7"/>
      <c r="V53" s="7"/>
      <c r="W53" s="7"/>
      <c r="X53" s="7"/>
      <c r="Y53" s="7"/>
      <c r="Z53" s="35"/>
      <c r="AA53" s="35"/>
      <c r="AB53" s="36"/>
      <c r="AC53" s="36"/>
      <c r="AD53" s="23"/>
      <c r="AE53" s="23"/>
      <c r="AF53" s="23"/>
      <c r="AG53" s="23"/>
      <c r="AH53" s="23"/>
      <c r="AI53" s="23"/>
      <c r="AJ53" s="41"/>
      <c r="AK53" s="22"/>
      <c r="AL53" s="22"/>
      <c r="AM53" s="42"/>
      <c r="AN53" s="43"/>
      <c r="AO53" s="4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7"/>
      <c r="Q54" s="37"/>
      <c r="R54" s="7"/>
      <c r="S54" s="7"/>
      <c r="T54" s="7"/>
      <c r="U54" s="7"/>
      <c r="V54" s="7"/>
      <c r="W54" s="7"/>
      <c r="X54" s="7"/>
      <c r="Y54" s="7"/>
      <c r="Z54" s="35"/>
      <c r="AA54" s="35"/>
      <c r="AB54" s="36"/>
      <c r="AC54" s="36"/>
      <c r="AD54" s="23"/>
      <c r="AE54" s="23"/>
      <c r="AF54" s="23"/>
      <c r="AG54" s="23"/>
      <c r="AH54" s="23"/>
      <c r="AI54" s="23"/>
      <c r="AJ54" s="41"/>
      <c r="AK54" s="22"/>
      <c r="AL54" s="22"/>
      <c r="AM54" s="42"/>
      <c r="AN54" s="43"/>
      <c r="AO54" s="4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7"/>
      <c r="S55" s="7"/>
      <c r="T55" s="7"/>
      <c r="U55" s="7"/>
      <c r="V55" s="7"/>
      <c r="W55" s="7"/>
      <c r="X55" s="7"/>
      <c r="Y55" s="7"/>
      <c r="Z55" s="35"/>
      <c r="AA55" s="35"/>
      <c r="AB55" s="36"/>
      <c r="AC55" s="36"/>
      <c r="AD55" s="23"/>
      <c r="AE55" s="23"/>
      <c r="AF55" s="23"/>
      <c r="AG55" s="23"/>
      <c r="AH55" s="23"/>
      <c r="AI55" s="23"/>
      <c r="AJ55" s="41"/>
      <c r="AK55" s="22"/>
      <c r="AL55" s="22"/>
      <c r="AM55" s="42"/>
      <c r="AN55" s="43"/>
      <c r="AO55" s="4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7"/>
      <c r="S56" s="7"/>
      <c r="T56" s="7"/>
      <c r="U56" s="7"/>
      <c r="V56" s="7"/>
      <c r="W56" s="7"/>
      <c r="X56" s="7"/>
      <c r="Y56" s="7"/>
      <c r="Z56" s="35"/>
      <c r="AA56" s="35"/>
      <c r="AB56" s="36"/>
      <c r="AC56" s="36"/>
      <c r="AD56" s="23"/>
      <c r="AE56" s="23"/>
      <c r="AF56" s="23"/>
      <c r="AG56" s="23"/>
      <c r="AH56" s="23"/>
      <c r="AI56" s="23"/>
      <c r="AJ56" s="41"/>
      <c r="AK56" s="22"/>
      <c r="AL56" s="22"/>
      <c r="AM56" s="42"/>
      <c r="AN56" s="43"/>
      <c r="AO56" s="4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7"/>
      <c r="S57" s="7"/>
      <c r="T57" s="7"/>
      <c r="U57" s="7"/>
      <c r="V57" s="7"/>
      <c r="W57" s="7"/>
      <c r="X57" s="7"/>
      <c r="Y57" s="7"/>
      <c r="Z57" s="35"/>
      <c r="AA57" s="35"/>
      <c r="AB57" s="36"/>
      <c r="AC57" s="36"/>
      <c r="AD57" s="23"/>
      <c r="AE57" s="23"/>
      <c r="AF57" s="23"/>
      <c r="AG57" s="23"/>
      <c r="AH57" s="23"/>
      <c r="AI57" s="23"/>
      <c r="AJ57" s="41"/>
      <c r="AK57" s="22"/>
      <c r="AL57" s="22"/>
      <c r="AM57" s="42"/>
      <c r="AN57" s="43"/>
      <c r="AO57" s="4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7"/>
      <c r="S58" s="7"/>
      <c r="T58" s="7"/>
      <c r="U58" s="7"/>
      <c r="V58" s="7"/>
      <c r="W58" s="7"/>
      <c r="X58" s="7"/>
      <c r="Y58" s="7"/>
      <c r="Z58" s="35"/>
      <c r="AA58" s="35"/>
      <c r="AB58" s="36"/>
      <c r="AC58" s="36"/>
      <c r="AD58" s="23"/>
      <c r="AE58" s="23"/>
      <c r="AF58" s="23"/>
      <c r="AG58" s="23"/>
      <c r="AH58" s="23"/>
      <c r="AI58" s="23"/>
      <c r="AJ58" s="41"/>
      <c r="AK58" s="22"/>
      <c r="AL58" s="22"/>
      <c r="AM58" s="42"/>
      <c r="AN58" s="43"/>
      <c r="AO58" s="4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7"/>
      <c r="S59" s="7"/>
      <c r="T59" s="7"/>
      <c r="U59" s="7"/>
      <c r="V59" s="7"/>
      <c r="W59" s="7"/>
      <c r="X59" s="7"/>
      <c r="Y59" s="7"/>
      <c r="Z59" s="35"/>
      <c r="AA59" s="35"/>
      <c r="AB59" s="36"/>
      <c r="AC59" s="36"/>
      <c r="AD59" s="23"/>
      <c r="AE59" s="23"/>
      <c r="AF59" s="23"/>
      <c r="AG59" s="23"/>
      <c r="AH59" s="23"/>
      <c r="AI59" s="23"/>
      <c r="AJ59" s="41"/>
      <c r="AK59" s="22"/>
      <c r="AL59" s="22"/>
      <c r="AM59" s="42"/>
      <c r="AN59" s="43"/>
      <c r="AO59" s="4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7"/>
      <c r="S60" s="7"/>
      <c r="T60" s="7"/>
      <c r="U60" s="7"/>
      <c r="V60" s="7"/>
      <c r="W60" s="7"/>
      <c r="X60" s="7"/>
      <c r="Y60" s="7"/>
      <c r="Z60" s="35"/>
      <c r="AA60" s="35"/>
      <c r="AB60" s="36"/>
      <c r="AC60" s="36"/>
      <c r="AD60" s="23"/>
      <c r="AE60" s="23"/>
      <c r="AF60" s="23"/>
      <c r="AG60" s="23"/>
      <c r="AH60" s="23"/>
      <c r="AI60" s="23"/>
      <c r="AJ60" s="41"/>
      <c r="AK60" s="22"/>
      <c r="AL60" s="22"/>
      <c r="AM60" s="42"/>
      <c r="AN60" s="43"/>
      <c r="AO60" s="4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7"/>
      <c r="S61" s="7"/>
      <c r="T61" s="7"/>
      <c r="U61" s="7"/>
      <c r="V61" s="7"/>
      <c r="W61" s="7"/>
      <c r="X61" s="7"/>
      <c r="Y61" s="7"/>
      <c r="Z61" s="35"/>
      <c r="AA61" s="35"/>
      <c r="AB61" s="36"/>
      <c r="AC61" s="36"/>
      <c r="AD61" s="23"/>
      <c r="AE61" s="23"/>
      <c r="AF61" s="23"/>
      <c r="AG61" s="23"/>
      <c r="AH61" s="23"/>
      <c r="AI61" s="23"/>
      <c r="AJ61" s="41"/>
      <c r="AK61" s="22"/>
      <c r="AL61" s="22"/>
      <c r="AM61" s="42"/>
      <c r="AN61" s="43"/>
      <c r="AO61" s="4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7"/>
      <c r="S62" s="7"/>
      <c r="T62" s="7"/>
      <c r="U62" s="7"/>
      <c r="V62" s="7"/>
      <c r="W62" s="7"/>
      <c r="X62" s="7"/>
      <c r="Y62" s="7"/>
      <c r="Z62" s="35"/>
      <c r="AA62" s="35"/>
      <c r="AB62" s="36"/>
      <c r="AC62" s="36"/>
      <c r="AD62" s="23"/>
      <c r="AE62" s="23"/>
      <c r="AF62" s="23"/>
      <c r="AG62" s="23"/>
      <c r="AH62" s="23"/>
      <c r="AI62" s="23"/>
      <c r="AJ62" s="41"/>
      <c r="AK62" s="22"/>
      <c r="AL62" s="22"/>
      <c r="AM62" s="42"/>
      <c r="AN62" s="43"/>
      <c r="AO62" s="4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7"/>
      <c r="S63" s="7"/>
      <c r="T63" s="7"/>
      <c r="U63" s="7"/>
      <c r="V63" s="7"/>
      <c r="W63" s="7"/>
      <c r="X63" s="7"/>
      <c r="Y63" s="7"/>
      <c r="Z63" s="35"/>
      <c r="AA63" s="35"/>
      <c r="AB63" s="36"/>
      <c r="AC63" s="36"/>
      <c r="AD63" s="23"/>
      <c r="AE63" s="23"/>
      <c r="AF63" s="23"/>
      <c r="AG63" s="23"/>
      <c r="AH63" s="23"/>
      <c r="AI63" s="23"/>
      <c r="AJ63" s="41"/>
      <c r="AK63" s="22"/>
      <c r="AL63" s="22"/>
      <c r="AM63" s="42"/>
      <c r="AN63" s="43"/>
      <c r="AO63" s="4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7"/>
      <c r="S64" s="7"/>
      <c r="T64" s="7"/>
      <c r="U64" s="7"/>
      <c r="V64" s="7"/>
      <c r="W64" s="7"/>
      <c r="X64" s="7"/>
      <c r="Y64" s="7"/>
      <c r="Z64" s="35"/>
      <c r="AA64" s="35"/>
      <c r="AB64" s="36"/>
      <c r="AC64" s="36"/>
      <c r="AD64" s="23"/>
      <c r="AE64" s="23"/>
      <c r="AF64" s="23"/>
      <c r="AG64" s="23"/>
      <c r="AH64" s="23"/>
      <c r="AI64" s="23"/>
      <c r="AJ64" s="41"/>
      <c r="AK64" s="22"/>
      <c r="AL64" s="22"/>
      <c r="AM64" s="42"/>
      <c r="AN64" s="43"/>
      <c r="AO64" s="4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7"/>
      <c r="S65" s="7"/>
      <c r="T65" s="7"/>
      <c r="U65" s="7"/>
      <c r="V65" s="7"/>
      <c r="W65" s="7"/>
      <c r="X65" s="7"/>
      <c r="Y65" s="7"/>
      <c r="Z65" s="35"/>
      <c r="AA65" s="35"/>
      <c r="AB65" s="36"/>
      <c r="AC65" s="36"/>
      <c r="AD65" s="23"/>
      <c r="AE65" s="23"/>
      <c r="AF65" s="23"/>
      <c r="AG65" s="23"/>
      <c r="AH65" s="23"/>
      <c r="AI65" s="23"/>
      <c r="AJ65" s="41"/>
      <c r="AK65" s="22"/>
      <c r="AL65" s="22"/>
      <c r="AM65" s="42"/>
      <c r="AN65" s="43"/>
      <c r="AO65" s="4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7"/>
      <c r="S66" s="7"/>
      <c r="T66" s="7"/>
      <c r="U66" s="7"/>
      <c r="V66" s="7"/>
      <c r="W66" s="7"/>
      <c r="X66" s="7"/>
      <c r="Y66" s="7"/>
      <c r="Z66" s="35"/>
      <c r="AA66" s="35"/>
      <c r="AB66" s="36"/>
      <c r="AC66" s="36"/>
      <c r="AD66" s="23"/>
      <c r="AE66" s="23"/>
      <c r="AF66" s="23"/>
      <c r="AG66" s="23"/>
      <c r="AH66" s="23"/>
      <c r="AI66" s="23"/>
      <c r="AJ66" s="41"/>
      <c r="AK66" s="22"/>
      <c r="AL66" s="22"/>
      <c r="AM66" s="42"/>
      <c r="AN66" s="43"/>
      <c r="AO66" s="4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7"/>
      <c r="S67" s="7"/>
      <c r="T67" s="7"/>
      <c r="U67" s="7"/>
      <c r="V67" s="7"/>
      <c r="W67" s="7"/>
      <c r="X67" s="7"/>
      <c r="Y67" s="7"/>
      <c r="Z67" s="35"/>
      <c r="AA67" s="35"/>
      <c r="AB67" s="36"/>
      <c r="AC67" s="36"/>
      <c r="AD67" s="23"/>
      <c r="AE67" s="23"/>
      <c r="AF67" s="23"/>
      <c r="AG67" s="23"/>
      <c r="AH67" s="23"/>
      <c r="AI67" s="23"/>
      <c r="AJ67" s="41"/>
      <c r="AK67" s="22"/>
      <c r="AL67" s="22"/>
      <c r="AM67" s="42"/>
      <c r="AN67" s="43"/>
      <c r="AO67" s="4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7"/>
      <c r="S68" s="7"/>
      <c r="T68" s="7"/>
      <c r="U68" s="7"/>
      <c r="V68" s="7"/>
      <c r="W68" s="7"/>
      <c r="X68" s="7"/>
      <c r="Y68" s="7"/>
      <c r="Z68" s="35"/>
      <c r="AA68" s="35"/>
      <c r="AB68" s="36"/>
      <c r="AC68" s="36"/>
      <c r="AD68" s="23"/>
      <c r="AE68" s="23"/>
      <c r="AF68" s="23"/>
      <c r="AG68" s="23"/>
      <c r="AH68" s="23"/>
      <c r="AI68" s="23"/>
      <c r="AJ68" s="41"/>
      <c r="AK68" s="22"/>
      <c r="AL68" s="22"/>
      <c r="AM68" s="42"/>
      <c r="AN68" s="43"/>
      <c r="AO68" s="4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7"/>
      <c r="S69" s="7"/>
      <c r="T69" s="7"/>
      <c r="U69" s="7"/>
      <c r="V69" s="7"/>
      <c r="W69" s="7"/>
      <c r="X69" s="7"/>
      <c r="Y69" s="7"/>
      <c r="Z69" s="35"/>
      <c r="AA69" s="35"/>
      <c r="AB69" s="36"/>
      <c r="AC69" s="36"/>
      <c r="AD69" s="23"/>
      <c r="AE69" s="23"/>
      <c r="AF69" s="23"/>
      <c r="AG69" s="23"/>
      <c r="AH69" s="23"/>
      <c r="AI69" s="23"/>
      <c r="AJ69" s="41"/>
      <c r="AK69" s="22"/>
      <c r="AL69" s="22"/>
      <c r="AM69" s="42"/>
      <c r="AN69" s="43"/>
      <c r="AO69" s="4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7"/>
      <c r="S70" s="7"/>
      <c r="T70" s="7"/>
      <c r="U70" s="7"/>
      <c r="V70" s="7"/>
      <c r="W70" s="7"/>
      <c r="X70" s="7"/>
      <c r="Y70" s="7"/>
      <c r="Z70" s="35"/>
      <c r="AA70" s="35"/>
      <c r="AB70" s="36"/>
      <c r="AC70" s="36"/>
      <c r="AD70" s="23"/>
      <c r="AE70" s="23"/>
      <c r="AF70" s="23"/>
      <c r="AG70" s="23"/>
      <c r="AH70" s="23"/>
      <c r="AI70" s="23"/>
      <c r="AJ70" s="41"/>
      <c r="AK70" s="22"/>
      <c r="AL70" s="22"/>
      <c r="AM70" s="42"/>
      <c r="AN70" s="43"/>
      <c r="AO70" s="4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7"/>
      <c r="S71" s="7"/>
      <c r="T71" s="7"/>
      <c r="U71" s="7"/>
      <c r="V71" s="7"/>
      <c r="W71" s="7"/>
      <c r="X71" s="7"/>
      <c r="Y71" s="7"/>
      <c r="Z71" s="35"/>
      <c r="AA71" s="35"/>
      <c r="AB71" s="36"/>
      <c r="AC71" s="36"/>
      <c r="AD71" s="23"/>
      <c r="AE71" s="23"/>
      <c r="AF71" s="23"/>
      <c r="AG71" s="23"/>
      <c r="AH71" s="23"/>
      <c r="AI71" s="23"/>
      <c r="AJ71" s="41"/>
      <c r="AK71" s="22"/>
      <c r="AL71" s="22"/>
      <c r="AM71" s="42"/>
      <c r="AN71" s="43"/>
      <c r="AO71" s="4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7"/>
      <c r="S72" s="7"/>
      <c r="T72" s="7"/>
      <c r="U72" s="7"/>
      <c r="V72" s="7"/>
      <c r="W72" s="7"/>
      <c r="X72" s="7"/>
      <c r="Y72" s="7"/>
      <c r="Z72" s="35"/>
      <c r="AA72" s="35"/>
      <c r="AB72" s="36"/>
      <c r="AC72" s="36"/>
      <c r="AD72" s="23"/>
      <c r="AE72" s="23"/>
      <c r="AF72" s="23"/>
      <c r="AG72" s="23"/>
      <c r="AH72" s="23"/>
      <c r="AI72" s="23"/>
      <c r="AJ72" s="41"/>
      <c r="AK72" s="22"/>
      <c r="AL72" s="22"/>
      <c r="AM72" s="42"/>
      <c r="AN72" s="43"/>
      <c r="AO72" s="4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7"/>
      <c r="S73" s="7"/>
      <c r="T73" s="7"/>
      <c r="U73" s="7"/>
      <c r="V73" s="7"/>
      <c r="W73" s="7"/>
      <c r="X73" s="7"/>
      <c r="Y73" s="7"/>
      <c r="Z73" s="35"/>
      <c r="AA73" s="35"/>
      <c r="AB73" s="36"/>
      <c r="AC73" s="36"/>
      <c r="AD73" s="23"/>
      <c r="AE73" s="23"/>
      <c r="AF73" s="23"/>
      <c r="AG73" s="23"/>
      <c r="AH73" s="23"/>
      <c r="AI73" s="23"/>
      <c r="AJ73" s="41"/>
      <c r="AK73" s="22"/>
      <c r="AL73" s="22"/>
      <c r="AM73" s="42"/>
      <c r="AN73" s="43"/>
      <c r="AO73" s="4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7"/>
      <c r="S74" s="7"/>
      <c r="T74" s="7"/>
      <c r="U74" s="7"/>
      <c r="V74" s="7"/>
      <c r="W74" s="7"/>
      <c r="X74" s="7"/>
      <c r="Y74" s="7"/>
      <c r="Z74" s="35"/>
      <c r="AA74" s="35"/>
      <c r="AB74" s="36"/>
      <c r="AC74" s="36"/>
      <c r="AD74" s="23"/>
      <c r="AE74" s="23"/>
      <c r="AF74" s="23"/>
      <c r="AG74" s="23"/>
      <c r="AH74" s="23"/>
      <c r="AI74" s="23"/>
      <c r="AJ74" s="41"/>
      <c r="AK74" s="22"/>
      <c r="AL74" s="22"/>
      <c r="AM74" s="42"/>
      <c r="AN74" s="43"/>
      <c r="AO74" s="4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7"/>
      <c r="S75" s="7"/>
      <c r="T75" s="7"/>
      <c r="U75" s="7"/>
      <c r="V75" s="7"/>
      <c r="W75" s="7"/>
      <c r="X75" s="7"/>
      <c r="Y75" s="7"/>
      <c r="Z75" s="35"/>
      <c r="AA75" s="35"/>
      <c r="AB75" s="36"/>
      <c r="AC75" s="36"/>
      <c r="AD75" s="23"/>
      <c r="AE75" s="23"/>
      <c r="AF75" s="23"/>
      <c r="AG75" s="23"/>
      <c r="AH75" s="23"/>
      <c r="AI75" s="23"/>
      <c r="AJ75" s="41"/>
      <c r="AK75" s="22"/>
      <c r="AL75" s="22"/>
      <c r="AM75" s="42"/>
      <c r="AN75" s="43"/>
      <c r="AO75" s="4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7"/>
      <c r="S76" s="7"/>
      <c r="T76" s="7"/>
      <c r="U76" s="7"/>
      <c r="V76" s="7"/>
      <c r="W76" s="7"/>
      <c r="X76" s="7"/>
      <c r="Y76" s="7"/>
      <c r="Z76" s="35"/>
      <c r="AA76" s="35"/>
      <c r="AB76" s="36"/>
      <c r="AC76" s="36"/>
      <c r="AD76" s="23"/>
      <c r="AE76" s="23"/>
      <c r="AF76" s="23"/>
      <c r="AG76" s="23"/>
      <c r="AH76" s="23"/>
      <c r="AI76" s="23"/>
      <c r="AJ76" s="41"/>
      <c r="AK76" s="22"/>
      <c r="AL76" s="22"/>
      <c r="AM76" s="42"/>
      <c r="AN76" s="43"/>
      <c r="AO76" s="4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7"/>
      <c r="S77" s="7"/>
      <c r="T77" s="7"/>
      <c r="U77" s="7"/>
      <c r="V77" s="7"/>
      <c r="W77" s="7"/>
      <c r="X77" s="7"/>
      <c r="Y77" s="7"/>
      <c r="Z77" s="35"/>
      <c r="AA77" s="35"/>
      <c r="AB77" s="36"/>
      <c r="AC77" s="36"/>
      <c r="AD77" s="23"/>
      <c r="AE77" s="23"/>
      <c r="AF77" s="23"/>
      <c r="AG77" s="23"/>
      <c r="AH77" s="23"/>
      <c r="AI77" s="23"/>
      <c r="AJ77" s="41"/>
      <c r="AK77" s="22"/>
      <c r="AL77" s="22"/>
      <c r="AM77" s="42"/>
      <c r="AN77" s="43"/>
      <c r="AO77" s="4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7"/>
      <c r="S78" s="7"/>
      <c r="T78" s="7"/>
      <c r="U78" s="7"/>
      <c r="V78" s="7"/>
      <c r="W78" s="7"/>
      <c r="X78" s="7"/>
      <c r="Y78" s="7"/>
      <c r="Z78" s="35"/>
      <c r="AA78" s="35"/>
      <c r="AB78" s="36"/>
      <c r="AC78" s="36"/>
      <c r="AD78" s="23"/>
      <c r="AE78" s="23"/>
      <c r="AF78" s="23"/>
      <c r="AG78" s="23"/>
      <c r="AH78" s="23"/>
      <c r="AI78" s="23"/>
      <c r="AJ78" s="41"/>
      <c r="AK78" s="22"/>
      <c r="AL78" s="22"/>
      <c r="AM78" s="42"/>
      <c r="AN78" s="43"/>
      <c r="AO78" s="4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7"/>
      <c r="S79" s="7"/>
      <c r="T79" s="7"/>
      <c r="U79" s="7"/>
      <c r="V79" s="7"/>
      <c r="W79" s="7"/>
      <c r="X79" s="7"/>
      <c r="Y79" s="7"/>
      <c r="Z79" s="35"/>
      <c r="AA79" s="35"/>
      <c r="AB79" s="36"/>
      <c r="AC79" s="36"/>
      <c r="AD79" s="23"/>
      <c r="AE79" s="23"/>
      <c r="AF79" s="23"/>
      <c r="AG79" s="23"/>
      <c r="AH79" s="23"/>
      <c r="AI79" s="23"/>
      <c r="AJ79" s="41"/>
      <c r="AK79" s="22"/>
      <c r="AL79" s="22"/>
      <c r="AM79" s="42"/>
      <c r="AN79" s="43"/>
      <c r="AO79" s="4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7"/>
      <c r="S80" s="7"/>
      <c r="T80" s="7"/>
      <c r="U80" s="7"/>
      <c r="V80" s="7"/>
      <c r="W80" s="7"/>
      <c r="X80" s="7"/>
      <c r="Y80" s="7"/>
      <c r="Z80" s="35"/>
      <c r="AA80" s="35"/>
      <c r="AB80" s="36"/>
      <c r="AC80" s="36"/>
      <c r="AD80" s="23"/>
      <c r="AE80" s="23"/>
      <c r="AF80" s="23"/>
      <c r="AG80" s="23"/>
      <c r="AH80" s="23"/>
      <c r="AI80" s="23"/>
      <c r="AJ80" s="41"/>
      <c r="AK80" s="22"/>
      <c r="AL80" s="22"/>
      <c r="AM80" s="42"/>
      <c r="AN80" s="43"/>
      <c r="AO80" s="4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7"/>
      <c r="S81" s="7"/>
      <c r="T81" s="7"/>
      <c r="U81" s="7"/>
      <c r="V81" s="7"/>
      <c r="W81" s="7"/>
      <c r="X81" s="7"/>
      <c r="Y81" s="7"/>
      <c r="Z81" s="35"/>
      <c r="AA81" s="35"/>
      <c r="AB81" s="36"/>
      <c r="AC81" s="36"/>
      <c r="AD81" s="23"/>
      <c r="AE81" s="23"/>
      <c r="AF81" s="23"/>
      <c r="AG81" s="23"/>
      <c r="AH81" s="23"/>
      <c r="AI81" s="23"/>
      <c r="AJ81" s="41"/>
      <c r="AK81" s="22"/>
      <c r="AL81" s="22"/>
      <c r="AM81" s="42"/>
      <c r="AN81" s="43"/>
      <c r="AO81" s="4"/>
    </row>
    <row r="82" spans="1:41" ht="15">
      <c r="A82" s="3"/>
      <c r="B82" s="3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7"/>
      <c r="Q82" s="37"/>
      <c r="R82" s="7"/>
      <c r="S82" s="7"/>
      <c r="T82" s="7"/>
      <c r="U82" s="7"/>
      <c r="V82" s="7"/>
      <c r="W82" s="7"/>
      <c r="X82" s="7"/>
      <c r="Y82" s="7"/>
      <c r="Z82" s="35"/>
      <c r="AA82" s="35"/>
      <c r="AB82" s="36"/>
      <c r="AC82" s="36"/>
      <c r="AD82" s="23"/>
      <c r="AE82" s="23"/>
      <c r="AF82" s="23"/>
      <c r="AG82" s="23"/>
      <c r="AH82" s="23"/>
      <c r="AI82" s="23"/>
      <c r="AJ82" s="41"/>
      <c r="AK82" s="22"/>
      <c r="AL82" s="22"/>
      <c r="AM82" s="42"/>
      <c r="AN82" s="43"/>
      <c r="AO82" s="4"/>
    </row>
    <row r="83" spans="1:41" ht="1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7"/>
      <c r="Q83" s="37"/>
      <c r="R83" s="7"/>
      <c r="S83" s="7"/>
      <c r="T83" s="7"/>
      <c r="U83" s="7"/>
      <c r="V83" s="7"/>
      <c r="W83" s="7"/>
      <c r="X83" s="7"/>
      <c r="Y83" s="7"/>
      <c r="Z83" s="35"/>
      <c r="AA83" s="35"/>
      <c r="AB83" s="36"/>
      <c r="AC83" s="36"/>
      <c r="AD83" s="23"/>
      <c r="AE83" s="23"/>
      <c r="AF83" s="23"/>
      <c r="AG83" s="23"/>
      <c r="AH83" s="23"/>
      <c r="AI83" s="23"/>
      <c r="AJ83" s="41"/>
      <c r="AK83" s="22"/>
      <c r="AL83" s="22"/>
      <c r="AM83" s="42"/>
      <c r="AN83" s="43"/>
      <c r="AO83" s="4"/>
    </row>
    <row r="84" spans="1:41" ht="15">
      <c r="A84" s="3"/>
      <c r="B84" s="3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7"/>
      <c r="Q84" s="37"/>
      <c r="R84" s="7"/>
      <c r="S84" s="7"/>
      <c r="T84" s="7"/>
      <c r="U84" s="7"/>
      <c r="V84" s="7"/>
      <c r="W84" s="7"/>
      <c r="X84" s="7"/>
      <c r="Y84" s="7"/>
      <c r="Z84" s="35"/>
      <c r="AA84" s="35"/>
      <c r="AB84" s="36"/>
      <c r="AC84" s="36"/>
      <c r="AD84" s="23"/>
      <c r="AE84" s="23"/>
      <c r="AF84" s="23"/>
      <c r="AG84" s="23"/>
      <c r="AH84" s="23"/>
      <c r="AI84" s="23"/>
      <c r="AJ84" s="41"/>
      <c r="AK84" s="22"/>
      <c r="AL84" s="22"/>
      <c r="AM84" s="42"/>
      <c r="AN84" s="43"/>
      <c r="AO84" s="4"/>
    </row>
    <row r="85" spans="1:41" ht="15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7"/>
      <c r="Q85" s="37"/>
      <c r="R85" s="7"/>
      <c r="S85" s="7"/>
      <c r="T85" s="7"/>
      <c r="U85" s="7"/>
      <c r="V85" s="7"/>
      <c r="W85" s="7"/>
      <c r="X85" s="7"/>
      <c r="Y85" s="7"/>
      <c r="Z85" s="35"/>
      <c r="AA85" s="35"/>
      <c r="AB85" s="36"/>
      <c r="AC85" s="36"/>
      <c r="AD85" s="23"/>
      <c r="AE85" s="23"/>
      <c r="AF85" s="23"/>
      <c r="AG85" s="23"/>
      <c r="AH85" s="23"/>
      <c r="AI85" s="23"/>
      <c r="AJ85" s="41"/>
      <c r="AK85" s="22"/>
      <c r="AL85" s="22"/>
      <c r="AM85" s="42"/>
      <c r="AN85" s="43"/>
      <c r="AO85" s="4"/>
    </row>
    <row r="86" spans="1:41" ht="15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7"/>
      <c r="Q86" s="37"/>
      <c r="R86" s="7"/>
      <c r="S86" s="7"/>
      <c r="T86" s="7"/>
      <c r="U86" s="7"/>
      <c r="V86" s="7"/>
      <c r="W86" s="7"/>
      <c r="X86" s="7"/>
      <c r="Y86" s="7"/>
      <c r="Z86" s="35"/>
      <c r="AA86" s="35"/>
      <c r="AB86" s="36"/>
      <c r="AC86" s="36"/>
      <c r="AD86" s="23"/>
      <c r="AE86" s="23"/>
      <c r="AF86" s="23"/>
      <c r="AG86" s="23"/>
      <c r="AH86" s="23"/>
      <c r="AI86" s="23"/>
      <c r="AJ86" s="41"/>
      <c r="AK86" s="22"/>
      <c r="AL86" s="22"/>
      <c r="AM86" s="42"/>
      <c r="AN86" s="43"/>
      <c r="AO86" s="4"/>
    </row>
    <row r="87" spans="1:41" ht="15">
      <c r="A87" s="3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7"/>
      <c r="Q87" s="37"/>
      <c r="R87" s="7"/>
      <c r="S87" s="7"/>
      <c r="T87" s="7"/>
      <c r="U87" s="7"/>
      <c r="V87" s="7"/>
      <c r="W87" s="7"/>
      <c r="X87" s="7"/>
      <c r="Y87" s="7"/>
      <c r="Z87" s="35"/>
      <c r="AA87" s="35"/>
      <c r="AB87" s="36"/>
      <c r="AC87" s="36"/>
      <c r="AD87" s="23"/>
      <c r="AE87" s="23"/>
      <c r="AF87" s="23"/>
      <c r="AG87" s="23"/>
      <c r="AH87" s="23"/>
      <c r="AI87" s="23"/>
      <c r="AJ87" s="41"/>
      <c r="AK87" s="22"/>
      <c r="AL87" s="22"/>
      <c r="AM87" s="42"/>
      <c r="AN87" s="43"/>
      <c r="AO87" s="4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35:B87">
    <cfRule type="expression" priority="12" dxfId="0" stopIfTrue="1">
      <formula>AND(NOT(ISBLANK($A35)),ISBLANK(B35))</formula>
    </cfRule>
  </conditionalFormatting>
  <conditionalFormatting sqref="C35:C87">
    <cfRule type="expression" priority="13" dxfId="0" stopIfTrue="1">
      <formula>AND(NOT(ISBLANK(A35)),ISBLANK(C35))</formula>
    </cfRule>
  </conditionalFormatting>
  <conditionalFormatting sqref="D35:D87 F35:F87 H35:H87 J35:J87 L35:L87 N35:N87 R35:R87 T35:T87 V35:V87 X35:X87">
    <cfRule type="expression" priority="14" dxfId="0" stopIfTrue="1">
      <formula>AND(NOT(ISBLANK(E35)),ISBLANK(D35))</formula>
    </cfRule>
  </conditionalFormatting>
  <conditionalFormatting sqref="E35:E87 G35:G87 I35:I87 K35:K87 M35:M87 O35:O87 S35:S87 U35:U87 W35:W87 Y35:Y87">
    <cfRule type="expression" priority="15" dxfId="0" stopIfTrue="1">
      <formula>AND(NOT(ISBLANK(D35)),ISBLANK(E35))</formula>
    </cfRule>
  </conditionalFormatting>
  <conditionalFormatting sqref="L4 J4 H4 F4 D4 N4 D22 N22 L22 J22 H22 F22 L20 J20 H20 F20 D20 N20 D25 F25 H25 J25 L25 N25 D18 F18 H18 J18 L18 N18 L6:L15 E7 N6:N15 D6:D15 F6:F15 H6:H15 J6:J15 N27:N34 D27:D34 F27:F34 H27:H34 J27:J34 L27:L34 X27:X34 R27:R34 T27:T34 V27:V34">
    <cfRule type="expression" priority="6" dxfId="0" stopIfTrue="1">
      <formula>AND(NOT(ISBLANK(E4)),ISBLANK(D4))</formula>
    </cfRule>
  </conditionalFormatting>
  <conditionalFormatting sqref="M4 K4 I4 G4 E4 O4 E22 O22 M22 K22 I22 G22 M20 K20 I20 G20 E20 O20 E25 E6 G25 I25 K25 M25 O25 E18 G18 I18 K18 M18 O18 M6:M15 O6:O15 E8:E15 G6:G15 I6:I15 K6:K15 O27:O34 E27:E34 G27:G34 I27:I34 K27:K34 M27:M34 Y25:Y34 S27:S34 U27:U34 W27:W34">
    <cfRule type="expression" priority="7" dxfId="0" stopIfTrue="1">
      <formula>AND(NOT(ISBLANK(D4)),ISBLANK(E4))</formula>
    </cfRule>
  </conditionalFormatting>
  <conditionalFormatting sqref="D5 F5 H5 J5 L5 N5 D21 F21 H21 J21 L21 N21 D26 F26 H26 J26 L26 N26 D16:D17 F16:F17 H16:H17 J16:J17 L16:L17 N16:N17 D19 F19 H19 J19 L19 N19 D23:D24 F23:F24 H23:H24 J23:J24 L23:L24 N23:N24">
    <cfRule type="expression" priority="8" dxfId="0" stopIfTrue="1">
      <formula>AND(NOT(ISBLANK(E5)),ISBLANK(D5))</formula>
    </cfRule>
  </conditionalFormatting>
  <conditionalFormatting sqref="E5 G5 I5 K5 M5 O5 E21 G21 I21 K21 M21 O21 E26 G26 I26 K26 M26 O26 E16:E17 G16:G17 I16:I17 K16:K17 M16:M17 O16:O17 E19 G19 I19 K19 M19 O19 E23:E24 G23:G24 I23:I24 K23:K24 M23:M24 O23:O24">
    <cfRule type="expression" priority="9" dxfId="0" stopIfTrue="1">
      <formula>AND(NOT(ISBLANK(D5)),ISBLANK(E5))</formula>
    </cfRule>
  </conditionalFormatting>
  <conditionalFormatting sqref="C4:C34">
    <cfRule type="expression" priority="11" dxfId="0" stopIfTrue="1">
      <formula>AND(NOT(ISBLANK(A4)),ISBLANK(C4))</formula>
    </cfRule>
  </conditionalFormatting>
  <conditionalFormatting sqref="V4 T4 R4 X4 R22 X22 V22 T22 V20 T20 R20 X6:X15 V6:V15 R25 X25 X20 T25 V25 R18 T18 V18 X18 R6:R15 T6:T15">
    <cfRule type="expression" priority="2" dxfId="0" stopIfTrue="1">
      <formula>AND(NOT(ISBLANK(S4)),ISBLANK(R4))</formula>
    </cfRule>
  </conditionalFormatting>
  <conditionalFormatting sqref="W4 U4 S4 Y4 S22 Y22 W22 U22 S25 W20 U20 S20 Y6:Y15 W6:W15 Y20 U25 W25 S18 U18 W18 Y18 S6:S15 U6:U15">
    <cfRule type="expression" priority="3" dxfId="0" stopIfTrue="1">
      <formula>AND(NOT(ISBLANK(R4)),ISBLANK(S4))</formula>
    </cfRule>
  </conditionalFormatting>
  <conditionalFormatting sqref="R5 T5 V5 X5 R21 T21 V21 X21 R26 T26 V26 X26 R16:R17 T16:T17 V16:V17 X16:X17 R19 T19 V19 X19 R23:R24 T23:T24 V23:V24 X23:X24">
    <cfRule type="expression" priority="4" dxfId="0" stopIfTrue="1">
      <formula>AND(NOT(ISBLANK(S5)),ISBLANK(R5))</formula>
    </cfRule>
  </conditionalFormatting>
  <conditionalFormatting sqref="S5 U5 W5 Y5 S21 U21 W21 Y21 S26 U26 W26 S16:S17 U16:U17 W16:W17 Y16:Y17 S19 U19 W19 Y19 S23:S24 U23:U24 W23:W24 Y23:Y24">
    <cfRule type="expression" priority="5" dxfId="0" stopIfTrue="1">
      <formula>AND(NOT(ISBLANK(R5)),ISBLANK(S5))</formula>
    </cfRule>
  </conditionalFormatting>
  <conditionalFormatting sqref="B4:B34">
    <cfRule type="expression" priority="1" dxfId="0" stopIfTrue="1">
      <formula>AND(NOT(ISBLANK($A4)),ISBLANK(B4))</formula>
    </cfRule>
  </conditionalFormatting>
  <dataValidations count="6">
    <dataValidation operator="lessThanOrEqual" allowBlank="1" showInputMessage="1" showErrorMessage="1" error="FTE cannot be greater than Headcount&#10;" sqref="R88:AN65536 A88:O65536 AO1 AL34 R1 A1:C1 P2 AB1 AP1:IV65536 AO4:AO65536 P4:Q65536 AB3:AC87 A34"/>
    <dataValidation type="custom" allowBlank="1" showInputMessage="1" showErrorMessage="1" errorTitle="FTE" error="The value entered in the FTE field must be less than or equal to the value entered in the headcount field." sqref="E4:E6 U4:U87 G4:G87 M4:M87 S4:S87 Y4:Y87 W4:W87 E8:E87 O4:O87 K4:K87 I4:I87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E7 T4:T87 H4:H87 F4:F87 R4:R87 X4:X87 V4:V87 D4:D87 N4:N87 L4:L87 J4:J87">
      <formula1>E7&gt;=F7</formula1>
    </dataValidation>
    <dataValidation type="decimal" operator="greaterThan" allowBlank="1" showInputMessage="1" showErrorMessage="1" sqref="AD6:AI7 AD35:AI87 AD18:AI18 AD20:AI20 AD9:AI12 AD28:AI28 AD22:AI22 AD30:AI32 AK35:AL87 AL22:AL25 AK24 AK14:AL14 AL16 AK30:AK32 AK28 AK18:AL20 AK22 AL27:AL33 AK6:AL7 AK9:AL12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33">
      <formula1>INDIRECT("List_of_organisations")</formula1>
    </dataValidation>
    <dataValidation type="decimal" operator="greaterThanOrEqual" allowBlank="1" showInputMessage="1" showErrorMessage="1" sqref="AD23:AI27 AD4:AI5 AD13:AI17 AD21:AI21 AD8:AI8 AD29:AI29 AD33:AI34 AD19:AI19 AK26:AL26 AK13:AL13 AK4:AL5 AK15:AL15 AK17:AL17 AK21:AL21 AK23 AK27 AK29 AK33:AK34 AK16 AK8:AL8 AK25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87"/>
  <sheetViews>
    <sheetView zoomScale="75" zoomScaleNormal="75" zoomScalePageLayoutView="0" workbookViewId="0" topLeftCell="A28">
      <selection activeCell="F5" sqref="F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5" width="10.4453125" style="8" customWidth="1"/>
    <col min="16" max="17" width="10.4453125" style="38" customWidth="1"/>
    <col min="18" max="25" width="12.88671875" style="8" customWidth="1"/>
    <col min="26" max="27" width="12.88671875" style="39" customWidth="1"/>
    <col min="28" max="29" width="11.10546875" style="40" customWidth="1"/>
    <col min="30" max="35" width="15.5546875" style="24" customWidth="1"/>
    <col min="36" max="36" width="15.5546875" style="44" customWidth="1"/>
    <col min="37" max="38" width="19.10546875" style="24" customWidth="1"/>
    <col min="39" max="39" width="19.10546875" style="45" customWidth="1"/>
    <col min="40" max="40" width="20.88671875" style="44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42" t="s">
        <v>15</v>
      </c>
      <c r="AC1" s="143"/>
      <c r="AD1" s="128" t="s">
        <v>76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49" t="s">
        <v>72</v>
      </c>
      <c r="AO1" s="112" t="s">
        <v>20</v>
      </c>
    </row>
    <row r="2" spans="1:41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46" t="s">
        <v>9</v>
      </c>
      <c r="Q2" s="14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40" t="s">
        <v>10</v>
      </c>
      <c r="AA2" s="141"/>
      <c r="AB2" s="144"/>
      <c r="AC2" s="145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48" t="s">
        <v>67</v>
      </c>
      <c r="AK2" s="124" t="s">
        <v>68</v>
      </c>
      <c r="AL2" s="124" t="s">
        <v>69</v>
      </c>
      <c r="AM2" s="152" t="s">
        <v>70</v>
      </c>
      <c r="AN2" s="150"/>
      <c r="AO2" s="113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32" t="s">
        <v>2</v>
      </c>
      <c r="Q3" s="32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33" t="s">
        <v>2</v>
      </c>
      <c r="AA3" s="33" t="s">
        <v>7</v>
      </c>
      <c r="AB3" s="34" t="s">
        <v>2</v>
      </c>
      <c r="AC3" s="31" t="s">
        <v>7</v>
      </c>
      <c r="AD3" s="125"/>
      <c r="AE3" s="125"/>
      <c r="AF3" s="125"/>
      <c r="AG3" s="125"/>
      <c r="AH3" s="125"/>
      <c r="AI3" s="125"/>
      <c r="AJ3" s="148"/>
      <c r="AK3" s="125"/>
      <c r="AL3" s="125"/>
      <c r="AM3" s="153"/>
      <c r="AN3" s="151"/>
      <c r="AO3" s="114"/>
    </row>
    <row r="4" spans="1:41" ht="61.5">
      <c r="A4" s="46" t="s">
        <v>77</v>
      </c>
      <c r="B4" s="9" t="s">
        <v>54</v>
      </c>
      <c r="C4" s="46" t="s">
        <v>53</v>
      </c>
      <c r="D4" s="80">
        <v>64</v>
      </c>
      <c r="E4" s="77">
        <v>57.7</v>
      </c>
      <c r="F4" s="77">
        <v>260</v>
      </c>
      <c r="G4" s="77">
        <v>233</v>
      </c>
      <c r="H4" s="77">
        <v>484</v>
      </c>
      <c r="I4" s="77">
        <v>444.1</v>
      </c>
      <c r="J4" s="77">
        <v>40</v>
      </c>
      <c r="K4" s="77">
        <v>37.6</v>
      </c>
      <c r="L4" s="77">
        <v>3</v>
      </c>
      <c r="M4" s="77">
        <v>2.9</v>
      </c>
      <c r="N4" s="77">
        <v>2</v>
      </c>
      <c r="O4" s="77">
        <v>1.3</v>
      </c>
      <c r="P4" s="70">
        <f aca="true" t="shared" si="0" ref="P4:Q33">SUM(D4,F4,H4,J4,L4,N4)</f>
        <v>853</v>
      </c>
      <c r="Q4" s="70">
        <f t="shared" si="0"/>
        <v>776.5999999999999</v>
      </c>
      <c r="R4" s="77">
        <v>17</v>
      </c>
      <c r="S4" s="77">
        <v>17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65">
        <f aca="true" t="shared" si="1" ref="Z4:AA33">SUM(R4,T4,V4,X4)</f>
        <v>17</v>
      </c>
      <c r="AA4" s="65">
        <f t="shared" si="1"/>
        <v>17</v>
      </c>
      <c r="AB4" s="36">
        <f aca="true" t="shared" si="2" ref="AB4:AC33">SUM(P4+Z4)</f>
        <v>870</v>
      </c>
      <c r="AC4" s="36">
        <f t="shared" si="2"/>
        <v>793.5999999999999</v>
      </c>
      <c r="AD4" s="79">
        <v>2117877.13</v>
      </c>
      <c r="AE4" s="79">
        <v>17269.08</v>
      </c>
      <c r="AF4" s="79"/>
      <c r="AG4" s="79">
        <v>11589.88</v>
      </c>
      <c r="AH4" s="79">
        <v>395852.62</v>
      </c>
      <c r="AI4" s="79">
        <v>168577.29</v>
      </c>
      <c r="AJ4" s="41">
        <f aca="true" t="shared" si="3" ref="AJ4:AJ34">SUM(AD4:AI4)</f>
        <v>2711166</v>
      </c>
      <c r="AK4" s="53">
        <v>16576.19</v>
      </c>
      <c r="AL4" s="30"/>
      <c r="AM4" s="42">
        <f aca="true" t="shared" si="4" ref="AM4:AM33">SUM(AK4:AL4)</f>
        <v>16576.19</v>
      </c>
      <c r="AN4" s="43">
        <f aca="true" t="shared" si="5" ref="AN4:AN33">SUM(AJ4+AM4)</f>
        <v>2727742.19</v>
      </c>
      <c r="AO4" s="57"/>
    </row>
    <row r="5" spans="1:41" ht="61.5">
      <c r="A5" s="46" t="s">
        <v>22</v>
      </c>
      <c r="B5" s="9" t="s">
        <v>52</v>
      </c>
      <c r="C5" s="46" t="s">
        <v>53</v>
      </c>
      <c r="D5" s="76">
        <v>3</v>
      </c>
      <c r="E5" s="75">
        <v>2.74</v>
      </c>
      <c r="F5" s="75">
        <v>25</v>
      </c>
      <c r="G5" s="75">
        <v>22.46</v>
      </c>
      <c r="H5" s="75">
        <v>41</v>
      </c>
      <c r="I5" s="75">
        <v>38.79</v>
      </c>
      <c r="J5" s="75">
        <v>10</v>
      </c>
      <c r="K5" s="75">
        <v>9.51</v>
      </c>
      <c r="L5" s="75">
        <v>4</v>
      </c>
      <c r="M5" s="75">
        <v>3.5</v>
      </c>
      <c r="N5" s="75"/>
      <c r="O5" s="75"/>
      <c r="P5" s="70">
        <f t="shared" si="0"/>
        <v>83</v>
      </c>
      <c r="Q5" s="70">
        <f t="shared" si="0"/>
        <v>77</v>
      </c>
      <c r="R5" s="75">
        <v>1</v>
      </c>
      <c r="S5" s="75">
        <v>1</v>
      </c>
      <c r="T5" s="75"/>
      <c r="U5" s="75"/>
      <c r="V5" s="75">
        <v>2</v>
      </c>
      <c r="W5" s="75">
        <v>2</v>
      </c>
      <c r="X5" s="75"/>
      <c r="Y5" s="75"/>
      <c r="Z5" s="65">
        <f t="shared" si="1"/>
        <v>3</v>
      </c>
      <c r="AA5" s="65">
        <f t="shared" si="1"/>
        <v>3</v>
      </c>
      <c r="AB5" s="36">
        <f t="shared" si="2"/>
        <v>86</v>
      </c>
      <c r="AC5" s="36">
        <f t="shared" si="2"/>
        <v>80</v>
      </c>
      <c r="AD5" s="53">
        <v>210245.5</v>
      </c>
      <c r="AE5" s="68">
        <v>913.2</v>
      </c>
      <c r="AF5" s="68">
        <v>19200</v>
      </c>
      <c r="AG5" s="68">
        <v>707.37</v>
      </c>
      <c r="AH5" s="68">
        <v>51166.72</v>
      </c>
      <c r="AI5" s="68">
        <v>18050.83</v>
      </c>
      <c r="AJ5" s="41">
        <f t="shared" si="3"/>
        <v>300283.62000000005</v>
      </c>
      <c r="AK5" s="101">
        <v>16966</v>
      </c>
      <c r="AL5" s="101"/>
      <c r="AM5" s="42">
        <f t="shared" si="4"/>
        <v>16966</v>
      </c>
      <c r="AN5" s="43">
        <f t="shared" si="5"/>
        <v>317249.62000000005</v>
      </c>
      <c r="AO5" s="57"/>
    </row>
    <row r="6" spans="1:41" ht="61.5">
      <c r="A6" s="46" t="s">
        <v>23</v>
      </c>
      <c r="B6" s="9" t="s">
        <v>52</v>
      </c>
      <c r="C6" s="46" t="s">
        <v>53</v>
      </c>
      <c r="D6" s="47">
        <v>230</v>
      </c>
      <c r="E6" s="47">
        <v>208.67</v>
      </c>
      <c r="F6" s="47">
        <v>375</v>
      </c>
      <c r="G6" s="47">
        <v>348.58</v>
      </c>
      <c r="H6" s="47">
        <v>744</v>
      </c>
      <c r="I6" s="47">
        <v>713.98</v>
      </c>
      <c r="J6" s="47">
        <v>200</v>
      </c>
      <c r="K6" s="47">
        <v>194.35</v>
      </c>
      <c r="L6" s="47">
        <v>50</v>
      </c>
      <c r="M6" s="47">
        <v>46.18</v>
      </c>
      <c r="N6" s="47">
        <v>3</v>
      </c>
      <c r="O6" s="47">
        <v>3</v>
      </c>
      <c r="P6" s="70">
        <f t="shared" si="0"/>
        <v>1602</v>
      </c>
      <c r="Q6" s="70">
        <f t="shared" si="0"/>
        <v>1514.76</v>
      </c>
      <c r="R6" s="47">
        <v>12</v>
      </c>
      <c r="S6" s="47">
        <v>12</v>
      </c>
      <c r="T6" s="47">
        <v>0</v>
      </c>
      <c r="U6" s="47">
        <v>0</v>
      </c>
      <c r="V6" s="47">
        <v>1</v>
      </c>
      <c r="W6" s="47">
        <v>1</v>
      </c>
      <c r="X6" s="47">
        <v>1</v>
      </c>
      <c r="Y6" s="47">
        <v>0.2</v>
      </c>
      <c r="Z6" s="65">
        <f t="shared" si="1"/>
        <v>14</v>
      </c>
      <c r="AA6" s="65">
        <f t="shared" si="1"/>
        <v>13.2</v>
      </c>
      <c r="AB6" s="36">
        <f t="shared" si="2"/>
        <v>1616</v>
      </c>
      <c r="AC6" s="36">
        <f t="shared" si="2"/>
        <v>1527.96</v>
      </c>
      <c r="AD6" s="29">
        <v>4373298.88</v>
      </c>
      <c r="AE6" s="29">
        <v>74580.69</v>
      </c>
      <c r="AF6" s="29">
        <v>1200</v>
      </c>
      <c r="AG6" s="29">
        <v>40402.14</v>
      </c>
      <c r="AH6" s="29">
        <v>1105269.47</v>
      </c>
      <c r="AI6" s="29">
        <v>362002.98</v>
      </c>
      <c r="AJ6" s="41">
        <f t="shared" si="3"/>
        <v>5956754.16</v>
      </c>
      <c r="AK6" s="30">
        <v>41154.5</v>
      </c>
      <c r="AL6" s="30">
        <v>5000</v>
      </c>
      <c r="AM6" s="42">
        <f t="shared" si="4"/>
        <v>46154.5</v>
      </c>
      <c r="AN6" s="43">
        <f t="shared" si="5"/>
        <v>6002908.66</v>
      </c>
      <c r="AO6" s="57"/>
    </row>
    <row r="7" spans="1:41" ht="61.5">
      <c r="A7" s="46" t="s">
        <v>24</v>
      </c>
      <c r="B7" s="9" t="s">
        <v>52</v>
      </c>
      <c r="C7" s="46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>
        <f t="shared" si="0"/>
        <v>0</v>
      </c>
      <c r="Q7" s="70">
        <f t="shared" si="0"/>
        <v>0</v>
      </c>
      <c r="R7" s="47"/>
      <c r="S7" s="47"/>
      <c r="T7" s="47"/>
      <c r="U7" s="47"/>
      <c r="V7" s="47"/>
      <c r="W7" s="47"/>
      <c r="X7" s="47"/>
      <c r="Y7" s="47"/>
      <c r="Z7" s="65">
        <f t="shared" si="1"/>
        <v>0</v>
      </c>
      <c r="AA7" s="65">
        <f t="shared" si="1"/>
        <v>0</v>
      </c>
      <c r="AB7" s="36">
        <f t="shared" si="2"/>
        <v>0</v>
      </c>
      <c r="AC7" s="36">
        <f t="shared" si="2"/>
        <v>0</v>
      </c>
      <c r="AD7" s="29"/>
      <c r="AE7" s="29"/>
      <c r="AF7" s="29"/>
      <c r="AG7" s="29"/>
      <c r="AH7" s="29"/>
      <c r="AI7" s="29"/>
      <c r="AJ7" s="41">
        <f t="shared" si="3"/>
        <v>0</v>
      </c>
      <c r="AK7" s="30"/>
      <c r="AL7" s="30"/>
      <c r="AM7" s="42">
        <f t="shared" si="4"/>
        <v>0</v>
      </c>
      <c r="AN7" s="43">
        <f t="shared" si="5"/>
        <v>0</v>
      </c>
      <c r="AO7" s="72"/>
    </row>
    <row r="8" spans="1:41" ht="61.5">
      <c r="A8" s="46" t="s">
        <v>78</v>
      </c>
      <c r="B8" s="9" t="s">
        <v>55</v>
      </c>
      <c r="C8" s="46" t="s">
        <v>53</v>
      </c>
      <c r="D8" s="64">
        <v>193</v>
      </c>
      <c r="E8" s="63">
        <v>184.933</v>
      </c>
      <c r="F8" s="62">
        <v>414</v>
      </c>
      <c r="G8" s="63">
        <v>401.005</v>
      </c>
      <c r="H8" s="64">
        <v>1136</v>
      </c>
      <c r="I8" s="63">
        <v>1108.12</v>
      </c>
      <c r="J8" s="64">
        <v>1079</v>
      </c>
      <c r="K8" s="63">
        <v>1041.438</v>
      </c>
      <c r="L8" s="64">
        <v>232</v>
      </c>
      <c r="M8" s="63">
        <v>222.591</v>
      </c>
      <c r="N8" s="74">
        <v>0</v>
      </c>
      <c r="O8" s="74">
        <v>0</v>
      </c>
      <c r="P8" s="70">
        <f t="shared" si="0"/>
        <v>3054</v>
      </c>
      <c r="Q8" s="70">
        <f t="shared" si="0"/>
        <v>2958.087</v>
      </c>
      <c r="R8" s="62">
        <v>129</v>
      </c>
      <c r="S8" s="62">
        <v>129</v>
      </c>
      <c r="T8" s="62">
        <v>15</v>
      </c>
      <c r="U8" s="62">
        <v>15</v>
      </c>
      <c r="V8" s="62">
        <v>102</v>
      </c>
      <c r="W8" s="62">
        <v>102</v>
      </c>
      <c r="X8" s="62">
        <v>107</v>
      </c>
      <c r="Y8" s="62">
        <v>107</v>
      </c>
      <c r="Z8" s="65">
        <f t="shared" si="1"/>
        <v>353</v>
      </c>
      <c r="AA8" s="65">
        <f t="shared" si="1"/>
        <v>353</v>
      </c>
      <c r="AB8" s="36">
        <f t="shared" si="2"/>
        <v>3407</v>
      </c>
      <c r="AC8" s="36">
        <f t="shared" si="2"/>
        <v>3311.087</v>
      </c>
      <c r="AD8" s="29">
        <v>9117439</v>
      </c>
      <c r="AE8" s="29">
        <v>314672</v>
      </c>
      <c r="AF8" s="29">
        <v>16930</v>
      </c>
      <c r="AG8" s="29">
        <v>30241</v>
      </c>
      <c r="AH8" s="29">
        <v>1946853</v>
      </c>
      <c r="AI8" s="29">
        <v>850560</v>
      </c>
      <c r="AJ8" s="41">
        <f t="shared" si="3"/>
        <v>12276695</v>
      </c>
      <c r="AK8" s="73">
        <v>328867</v>
      </c>
      <c r="AL8" s="73">
        <v>1287177</v>
      </c>
      <c r="AM8" s="42">
        <f t="shared" si="4"/>
        <v>1616044</v>
      </c>
      <c r="AN8" s="43">
        <f t="shared" si="5"/>
        <v>13892739</v>
      </c>
      <c r="AO8" s="57"/>
    </row>
    <row r="9" spans="1:41" ht="61.5">
      <c r="A9" s="46" t="s">
        <v>26</v>
      </c>
      <c r="B9" s="9" t="s">
        <v>52</v>
      </c>
      <c r="C9" s="46" t="s">
        <v>53</v>
      </c>
      <c r="D9" s="75">
        <v>0</v>
      </c>
      <c r="E9" s="75">
        <v>0</v>
      </c>
      <c r="F9" s="75">
        <v>8</v>
      </c>
      <c r="G9" s="75">
        <v>8</v>
      </c>
      <c r="H9" s="75">
        <v>11</v>
      </c>
      <c r="I9" s="75">
        <v>11</v>
      </c>
      <c r="J9" s="75">
        <v>14</v>
      </c>
      <c r="K9" s="75">
        <v>13.69</v>
      </c>
      <c r="L9" s="75">
        <v>5</v>
      </c>
      <c r="M9" s="75">
        <v>5</v>
      </c>
      <c r="N9" s="75"/>
      <c r="O9" s="75"/>
      <c r="P9" s="70">
        <f t="shared" si="0"/>
        <v>38</v>
      </c>
      <c r="Q9" s="70">
        <f t="shared" si="0"/>
        <v>37.69</v>
      </c>
      <c r="R9" s="69">
        <v>0</v>
      </c>
      <c r="S9" s="69">
        <v>0</v>
      </c>
      <c r="T9" s="75">
        <v>0</v>
      </c>
      <c r="U9" s="75">
        <v>0</v>
      </c>
      <c r="V9" s="75"/>
      <c r="W9" s="75"/>
      <c r="X9" s="75">
        <v>0</v>
      </c>
      <c r="Y9" s="75">
        <v>0</v>
      </c>
      <c r="Z9" s="65">
        <f t="shared" si="1"/>
        <v>0</v>
      </c>
      <c r="AA9" s="65">
        <f t="shared" si="1"/>
        <v>0</v>
      </c>
      <c r="AB9" s="36">
        <f t="shared" si="2"/>
        <v>38</v>
      </c>
      <c r="AC9" s="36">
        <f t="shared" si="2"/>
        <v>37.69</v>
      </c>
      <c r="AD9" s="53">
        <f>161666.02-500</f>
        <v>161166.02</v>
      </c>
      <c r="AE9" s="68">
        <v>500</v>
      </c>
      <c r="AF9" s="68"/>
      <c r="AG9" s="68"/>
      <c r="AH9" s="68">
        <v>32799.2</v>
      </c>
      <c r="AI9" s="68">
        <v>15980.68</v>
      </c>
      <c r="AJ9" s="41">
        <f t="shared" si="3"/>
        <v>210445.89999999997</v>
      </c>
      <c r="AK9" s="101"/>
      <c r="AL9" s="101"/>
      <c r="AM9" s="42">
        <f t="shared" si="4"/>
        <v>0</v>
      </c>
      <c r="AN9" s="43">
        <f t="shared" si="5"/>
        <v>210445.89999999997</v>
      </c>
      <c r="AO9" s="57"/>
    </row>
    <row r="10" spans="1:41" ht="61.5">
      <c r="A10" s="46" t="s">
        <v>79</v>
      </c>
      <c r="B10" s="9" t="s">
        <v>56</v>
      </c>
      <c r="C10" s="46" t="s">
        <v>53</v>
      </c>
      <c r="D10" s="47">
        <v>529</v>
      </c>
      <c r="E10" s="47">
        <v>456.3</v>
      </c>
      <c r="F10" s="47">
        <v>268</v>
      </c>
      <c r="G10" s="47">
        <v>255.6</v>
      </c>
      <c r="H10" s="47">
        <v>137</v>
      </c>
      <c r="I10" s="47">
        <v>133.69</v>
      </c>
      <c r="J10" s="47">
        <v>25</v>
      </c>
      <c r="K10" s="47">
        <v>23.91</v>
      </c>
      <c r="L10" s="47">
        <v>3</v>
      </c>
      <c r="M10" s="47">
        <v>3</v>
      </c>
      <c r="N10" s="47">
        <v>7</v>
      </c>
      <c r="O10" s="47">
        <v>7</v>
      </c>
      <c r="P10" s="70">
        <f t="shared" si="0"/>
        <v>969</v>
      </c>
      <c r="Q10" s="70">
        <f t="shared" si="0"/>
        <v>879.4999999999999</v>
      </c>
      <c r="R10" s="47"/>
      <c r="S10" s="47"/>
      <c r="T10" s="47"/>
      <c r="U10" s="47"/>
      <c r="V10" s="47"/>
      <c r="W10" s="47"/>
      <c r="X10" s="47">
        <v>9</v>
      </c>
      <c r="Y10" s="47">
        <v>9</v>
      </c>
      <c r="Z10" s="65">
        <f t="shared" si="1"/>
        <v>9</v>
      </c>
      <c r="AA10" s="65">
        <f t="shared" si="1"/>
        <v>9</v>
      </c>
      <c r="AB10" s="36">
        <f t="shared" si="2"/>
        <v>978</v>
      </c>
      <c r="AC10" s="36">
        <f t="shared" si="2"/>
        <v>888.4999999999999</v>
      </c>
      <c r="AD10" s="29">
        <v>1819462.48</v>
      </c>
      <c r="AE10" s="29">
        <v>32609.97</v>
      </c>
      <c r="AF10" s="29">
        <v>111096.87</v>
      </c>
      <c r="AG10" s="29">
        <v>20322.6</v>
      </c>
      <c r="AH10" s="29">
        <v>331715.35</v>
      </c>
      <c r="AI10" s="29">
        <v>139963.04</v>
      </c>
      <c r="AJ10" s="41">
        <f t="shared" si="3"/>
        <v>2455170.31</v>
      </c>
      <c r="AK10" s="30"/>
      <c r="AL10" s="30">
        <v>91021.78</v>
      </c>
      <c r="AM10" s="42">
        <f t="shared" si="4"/>
        <v>91021.78</v>
      </c>
      <c r="AN10" s="43">
        <f t="shared" si="5"/>
        <v>2546192.09</v>
      </c>
      <c r="AO10" s="57"/>
    </row>
    <row r="11" spans="1:41" ht="61.5">
      <c r="A11" s="46" t="s">
        <v>28</v>
      </c>
      <c r="B11" s="9" t="s">
        <v>52</v>
      </c>
      <c r="C11" s="46" t="s">
        <v>53</v>
      </c>
      <c r="D11" s="47">
        <v>12</v>
      </c>
      <c r="E11" s="47">
        <v>12</v>
      </c>
      <c r="F11" s="47">
        <v>19</v>
      </c>
      <c r="G11" s="47">
        <v>18.67</v>
      </c>
      <c r="H11" s="47">
        <v>40</v>
      </c>
      <c r="I11" s="47">
        <v>38.39</v>
      </c>
      <c r="J11" s="47">
        <v>75</v>
      </c>
      <c r="K11" s="47">
        <v>71.13</v>
      </c>
      <c r="L11" s="47">
        <v>21</v>
      </c>
      <c r="M11" s="47">
        <v>19.9</v>
      </c>
      <c r="N11" s="47"/>
      <c r="O11" s="47"/>
      <c r="P11" s="70">
        <f t="shared" si="0"/>
        <v>167</v>
      </c>
      <c r="Q11" s="70">
        <f t="shared" si="0"/>
        <v>160.09</v>
      </c>
      <c r="R11" s="47">
        <v>9</v>
      </c>
      <c r="S11" s="47">
        <v>9</v>
      </c>
      <c r="T11" s="47">
        <v>4</v>
      </c>
      <c r="U11" s="47">
        <v>4</v>
      </c>
      <c r="V11" s="47">
        <v>12</v>
      </c>
      <c r="W11" s="47">
        <v>11.61</v>
      </c>
      <c r="X11" s="47"/>
      <c r="Y11" s="47"/>
      <c r="Z11" s="65">
        <f t="shared" si="1"/>
        <v>25</v>
      </c>
      <c r="AA11" s="65">
        <f t="shared" si="1"/>
        <v>24.61</v>
      </c>
      <c r="AB11" s="36">
        <f t="shared" si="2"/>
        <v>192</v>
      </c>
      <c r="AC11" s="36">
        <f t="shared" si="2"/>
        <v>184.7</v>
      </c>
      <c r="AD11" s="29">
        <v>748869</v>
      </c>
      <c r="AE11" s="29"/>
      <c r="AF11" s="29">
        <v>146050</v>
      </c>
      <c r="AG11" s="29"/>
      <c r="AH11" s="29">
        <v>131997</v>
      </c>
      <c r="AI11" s="29">
        <v>95107</v>
      </c>
      <c r="AJ11" s="41">
        <f t="shared" si="3"/>
        <v>1122023</v>
      </c>
      <c r="AK11" s="30">
        <v>57519</v>
      </c>
      <c r="AL11" s="30"/>
      <c r="AM11" s="42">
        <f t="shared" si="4"/>
        <v>57519</v>
      </c>
      <c r="AN11" s="43">
        <f t="shared" si="5"/>
        <v>1179542</v>
      </c>
      <c r="AO11" s="57"/>
    </row>
    <row r="12" spans="1:41" ht="61.5">
      <c r="A12" s="46" t="s">
        <v>29</v>
      </c>
      <c r="B12" s="9" t="s">
        <v>52</v>
      </c>
      <c r="C12" s="46" t="s">
        <v>53</v>
      </c>
      <c r="D12" s="47">
        <v>4</v>
      </c>
      <c r="E12" s="47">
        <v>4</v>
      </c>
      <c r="F12" s="47">
        <v>2</v>
      </c>
      <c r="G12" s="47">
        <v>1.8</v>
      </c>
      <c r="H12" s="47">
        <v>5</v>
      </c>
      <c r="I12" s="47">
        <v>4.6</v>
      </c>
      <c r="J12" s="47">
        <v>5</v>
      </c>
      <c r="K12" s="47">
        <v>4</v>
      </c>
      <c r="L12" s="47">
        <v>1</v>
      </c>
      <c r="M12" s="47">
        <v>1</v>
      </c>
      <c r="N12" s="47"/>
      <c r="O12" s="47"/>
      <c r="P12" s="70">
        <f t="shared" si="0"/>
        <v>17</v>
      </c>
      <c r="Q12" s="70">
        <f t="shared" si="0"/>
        <v>15.399999999999999</v>
      </c>
      <c r="R12" s="47"/>
      <c r="S12" s="47"/>
      <c r="T12" s="47"/>
      <c r="U12" s="47"/>
      <c r="V12" s="47"/>
      <c r="W12" s="47"/>
      <c r="X12" s="47"/>
      <c r="Y12" s="47"/>
      <c r="Z12" s="65">
        <f t="shared" si="1"/>
        <v>0</v>
      </c>
      <c r="AA12" s="65">
        <f t="shared" si="1"/>
        <v>0</v>
      </c>
      <c r="AB12" s="36">
        <f t="shared" si="2"/>
        <v>17</v>
      </c>
      <c r="AC12" s="36">
        <f t="shared" si="2"/>
        <v>15.399999999999999</v>
      </c>
      <c r="AD12" s="29">
        <v>54071.350000000006</v>
      </c>
      <c r="AE12" s="29"/>
      <c r="AF12" s="29"/>
      <c r="AG12" s="29"/>
      <c r="AH12" s="29">
        <v>11233.22</v>
      </c>
      <c r="AI12" s="29">
        <v>4801.780000000001</v>
      </c>
      <c r="AJ12" s="41">
        <f t="shared" si="3"/>
        <v>70106.35</v>
      </c>
      <c r="AK12" s="30"/>
      <c r="AL12" s="30"/>
      <c r="AM12" s="42">
        <f t="shared" si="4"/>
        <v>0</v>
      </c>
      <c r="AN12" s="43">
        <f t="shared" si="5"/>
        <v>70106.35</v>
      </c>
      <c r="AO12" s="57"/>
    </row>
    <row r="13" spans="1:41" ht="61.5">
      <c r="A13" s="46" t="s">
        <v>30</v>
      </c>
      <c r="B13" s="9" t="s">
        <v>52</v>
      </c>
      <c r="C13" s="46" t="s">
        <v>53</v>
      </c>
      <c r="D13" s="47">
        <v>437</v>
      </c>
      <c r="E13" s="47">
        <v>405.56</v>
      </c>
      <c r="F13" s="47">
        <v>622</v>
      </c>
      <c r="G13" s="47">
        <v>608.61</v>
      </c>
      <c r="H13" s="47">
        <v>337</v>
      </c>
      <c r="I13" s="47">
        <v>330.94999999999993</v>
      </c>
      <c r="J13" s="47">
        <v>28</v>
      </c>
      <c r="K13" s="47">
        <v>28</v>
      </c>
      <c r="L13" s="47">
        <v>7</v>
      </c>
      <c r="M13" s="47">
        <v>7</v>
      </c>
      <c r="N13" s="47">
        <v>0</v>
      </c>
      <c r="O13" s="47">
        <v>0</v>
      </c>
      <c r="P13" s="70">
        <f t="shared" si="0"/>
        <v>1431</v>
      </c>
      <c r="Q13" s="70">
        <f t="shared" si="0"/>
        <v>1380.12</v>
      </c>
      <c r="R13" s="47">
        <v>32</v>
      </c>
      <c r="S13" s="47">
        <v>24.450000000000003</v>
      </c>
      <c r="T13" s="47">
        <v>0</v>
      </c>
      <c r="U13" s="47">
        <v>0</v>
      </c>
      <c r="V13" s="47">
        <v>59</v>
      </c>
      <c r="W13" s="47">
        <v>35.24</v>
      </c>
      <c r="X13" s="47">
        <v>0</v>
      </c>
      <c r="Y13" s="47">
        <v>0</v>
      </c>
      <c r="Z13" s="65">
        <f t="shared" si="1"/>
        <v>91</v>
      </c>
      <c r="AA13" s="65">
        <f t="shared" si="1"/>
        <v>59.690000000000005</v>
      </c>
      <c r="AB13" s="36">
        <f t="shared" si="2"/>
        <v>1522</v>
      </c>
      <c r="AC13" s="36">
        <f t="shared" si="2"/>
        <v>1439.81</v>
      </c>
      <c r="AD13" s="29">
        <v>3495268.58</v>
      </c>
      <c r="AE13" s="29">
        <v>218994.4</v>
      </c>
      <c r="AF13" s="29">
        <v>0</v>
      </c>
      <c r="AG13" s="29">
        <v>30120.55</v>
      </c>
      <c r="AH13" s="29">
        <v>404596.29</v>
      </c>
      <c r="AI13" s="29">
        <v>294844.48</v>
      </c>
      <c r="AJ13" s="41">
        <f t="shared" si="3"/>
        <v>4443824.3</v>
      </c>
      <c r="AK13" s="30">
        <v>66306.05</v>
      </c>
      <c r="AL13" s="30">
        <v>263943.51</v>
      </c>
      <c r="AM13" s="42">
        <f t="shared" si="4"/>
        <v>330249.56</v>
      </c>
      <c r="AN13" s="43">
        <f t="shared" si="5"/>
        <v>4774073.859999999</v>
      </c>
      <c r="AO13" s="57"/>
    </row>
    <row r="14" spans="1:41" ht="61.5">
      <c r="A14" s="46" t="s">
        <v>31</v>
      </c>
      <c r="B14" s="9" t="s">
        <v>52</v>
      </c>
      <c r="C14" s="46" t="s">
        <v>53</v>
      </c>
      <c r="D14" s="47">
        <v>31</v>
      </c>
      <c r="E14" s="47">
        <v>29.7</v>
      </c>
      <c r="F14" s="47">
        <v>8</v>
      </c>
      <c r="G14" s="47">
        <v>7.8</v>
      </c>
      <c r="H14" s="47">
        <v>50</v>
      </c>
      <c r="I14" s="47">
        <v>48.7</v>
      </c>
      <c r="J14" s="47">
        <v>13</v>
      </c>
      <c r="K14" s="47">
        <v>12.5</v>
      </c>
      <c r="L14" s="47">
        <v>1</v>
      </c>
      <c r="M14" s="47">
        <v>1</v>
      </c>
      <c r="N14" s="47">
        <v>0</v>
      </c>
      <c r="O14" s="47">
        <v>0</v>
      </c>
      <c r="P14" s="70">
        <f t="shared" si="0"/>
        <v>103</v>
      </c>
      <c r="Q14" s="70">
        <f t="shared" si="0"/>
        <v>99.7</v>
      </c>
      <c r="R14" s="47">
        <v>4</v>
      </c>
      <c r="S14" s="47">
        <v>4</v>
      </c>
      <c r="T14" s="47">
        <v>1</v>
      </c>
      <c r="U14" s="47">
        <v>1</v>
      </c>
      <c r="V14" s="47">
        <v>0</v>
      </c>
      <c r="W14" s="47">
        <v>0</v>
      </c>
      <c r="X14" s="47">
        <v>0</v>
      </c>
      <c r="Y14" s="47">
        <v>0</v>
      </c>
      <c r="Z14" s="65">
        <f t="shared" si="1"/>
        <v>5</v>
      </c>
      <c r="AA14" s="65">
        <f t="shared" si="1"/>
        <v>5</v>
      </c>
      <c r="AB14" s="36">
        <f t="shared" si="2"/>
        <v>108</v>
      </c>
      <c r="AC14" s="36">
        <f t="shared" si="2"/>
        <v>104.7</v>
      </c>
      <c r="AD14" s="29">
        <v>330178.89</v>
      </c>
      <c r="AE14" s="29">
        <v>0</v>
      </c>
      <c r="AF14" s="29">
        <v>0</v>
      </c>
      <c r="AG14" s="29">
        <v>4179.16</v>
      </c>
      <c r="AH14" s="29">
        <v>54916.61</v>
      </c>
      <c r="AI14" s="29">
        <v>29388.82</v>
      </c>
      <c r="AJ14" s="41">
        <f t="shared" si="3"/>
        <v>418663.48</v>
      </c>
      <c r="AK14" s="30">
        <v>47125.2</v>
      </c>
      <c r="AL14" s="30"/>
      <c r="AM14" s="42">
        <f t="shared" si="4"/>
        <v>47125.2</v>
      </c>
      <c r="AN14" s="43">
        <f t="shared" si="5"/>
        <v>465788.68</v>
      </c>
      <c r="AO14" s="57"/>
    </row>
    <row r="15" spans="1:41" ht="61.5">
      <c r="A15" s="46" t="s">
        <v>80</v>
      </c>
      <c r="B15" s="9" t="s">
        <v>52</v>
      </c>
      <c r="C15" s="46" t="s">
        <v>53</v>
      </c>
      <c r="D15" s="76">
        <v>20</v>
      </c>
      <c r="E15" s="75">
        <v>17.29</v>
      </c>
      <c r="F15" s="75">
        <v>24</v>
      </c>
      <c r="G15" s="75">
        <v>22.76</v>
      </c>
      <c r="H15" s="75">
        <v>70</v>
      </c>
      <c r="I15" s="75">
        <v>66.1</v>
      </c>
      <c r="J15" s="75">
        <v>17</v>
      </c>
      <c r="K15" s="75">
        <v>16.91</v>
      </c>
      <c r="L15" s="75">
        <v>3</v>
      </c>
      <c r="M15" s="75">
        <v>3</v>
      </c>
      <c r="N15" s="75">
        <v>12</v>
      </c>
      <c r="O15" s="75">
        <v>12</v>
      </c>
      <c r="P15" s="70">
        <f t="shared" si="0"/>
        <v>146</v>
      </c>
      <c r="Q15" s="70">
        <f t="shared" si="0"/>
        <v>138.06</v>
      </c>
      <c r="R15" s="75">
        <v>2</v>
      </c>
      <c r="S15" s="75">
        <v>2</v>
      </c>
      <c r="T15" s="75"/>
      <c r="U15" s="75"/>
      <c r="V15" s="75">
        <v>5</v>
      </c>
      <c r="W15" s="75">
        <v>5</v>
      </c>
      <c r="X15" s="75"/>
      <c r="Y15" s="75"/>
      <c r="Z15" s="65">
        <f t="shared" si="1"/>
        <v>7</v>
      </c>
      <c r="AA15" s="65">
        <f t="shared" si="1"/>
        <v>7</v>
      </c>
      <c r="AB15" s="36">
        <f t="shared" si="2"/>
        <v>153</v>
      </c>
      <c r="AC15" s="36">
        <f t="shared" si="2"/>
        <v>145.06</v>
      </c>
      <c r="AD15" s="53">
        <v>340469</v>
      </c>
      <c r="AE15" s="68">
        <v>5029.81</v>
      </c>
      <c r="AF15" s="68">
        <v>43215</v>
      </c>
      <c r="AG15" s="68">
        <v>428.9</v>
      </c>
      <c r="AH15" s="68">
        <v>88215.59</v>
      </c>
      <c r="AI15" s="68">
        <v>26256</v>
      </c>
      <c r="AJ15" s="41">
        <f t="shared" si="3"/>
        <v>503614.30000000005</v>
      </c>
      <c r="AK15" s="53">
        <v>34834</v>
      </c>
      <c r="AL15" s="101"/>
      <c r="AM15" s="42">
        <f t="shared" si="4"/>
        <v>34834</v>
      </c>
      <c r="AN15" s="43">
        <f t="shared" si="5"/>
        <v>538448.3</v>
      </c>
      <c r="AO15" s="57"/>
    </row>
    <row r="16" spans="1:41" ht="61.5">
      <c r="A16" s="46" t="s">
        <v>33</v>
      </c>
      <c r="B16" s="9" t="s">
        <v>52</v>
      </c>
      <c r="C16" s="46" t="s">
        <v>53</v>
      </c>
      <c r="D16" s="76">
        <v>35</v>
      </c>
      <c r="E16" s="75">
        <v>33.68</v>
      </c>
      <c r="F16" s="75">
        <v>33</v>
      </c>
      <c r="G16" s="75">
        <v>30.8</v>
      </c>
      <c r="H16" s="75">
        <v>131</v>
      </c>
      <c r="I16" s="75">
        <v>123.87</v>
      </c>
      <c r="J16" s="75">
        <v>29</v>
      </c>
      <c r="K16" s="75">
        <v>27.39</v>
      </c>
      <c r="L16" s="75">
        <v>4</v>
      </c>
      <c r="M16" s="75">
        <v>4</v>
      </c>
      <c r="N16" s="75"/>
      <c r="O16" s="75"/>
      <c r="P16" s="70">
        <f t="shared" si="0"/>
        <v>232</v>
      </c>
      <c r="Q16" s="70">
        <f t="shared" si="0"/>
        <v>219.74</v>
      </c>
      <c r="R16" s="75">
        <v>2</v>
      </c>
      <c r="S16" s="75">
        <v>2</v>
      </c>
      <c r="T16" s="75"/>
      <c r="U16" s="75"/>
      <c r="V16" s="75">
        <v>8</v>
      </c>
      <c r="W16" s="75">
        <v>8</v>
      </c>
      <c r="X16" s="75"/>
      <c r="Y16" s="75"/>
      <c r="Z16" s="65">
        <f t="shared" si="1"/>
        <v>10</v>
      </c>
      <c r="AA16" s="65">
        <f t="shared" si="1"/>
        <v>10</v>
      </c>
      <c r="AB16" s="36">
        <f t="shared" si="2"/>
        <v>242</v>
      </c>
      <c r="AC16" s="36">
        <f t="shared" si="2"/>
        <v>229.74</v>
      </c>
      <c r="AD16" s="53">
        <v>593914.4</v>
      </c>
      <c r="AE16" s="68">
        <v>8810.81</v>
      </c>
      <c r="AF16" s="68">
        <v>1275</v>
      </c>
      <c r="AG16" s="68">
        <v>2083.19</v>
      </c>
      <c r="AH16" s="68">
        <v>143267.86</v>
      </c>
      <c r="AI16" s="68">
        <v>47625.44</v>
      </c>
      <c r="AJ16" s="41">
        <f t="shared" si="3"/>
        <v>796976.7</v>
      </c>
      <c r="AK16" s="53">
        <v>39648.38</v>
      </c>
      <c r="AL16" s="101"/>
      <c r="AM16" s="42">
        <f t="shared" si="4"/>
        <v>39648.38</v>
      </c>
      <c r="AN16" s="43">
        <f t="shared" si="5"/>
        <v>836625.08</v>
      </c>
      <c r="AO16" s="57"/>
    </row>
    <row r="17" spans="1:41" ht="61.5">
      <c r="A17" s="46" t="s">
        <v>81</v>
      </c>
      <c r="B17" s="9" t="s">
        <v>52</v>
      </c>
      <c r="C17" s="46" t="s">
        <v>53</v>
      </c>
      <c r="D17" s="76">
        <v>33</v>
      </c>
      <c r="E17" s="75">
        <v>29</v>
      </c>
      <c r="F17" s="75">
        <v>30</v>
      </c>
      <c r="G17" s="75">
        <v>28</v>
      </c>
      <c r="H17" s="75">
        <v>23</v>
      </c>
      <c r="I17" s="75">
        <v>23</v>
      </c>
      <c r="J17" s="75">
        <v>5</v>
      </c>
      <c r="K17" s="75">
        <v>5</v>
      </c>
      <c r="L17" s="75"/>
      <c r="M17" s="75"/>
      <c r="N17" s="75">
        <v>5</v>
      </c>
      <c r="O17" s="75">
        <v>1</v>
      </c>
      <c r="P17" s="70">
        <f t="shared" si="0"/>
        <v>96</v>
      </c>
      <c r="Q17" s="70">
        <f t="shared" si="0"/>
        <v>86</v>
      </c>
      <c r="R17" s="69">
        <v>0</v>
      </c>
      <c r="S17" s="69"/>
      <c r="T17" s="69"/>
      <c r="U17" s="69"/>
      <c r="V17" s="69"/>
      <c r="W17" s="69"/>
      <c r="X17" s="69"/>
      <c r="Y17" s="69"/>
      <c r="Z17" s="65">
        <f t="shared" si="1"/>
        <v>0</v>
      </c>
      <c r="AA17" s="65">
        <f t="shared" si="1"/>
        <v>0</v>
      </c>
      <c r="AB17" s="36">
        <f t="shared" si="2"/>
        <v>96</v>
      </c>
      <c r="AC17" s="36">
        <f t="shared" si="2"/>
        <v>86</v>
      </c>
      <c r="AD17" s="53">
        <v>262650</v>
      </c>
      <c r="AE17" s="68">
        <v>16188</v>
      </c>
      <c r="AF17" s="68">
        <v>0</v>
      </c>
      <c r="AG17" s="68">
        <v>0</v>
      </c>
      <c r="AH17" s="68">
        <v>46572</v>
      </c>
      <c r="AI17" s="68">
        <v>25284</v>
      </c>
      <c r="AJ17" s="41">
        <f t="shared" si="3"/>
        <v>350694</v>
      </c>
      <c r="AK17" s="101">
        <v>0</v>
      </c>
      <c r="AL17" s="101"/>
      <c r="AM17" s="42">
        <f t="shared" si="4"/>
        <v>0</v>
      </c>
      <c r="AN17" s="43">
        <f t="shared" si="5"/>
        <v>350694</v>
      </c>
      <c r="AO17" s="57"/>
    </row>
    <row r="18" spans="1:41" ht="61.5">
      <c r="A18" s="46" t="s">
        <v>35</v>
      </c>
      <c r="B18" s="9" t="s">
        <v>52</v>
      </c>
      <c r="C18" s="46" t="s">
        <v>53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70">
        <f t="shared" si="0"/>
        <v>0</v>
      </c>
      <c r="Q18" s="70">
        <f t="shared" si="0"/>
        <v>0</v>
      </c>
      <c r="R18" s="47"/>
      <c r="S18" s="47"/>
      <c r="T18" s="47"/>
      <c r="U18" s="47"/>
      <c r="V18" s="47"/>
      <c r="W18" s="47"/>
      <c r="X18" s="47"/>
      <c r="Y18" s="47"/>
      <c r="Z18" s="65">
        <f t="shared" si="1"/>
        <v>0</v>
      </c>
      <c r="AA18" s="65">
        <f t="shared" si="1"/>
        <v>0</v>
      </c>
      <c r="AB18" s="36">
        <f t="shared" si="2"/>
        <v>0</v>
      </c>
      <c r="AC18" s="36">
        <f t="shared" si="2"/>
        <v>0</v>
      </c>
      <c r="AD18" s="29"/>
      <c r="AE18" s="29"/>
      <c r="AF18" s="29"/>
      <c r="AG18" s="29"/>
      <c r="AH18" s="29"/>
      <c r="AI18" s="29"/>
      <c r="AJ18" s="41">
        <f t="shared" si="3"/>
        <v>0</v>
      </c>
      <c r="AK18" s="30"/>
      <c r="AL18" s="30"/>
      <c r="AM18" s="42">
        <f t="shared" si="4"/>
        <v>0</v>
      </c>
      <c r="AN18" s="43">
        <f t="shared" si="5"/>
        <v>0</v>
      </c>
      <c r="AO18" s="57"/>
    </row>
    <row r="19" spans="1:41" ht="61.5">
      <c r="A19" s="46" t="s">
        <v>36</v>
      </c>
      <c r="B19" s="9" t="s">
        <v>52</v>
      </c>
      <c r="C19" s="46" t="s">
        <v>53</v>
      </c>
      <c r="D19" s="80">
        <v>6</v>
      </c>
      <c r="E19" s="77">
        <v>4.4</v>
      </c>
      <c r="F19" s="77">
        <v>26</v>
      </c>
      <c r="G19" s="77">
        <v>21</v>
      </c>
      <c r="H19" s="77">
        <v>133</v>
      </c>
      <c r="I19" s="77">
        <v>118.3</v>
      </c>
      <c r="J19" s="77">
        <v>64</v>
      </c>
      <c r="K19" s="77">
        <v>56.6</v>
      </c>
      <c r="L19" s="77">
        <v>33</v>
      </c>
      <c r="M19" s="77">
        <v>30.7</v>
      </c>
      <c r="N19" s="77">
        <v>0</v>
      </c>
      <c r="O19" s="77">
        <v>0</v>
      </c>
      <c r="P19" s="70">
        <f t="shared" si="0"/>
        <v>262</v>
      </c>
      <c r="Q19" s="70">
        <f t="shared" si="0"/>
        <v>230.99999999999997</v>
      </c>
      <c r="R19" s="77">
        <v>2</v>
      </c>
      <c r="S19" s="77">
        <v>2</v>
      </c>
      <c r="T19" s="77"/>
      <c r="U19" s="77"/>
      <c r="V19" s="77"/>
      <c r="W19" s="77"/>
      <c r="X19" s="77"/>
      <c r="Y19" s="77"/>
      <c r="Z19" s="65">
        <f t="shared" si="1"/>
        <v>2</v>
      </c>
      <c r="AA19" s="65">
        <f t="shared" si="1"/>
        <v>2</v>
      </c>
      <c r="AB19" s="36">
        <f t="shared" si="2"/>
        <v>264</v>
      </c>
      <c r="AC19" s="36">
        <f t="shared" si="2"/>
        <v>232.99999999999997</v>
      </c>
      <c r="AD19" s="78">
        <v>740077.17</v>
      </c>
      <c r="AE19" s="79">
        <v>3529</v>
      </c>
      <c r="AF19" s="79"/>
      <c r="AG19" s="79">
        <v>26.72</v>
      </c>
      <c r="AH19" s="79">
        <v>146913.3</v>
      </c>
      <c r="AI19" s="79">
        <v>63960.02</v>
      </c>
      <c r="AJ19" s="41">
        <f t="shared" si="3"/>
        <v>954506.21</v>
      </c>
      <c r="AK19" s="53">
        <v>4892.82</v>
      </c>
      <c r="AL19" s="30"/>
      <c r="AM19" s="42">
        <f t="shared" si="4"/>
        <v>4892.82</v>
      </c>
      <c r="AN19" s="43">
        <f t="shared" si="5"/>
        <v>959399.0299999999</v>
      </c>
      <c r="AO19" s="57"/>
    </row>
    <row r="20" spans="1:41" ht="61.5">
      <c r="A20" s="46" t="s">
        <v>37</v>
      </c>
      <c r="B20" s="9" t="s">
        <v>56</v>
      </c>
      <c r="C20" s="46" t="s">
        <v>53</v>
      </c>
      <c r="D20" s="47">
        <v>717</v>
      </c>
      <c r="E20" s="47">
        <v>652.09</v>
      </c>
      <c r="F20" s="47">
        <v>299</v>
      </c>
      <c r="G20" s="47">
        <v>283.22</v>
      </c>
      <c r="H20" s="47">
        <v>773</v>
      </c>
      <c r="I20" s="47">
        <v>741.48</v>
      </c>
      <c r="J20" s="47">
        <v>87</v>
      </c>
      <c r="K20" s="47">
        <v>86.58</v>
      </c>
      <c r="L20" s="47">
        <v>8</v>
      </c>
      <c r="M20" s="47">
        <v>7.8</v>
      </c>
      <c r="N20" s="47">
        <v>0</v>
      </c>
      <c r="O20" s="47">
        <v>0</v>
      </c>
      <c r="P20" s="70">
        <f t="shared" si="0"/>
        <v>1884</v>
      </c>
      <c r="Q20" s="70">
        <f t="shared" si="0"/>
        <v>1771.1699999999998</v>
      </c>
      <c r="R20" s="47">
        <v>102</v>
      </c>
      <c r="S20" s="47">
        <v>102</v>
      </c>
      <c r="T20" s="47">
        <v>0</v>
      </c>
      <c r="U20" s="47">
        <v>0</v>
      </c>
      <c r="V20" s="47">
        <v>35</v>
      </c>
      <c r="W20" s="47">
        <v>35</v>
      </c>
      <c r="X20" s="47">
        <v>0</v>
      </c>
      <c r="Y20" s="47">
        <v>0</v>
      </c>
      <c r="Z20" s="65">
        <f t="shared" si="1"/>
        <v>137</v>
      </c>
      <c r="AA20" s="65">
        <f t="shared" si="1"/>
        <v>137</v>
      </c>
      <c r="AB20" s="36">
        <f t="shared" si="2"/>
        <v>2021</v>
      </c>
      <c r="AC20" s="36">
        <f t="shared" si="2"/>
        <v>1908.1699999999998</v>
      </c>
      <c r="AD20" s="29">
        <v>4345767</v>
      </c>
      <c r="AE20" s="29">
        <v>11984</v>
      </c>
      <c r="AF20" s="29">
        <v>0</v>
      </c>
      <c r="AG20" s="29">
        <v>1438</v>
      </c>
      <c r="AH20" s="29">
        <v>835965</v>
      </c>
      <c r="AI20" s="29">
        <v>322642</v>
      </c>
      <c r="AJ20" s="41">
        <f t="shared" si="3"/>
        <v>5517796</v>
      </c>
      <c r="AK20" s="30">
        <v>679320</v>
      </c>
      <c r="AL20" s="30">
        <v>0</v>
      </c>
      <c r="AM20" s="42">
        <f t="shared" si="4"/>
        <v>679320</v>
      </c>
      <c r="AN20" s="43">
        <f t="shared" si="5"/>
        <v>6197116</v>
      </c>
      <c r="AO20" s="57"/>
    </row>
    <row r="21" spans="1:41" ht="61.5">
      <c r="A21" s="46" t="s">
        <v>38</v>
      </c>
      <c r="B21" s="9" t="s">
        <v>52</v>
      </c>
      <c r="C21" s="46" t="s">
        <v>53</v>
      </c>
      <c r="D21" s="76">
        <v>343</v>
      </c>
      <c r="E21" s="75">
        <v>316.1</v>
      </c>
      <c r="F21" s="75">
        <v>482</v>
      </c>
      <c r="G21" s="75">
        <v>461.3</v>
      </c>
      <c r="H21" s="75">
        <v>1377</v>
      </c>
      <c r="I21" s="75">
        <v>1353.8</v>
      </c>
      <c r="J21" s="75">
        <v>177</v>
      </c>
      <c r="K21" s="75">
        <v>171.2</v>
      </c>
      <c r="L21" s="75">
        <v>94</v>
      </c>
      <c r="M21" s="75">
        <v>91.2</v>
      </c>
      <c r="N21" s="75">
        <v>62</v>
      </c>
      <c r="O21" s="75">
        <v>26.8</v>
      </c>
      <c r="P21" s="70">
        <f t="shared" si="0"/>
        <v>2535</v>
      </c>
      <c r="Q21" s="70">
        <f t="shared" si="0"/>
        <v>2420.3999999999996</v>
      </c>
      <c r="R21" s="75">
        <v>19</v>
      </c>
      <c r="S21" s="75">
        <v>19</v>
      </c>
      <c r="T21" s="75">
        <v>14</v>
      </c>
      <c r="U21" s="75">
        <v>14</v>
      </c>
      <c r="V21" s="75">
        <v>5</v>
      </c>
      <c r="W21" s="75">
        <v>5</v>
      </c>
      <c r="X21" s="75">
        <v>0</v>
      </c>
      <c r="Y21" s="75">
        <v>0</v>
      </c>
      <c r="Z21" s="65">
        <f t="shared" si="1"/>
        <v>38</v>
      </c>
      <c r="AA21" s="65">
        <f t="shared" si="1"/>
        <v>38</v>
      </c>
      <c r="AB21" s="36">
        <f t="shared" si="2"/>
        <v>2573</v>
      </c>
      <c r="AC21" s="36">
        <f t="shared" si="2"/>
        <v>2458.3999999999996</v>
      </c>
      <c r="AD21" s="53">
        <v>6400644</v>
      </c>
      <c r="AE21" s="68">
        <v>400180</v>
      </c>
      <c r="AF21" s="68">
        <v>0</v>
      </c>
      <c r="AG21" s="68">
        <v>32300</v>
      </c>
      <c r="AH21" s="68">
        <v>767307</v>
      </c>
      <c r="AI21" s="68">
        <v>573619</v>
      </c>
      <c r="AJ21" s="41">
        <f t="shared" si="3"/>
        <v>8174050</v>
      </c>
      <c r="AK21" s="53">
        <v>427196</v>
      </c>
      <c r="AL21" s="101"/>
      <c r="AM21" s="42">
        <f t="shared" si="4"/>
        <v>427196</v>
      </c>
      <c r="AN21" s="43">
        <f t="shared" si="5"/>
        <v>8601246</v>
      </c>
      <c r="AO21" s="57"/>
    </row>
    <row r="22" spans="1:41" ht="61.5">
      <c r="A22" s="46" t="s">
        <v>39</v>
      </c>
      <c r="B22" s="9" t="s">
        <v>56</v>
      </c>
      <c r="C22" s="46" t="s">
        <v>53</v>
      </c>
      <c r="D22" s="47">
        <v>7</v>
      </c>
      <c r="E22" s="47">
        <v>5.89</v>
      </c>
      <c r="F22" s="47">
        <v>16</v>
      </c>
      <c r="G22" s="47">
        <v>15.76</v>
      </c>
      <c r="H22" s="47">
        <v>36</v>
      </c>
      <c r="I22" s="47">
        <v>35.61</v>
      </c>
      <c r="J22" s="47">
        <v>17</v>
      </c>
      <c r="K22" s="47">
        <v>16.67</v>
      </c>
      <c r="L22" s="47">
        <v>1</v>
      </c>
      <c r="M22" s="47">
        <v>1</v>
      </c>
      <c r="N22" s="47"/>
      <c r="O22" s="47"/>
      <c r="P22" s="70">
        <f t="shared" si="0"/>
        <v>77</v>
      </c>
      <c r="Q22" s="70">
        <f t="shared" si="0"/>
        <v>74.93</v>
      </c>
      <c r="R22" s="47"/>
      <c r="S22" s="47"/>
      <c r="T22" s="47"/>
      <c r="U22" s="47"/>
      <c r="V22" s="47"/>
      <c r="W22" s="47"/>
      <c r="X22" s="47"/>
      <c r="Y22" s="47"/>
      <c r="Z22" s="65">
        <f t="shared" si="1"/>
        <v>0</v>
      </c>
      <c r="AA22" s="65">
        <f t="shared" si="1"/>
        <v>0</v>
      </c>
      <c r="AB22" s="36">
        <f t="shared" si="2"/>
        <v>77</v>
      </c>
      <c r="AC22" s="36">
        <f t="shared" si="2"/>
        <v>74.93</v>
      </c>
      <c r="AD22" s="29">
        <v>234455.35</v>
      </c>
      <c r="AE22" s="29">
        <v>281.46</v>
      </c>
      <c r="AF22" s="29"/>
      <c r="AG22" s="29"/>
      <c r="AH22" s="29">
        <v>45451.1</v>
      </c>
      <c r="AI22" s="29">
        <v>19259.67</v>
      </c>
      <c r="AJ22" s="41">
        <f t="shared" si="3"/>
        <v>299447.57999999996</v>
      </c>
      <c r="AK22" s="30"/>
      <c r="AL22" s="30"/>
      <c r="AM22" s="42">
        <f t="shared" si="4"/>
        <v>0</v>
      </c>
      <c r="AN22" s="43">
        <f t="shared" si="5"/>
        <v>299447.57999999996</v>
      </c>
      <c r="AO22" s="57"/>
    </row>
    <row r="23" spans="1:41" ht="61.5">
      <c r="A23" s="46" t="s">
        <v>40</v>
      </c>
      <c r="B23" s="9" t="s">
        <v>52</v>
      </c>
      <c r="C23" s="46" t="s">
        <v>53</v>
      </c>
      <c r="D23" s="76">
        <v>257</v>
      </c>
      <c r="E23" s="75">
        <v>234</v>
      </c>
      <c r="F23" s="75">
        <v>432</v>
      </c>
      <c r="G23" s="75">
        <v>409.1</v>
      </c>
      <c r="H23" s="75">
        <v>1114</v>
      </c>
      <c r="I23" s="75">
        <v>1065.1</v>
      </c>
      <c r="J23" s="75">
        <v>385</v>
      </c>
      <c r="K23" s="75">
        <v>366.5</v>
      </c>
      <c r="L23" s="75">
        <v>18</v>
      </c>
      <c r="M23" s="75">
        <v>17.6</v>
      </c>
      <c r="N23" s="75">
        <v>303</v>
      </c>
      <c r="O23" s="75">
        <v>294.5</v>
      </c>
      <c r="P23" s="70">
        <f t="shared" si="0"/>
        <v>2509</v>
      </c>
      <c r="Q23" s="70">
        <f t="shared" si="0"/>
        <v>2386.7999999999997</v>
      </c>
      <c r="R23" s="75">
        <v>12</v>
      </c>
      <c r="S23" s="75">
        <v>12</v>
      </c>
      <c r="T23" s="75">
        <v>0</v>
      </c>
      <c r="U23" s="75">
        <v>0</v>
      </c>
      <c r="V23" s="75">
        <v>3</v>
      </c>
      <c r="W23" s="75">
        <v>2.4</v>
      </c>
      <c r="X23" s="75">
        <v>0</v>
      </c>
      <c r="Y23" s="75">
        <v>0</v>
      </c>
      <c r="Z23" s="65">
        <f t="shared" si="1"/>
        <v>15</v>
      </c>
      <c r="AA23" s="65">
        <f t="shared" si="1"/>
        <v>14.4</v>
      </c>
      <c r="AB23" s="36">
        <f t="shared" si="2"/>
        <v>2524</v>
      </c>
      <c r="AC23" s="36">
        <f t="shared" si="2"/>
        <v>2401.2</v>
      </c>
      <c r="AD23" s="53">
        <v>6371966.86999999</v>
      </c>
      <c r="AE23" s="68">
        <v>206238.34999999998</v>
      </c>
      <c r="AF23" s="68">
        <v>15808.4</v>
      </c>
      <c r="AG23" s="68">
        <v>87065.04000000001</v>
      </c>
      <c r="AH23" s="68">
        <v>1570387.5500000003</v>
      </c>
      <c r="AI23" s="68">
        <v>530232.07</v>
      </c>
      <c r="AJ23" s="41">
        <f t="shared" si="3"/>
        <v>8781698.27999999</v>
      </c>
      <c r="AK23" s="53">
        <v>166538.37</v>
      </c>
      <c r="AL23" s="101"/>
      <c r="AM23" s="42">
        <f t="shared" si="4"/>
        <v>166538.37</v>
      </c>
      <c r="AN23" s="43">
        <f t="shared" si="5"/>
        <v>8948236.64999999</v>
      </c>
      <c r="AO23" s="57"/>
    </row>
    <row r="24" spans="1:41" ht="61.5">
      <c r="A24" s="46" t="s">
        <v>41</v>
      </c>
      <c r="B24" s="9" t="s">
        <v>52</v>
      </c>
      <c r="C24" s="46" t="s">
        <v>53</v>
      </c>
      <c r="D24" s="77">
        <v>0</v>
      </c>
      <c r="E24" s="77">
        <v>0</v>
      </c>
      <c r="F24" s="77">
        <v>0</v>
      </c>
      <c r="G24" s="77">
        <v>0</v>
      </c>
      <c r="H24" s="77">
        <v>10</v>
      </c>
      <c r="I24" s="77">
        <v>9.4</v>
      </c>
      <c r="J24" s="77">
        <v>3</v>
      </c>
      <c r="K24" s="77">
        <v>2.3</v>
      </c>
      <c r="L24" s="77">
        <v>2</v>
      </c>
      <c r="M24" s="77">
        <v>1.6</v>
      </c>
      <c r="N24" s="77">
        <v>0</v>
      </c>
      <c r="O24" s="77">
        <v>0</v>
      </c>
      <c r="P24" s="70">
        <f t="shared" si="0"/>
        <v>15</v>
      </c>
      <c r="Q24" s="70">
        <f t="shared" si="0"/>
        <v>13.299999999999999</v>
      </c>
      <c r="R24" s="77">
        <v>2</v>
      </c>
      <c r="S24" s="77">
        <v>2</v>
      </c>
      <c r="T24" s="77"/>
      <c r="U24" s="77"/>
      <c r="V24" s="77"/>
      <c r="W24" s="77"/>
      <c r="X24" s="77"/>
      <c r="Y24" s="77"/>
      <c r="Z24" s="65">
        <f t="shared" si="1"/>
        <v>2</v>
      </c>
      <c r="AA24" s="65">
        <f t="shared" si="1"/>
        <v>2</v>
      </c>
      <c r="AB24" s="36">
        <f t="shared" si="2"/>
        <v>17</v>
      </c>
      <c r="AC24" s="36">
        <f t="shared" si="2"/>
        <v>15.299999999999999</v>
      </c>
      <c r="AD24" s="78">
        <v>43297.34</v>
      </c>
      <c r="AE24" s="79"/>
      <c r="AF24" s="79"/>
      <c r="AG24" s="79">
        <v>0</v>
      </c>
      <c r="AH24" s="79">
        <v>6869.85</v>
      </c>
      <c r="AI24" s="79">
        <v>3576.47</v>
      </c>
      <c r="AJ24" s="41">
        <f t="shared" si="3"/>
        <v>53743.659999999996</v>
      </c>
      <c r="AK24" s="53">
        <v>3487.19</v>
      </c>
      <c r="AL24" s="30"/>
      <c r="AM24" s="42">
        <f t="shared" si="4"/>
        <v>3487.19</v>
      </c>
      <c r="AN24" s="43">
        <f t="shared" si="5"/>
        <v>57230.85</v>
      </c>
      <c r="AO24" s="57"/>
    </row>
    <row r="25" spans="1:41" ht="61.5">
      <c r="A25" s="46" t="s">
        <v>42</v>
      </c>
      <c r="B25" s="9" t="s">
        <v>52</v>
      </c>
      <c r="C25" s="46" t="s">
        <v>53</v>
      </c>
      <c r="D25" s="76">
        <v>134</v>
      </c>
      <c r="E25" s="75">
        <v>128</v>
      </c>
      <c r="F25" s="75">
        <v>259</v>
      </c>
      <c r="G25" s="75">
        <v>247</v>
      </c>
      <c r="H25" s="75">
        <v>984</v>
      </c>
      <c r="I25" s="75">
        <v>965</v>
      </c>
      <c r="J25" s="75">
        <v>333</v>
      </c>
      <c r="K25" s="75">
        <v>323</v>
      </c>
      <c r="L25" s="75">
        <v>29</v>
      </c>
      <c r="M25" s="75">
        <v>27</v>
      </c>
      <c r="N25" s="75">
        <v>52</v>
      </c>
      <c r="O25" s="75">
        <v>44</v>
      </c>
      <c r="P25" s="70">
        <f t="shared" si="0"/>
        <v>1791</v>
      </c>
      <c r="Q25" s="70">
        <f t="shared" si="0"/>
        <v>1734</v>
      </c>
      <c r="R25" s="75">
        <v>9</v>
      </c>
      <c r="S25" s="75">
        <v>8</v>
      </c>
      <c r="T25" s="75">
        <v>1</v>
      </c>
      <c r="U25" s="75">
        <v>1</v>
      </c>
      <c r="V25" s="75">
        <v>8</v>
      </c>
      <c r="W25" s="75">
        <v>8</v>
      </c>
      <c r="X25" s="75"/>
      <c r="Y25" s="75"/>
      <c r="Z25" s="65">
        <f t="shared" si="1"/>
        <v>18</v>
      </c>
      <c r="AA25" s="65">
        <f t="shared" si="1"/>
        <v>17</v>
      </c>
      <c r="AB25" s="36">
        <f t="shared" si="2"/>
        <v>1809</v>
      </c>
      <c r="AC25" s="36">
        <f t="shared" si="2"/>
        <v>1751</v>
      </c>
      <c r="AD25" s="53">
        <v>4985782</v>
      </c>
      <c r="AE25" s="68">
        <v>171162</v>
      </c>
      <c r="AF25" s="68">
        <v>14575</v>
      </c>
      <c r="AG25" s="68">
        <v>156284</v>
      </c>
      <c r="AH25" s="68">
        <v>1296387</v>
      </c>
      <c r="AI25" s="68">
        <v>439620</v>
      </c>
      <c r="AJ25" s="41">
        <f t="shared" si="3"/>
        <v>7063810</v>
      </c>
      <c r="AK25" s="101">
        <v>100000</v>
      </c>
      <c r="AL25" s="101"/>
      <c r="AM25" s="42">
        <f t="shared" si="4"/>
        <v>100000</v>
      </c>
      <c r="AN25" s="43">
        <f t="shared" si="5"/>
        <v>7163810</v>
      </c>
      <c r="AO25" s="57"/>
    </row>
    <row r="26" spans="1:41" ht="61.5">
      <c r="A26" s="46" t="s">
        <v>82</v>
      </c>
      <c r="B26" s="9" t="s">
        <v>56</v>
      </c>
      <c r="C26" s="46" t="s">
        <v>53</v>
      </c>
      <c r="D26" s="76">
        <v>98</v>
      </c>
      <c r="E26" s="75">
        <v>93.07</v>
      </c>
      <c r="F26" s="75">
        <v>416</v>
      </c>
      <c r="G26" s="75">
        <v>401.85</v>
      </c>
      <c r="H26" s="75">
        <v>569</v>
      </c>
      <c r="I26" s="75">
        <v>555.79</v>
      </c>
      <c r="J26" s="75">
        <v>165</v>
      </c>
      <c r="K26" s="75">
        <v>163.93</v>
      </c>
      <c r="L26" s="75">
        <v>42</v>
      </c>
      <c r="M26" s="75">
        <v>41.45</v>
      </c>
      <c r="N26" s="75">
        <v>1</v>
      </c>
      <c r="O26" s="75">
        <v>0.95</v>
      </c>
      <c r="P26" s="70">
        <f t="shared" si="0"/>
        <v>1291</v>
      </c>
      <c r="Q26" s="70">
        <f t="shared" si="0"/>
        <v>1257.0400000000002</v>
      </c>
      <c r="R26" s="75">
        <v>5</v>
      </c>
      <c r="S26" s="75">
        <v>5</v>
      </c>
      <c r="T26" s="75">
        <v>0</v>
      </c>
      <c r="U26" s="75">
        <v>0</v>
      </c>
      <c r="V26" s="75">
        <v>83</v>
      </c>
      <c r="W26" s="75">
        <v>83</v>
      </c>
      <c r="X26" s="75">
        <v>0</v>
      </c>
      <c r="Y26" s="75">
        <v>0</v>
      </c>
      <c r="Z26" s="65">
        <f t="shared" si="1"/>
        <v>88</v>
      </c>
      <c r="AA26" s="65">
        <f t="shared" si="1"/>
        <v>88</v>
      </c>
      <c r="AB26" s="36">
        <f t="shared" si="2"/>
        <v>1379</v>
      </c>
      <c r="AC26" s="36">
        <f t="shared" si="2"/>
        <v>1345.0400000000002</v>
      </c>
      <c r="AD26" s="53">
        <v>4273558.94</v>
      </c>
      <c r="AE26" s="68">
        <v>116607.26</v>
      </c>
      <c r="AF26" s="68">
        <v>190</v>
      </c>
      <c r="AG26" s="68">
        <v>828</v>
      </c>
      <c r="AH26" s="68">
        <v>866783.21</v>
      </c>
      <c r="AI26" s="68">
        <v>393251.83</v>
      </c>
      <c r="AJ26" s="41">
        <f t="shared" si="3"/>
        <v>5651219.24</v>
      </c>
      <c r="AK26" s="101">
        <v>842892</v>
      </c>
      <c r="AL26" s="101"/>
      <c r="AM26" s="42">
        <f t="shared" si="4"/>
        <v>842892</v>
      </c>
      <c r="AN26" s="43">
        <f t="shared" si="5"/>
        <v>6494111.24</v>
      </c>
      <c r="AO26" s="57"/>
    </row>
    <row r="27" spans="1:41" ht="61.5">
      <c r="A27" s="46" t="s">
        <v>44</v>
      </c>
      <c r="B27" s="9" t="s">
        <v>52</v>
      </c>
      <c r="C27" s="46" t="s">
        <v>53</v>
      </c>
      <c r="D27" s="47">
        <v>1516</v>
      </c>
      <c r="E27" s="71">
        <v>1411.01472</v>
      </c>
      <c r="F27" s="47">
        <v>695</v>
      </c>
      <c r="G27" s="71">
        <v>667.89456</v>
      </c>
      <c r="H27" s="47">
        <v>101</v>
      </c>
      <c r="I27" s="71">
        <v>97.96666666667</v>
      </c>
      <c r="J27" s="47">
        <v>11</v>
      </c>
      <c r="K27" s="47">
        <v>11</v>
      </c>
      <c r="L27" s="47">
        <v>8</v>
      </c>
      <c r="M27" s="47">
        <v>8</v>
      </c>
      <c r="N27" s="47">
        <v>7</v>
      </c>
      <c r="O27" s="47">
        <v>0.96</v>
      </c>
      <c r="P27" s="70">
        <f t="shared" si="0"/>
        <v>2338</v>
      </c>
      <c r="Q27" s="70">
        <f t="shared" si="0"/>
        <v>2196.8359466666698</v>
      </c>
      <c r="R27" s="47">
        <v>171</v>
      </c>
      <c r="S27" s="47">
        <v>171</v>
      </c>
      <c r="T27" s="47"/>
      <c r="U27" s="47"/>
      <c r="V27" s="47">
        <v>41</v>
      </c>
      <c r="W27" s="47">
        <v>41</v>
      </c>
      <c r="X27" s="47"/>
      <c r="Y27" s="47"/>
      <c r="Z27" s="65">
        <f t="shared" si="1"/>
        <v>212</v>
      </c>
      <c r="AA27" s="65">
        <f t="shared" si="1"/>
        <v>212</v>
      </c>
      <c r="AB27" s="36">
        <f t="shared" si="2"/>
        <v>2550</v>
      </c>
      <c r="AC27" s="36">
        <f t="shared" si="2"/>
        <v>2408.8359466666698</v>
      </c>
      <c r="AD27" s="29">
        <v>4175489.5700000976</v>
      </c>
      <c r="AE27" s="29">
        <v>163059.81000000055</v>
      </c>
      <c r="AF27" s="29">
        <v>4995</v>
      </c>
      <c r="AG27" s="29">
        <v>260907.33000000022</v>
      </c>
      <c r="AH27" s="29">
        <v>313291.3200000003</v>
      </c>
      <c r="AI27" s="29">
        <v>345885.9599999992</v>
      </c>
      <c r="AJ27" s="41">
        <f t="shared" si="3"/>
        <v>5263628.990000098</v>
      </c>
      <c r="AK27" s="30">
        <v>930536</v>
      </c>
      <c r="AL27" s="30">
        <v>750</v>
      </c>
      <c r="AM27" s="42">
        <f t="shared" si="4"/>
        <v>931286</v>
      </c>
      <c r="AN27" s="43">
        <f t="shared" si="5"/>
        <v>6194914.990000098</v>
      </c>
      <c r="AO27" s="57"/>
    </row>
    <row r="28" spans="1:41" ht="61.5">
      <c r="A28" s="46" t="s">
        <v>83</v>
      </c>
      <c r="B28" s="9" t="s">
        <v>52</v>
      </c>
      <c r="C28" s="46" t="s">
        <v>53</v>
      </c>
      <c r="D28" s="47"/>
      <c r="E28" s="47"/>
      <c r="F28" s="47">
        <v>44</v>
      </c>
      <c r="G28" s="47">
        <v>44</v>
      </c>
      <c r="H28" s="47">
        <v>26</v>
      </c>
      <c r="I28" s="47">
        <v>26</v>
      </c>
      <c r="J28" s="47">
        <v>104</v>
      </c>
      <c r="K28" s="47">
        <v>104</v>
      </c>
      <c r="L28" s="47">
        <v>6</v>
      </c>
      <c r="M28" s="47">
        <v>6</v>
      </c>
      <c r="N28" s="47">
        <v>3</v>
      </c>
      <c r="O28" s="47">
        <v>3</v>
      </c>
      <c r="P28" s="70">
        <f t="shared" si="0"/>
        <v>183</v>
      </c>
      <c r="Q28" s="70">
        <f t="shared" si="0"/>
        <v>183</v>
      </c>
      <c r="R28" s="47">
        <v>21</v>
      </c>
      <c r="S28" s="47">
        <v>21</v>
      </c>
      <c r="T28" s="47">
        <v>0</v>
      </c>
      <c r="U28" s="47">
        <v>0</v>
      </c>
      <c r="V28" s="47"/>
      <c r="W28" s="47"/>
      <c r="X28" s="47"/>
      <c r="Y28" s="47"/>
      <c r="Z28" s="65">
        <f t="shared" si="1"/>
        <v>21</v>
      </c>
      <c r="AA28" s="65">
        <f t="shared" si="1"/>
        <v>21</v>
      </c>
      <c r="AB28" s="36">
        <f t="shared" si="2"/>
        <v>204</v>
      </c>
      <c r="AC28" s="36">
        <f t="shared" si="2"/>
        <v>204</v>
      </c>
      <c r="AD28" s="29">
        <v>734601.39</v>
      </c>
      <c r="AE28" s="29">
        <v>55770.79</v>
      </c>
      <c r="AF28" s="29"/>
      <c r="AG28" s="29"/>
      <c r="AH28" s="29">
        <v>178993.97</v>
      </c>
      <c r="AI28" s="29">
        <v>93583.34</v>
      </c>
      <c r="AJ28" s="41">
        <f t="shared" si="3"/>
        <v>1062949.49</v>
      </c>
      <c r="AK28" s="30">
        <v>212954.41</v>
      </c>
      <c r="AL28" s="30"/>
      <c r="AM28" s="42">
        <f t="shared" si="4"/>
        <v>212954.41</v>
      </c>
      <c r="AN28" s="43">
        <f t="shared" si="5"/>
        <v>1275903.9</v>
      </c>
      <c r="AO28" s="57"/>
    </row>
    <row r="29" spans="1:41" ht="61.5">
      <c r="A29" s="46" t="s">
        <v>46</v>
      </c>
      <c r="B29" s="9" t="s">
        <v>52</v>
      </c>
      <c r="C29" s="46" t="s">
        <v>53</v>
      </c>
      <c r="D29" s="76">
        <v>22</v>
      </c>
      <c r="E29" s="75">
        <v>22</v>
      </c>
      <c r="F29" s="75">
        <v>15</v>
      </c>
      <c r="G29" s="75">
        <v>14.6</v>
      </c>
      <c r="H29" s="75">
        <v>53</v>
      </c>
      <c r="I29" s="75">
        <v>50.9</v>
      </c>
      <c r="J29" s="75">
        <v>7</v>
      </c>
      <c r="K29" s="75">
        <v>7</v>
      </c>
      <c r="L29" s="75">
        <v>6</v>
      </c>
      <c r="M29" s="75">
        <v>6</v>
      </c>
      <c r="N29" s="75"/>
      <c r="O29" s="75"/>
      <c r="P29" s="70">
        <f t="shared" si="0"/>
        <v>103</v>
      </c>
      <c r="Q29" s="70">
        <f t="shared" si="0"/>
        <v>100.5</v>
      </c>
      <c r="R29" s="75"/>
      <c r="S29" s="75"/>
      <c r="T29" s="75"/>
      <c r="U29" s="75"/>
      <c r="V29" s="75">
        <v>3</v>
      </c>
      <c r="W29" s="75">
        <v>2.2</v>
      </c>
      <c r="X29" s="75"/>
      <c r="Y29" s="75"/>
      <c r="Z29" s="65">
        <f t="shared" si="1"/>
        <v>3</v>
      </c>
      <c r="AA29" s="65">
        <f t="shared" si="1"/>
        <v>2.2</v>
      </c>
      <c r="AB29" s="36">
        <f t="shared" si="2"/>
        <v>106</v>
      </c>
      <c r="AC29" s="36">
        <f t="shared" si="2"/>
        <v>102.7</v>
      </c>
      <c r="AD29" s="53">
        <v>313745.51</v>
      </c>
      <c r="AE29" s="68"/>
      <c r="AF29" s="68">
        <v>155000</v>
      </c>
      <c r="AG29" s="68"/>
      <c r="AH29" s="68">
        <v>60144.85</v>
      </c>
      <c r="AI29" s="68">
        <v>47416.1</v>
      </c>
      <c r="AJ29" s="41">
        <f t="shared" si="3"/>
        <v>576306.46</v>
      </c>
      <c r="AK29" s="56">
        <v>6636</v>
      </c>
      <c r="AL29" s="101"/>
      <c r="AM29" s="42">
        <f t="shared" si="4"/>
        <v>6636</v>
      </c>
      <c r="AN29" s="43">
        <f t="shared" si="5"/>
        <v>582942.46</v>
      </c>
      <c r="AO29" s="57"/>
    </row>
    <row r="30" spans="1:41" ht="61.5">
      <c r="A30" s="46" t="s">
        <v>47</v>
      </c>
      <c r="B30" s="9" t="s">
        <v>56</v>
      </c>
      <c r="C30" s="46" t="s">
        <v>53</v>
      </c>
      <c r="D30" s="47">
        <v>229</v>
      </c>
      <c r="E30" s="47">
        <v>203.48</v>
      </c>
      <c r="F30" s="47">
        <v>247</v>
      </c>
      <c r="G30" s="47">
        <v>234.37</v>
      </c>
      <c r="H30" s="47">
        <v>273</v>
      </c>
      <c r="I30" s="47">
        <v>266.69</v>
      </c>
      <c r="J30" s="47">
        <v>237</v>
      </c>
      <c r="K30" s="47">
        <v>224.29</v>
      </c>
      <c r="L30" s="47">
        <v>25</v>
      </c>
      <c r="M30" s="47">
        <v>25</v>
      </c>
      <c r="N30" s="47"/>
      <c r="O30" s="47"/>
      <c r="P30" s="70">
        <f t="shared" si="0"/>
        <v>1011</v>
      </c>
      <c r="Q30" s="70">
        <f t="shared" si="0"/>
        <v>953.8299999999999</v>
      </c>
      <c r="R30" s="47">
        <v>32</v>
      </c>
      <c r="S30" s="47">
        <v>32</v>
      </c>
      <c r="T30" s="47"/>
      <c r="U30" s="47"/>
      <c r="V30" s="47">
        <v>29</v>
      </c>
      <c r="W30" s="47">
        <v>29</v>
      </c>
      <c r="X30" s="47"/>
      <c r="Y30" s="47"/>
      <c r="Z30" s="65">
        <f t="shared" si="1"/>
        <v>61</v>
      </c>
      <c r="AA30" s="65">
        <f t="shared" si="1"/>
        <v>61</v>
      </c>
      <c r="AB30" s="36">
        <f t="shared" si="2"/>
        <v>1072</v>
      </c>
      <c r="AC30" s="36">
        <f t="shared" si="2"/>
        <v>1014.8299999999999</v>
      </c>
      <c r="AD30" s="29">
        <v>2475631</v>
      </c>
      <c r="AE30" s="29">
        <v>95633</v>
      </c>
      <c r="AF30" s="29">
        <v>17039</v>
      </c>
      <c r="AG30" s="29">
        <v>71022</v>
      </c>
      <c r="AH30" s="29">
        <v>525689</v>
      </c>
      <c r="AI30" s="29">
        <v>214204</v>
      </c>
      <c r="AJ30" s="41">
        <f t="shared" si="3"/>
        <v>3399218</v>
      </c>
      <c r="AK30" s="30">
        <v>383070</v>
      </c>
      <c r="AL30" s="30"/>
      <c r="AM30" s="42">
        <f t="shared" si="4"/>
        <v>383070</v>
      </c>
      <c r="AN30" s="43">
        <f t="shared" si="5"/>
        <v>3782288</v>
      </c>
      <c r="AO30" s="57"/>
    </row>
    <row r="31" spans="1:41" ht="61.5">
      <c r="A31" s="46" t="s">
        <v>48</v>
      </c>
      <c r="B31" s="9" t="s">
        <v>56</v>
      </c>
      <c r="C31" s="46" t="s">
        <v>53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70">
        <f t="shared" si="0"/>
        <v>0</v>
      </c>
      <c r="Q31" s="70">
        <f t="shared" si="0"/>
        <v>0</v>
      </c>
      <c r="R31" s="47"/>
      <c r="S31" s="47"/>
      <c r="T31" s="47"/>
      <c r="U31" s="47"/>
      <c r="V31" s="47"/>
      <c r="W31" s="47"/>
      <c r="X31" s="47"/>
      <c r="Y31" s="47"/>
      <c r="Z31" s="65">
        <f t="shared" si="1"/>
        <v>0</v>
      </c>
      <c r="AA31" s="65">
        <f t="shared" si="1"/>
        <v>0</v>
      </c>
      <c r="AB31" s="36">
        <f t="shared" si="2"/>
        <v>0</v>
      </c>
      <c r="AC31" s="36">
        <f t="shared" si="2"/>
        <v>0</v>
      </c>
      <c r="AD31" s="29"/>
      <c r="AE31" s="29"/>
      <c r="AF31" s="29"/>
      <c r="AG31" s="29"/>
      <c r="AH31" s="29"/>
      <c r="AI31" s="29"/>
      <c r="AJ31" s="41">
        <f t="shared" si="3"/>
        <v>0</v>
      </c>
      <c r="AK31" s="30"/>
      <c r="AL31" s="30"/>
      <c r="AM31" s="42">
        <f t="shared" si="4"/>
        <v>0</v>
      </c>
      <c r="AN31" s="43">
        <f t="shared" si="5"/>
        <v>0</v>
      </c>
      <c r="AO31" s="57"/>
    </row>
    <row r="32" spans="1:41" ht="61.5">
      <c r="A32" s="46" t="s">
        <v>49</v>
      </c>
      <c r="B32" s="9" t="s">
        <v>52</v>
      </c>
      <c r="C32" s="46" t="s">
        <v>53</v>
      </c>
      <c r="D32" s="47">
        <v>58</v>
      </c>
      <c r="E32" s="47">
        <v>54.98</v>
      </c>
      <c r="F32" s="47">
        <v>90</v>
      </c>
      <c r="G32" s="47">
        <v>89.02</v>
      </c>
      <c r="H32" s="47">
        <v>329</v>
      </c>
      <c r="I32" s="47">
        <v>325.17</v>
      </c>
      <c r="J32" s="47">
        <v>116</v>
      </c>
      <c r="K32" s="47">
        <v>114.52</v>
      </c>
      <c r="L32" s="47">
        <v>10</v>
      </c>
      <c r="M32" s="47">
        <v>9.6</v>
      </c>
      <c r="N32" s="47">
        <v>18</v>
      </c>
      <c r="O32" s="47">
        <v>18</v>
      </c>
      <c r="P32" s="70">
        <f t="shared" si="0"/>
        <v>621</v>
      </c>
      <c r="Q32" s="70">
        <f t="shared" si="0"/>
        <v>611.2900000000001</v>
      </c>
      <c r="R32" s="47">
        <v>4</v>
      </c>
      <c r="S32" s="47">
        <v>4</v>
      </c>
      <c r="T32" s="47">
        <v>0</v>
      </c>
      <c r="U32" s="47">
        <v>0</v>
      </c>
      <c r="V32" s="47">
        <v>402</v>
      </c>
      <c r="W32" s="47">
        <v>402</v>
      </c>
      <c r="X32" s="47">
        <v>0</v>
      </c>
      <c r="Y32" s="47">
        <v>0</v>
      </c>
      <c r="Z32" s="65">
        <f t="shared" si="1"/>
        <v>406</v>
      </c>
      <c r="AA32" s="65">
        <f t="shared" si="1"/>
        <v>406</v>
      </c>
      <c r="AB32" s="36">
        <f t="shared" si="2"/>
        <v>1027</v>
      </c>
      <c r="AC32" s="36">
        <f t="shared" si="2"/>
        <v>1017.2900000000001</v>
      </c>
      <c r="AD32" s="29">
        <v>1931992</v>
      </c>
      <c r="AE32" s="29">
        <v>0</v>
      </c>
      <c r="AF32" s="29">
        <v>157969</v>
      </c>
      <c r="AG32" s="29">
        <v>43261</v>
      </c>
      <c r="AH32" s="29">
        <v>291883</v>
      </c>
      <c r="AI32" s="29">
        <v>185406</v>
      </c>
      <c r="AJ32" s="41">
        <f t="shared" si="3"/>
        <v>2610511</v>
      </c>
      <c r="AK32" s="30">
        <v>1731494</v>
      </c>
      <c r="AL32" s="30">
        <v>0</v>
      </c>
      <c r="AM32" s="42">
        <f t="shared" si="4"/>
        <v>1731494</v>
      </c>
      <c r="AN32" s="43">
        <f t="shared" si="5"/>
        <v>4342005</v>
      </c>
      <c r="AO32" s="57" t="s">
        <v>73</v>
      </c>
    </row>
    <row r="33" spans="1:41" ht="61.5">
      <c r="A33" s="46" t="s">
        <v>84</v>
      </c>
      <c r="B33" s="9" t="s">
        <v>57</v>
      </c>
      <c r="C33" s="46" t="s">
        <v>53</v>
      </c>
      <c r="D33" s="76">
        <v>34</v>
      </c>
      <c r="E33" s="75">
        <v>29.78</v>
      </c>
      <c r="F33" s="75">
        <v>555</v>
      </c>
      <c r="G33" s="75">
        <v>542.69</v>
      </c>
      <c r="H33" s="75">
        <v>457</v>
      </c>
      <c r="I33" s="75">
        <v>447.11</v>
      </c>
      <c r="J33" s="75">
        <v>131</v>
      </c>
      <c r="K33" s="75">
        <v>128.68</v>
      </c>
      <c r="L33" s="75">
        <v>5</v>
      </c>
      <c r="M33" s="75">
        <v>4.6</v>
      </c>
      <c r="N33" s="75">
        <v>3</v>
      </c>
      <c r="O33" s="75">
        <v>0.73</v>
      </c>
      <c r="P33" s="70">
        <f t="shared" si="0"/>
        <v>1185</v>
      </c>
      <c r="Q33" s="70">
        <f t="shared" si="0"/>
        <v>1153.59</v>
      </c>
      <c r="R33" s="75">
        <v>54</v>
      </c>
      <c r="S33" s="75">
        <v>54</v>
      </c>
      <c r="T33" s="75">
        <v>2</v>
      </c>
      <c r="U33" s="75">
        <v>2</v>
      </c>
      <c r="V33" s="75">
        <v>68</v>
      </c>
      <c r="W33" s="75">
        <v>68</v>
      </c>
      <c r="X33" s="75"/>
      <c r="Y33" s="75"/>
      <c r="Z33" s="65">
        <f t="shared" si="1"/>
        <v>124</v>
      </c>
      <c r="AA33" s="65">
        <f t="shared" si="1"/>
        <v>124</v>
      </c>
      <c r="AB33" s="36">
        <f t="shared" si="2"/>
        <v>1309</v>
      </c>
      <c r="AC33" s="36">
        <f t="shared" si="2"/>
        <v>1277.59</v>
      </c>
      <c r="AD33" s="53">
        <v>3110724</v>
      </c>
      <c r="AE33" s="68">
        <v>41525</v>
      </c>
      <c r="AF33" s="68">
        <v>-478</v>
      </c>
      <c r="AG33" s="68">
        <v>22362</v>
      </c>
      <c r="AH33" s="68">
        <v>605285</v>
      </c>
      <c r="AI33" s="68">
        <v>253162</v>
      </c>
      <c r="AJ33" s="41">
        <f t="shared" si="3"/>
        <v>4032580</v>
      </c>
      <c r="AK33" s="101">
        <v>850961.02</v>
      </c>
      <c r="AL33" s="101"/>
      <c r="AM33" s="42">
        <f t="shared" si="4"/>
        <v>850961.02</v>
      </c>
      <c r="AN33" s="43">
        <f t="shared" si="5"/>
        <v>4883541.02</v>
      </c>
      <c r="AO33" s="57"/>
    </row>
    <row r="34" spans="1:41" ht="61.5">
      <c r="A34" s="46" t="s">
        <v>51</v>
      </c>
      <c r="B34" s="9" t="s">
        <v>57</v>
      </c>
      <c r="C34" s="46" t="s">
        <v>53</v>
      </c>
      <c r="D34" s="47"/>
      <c r="E34" s="47"/>
      <c r="F34" s="47"/>
      <c r="G34" s="47"/>
      <c r="H34" s="47"/>
      <c r="I34" s="47"/>
      <c r="J34" s="47"/>
      <c r="K34" s="47"/>
      <c r="L34" s="47">
        <v>2</v>
      </c>
      <c r="M34" s="47">
        <v>2</v>
      </c>
      <c r="N34" s="47">
        <v>2013</v>
      </c>
      <c r="O34" s="47">
        <v>1937</v>
      </c>
      <c r="P34" s="70">
        <f>SUM(D34,F34,H34,J34,L34,N34)</f>
        <v>2015</v>
      </c>
      <c r="Q34" s="70">
        <f>SUM(E34,G34,I34,K34,M34,O34)</f>
        <v>1939</v>
      </c>
      <c r="R34" s="47">
        <v>54</v>
      </c>
      <c r="S34" s="47">
        <v>54</v>
      </c>
      <c r="T34" s="47"/>
      <c r="U34" s="47"/>
      <c r="V34" s="47">
        <v>9</v>
      </c>
      <c r="W34" s="47">
        <v>9</v>
      </c>
      <c r="X34" s="47"/>
      <c r="Y34" s="47"/>
      <c r="Z34" s="65">
        <f>SUM(R34,T34,V34,X34)</f>
        <v>63</v>
      </c>
      <c r="AA34" s="65">
        <f>SUM(S34,U34,W34,Y34)</f>
        <v>63</v>
      </c>
      <c r="AB34" s="36">
        <f>SUM(P34+Z34)</f>
        <v>2078</v>
      </c>
      <c r="AC34" s="36">
        <f>SUM(Q34+AA34)</f>
        <v>2002</v>
      </c>
      <c r="AD34" s="29">
        <v>5009873</v>
      </c>
      <c r="AE34" s="29">
        <v>356242</v>
      </c>
      <c r="AF34" s="29">
        <v>76943</v>
      </c>
      <c r="AG34" s="29">
        <v>152747</v>
      </c>
      <c r="AH34" s="29">
        <v>1036524</v>
      </c>
      <c r="AI34" s="29">
        <v>439274</v>
      </c>
      <c r="AJ34" s="41">
        <f t="shared" si="3"/>
        <v>7071603</v>
      </c>
      <c r="AK34" s="30">
        <v>374000</v>
      </c>
      <c r="AL34" s="30">
        <v>1000</v>
      </c>
      <c r="AM34" s="42">
        <f>SUM(AK34:AL34)</f>
        <v>375000</v>
      </c>
      <c r="AN34" s="43">
        <f>SUM(AJ34+AM34)</f>
        <v>7446603</v>
      </c>
      <c r="AO34" s="57"/>
    </row>
    <row r="35" spans="1:41" ht="15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7"/>
      <c r="Q35" s="37"/>
      <c r="R35" s="7"/>
      <c r="S35" s="7"/>
      <c r="T35" s="7"/>
      <c r="U35" s="7"/>
      <c r="V35" s="7"/>
      <c r="W35" s="7"/>
      <c r="X35" s="7"/>
      <c r="Y35" s="7"/>
      <c r="Z35" s="35"/>
      <c r="AA35" s="35"/>
      <c r="AB35" s="36"/>
      <c r="AC35" s="36"/>
      <c r="AD35" s="23"/>
      <c r="AE35" s="23"/>
      <c r="AF35" s="23"/>
      <c r="AG35" s="23"/>
      <c r="AH35" s="23"/>
      <c r="AI35" s="23"/>
      <c r="AJ35" s="41"/>
      <c r="AK35" s="22"/>
      <c r="AL35" s="22"/>
      <c r="AM35" s="42"/>
      <c r="AN35" s="43"/>
      <c r="AO35" s="4"/>
    </row>
    <row r="36" spans="1:41" ht="15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7"/>
      <c r="Q36" s="37"/>
      <c r="R36" s="7"/>
      <c r="S36" s="7"/>
      <c r="T36" s="7"/>
      <c r="U36" s="7"/>
      <c r="V36" s="7"/>
      <c r="W36" s="7"/>
      <c r="X36" s="7"/>
      <c r="Y36" s="7"/>
      <c r="Z36" s="35"/>
      <c r="AA36" s="35"/>
      <c r="AB36" s="36"/>
      <c r="AC36" s="36"/>
      <c r="AD36" s="23"/>
      <c r="AE36" s="23"/>
      <c r="AF36" s="23"/>
      <c r="AG36" s="23"/>
      <c r="AH36" s="23"/>
      <c r="AI36" s="23"/>
      <c r="AJ36" s="41"/>
      <c r="AK36" s="22"/>
      <c r="AL36" s="22"/>
      <c r="AM36" s="42"/>
      <c r="AN36" s="43"/>
      <c r="AO36" s="4"/>
    </row>
    <row r="37" spans="1:41" ht="15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7"/>
      <c r="Q37" s="37"/>
      <c r="R37" s="7"/>
      <c r="S37" s="7"/>
      <c r="T37" s="7"/>
      <c r="U37" s="7"/>
      <c r="V37" s="7"/>
      <c r="W37" s="7"/>
      <c r="X37" s="7"/>
      <c r="Y37" s="7"/>
      <c r="Z37" s="35"/>
      <c r="AA37" s="35"/>
      <c r="AB37" s="36"/>
      <c r="AC37" s="36"/>
      <c r="AD37" s="23"/>
      <c r="AE37" s="23"/>
      <c r="AF37" s="23"/>
      <c r="AG37" s="23"/>
      <c r="AH37" s="23"/>
      <c r="AI37" s="23"/>
      <c r="AJ37" s="41"/>
      <c r="AK37" s="22"/>
      <c r="AL37" s="22"/>
      <c r="AM37" s="42"/>
      <c r="AN37" s="43"/>
      <c r="AO37" s="4"/>
    </row>
    <row r="38" spans="1:41" ht="15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37"/>
      <c r="Q38" s="37"/>
      <c r="R38" s="7"/>
      <c r="S38" s="7"/>
      <c r="T38" s="7"/>
      <c r="U38" s="7"/>
      <c r="V38" s="7"/>
      <c r="W38" s="7"/>
      <c r="X38" s="7"/>
      <c r="Y38" s="7"/>
      <c r="Z38" s="35"/>
      <c r="AA38" s="35"/>
      <c r="AB38" s="36"/>
      <c r="AC38" s="36"/>
      <c r="AD38" s="23"/>
      <c r="AE38" s="23"/>
      <c r="AF38" s="23"/>
      <c r="AG38" s="23"/>
      <c r="AH38" s="23"/>
      <c r="AI38" s="23"/>
      <c r="AJ38" s="41"/>
      <c r="AK38" s="22"/>
      <c r="AL38" s="22"/>
      <c r="AM38" s="42"/>
      <c r="AN38" s="43"/>
      <c r="AO38" s="4"/>
    </row>
    <row r="39" spans="1:41" ht="15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37"/>
      <c r="Q39" s="37"/>
      <c r="R39" s="7"/>
      <c r="S39" s="7"/>
      <c r="T39" s="7"/>
      <c r="U39" s="7"/>
      <c r="V39" s="7"/>
      <c r="W39" s="7"/>
      <c r="X39" s="7"/>
      <c r="Y39" s="7"/>
      <c r="Z39" s="35"/>
      <c r="AA39" s="35"/>
      <c r="AB39" s="36"/>
      <c r="AC39" s="36"/>
      <c r="AD39" s="23"/>
      <c r="AE39" s="23"/>
      <c r="AF39" s="23"/>
      <c r="AG39" s="23"/>
      <c r="AH39" s="23"/>
      <c r="AI39" s="23"/>
      <c r="AJ39" s="41"/>
      <c r="AK39" s="22"/>
      <c r="AL39" s="22"/>
      <c r="AM39" s="42"/>
      <c r="AN39" s="43"/>
      <c r="AO39" s="4"/>
    </row>
    <row r="40" spans="1:41" ht="15">
      <c r="A40" s="3"/>
      <c r="B40" s="3"/>
      <c r="C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7"/>
      <c r="Q40" s="37"/>
      <c r="R40" s="7"/>
      <c r="S40" s="7"/>
      <c r="T40" s="7"/>
      <c r="U40" s="7"/>
      <c r="V40" s="7"/>
      <c r="W40" s="7"/>
      <c r="X40" s="7"/>
      <c r="Y40" s="7"/>
      <c r="Z40" s="35"/>
      <c r="AA40" s="35"/>
      <c r="AB40" s="36"/>
      <c r="AC40" s="36"/>
      <c r="AD40" s="23"/>
      <c r="AE40" s="23"/>
      <c r="AF40" s="23"/>
      <c r="AG40" s="23"/>
      <c r="AH40" s="23"/>
      <c r="AI40" s="23"/>
      <c r="AJ40" s="41"/>
      <c r="AK40" s="22"/>
      <c r="AL40" s="22"/>
      <c r="AM40" s="42"/>
      <c r="AN40" s="43"/>
      <c r="AO40" s="4"/>
    </row>
    <row r="41" spans="1:41" ht="15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7"/>
      <c r="Q41" s="37"/>
      <c r="R41" s="7"/>
      <c r="S41" s="7"/>
      <c r="T41" s="7"/>
      <c r="U41" s="7"/>
      <c r="V41" s="7"/>
      <c r="W41" s="7"/>
      <c r="X41" s="7"/>
      <c r="Y41" s="7"/>
      <c r="Z41" s="35"/>
      <c r="AA41" s="35"/>
      <c r="AB41" s="36"/>
      <c r="AC41" s="36"/>
      <c r="AD41" s="23"/>
      <c r="AE41" s="23"/>
      <c r="AF41" s="23"/>
      <c r="AG41" s="23"/>
      <c r="AH41" s="23"/>
      <c r="AI41" s="23"/>
      <c r="AJ41" s="41"/>
      <c r="AK41" s="22"/>
      <c r="AL41" s="22"/>
      <c r="AM41" s="42"/>
      <c r="AN41" s="43"/>
      <c r="AO41" s="4"/>
    </row>
    <row r="42" spans="1:41" ht="15">
      <c r="A42" s="3"/>
      <c r="B42" s="3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7"/>
      <c r="Q42" s="37"/>
      <c r="R42" s="7"/>
      <c r="S42" s="7"/>
      <c r="T42" s="7"/>
      <c r="U42" s="7"/>
      <c r="V42" s="7"/>
      <c r="W42" s="7"/>
      <c r="X42" s="7"/>
      <c r="Y42" s="7"/>
      <c r="Z42" s="35"/>
      <c r="AA42" s="35"/>
      <c r="AB42" s="36"/>
      <c r="AC42" s="36"/>
      <c r="AD42" s="23"/>
      <c r="AE42" s="23"/>
      <c r="AF42" s="23"/>
      <c r="AG42" s="23"/>
      <c r="AH42" s="23"/>
      <c r="AI42" s="23"/>
      <c r="AJ42" s="41"/>
      <c r="AK42" s="22"/>
      <c r="AL42" s="22"/>
      <c r="AM42" s="42"/>
      <c r="AN42" s="43"/>
      <c r="AO42" s="4"/>
    </row>
    <row r="43" spans="1:41" ht="15">
      <c r="A43" s="3"/>
      <c r="B43" s="3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7"/>
      <c r="Q43" s="37"/>
      <c r="R43" s="7"/>
      <c r="S43" s="7"/>
      <c r="T43" s="7"/>
      <c r="U43" s="7"/>
      <c r="V43" s="7"/>
      <c r="W43" s="7"/>
      <c r="X43" s="7"/>
      <c r="Y43" s="7"/>
      <c r="Z43" s="35"/>
      <c r="AA43" s="35"/>
      <c r="AB43" s="36"/>
      <c r="AC43" s="36"/>
      <c r="AD43" s="23"/>
      <c r="AE43" s="23"/>
      <c r="AF43" s="23"/>
      <c r="AG43" s="23"/>
      <c r="AH43" s="23"/>
      <c r="AI43" s="23"/>
      <c r="AJ43" s="41"/>
      <c r="AK43" s="22"/>
      <c r="AL43" s="22"/>
      <c r="AM43" s="42"/>
      <c r="AN43" s="43"/>
      <c r="AO43" s="4"/>
    </row>
    <row r="44" spans="1:41" ht="15">
      <c r="A44" s="3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7"/>
      <c r="Q44" s="37"/>
      <c r="R44" s="7"/>
      <c r="S44" s="7"/>
      <c r="T44" s="7"/>
      <c r="U44" s="7"/>
      <c r="V44" s="7"/>
      <c r="W44" s="7"/>
      <c r="X44" s="7"/>
      <c r="Y44" s="7"/>
      <c r="Z44" s="35"/>
      <c r="AA44" s="35"/>
      <c r="AB44" s="36"/>
      <c r="AC44" s="36"/>
      <c r="AD44" s="23"/>
      <c r="AE44" s="23"/>
      <c r="AF44" s="23"/>
      <c r="AG44" s="23"/>
      <c r="AH44" s="23"/>
      <c r="AI44" s="23"/>
      <c r="AJ44" s="41"/>
      <c r="AK44" s="22"/>
      <c r="AL44" s="22"/>
      <c r="AM44" s="42"/>
      <c r="AN44" s="43"/>
      <c r="AO44" s="4"/>
    </row>
    <row r="45" spans="1:41" ht="15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7"/>
      <c r="Q45" s="37"/>
      <c r="R45" s="7"/>
      <c r="S45" s="7"/>
      <c r="T45" s="7"/>
      <c r="U45" s="7"/>
      <c r="V45" s="7"/>
      <c r="W45" s="7"/>
      <c r="X45" s="7"/>
      <c r="Y45" s="7"/>
      <c r="Z45" s="35"/>
      <c r="AA45" s="35"/>
      <c r="AB45" s="36"/>
      <c r="AC45" s="36"/>
      <c r="AD45" s="23"/>
      <c r="AE45" s="23"/>
      <c r="AF45" s="23"/>
      <c r="AG45" s="23"/>
      <c r="AH45" s="23"/>
      <c r="AI45" s="23"/>
      <c r="AJ45" s="41"/>
      <c r="AK45" s="22"/>
      <c r="AL45" s="22"/>
      <c r="AM45" s="42"/>
      <c r="AN45" s="43"/>
      <c r="AO45" s="4"/>
    </row>
    <row r="46" spans="1:41" ht="15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7"/>
      <c r="Q46" s="37"/>
      <c r="R46" s="7"/>
      <c r="S46" s="7"/>
      <c r="T46" s="7"/>
      <c r="U46" s="7"/>
      <c r="V46" s="7"/>
      <c r="W46" s="7"/>
      <c r="X46" s="7"/>
      <c r="Y46" s="7"/>
      <c r="Z46" s="35"/>
      <c r="AA46" s="35"/>
      <c r="AB46" s="36"/>
      <c r="AC46" s="36"/>
      <c r="AD46" s="23"/>
      <c r="AE46" s="23"/>
      <c r="AF46" s="23"/>
      <c r="AG46" s="23"/>
      <c r="AH46" s="23"/>
      <c r="AI46" s="23"/>
      <c r="AJ46" s="41"/>
      <c r="AK46" s="22"/>
      <c r="AL46" s="22"/>
      <c r="AM46" s="42"/>
      <c r="AN46" s="43"/>
      <c r="AO46" s="4"/>
    </row>
    <row r="47" spans="1:41" ht="15">
      <c r="A47" s="3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7"/>
      <c r="Q47" s="37"/>
      <c r="R47" s="7"/>
      <c r="S47" s="7"/>
      <c r="T47" s="7"/>
      <c r="U47" s="7"/>
      <c r="V47" s="7"/>
      <c r="W47" s="7"/>
      <c r="X47" s="7"/>
      <c r="Y47" s="7"/>
      <c r="Z47" s="35"/>
      <c r="AA47" s="35"/>
      <c r="AB47" s="36"/>
      <c r="AC47" s="36"/>
      <c r="AD47" s="23"/>
      <c r="AE47" s="23"/>
      <c r="AF47" s="23"/>
      <c r="AG47" s="23"/>
      <c r="AH47" s="23"/>
      <c r="AI47" s="23"/>
      <c r="AJ47" s="41"/>
      <c r="AK47" s="22"/>
      <c r="AL47" s="22"/>
      <c r="AM47" s="42"/>
      <c r="AN47" s="43"/>
      <c r="AO47" s="4"/>
    </row>
    <row r="48" spans="1:41" ht="15">
      <c r="A48" s="3"/>
      <c r="B48" s="3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7"/>
      <c r="Q48" s="37"/>
      <c r="R48" s="7"/>
      <c r="S48" s="7"/>
      <c r="T48" s="7"/>
      <c r="U48" s="7"/>
      <c r="V48" s="7"/>
      <c r="W48" s="7"/>
      <c r="X48" s="7"/>
      <c r="Y48" s="7"/>
      <c r="Z48" s="35"/>
      <c r="AA48" s="35"/>
      <c r="AB48" s="36"/>
      <c r="AC48" s="36"/>
      <c r="AD48" s="23"/>
      <c r="AE48" s="23"/>
      <c r="AF48" s="23"/>
      <c r="AG48" s="23"/>
      <c r="AH48" s="23"/>
      <c r="AI48" s="23"/>
      <c r="AJ48" s="41"/>
      <c r="AK48" s="22"/>
      <c r="AL48" s="22"/>
      <c r="AM48" s="42"/>
      <c r="AN48" s="43"/>
      <c r="AO48" s="4"/>
    </row>
    <row r="49" spans="1:41" ht="15">
      <c r="A49" s="3"/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7"/>
      <c r="Q49" s="37"/>
      <c r="R49" s="7"/>
      <c r="S49" s="7"/>
      <c r="T49" s="7"/>
      <c r="U49" s="7"/>
      <c r="V49" s="7"/>
      <c r="W49" s="7"/>
      <c r="X49" s="7"/>
      <c r="Y49" s="7"/>
      <c r="Z49" s="35"/>
      <c r="AA49" s="35"/>
      <c r="AB49" s="36"/>
      <c r="AC49" s="36"/>
      <c r="AD49" s="23"/>
      <c r="AE49" s="23"/>
      <c r="AF49" s="23"/>
      <c r="AG49" s="23"/>
      <c r="AH49" s="23"/>
      <c r="AI49" s="23"/>
      <c r="AJ49" s="41"/>
      <c r="AK49" s="22"/>
      <c r="AL49" s="22"/>
      <c r="AM49" s="42"/>
      <c r="AN49" s="43"/>
      <c r="AO49" s="4"/>
    </row>
    <row r="50" spans="1:41" ht="15">
      <c r="A50" s="3"/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7"/>
      <c r="Q50" s="37"/>
      <c r="R50" s="7"/>
      <c r="S50" s="7"/>
      <c r="T50" s="7"/>
      <c r="U50" s="7"/>
      <c r="V50" s="7"/>
      <c r="W50" s="7"/>
      <c r="X50" s="7"/>
      <c r="Y50" s="7"/>
      <c r="Z50" s="35"/>
      <c r="AA50" s="35"/>
      <c r="AB50" s="36"/>
      <c r="AC50" s="36"/>
      <c r="AD50" s="23"/>
      <c r="AE50" s="23"/>
      <c r="AF50" s="23"/>
      <c r="AG50" s="23"/>
      <c r="AH50" s="23"/>
      <c r="AI50" s="23"/>
      <c r="AJ50" s="41"/>
      <c r="AK50" s="22"/>
      <c r="AL50" s="22"/>
      <c r="AM50" s="42"/>
      <c r="AN50" s="43"/>
      <c r="AO50" s="4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7"/>
      <c r="Q51" s="37"/>
      <c r="R51" s="7"/>
      <c r="S51" s="7"/>
      <c r="T51" s="7"/>
      <c r="U51" s="7"/>
      <c r="V51" s="7"/>
      <c r="W51" s="7"/>
      <c r="X51" s="7"/>
      <c r="Y51" s="7"/>
      <c r="Z51" s="35"/>
      <c r="AA51" s="35"/>
      <c r="AB51" s="36"/>
      <c r="AC51" s="36"/>
      <c r="AD51" s="23"/>
      <c r="AE51" s="23"/>
      <c r="AF51" s="23"/>
      <c r="AG51" s="23"/>
      <c r="AH51" s="23"/>
      <c r="AI51" s="23"/>
      <c r="AJ51" s="41"/>
      <c r="AK51" s="22"/>
      <c r="AL51" s="22"/>
      <c r="AM51" s="42"/>
      <c r="AN51" s="43"/>
      <c r="AO51" s="4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7"/>
      <c r="Q52" s="37"/>
      <c r="R52" s="7"/>
      <c r="S52" s="7"/>
      <c r="T52" s="7"/>
      <c r="U52" s="7"/>
      <c r="V52" s="7"/>
      <c r="W52" s="7"/>
      <c r="X52" s="7"/>
      <c r="Y52" s="7"/>
      <c r="Z52" s="35"/>
      <c r="AA52" s="35"/>
      <c r="AB52" s="36"/>
      <c r="AC52" s="36"/>
      <c r="AD52" s="23"/>
      <c r="AE52" s="23"/>
      <c r="AF52" s="23"/>
      <c r="AG52" s="23"/>
      <c r="AH52" s="23"/>
      <c r="AI52" s="23"/>
      <c r="AJ52" s="41"/>
      <c r="AK52" s="22"/>
      <c r="AL52" s="22"/>
      <c r="AM52" s="42"/>
      <c r="AN52" s="43"/>
      <c r="AO52" s="4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7"/>
      <c r="Q53" s="37"/>
      <c r="R53" s="7"/>
      <c r="S53" s="7"/>
      <c r="T53" s="7"/>
      <c r="U53" s="7"/>
      <c r="V53" s="7"/>
      <c r="W53" s="7"/>
      <c r="X53" s="7"/>
      <c r="Y53" s="7"/>
      <c r="Z53" s="35"/>
      <c r="AA53" s="35"/>
      <c r="AB53" s="36"/>
      <c r="AC53" s="36"/>
      <c r="AD53" s="23"/>
      <c r="AE53" s="23"/>
      <c r="AF53" s="23"/>
      <c r="AG53" s="23"/>
      <c r="AH53" s="23"/>
      <c r="AI53" s="23"/>
      <c r="AJ53" s="41"/>
      <c r="AK53" s="22"/>
      <c r="AL53" s="22"/>
      <c r="AM53" s="42"/>
      <c r="AN53" s="43"/>
      <c r="AO53" s="4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7"/>
      <c r="Q54" s="37"/>
      <c r="R54" s="7"/>
      <c r="S54" s="7"/>
      <c r="T54" s="7"/>
      <c r="U54" s="7"/>
      <c r="V54" s="7"/>
      <c r="W54" s="7"/>
      <c r="X54" s="7"/>
      <c r="Y54" s="7"/>
      <c r="Z54" s="35"/>
      <c r="AA54" s="35"/>
      <c r="AB54" s="36"/>
      <c r="AC54" s="36"/>
      <c r="AD54" s="23"/>
      <c r="AE54" s="23"/>
      <c r="AF54" s="23"/>
      <c r="AG54" s="23"/>
      <c r="AH54" s="23"/>
      <c r="AI54" s="23"/>
      <c r="AJ54" s="41"/>
      <c r="AK54" s="22"/>
      <c r="AL54" s="22"/>
      <c r="AM54" s="42"/>
      <c r="AN54" s="43"/>
      <c r="AO54" s="4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7"/>
      <c r="S55" s="7"/>
      <c r="T55" s="7"/>
      <c r="U55" s="7"/>
      <c r="V55" s="7"/>
      <c r="W55" s="7"/>
      <c r="X55" s="7"/>
      <c r="Y55" s="7"/>
      <c r="Z55" s="35"/>
      <c r="AA55" s="35"/>
      <c r="AB55" s="36"/>
      <c r="AC55" s="36"/>
      <c r="AD55" s="23"/>
      <c r="AE55" s="23"/>
      <c r="AF55" s="23"/>
      <c r="AG55" s="23"/>
      <c r="AH55" s="23"/>
      <c r="AI55" s="23"/>
      <c r="AJ55" s="41"/>
      <c r="AK55" s="22"/>
      <c r="AL55" s="22"/>
      <c r="AM55" s="42"/>
      <c r="AN55" s="43"/>
      <c r="AO55" s="4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7"/>
      <c r="S56" s="7"/>
      <c r="T56" s="7"/>
      <c r="U56" s="7"/>
      <c r="V56" s="7"/>
      <c r="W56" s="7"/>
      <c r="X56" s="7"/>
      <c r="Y56" s="7"/>
      <c r="Z56" s="35"/>
      <c r="AA56" s="35"/>
      <c r="AB56" s="36"/>
      <c r="AC56" s="36"/>
      <c r="AD56" s="23"/>
      <c r="AE56" s="23"/>
      <c r="AF56" s="23"/>
      <c r="AG56" s="23"/>
      <c r="AH56" s="23"/>
      <c r="AI56" s="23"/>
      <c r="AJ56" s="41"/>
      <c r="AK56" s="22"/>
      <c r="AL56" s="22"/>
      <c r="AM56" s="42"/>
      <c r="AN56" s="43"/>
      <c r="AO56" s="4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7"/>
      <c r="S57" s="7"/>
      <c r="T57" s="7"/>
      <c r="U57" s="7"/>
      <c r="V57" s="7"/>
      <c r="W57" s="7"/>
      <c r="X57" s="7"/>
      <c r="Y57" s="7"/>
      <c r="Z57" s="35"/>
      <c r="AA57" s="35"/>
      <c r="AB57" s="36"/>
      <c r="AC57" s="36"/>
      <c r="AD57" s="23"/>
      <c r="AE57" s="23"/>
      <c r="AF57" s="23"/>
      <c r="AG57" s="23"/>
      <c r="AH57" s="23"/>
      <c r="AI57" s="23"/>
      <c r="AJ57" s="41"/>
      <c r="AK57" s="22"/>
      <c r="AL57" s="22"/>
      <c r="AM57" s="42"/>
      <c r="AN57" s="43"/>
      <c r="AO57" s="4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7"/>
      <c r="S58" s="7"/>
      <c r="T58" s="7"/>
      <c r="U58" s="7"/>
      <c r="V58" s="7"/>
      <c r="W58" s="7"/>
      <c r="X58" s="7"/>
      <c r="Y58" s="7"/>
      <c r="Z58" s="35"/>
      <c r="AA58" s="35"/>
      <c r="AB58" s="36"/>
      <c r="AC58" s="36"/>
      <c r="AD58" s="23"/>
      <c r="AE58" s="23"/>
      <c r="AF58" s="23"/>
      <c r="AG58" s="23"/>
      <c r="AH58" s="23"/>
      <c r="AI58" s="23"/>
      <c r="AJ58" s="41"/>
      <c r="AK58" s="22"/>
      <c r="AL58" s="22"/>
      <c r="AM58" s="42"/>
      <c r="AN58" s="43"/>
      <c r="AO58" s="4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7"/>
      <c r="S59" s="7"/>
      <c r="T59" s="7"/>
      <c r="U59" s="7"/>
      <c r="V59" s="7"/>
      <c r="W59" s="7"/>
      <c r="X59" s="7"/>
      <c r="Y59" s="7"/>
      <c r="Z59" s="35"/>
      <c r="AA59" s="35"/>
      <c r="AB59" s="36"/>
      <c r="AC59" s="36"/>
      <c r="AD59" s="23"/>
      <c r="AE59" s="23"/>
      <c r="AF59" s="23"/>
      <c r="AG59" s="23"/>
      <c r="AH59" s="23"/>
      <c r="AI59" s="23"/>
      <c r="AJ59" s="41"/>
      <c r="AK59" s="22"/>
      <c r="AL59" s="22"/>
      <c r="AM59" s="42"/>
      <c r="AN59" s="43"/>
      <c r="AO59" s="4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7"/>
      <c r="S60" s="7"/>
      <c r="T60" s="7"/>
      <c r="U60" s="7"/>
      <c r="V60" s="7"/>
      <c r="W60" s="7"/>
      <c r="X60" s="7"/>
      <c r="Y60" s="7"/>
      <c r="Z60" s="35"/>
      <c r="AA60" s="35"/>
      <c r="AB60" s="36"/>
      <c r="AC60" s="36"/>
      <c r="AD60" s="23"/>
      <c r="AE60" s="23"/>
      <c r="AF60" s="23"/>
      <c r="AG60" s="23"/>
      <c r="AH60" s="23"/>
      <c r="AI60" s="23"/>
      <c r="AJ60" s="41"/>
      <c r="AK60" s="22"/>
      <c r="AL60" s="22"/>
      <c r="AM60" s="42"/>
      <c r="AN60" s="43"/>
      <c r="AO60" s="4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7"/>
      <c r="S61" s="7"/>
      <c r="T61" s="7"/>
      <c r="U61" s="7"/>
      <c r="V61" s="7"/>
      <c r="W61" s="7"/>
      <c r="X61" s="7"/>
      <c r="Y61" s="7"/>
      <c r="Z61" s="35"/>
      <c r="AA61" s="35"/>
      <c r="AB61" s="36"/>
      <c r="AC61" s="36"/>
      <c r="AD61" s="23"/>
      <c r="AE61" s="23"/>
      <c r="AF61" s="23"/>
      <c r="AG61" s="23"/>
      <c r="AH61" s="23"/>
      <c r="AI61" s="23"/>
      <c r="AJ61" s="41"/>
      <c r="AK61" s="22"/>
      <c r="AL61" s="22"/>
      <c r="AM61" s="42"/>
      <c r="AN61" s="43"/>
      <c r="AO61" s="4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7"/>
      <c r="S62" s="7"/>
      <c r="T62" s="7"/>
      <c r="U62" s="7"/>
      <c r="V62" s="7"/>
      <c r="W62" s="7"/>
      <c r="X62" s="7"/>
      <c r="Y62" s="7"/>
      <c r="Z62" s="35"/>
      <c r="AA62" s="35"/>
      <c r="AB62" s="36"/>
      <c r="AC62" s="36"/>
      <c r="AD62" s="23"/>
      <c r="AE62" s="23"/>
      <c r="AF62" s="23"/>
      <c r="AG62" s="23"/>
      <c r="AH62" s="23"/>
      <c r="AI62" s="23"/>
      <c r="AJ62" s="41"/>
      <c r="AK62" s="22"/>
      <c r="AL62" s="22"/>
      <c r="AM62" s="42"/>
      <c r="AN62" s="43"/>
      <c r="AO62" s="4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7"/>
      <c r="S63" s="7"/>
      <c r="T63" s="7"/>
      <c r="U63" s="7"/>
      <c r="V63" s="7"/>
      <c r="W63" s="7"/>
      <c r="X63" s="7"/>
      <c r="Y63" s="7"/>
      <c r="Z63" s="35"/>
      <c r="AA63" s="35"/>
      <c r="AB63" s="36"/>
      <c r="AC63" s="36"/>
      <c r="AD63" s="23"/>
      <c r="AE63" s="23"/>
      <c r="AF63" s="23"/>
      <c r="AG63" s="23"/>
      <c r="AH63" s="23"/>
      <c r="AI63" s="23"/>
      <c r="AJ63" s="41"/>
      <c r="AK63" s="22"/>
      <c r="AL63" s="22"/>
      <c r="AM63" s="42"/>
      <c r="AN63" s="43"/>
      <c r="AO63" s="4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7"/>
      <c r="S64" s="7"/>
      <c r="T64" s="7"/>
      <c r="U64" s="7"/>
      <c r="V64" s="7"/>
      <c r="W64" s="7"/>
      <c r="X64" s="7"/>
      <c r="Y64" s="7"/>
      <c r="Z64" s="35"/>
      <c r="AA64" s="35"/>
      <c r="AB64" s="36"/>
      <c r="AC64" s="36"/>
      <c r="AD64" s="23"/>
      <c r="AE64" s="23"/>
      <c r="AF64" s="23"/>
      <c r="AG64" s="23"/>
      <c r="AH64" s="23"/>
      <c r="AI64" s="23"/>
      <c r="AJ64" s="41"/>
      <c r="AK64" s="22"/>
      <c r="AL64" s="22"/>
      <c r="AM64" s="42"/>
      <c r="AN64" s="43"/>
      <c r="AO64" s="4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7"/>
      <c r="S65" s="7"/>
      <c r="T65" s="7"/>
      <c r="U65" s="7"/>
      <c r="V65" s="7"/>
      <c r="W65" s="7"/>
      <c r="X65" s="7"/>
      <c r="Y65" s="7"/>
      <c r="Z65" s="35"/>
      <c r="AA65" s="35"/>
      <c r="AB65" s="36"/>
      <c r="AC65" s="36"/>
      <c r="AD65" s="23"/>
      <c r="AE65" s="23"/>
      <c r="AF65" s="23"/>
      <c r="AG65" s="23"/>
      <c r="AH65" s="23"/>
      <c r="AI65" s="23"/>
      <c r="AJ65" s="41"/>
      <c r="AK65" s="22"/>
      <c r="AL65" s="22"/>
      <c r="AM65" s="42"/>
      <c r="AN65" s="43"/>
      <c r="AO65" s="4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7"/>
      <c r="S66" s="7"/>
      <c r="T66" s="7"/>
      <c r="U66" s="7"/>
      <c r="V66" s="7"/>
      <c r="W66" s="7"/>
      <c r="X66" s="7"/>
      <c r="Y66" s="7"/>
      <c r="Z66" s="35"/>
      <c r="AA66" s="35"/>
      <c r="AB66" s="36"/>
      <c r="AC66" s="36"/>
      <c r="AD66" s="23"/>
      <c r="AE66" s="23"/>
      <c r="AF66" s="23"/>
      <c r="AG66" s="23"/>
      <c r="AH66" s="23"/>
      <c r="AI66" s="23"/>
      <c r="AJ66" s="41"/>
      <c r="AK66" s="22"/>
      <c r="AL66" s="22"/>
      <c r="AM66" s="42"/>
      <c r="AN66" s="43"/>
      <c r="AO66" s="4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7"/>
      <c r="S67" s="7"/>
      <c r="T67" s="7"/>
      <c r="U67" s="7"/>
      <c r="V67" s="7"/>
      <c r="W67" s="7"/>
      <c r="X67" s="7"/>
      <c r="Y67" s="7"/>
      <c r="Z67" s="35"/>
      <c r="AA67" s="35"/>
      <c r="AB67" s="36"/>
      <c r="AC67" s="36"/>
      <c r="AD67" s="23"/>
      <c r="AE67" s="23"/>
      <c r="AF67" s="23"/>
      <c r="AG67" s="23"/>
      <c r="AH67" s="23"/>
      <c r="AI67" s="23"/>
      <c r="AJ67" s="41"/>
      <c r="AK67" s="22"/>
      <c r="AL67" s="22"/>
      <c r="AM67" s="42"/>
      <c r="AN67" s="43"/>
      <c r="AO67" s="4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7"/>
      <c r="S68" s="7"/>
      <c r="T68" s="7"/>
      <c r="U68" s="7"/>
      <c r="V68" s="7"/>
      <c r="W68" s="7"/>
      <c r="X68" s="7"/>
      <c r="Y68" s="7"/>
      <c r="Z68" s="35"/>
      <c r="AA68" s="35"/>
      <c r="AB68" s="36"/>
      <c r="AC68" s="36"/>
      <c r="AD68" s="23"/>
      <c r="AE68" s="23"/>
      <c r="AF68" s="23"/>
      <c r="AG68" s="23"/>
      <c r="AH68" s="23"/>
      <c r="AI68" s="23"/>
      <c r="AJ68" s="41"/>
      <c r="AK68" s="22"/>
      <c r="AL68" s="22"/>
      <c r="AM68" s="42"/>
      <c r="AN68" s="43"/>
      <c r="AO68" s="4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7"/>
      <c r="S69" s="7"/>
      <c r="T69" s="7"/>
      <c r="U69" s="7"/>
      <c r="V69" s="7"/>
      <c r="W69" s="7"/>
      <c r="X69" s="7"/>
      <c r="Y69" s="7"/>
      <c r="Z69" s="35"/>
      <c r="AA69" s="35"/>
      <c r="AB69" s="36"/>
      <c r="AC69" s="36"/>
      <c r="AD69" s="23"/>
      <c r="AE69" s="23"/>
      <c r="AF69" s="23"/>
      <c r="AG69" s="23"/>
      <c r="AH69" s="23"/>
      <c r="AI69" s="23"/>
      <c r="AJ69" s="41"/>
      <c r="AK69" s="22"/>
      <c r="AL69" s="22"/>
      <c r="AM69" s="42"/>
      <c r="AN69" s="43"/>
      <c r="AO69" s="4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7"/>
      <c r="S70" s="7"/>
      <c r="T70" s="7"/>
      <c r="U70" s="7"/>
      <c r="V70" s="7"/>
      <c r="W70" s="7"/>
      <c r="X70" s="7"/>
      <c r="Y70" s="7"/>
      <c r="Z70" s="35"/>
      <c r="AA70" s="35"/>
      <c r="AB70" s="36"/>
      <c r="AC70" s="36"/>
      <c r="AD70" s="23"/>
      <c r="AE70" s="23"/>
      <c r="AF70" s="23"/>
      <c r="AG70" s="23"/>
      <c r="AH70" s="23"/>
      <c r="AI70" s="23"/>
      <c r="AJ70" s="41"/>
      <c r="AK70" s="22"/>
      <c r="AL70" s="22"/>
      <c r="AM70" s="42"/>
      <c r="AN70" s="43"/>
      <c r="AO70" s="4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7"/>
      <c r="S71" s="7"/>
      <c r="T71" s="7"/>
      <c r="U71" s="7"/>
      <c r="V71" s="7"/>
      <c r="W71" s="7"/>
      <c r="X71" s="7"/>
      <c r="Y71" s="7"/>
      <c r="Z71" s="35"/>
      <c r="AA71" s="35"/>
      <c r="AB71" s="36"/>
      <c r="AC71" s="36"/>
      <c r="AD71" s="23"/>
      <c r="AE71" s="23"/>
      <c r="AF71" s="23"/>
      <c r="AG71" s="23"/>
      <c r="AH71" s="23"/>
      <c r="AI71" s="23"/>
      <c r="AJ71" s="41"/>
      <c r="AK71" s="22"/>
      <c r="AL71" s="22"/>
      <c r="AM71" s="42"/>
      <c r="AN71" s="43"/>
      <c r="AO71" s="4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7"/>
      <c r="S72" s="7"/>
      <c r="T72" s="7"/>
      <c r="U72" s="7"/>
      <c r="V72" s="7"/>
      <c r="W72" s="7"/>
      <c r="X72" s="7"/>
      <c r="Y72" s="7"/>
      <c r="Z72" s="35"/>
      <c r="AA72" s="35"/>
      <c r="AB72" s="36"/>
      <c r="AC72" s="36"/>
      <c r="AD72" s="23"/>
      <c r="AE72" s="23"/>
      <c r="AF72" s="23"/>
      <c r="AG72" s="23"/>
      <c r="AH72" s="23"/>
      <c r="AI72" s="23"/>
      <c r="AJ72" s="41"/>
      <c r="AK72" s="22"/>
      <c r="AL72" s="22"/>
      <c r="AM72" s="42"/>
      <c r="AN72" s="43"/>
      <c r="AO72" s="4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7"/>
      <c r="S73" s="7"/>
      <c r="T73" s="7"/>
      <c r="U73" s="7"/>
      <c r="V73" s="7"/>
      <c r="W73" s="7"/>
      <c r="X73" s="7"/>
      <c r="Y73" s="7"/>
      <c r="Z73" s="35"/>
      <c r="AA73" s="35"/>
      <c r="AB73" s="36"/>
      <c r="AC73" s="36"/>
      <c r="AD73" s="23"/>
      <c r="AE73" s="23"/>
      <c r="AF73" s="23"/>
      <c r="AG73" s="23"/>
      <c r="AH73" s="23"/>
      <c r="AI73" s="23"/>
      <c r="AJ73" s="41"/>
      <c r="AK73" s="22"/>
      <c r="AL73" s="22"/>
      <c r="AM73" s="42"/>
      <c r="AN73" s="43"/>
      <c r="AO73" s="4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7"/>
      <c r="S74" s="7"/>
      <c r="T74" s="7"/>
      <c r="U74" s="7"/>
      <c r="V74" s="7"/>
      <c r="W74" s="7"/>
      <c r="X74" s="7"/>
      <c r="Y74" s="7"/>
      <c r="Z74" s="35"/>
      <c r="AA74" s="35"/>
      <c r="AB74" s="36"/>
      <c r="AC74" s="36"/>
      <c r="AD74" s="23"/>
      <c r="AE74" s="23"/>
      <c r="AF74" s="23"/>
      <c r="AG74" s="23"/>
      <c r="AH74" s="23"/>
      <c r="AI74" s="23"/>
      <c r="AJ74" s="41"/>
      <c r="AK74" s="22"/>
      <c r="AL74" s="22"/>
      <c r="AM74" s="42"/>
      <c r="AN74" s="43"/>
      <c r="AO74" s="4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7"/>
      <c r="S75" s="7"/>
      <c r="T75" s="7"/>
      <c r="U75" s="7"/>
      <c r="V75" s="7"/>
      <c r="W75" s="7"/>
      <c r="X75" s="7"/>
      <c r="Y75" s="7"/>
      <c r="Z75" s="35"/>
      <c r="AA75" s="35"/>
      <c r="AB75" s="36"/>
      <c r="AC75" s="36"/>
      <c r="AD75" s="23"/>
      <c r="AE75" s="23"/>
      <c r="AF75" s="23"/>
      <c r="AG75" s="23"/>
      <c r="AH75" s="23"/>
      <c r="AI75" s="23"/>
      <c r="AJ75" s="41"/>
      <c r="AK75" s="22"/>
      <c r="AL75" s="22"/>
      <c r="AM75" s="42"/>
      <c r="AN75" s="43"/>
      <c r="AO75" s="4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7"/>
      <c r="S76" s="7"/>
      <c r="T76" s="7"/>
      <c r="U76" s="7"/>
      <c r="V76" s="7"/>
      <c r="W76" s="7"/>
      <c r="X76" s="7"/>
      <c r="Y76" s="7"/>
      <c r="Z76" s="35"/>
      <c r="AA76" s="35"/>
      <c r="AB76" s="36"/>
      <c r="AC76" s="36"/>
      <c r="AD76" s="23"/>
      <c r="AE76" s="23"/>
      <c r="AF76" s="23"/>
      <c r="AG76" s="23"/>
      <c r="AH76" s="23"/>
      <c r="AI76" s="23"/>
      <c r="AJ76" s="41"/>
      <c r="AK76" s="22"/>
      <c r="AL76" s="22"/>
      <c r="AM76" s="42"/>
      <c r="AN76" s="43"/>
      <c r="AO76" s="4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7"/>
      <c r="S77" s="7"/>
      <c r="T77" s="7"/>
      <c r="U77" s="7"/>
      <c r="V77" s="7"/>
      <c r="W77" s="7"/>
      <c r="X77" s="7"/>
      <c r="Y77" s="7"/>
      <c r="Z77" s="35"/>
      <c r="AA77" s="35"/>
      <c r="AB77" s="36"/>
      <c r="AC77" s="36"/>
      <c r="AD77" s="23"/>
      <c r="AE77" s="23"/>
      <c r="AF77" s="23"/>
      <c r="AG77" s="23"/>
      <c r="AH77" s="23"/>
      <c r="AI77" s="23"/>
      <c r="AJ77" s="41"/>
      <c r="AK77" s="22"/>
      <c r="AL77" s="22"/>
      <c r="AM77" s="42"/>
      <c r="AN77" s="43"/>
      <c r="AO77" s="4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7"/>
      <c r="S78" s="7"/>
      <c r="T78" s="7"/>
      <c r="U78" s="7"/>
      <c r="V78" s="7"/>
      <c r="W78" s="7"/>
      <c r="X78" s="7"/>
      <c r="Y78" s="7"/>
      <c r="Z78" s="35"/>
      <c r="AA78" s="35"/>
      <c r="AB78" s="36"/>
      <c r="AC78" s="36"/>
      <c r="AD78" s="23"/>
      <c r="AE78" s="23"/>
      <c r="AF78" s="23"/>
      <c r="AG78" s="23"/>
      <c r="AH78" s="23"/>
      <c r="AI78" s="23"/>
      <c r="AJ78" s="41"/>
      <c r="AK78" s="22"/>
      <c r="AL78" s="22"/>
      <c r="AM78" s="42"/>
      <c r="AN78" s="43"/>
      <c r="AO78" s="4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7"/>
      <c r="S79" s="7"/>
      <c r="T79" s="7"/>
      <c r="U79" s="7"/>
      <c r="V79" s="7"/>
      <c r="W79" s="7"/>
      <c r="X79" s="7"/>
      <c r="Y79" s="7"/>
      <c r="Z79" s="35"/>
      <c r="AA79" s="35"/>
      <c r="AB79" s="36"/>
      <c r="AC79" s="36"/>
      <c r="AD79" s="23"/>
      <c r="AE79" s="23"/>
      <c r="AF79" s="23"/>
      <c r="AG79" s="23"/>
      <c r="AH79" s="23"/>
      <c r="AI79" s="23"/>
      <c r="AJ79" s="41"/>
      <c r="AK79" s="22"/>
      <c r="AL79" s="22"/>
      <c r="AM79" s="42"/>
      <c r="AN79" s="43"/>
      <c r="AO79" s="4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7"/>
      <c r="S80" s="7"/>
      <c r="T80" s="7"/>
      <c r="U80" s="7"/>
      <c r="V80" s="7"/>
      <c r="W80" s="7"/>
      <c r="X80" s="7"/>
      <c r="Y80" s="7"/>
      <c r="Z80" s="35"/>
      <c r="AA80" s="35"/>
      <c r="AB80" s="36"/>
      <c r="AC80" s="36"/>
      <c r="AD80" s="23"/>
      <c r="AE80" s="23"/>
      <c r="AF80" s="23"/>
      <c r="AG80" s="23"/>
      <c r="AH80" s="23"/>
      <c r="AI80" s="23"/>
      <c r="AJ80" s="41"/>
      <c r="AK80" s="22"/>
      <c r="AL80" s="22"/>
      <c r="AM80" s="42"/>
      <c r="AN80" s="43"/>
      <c r="AO80" s="4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7"/>
      <c r="S81" s="7"/>
      <c r="T81" s="7"/>
      <c r="U81" s="7"/>
      <c r="V81" s="7"/>
      <c r="W81" s="7"/>
      <c r="X81" s="7"/>
      <c r="Y81" s="7"/>
      <c r="Z81" s="35"/>
      <c r="AA81" s="35"/>
      <c r="AB81" s="36"/>
      <c r="AC81" s="36"/>
      <c r="AD81" s="23"/>
      <c r="AE81" s="23"/>
      <c r="AF81" s="23"/>
      <c r="AG81" s="23"/>
      <c r="AH81" s="23"/>
      <c r="AI81" s="23"/>
      <c r="AJ81" s="41"/>
      <c r="AK81" s="22"/>
      <c r="AL81" s="22"/>
      <c r="AM81" s="42"/>
      <c r="AN81" s="43"/>
      <c r="AO81" s="4"/>
    </row>
    <row r="82" spans="1:41" ht="15">
      <c r="A82" s="3"/>
      <c r="B82" s="3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7"/>
      <c r="Q82" s="37"/>
      <c r="R82" s="7"/>
      <c r="S82" s="7"/>
      <c r="T82" s="7"/>
      <c r="U82" s="7"/>
      <c r="V82" s="7"/>
      <c r="W82" s="7"/>
      <c r="X82" s="7"/>
      <c r="Y82" s="7"/>
      <c r="Z82" s="35"/>
      <c r="AA82" s="35"/>
      <c r="AB82" s="36"/>
      <c r="AC82" s="36"/>
      <c r="AD82" s="23"/>
      <c r="AE82" s="23"/>
      <c r="AF82" s="23"/>
      <c r="AG82" s="23"/>
      <c r="AH82" s="23"/>
      <c r="AI82" s="23"/>
      <c r="AJ82" s="41"/>
      <c r="AK82" s="22"/>
      <c r="AL82" s="22"/>
      <c r="AM82" s="42"/>
      <c r="AN82" s="43"/>
      <c r="AO82" s="4"/>
    </row>
    <row r="83" spans="1:41" ht="1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7"/>
      <c r="Q83" s="37"/>
      <c r="R83" s="7"/>
      <c r="S83" s="7"/>
      <c r="T83" s="7"/>
      <c r="U83" s="7"/>
      <c r="V83" s="7"/>
      <c r="W83" s="7"/>
      <c r="X83" s="7"/>
      <c r="Y83" s="7"/>
      <c r="Z83" s="35"/>
      <c r="AA83" s="35"/>
      <c r="AB83" s="36"/>
      <c r="AC83" s="36"/>
      <c r="AD83" s="23"/>
      <c r="AE83" s="23"/>
      <c r="AF83" s="23"/>
      <c r="AG83" s="23"/>
      <c r="AH83" s="23"/>
      <c r="AI83" s="23"/>
      <c r="AJ83" s="41"/>
      <c r="AK83" s="22"/>
      <c r="AL83" s="22"/>
      <c r="AM83" s="42"/>
      <c r="AN83" s="43"/>
      <c r="AO83" s="4"/>
    </row>
    <row r="84" spans="1:41" ht="15">
      <c r="A84" s="3"/>
      <c r="B84" s="3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7"/>
      <c r="Q84" s="37"/>
      <c r="R84" s="7"/>
      <c r="S84" s="7"/>
      <c r="T84" s="7"/>
      <c r="U84" s="7"/>
      <c r="V84" s="7"/>
      <c r="W84" s="7"/>
      <c r="X84" s="7"/>
      <c r="Y84" s="7"/>
      <c r="Z84" s="35"/>
      <c r="AA84" s="35"/>
      <c r="AB84" s="36"/>
      <c r="AC84" s="36"/>
      <c r="AD84" s="23"/>
      <c r="AE84" s="23"/>
      <c r="AF84" s="23"/>
      <c r="AG84" s="23"/>
      <c r="AH84" s="23"/>
      <c r="AI84" s="23"/>
      <c r="AJ84" s="41"/>
      <c r="AK84" s="22"/>
      <c r="AL84" s="22"/>
      <c r="AM84" s="42"/>
      <c r="AN84" s="43"/>
      <c r="AO84" s="4"/>
    </row>
    <row r="85" spans="1:41" ht="15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7"/>
      <c r="Q85" s="37"/>
      <c r="R85" s="7"/>
      <c r="S85" s="7"/>
      <c r="T85" s="7"/>
      <c r="U85" s="7"/>
      <c r="V85" s="7"/>
      <c r="W85" s="7"/>
      <c r="X85" s="7"/>
      <c r="Y85" s="7"/>
      <c r="Z85" s="35"/>
      <c r="AA85" s="35"/>
      <c r="AB85" s="36"/>
      <c r="AC85" s="36"/>
      <c r="AD85" s="23"/>
      <c r="AE85" s="23"/>
      <c r="AF85" s="23"/>
      <c r="AG85" s="23"/>
      <c r="AH85" s="23"/>
      <c r="AI85" s="23"/>
      <c r="AJ85" s="41"/>
      <c r="AK85" s="22"/>
      <c r="AL85" s="22"/>
      <c r="AM85" s="42"/>
      <c r="AN85" s="43"/>
      <c r="AO85" s="4"/>
    </row>
    <row r="86" spans="1:41" ht="15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7"/>
      <c r="Q86" s="37"/>
      <c r="R86" s="7"/>
      <c r="S86" s="7"/>
      <c r="T86" s="7"/>
      <c r="U86" s="7"/>
      <c r="V86" s="7"/>
      <c r="W86" s="7"/>
      <c r="X86" s="7"/>
      <c r="Y86" s="7"/>
      <c r="Z86" s="35"/>
      <c r="AA86" s="35"/>
      <c r="AB86" s="36"/>
      <c r="AC86" s="36"/>
      <c r="AD86" s="23"/>
      <c r="AE86" s="23"/>
      <c r="AF86" s="23"/>
      <c r="AG86" s="23"/>
      <c r="AH86" s="23"/>
      <c r="AI86" s="23"/>
      <c r="AJ86" s="41"/>
      <c r="AK86" s="22"/>
      <c r="AL86" s="22"/>
      <c r="AM86" s="42"/>
      <c r="AN86" s="43"/>
      <c r="AO86" s="4"/>
    </row>
    <row r="87" spans="1:41" ht="15">
      <c r="A87" s="3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7"/>
      <c r="Q87" s="37"/>
      <c r="R87" s="7"/>
      <c r="S87" s="7"/>
      <c r="T87" s="7"/>
      <c r="U87" s="7"/>
      <c r="V87" s="7"/>
      <c r="W87" s="7"/>
      <c r="X87" s="7"/>
      <c r="Y87" s="7"/>
      <c r="Z87" s="35"/>
      <c r="AA87" s="35"/>
      <c r="AB87" s="36"/>
      <c r="AC87" s="36"/>
      <c r="AD87" s="23"/>
      <c r="AE87" s="23"/>
      <c r="AF87" s="23"/>
      <c r="AG87" s="23"/>
      <c r="AH87" s="23"/>
      <c r="AI87" s="23"/>
      <c r="AJ87" s="41"/>
      <c r="AK87" s="22"/>
      <c r="AL87" s="22"/>
      <c r="AM87" s="42"/>
      <c r="AN87" s="43"/>
      <c r="AO87" s="4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35:B87">
    <cfRule type="expression" priority="12" dxfId="0" stopIfTrue="1">
      <formula>AND(NOT(ISBLANK($A35)),ISBLANK(B35))</formula>
    </cfRule>
  </conditionalFormatting>
  <conditionalFormatting sqref="C35:C87">
    <cfRule type="expression" priority="13" dxfId="0" stopIfTrue="1">
      <formula>AND(NOT(ISBLANK(A35)),ISBLANK(C35))</formula>
    </cfRule>
  </conditionalFormatting>
  <conditionalFormatting sqref="D35:D87 F35:F87 H35:H87 J35:J87 L35:L87 N35:N87 R35:R87 T35:T87 V35:V87 X35:X87">
    <cfRule type="expression" priority="14" dxfId="0" stopIfTrue="1">
      <formula>AND(NOT(ISBLANK(E35)),ISBLANK(D35))</formula>
    </cfRule>
  </conditionalFormatting>
  <conditionalFormatting sqref="E35:E87 G35:G87 I35:I87 K35:K87 M35:M87 O35:O87 S35:S87 U35:U87 W35:W87 Y35:Y87">
    <cfRule type="expression" priority="15" dxfId="0" stopIfTrue="1">
      <formula>AND(NOT(ISBLANK(D35)),ISBLANK(E35))</formula>
    </cfRule>
  </conditionalFormatting>
  <conditionalFormatting sqref="N20 L20 J20 H20 F20 D20 D22 N22 L22 J22 H22 F22 F25 H25 J25 L25 N25 D25 D27:D34 F27:F34 H27:H34 J27:J34 L27:L34 N27:N34 N4:N16 D18 F18 H18 J18 L18 N18 D4:D16 F4:F16 H4:H16 J4:J16 L4:L16">
    <cfRule type="expression" priority="6" dxfId="0" stopIfTrue="1">
      <formula>AND(NOT(ISBLANK(E4)),ISBLANK(D4))</formula>
    </cfRule>
  </conditionalFormatting>
  <conditionalFormatting sqref="O20 M20 K20 I20 G20 E20 E22 O22 M22 K22 I22 G22 G25 I25 K25 M25 O25 E25 E27:E34 G27:G34 I27:I34 K27:K34 M27:M34 O27:O34 O4:O16 E18 G18 I18 K18 M18 O18 E4:E16 G4:G16 I4:I16 K4:K16 M4:M16">
    <cfRule type="expression" priority="7" dxfId="0" stopIfTrue="1">
      <formula>AND(NOT(ISBLANK(D4)),ISBLANK(E4))</formula>
    </cfRule>
  </conditionalFormatting>
  <conditionalFormatting sqref="D17 F17 H17 J17 L17 N17 D21 F21 H21 J21 L21 N21 D26 F26 H26 J26 L26 N26 D19 F19 H19 J19 L19 N19 D23:D24 F23:F24 H23:H24 J23:J24 L23:L24 N23:N24">
    <cfRule type="expression" priority="8" dxfId="0" stopIfTrue="1">
      <formula>AND(NOT(ISBLANK(E17)),ISBLANK(D17))</formula>
    </cfRule>
  </conditionalFormatting>
  <conditionalFormatting sqref="E17 G17 I17 K17 M17 O17 E21 G21 I21 K21 M21 O21 E26 G26 I26 K26 M26 O26 E19 G19 I19 K19 M19 O19 E23:E24 G23:G24 I23:I24 K23:K24 M23:M24 O23:O24">
    <cfRule type="expression" priority="9" dxfId="0" stopIfTrue="1">
      <formula>AND(NOT(ISBLANK(D17)),ISBLANK(E17))</formula>
    </cfRule>
  </conditionalFormatting>
  <conditionalFormatting sqref="C4:C34">
    <cfRule type="expression" priority="11" dxfId="0" stopIfTrue="1">
      <formula>AND(NOT(ISBLANK(A4)),ISBLANK(C4))</formula>
    </cfRule>
  </conditionalFormatting>
  <conditionalFormatting sqref="R10:R16 V27:V34 X20 V20 T20 R22 X22 V22 T22 R25 R20 T25 V25 R27:R34 X27:X34 T27:T34 X25 T18 V18 X18 R18 R4:R8 T4:T16 V4:V16 X4:X16">
    <cfRule type="expression" priority="2" dxfId="0" stopIfTrue="1">
      <formula>AND(NOT(ISBLANK(S4)),ISBLANK(R4))</formula>
    </cfRule>
  </conditionalFormatting>
  <conditionalFormatting sqref="S10:S16 W27:W34 Y20 W20 U20 S22 Y22 W22 U22 S25 S20 U25 W25 S27:S34 Y27:Y34 U27:U34 Y25 U18 W18 Y18 S18 S4:S8 U4:U16 W4:W16 Y4:Y16">
    <cfRule type="expression" priority="3" dxfId="0" stopIfTrue="1">
      <formula>AND(NOT(ISBLANK(R4)),ISBLANK(S4))</formula>
    </cfRule>
  </conditionalFormatting>
  <conditionalFormatting sqref="R21 T21 V21 X21 R26 T26 V26 X26 R19 T19 V19 X19 R23:R24 T23:T24 V23:V24 X23:X24">
    <cfRule type="expression" priority="4" dxfId="0" stopIfTrue="1">
      <formula>AND(NOT(ISBLANK(S19)),ISBLANK(R19))</formula>
    </cfRule>
  </conditionalFormatting>
  <conditionalFormatting sqref="S21 U21 W21 Y21 S26 U26 W26 Y26 S19 U19 W19 Y19 S23:S24 U23:U24 W23:W24 Y23:Y24">
    <cfRule type="expression" priority="5" dxfId="0" stopIfTrue="1">
      <formula>AND(NOT(ISBLANK(R19)),ISBLANK(S19))</formula>
    </cfRule>
  </conditionalFormatting>
  <conditionalFormatting sqref="B4:B34">
    <cfRule type="expression" priority="1" dxfId="0" stopIfTrue="1">
      <formula>AND(NOT(ISBLANK($A4)),ISBLANK(B4))</formula>
    </cfRule>
  </conditionalFormatting>
  <dataValidations count="6">
    <dataValidation operator="lessThanOrEqual" allowBlank="1" showInputMessage="1" showErrorMessage="1" error="FTE cannot be greater than Headcount&#10;" sqref="R88:AN65536 A88:O65536 AO1 AK34:AL34 R1 A1:C1 P2 AB1 AB35:AC87 D34:Y34 AB34:AI34 AO4:AO65536 AP1:IV65536 P35:Q65536 P4:Q33 AB3:AC33 A34"/>
    <dataValidation type="custom" allowBlank="1" showInputMessage="1" showErrorMessage="1" errorTitle="FTE" error="The value entered in the FTE field must be less than or equal to the value entered in the headcount field." sqref="I35:I87 K35:K87 O35:O87 E35:E87 W35:W87 Y35:Y87 S35:S87 M35:M87 G35:G87 U35:U87 S10:S16 S4:S8 Y4:Y16 W4:W16 U4:U16 U18:U33 S18:S33 Y18:Y33 W18:W33 I4:I33 K4:K33 O4:O33 E4:E33 M4:M33 G4:G33">
      <formula1>I35&lt;=H35</formula1>
    </dataValidation>
    <dataValidation type="custom" allowBlank="1" showInputMessage="1" showErrorMessage="1" errorTitle="Headcount" error="The value entered in the headcount field must be greater than or equal to the value entered in the FTE field." sqref="J35:J87 L35:L87 N35:N87 D35:D87 V35:V87 X35:X87 R35:R87 F35:F87 H35:H87 T35:T87 R10:R16 R4:R8 X4:X16 V4:V16 T4:T16 T18:T33 R18:R33 X18:X33 V18:V33 J4:J33 L4:L33 N4:N33 D4:D33 F4:F33 H4:H33">
      <formula1>J35&gt;=K35</formula1>
    </dataValidation>
    <dataValidation type="decimal" operator="greaterThan" allowBlank="1" showInputMessage="1" showErrorMessage="1" sqref="AD6:AI7 AD35:AI87 AD30:AI32 AD20:AI20 AD9:AI14 AD27:AI28 AD22:AI22 AD18:AI18 AK35:AL87 AK30:AL32 AK20 AK18 AL4 AK10:AL14 AL24 AK27:AL28 AK22:AL22 AL18:AL20 AK6:AL7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33">
      <formula1>INDIRECT("List_of_organisations")</formula1>
    </dataValidation>
    <dataValidation type="decimal" operator="greaterThanOrEqual" allowBlank="1" showInputMessage="1" showErrorMessage="1" sqref="AD33:AI33 AD29:AI29 AD15:AI17 AD4:AI5 AD21:AI21 AD23:AI26 AD19:AI19 AD8:AI8 AK23:AK24 AK15:AK16 AK21 AK4 AK19 AK8:AL8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87"/>
  <sheetViews>
    <sheetView zoomScale="75" zoomScaleNormal="75" zoomScalePageLayoutView="0" workbookViewId="0" topLeftCell="A1">
      <selection activeCell="D4" sqref="D4:AN3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5" width="10.4453125" style="8" customWidth="1"/>
    <col min="16" max="17" width="10.4453125" style="38" customWidth="1"/>
    <col min="18" max="25" width="12.88671875" style="8" customWidth="1"/>
    <col min="26" max="27" width="12.88671875" style="39" customWidth="1"/>
    <col min="28" max="29" width="11.10546875" style="40" customWidth="1"/>
    <col min="30" max="35" width="15.5546875" style="24" customWidth="1"/>
    <col min="36" max="36" width="15.5546875" style="44" customWidth="1"/>
    <col min="37" max="38" width="19.10546875" style="24" customWidth="1"/>
    <col min="39" max="39" width="19.10546875" style="45" customWidth="1"/>
    <col min="40" max="40" width="20.88671875" style="44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42" t="s">
        <v>15</v>
      </c>
      <c r="AC1" s="143"/>
      <c r="AD1" s="128" t="s">
        <v>76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49" t="s">
        <v>72</v>
      </c>
      <c r="AO1" s="112" t="s">
        <v>20</v>
      </c>
    </row>
    <row r="2" spans="1:41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46" t="s">
        <v>9</v>
      </c>
      <c r="Q2" s="14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40" t="s">
        <v>10</v>
      </c>
      <c r="AA2" s="141"/>
      <c r="AB2" s="144"/>
      <c r="AC2" s="145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48" t="s">
        <v>67</v>
      </c>
      <c r="AK2" s="124" t="s">
        <v>68</v>
      </c>
      <c r="AL2" s="124" t="s">
        <v>69</v>
      </c>
      <c r="AM2" s="152" t="s">
        <v>70</v>
      </c>
      <c r="AN2" s="150"/>
      <c r="AO2" s="113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32" t="s">
        <v>2</v>
      </c>
      <c r="Q3" s="32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33" t="s">
        <v>2</v>
      </c>
      <c r="AA3" s="33" t="s">
        <v>7</v>
      </c>
      <c r="AB3" s="34" t="s">
        <v>2</v>
      </c>
      <c r="AC3" s="31" t="s">
        <v>7</v>
      </c>
      <c r="AD3" s="125"/>
      <c r="AE3" s="125"/>
      <c r="AF3" s="125"/>
      <c r="AG3" s="125"/>
      <c r="AH3" s="125"/>
      <c r="AI3" s="125"/>
      <c r="AJ3" s="148"/>
      <c r="AK3" s="125"/>
      <c r="AL3" s="125"/>
      <c r="AM3" s="153"/>
      <c r="AN3" s="151"/>
      <c r="AO3" s="114"/>
    </row>
    <row r="4" spans="1:41" ht="61.5">
      <c r="A4" s="46" t="s">
        <v>77</v>
      </c>
      <c r="B4" s="9" t="s">
        <v>54</v>
      </c>
      <c r="C4" s="46" t="s">
        <v>53</v>
      </c>
      <c r="D4" s="80">
        <v>64</v>
      </c>
      <c r="E4" s="77">
        <v>57.7</v>
      </c>
      <c r="F4" s="77">
        <v>258</v>
      </c>
      <c r="G4" s="77">
        <v>233.6</v>
      </c>
      <c r="H4" s="77">
        <v>487</v>
      </c>
      <c r="I4" s="77">
        <v>446</v>
      </c>
      <c r="J4" s="77">
        <v>40</v>
      </c>
      <c r="K4" s="77">
        <v>37.6</v>
      </c>
      <c r="L4" s="77">
        <v>3</v>
      </c>
      <c r="M4" s="77">
        <v>3</v>
      </c>
      <c r="N4" s="77">
        <v>2</v>
      </c>
      <c r="O4" s="77">
        <v>1.3</v>
      </c>
      <c r="P4" s="70">
        <f aca="true" t="shared" si="0" ref="P4:Q33">SUM(D4,F4,H4,J4,L4,N4)</f>
        <v>854</v>
      </c>
      <c r="Q4" s="70">
        <f t="shared" si="0"/>
        <v>779.1999999999999</v>
      </c>
      <c r="R4" s="77">
        <v>13</v>
      </c>
      <c r="S4" s="77">
        <v>13</v>
      </c>
      <c r="T4" s="77">
        <v>0</v>
      </c>
      <c r="U4" s="77">
        <v>0</v>
      </c>
      <c r="V4" s="77">
        <v>0</v>
      </c>
      <c r="W4" s="77">
        <v>0</v>
      </c>
      <c r="X4" s="77">
        <v>0</v>
      </c>
      <c r="Y4" s="77">
        <v>0</v>
      </c>
      <c r="Z4" s="65">
        <f aca="true" t="shared" si="1" ref="Z4:AA33">SUM(R4,T4,V4,X4)</f>
        <v>13</v>
      </c>
      <c r="AA4" s="65">
        <f t="shared" si="1"/>
        <v>13</v>
      </c>
      <c r="AB4" s="36">
        <f aca="true" t="shared" si="2" ref="AB4:AC33">SUM(P4+Z4)</f>
        <v>867</v>
      </c>
      <c r="AC4" s="36">
        <f t="shared" si="2"/>
        <v>792.1999999999999</v>
      </c>
      <c r="AD4" s="78">
        <v>2056997.2</v>
      </c>
      <c r="AE4" s="79">
        <v>17243.41</v>
      </c>
      <c r="AF4" s="79">
        <v>0</v>
      </c>
      <c r="AG4" s="79">
        <v>6972.06</v>
      </c>
      <c r="AH4" s="79">
        <v>403695.25</v>
      </c>
      <c r="AI4" s="79">
        <v>162464.26</v>
      </c>
      <c r="AJ4" s="41">
        <f aca="true" t="shared" si="3" ref="AJ4:AJ34">SUM(AD4:AI4)</f>
        <v>2647372.1799999997</v>
      </c>
      <c r="AK4" s="53">
        <v>18316.37</v>
      </c>
      <c r="AL4" s="53">
        <v>0</v>
      </c>
      <c r="AM4" s="42">
        <f aca="true" t="shared" si="4" ref="AM4:AM33">SUM(AK4:AL4)</f>
        <v>18316.37</v>
      </c>
      <c r="AN4" s="43">
        <f aca="true" t="shared" si="5" ref="AN4:AN33">SUM(AJ4+AM4)</f>
        <v>2665688.55</v>
      </c>
      <c r="AO4" s="57"/>
    </row>
    <row r="5" spans="1:41" ht="61.5">
      <c r="A5" s="46" t="s">
        <v>22</v>
      </c>
      <c r="B5" s="9" t="s">
        <v>52</v>
      </c>
      <c r="C5" s="46" t="s">
        <v>53</v>
      </c>
      <c r="D5" s="80">
        <v>4</v>
      </c>
      <c r="E5" s="77">
        <v>3.74</v>
      </c>
      <c r="F5" s="77">
        <v>25</v>
      </c>
      <c r="G5" s="77">
        <v>23.46</v>
      </c>
      <c r="H5" s="77">
        <v>43</v>
      </c>
      <c r="I5" s="77">
        <v>40.79</v>
      </c>
      <c r="J5" s="77">
        <v>10</v>
      </c>
      <c r="K5" s="77">
        <v>9.51</v>
      </c>
      <c r="L5" s="77">
        <v>4</v>
      </c>
      <c r="M5" s="77">
        <v>3.5</v>
      </c>
      <c r="N5" s="77"/>
      <c r="O5" s="77"/>
      <c r="P5" s="70">
        <f t="shared" si="0"/>
        <v>86</v>
      </c>
      <c r="Q5" s="70">
        <f t="shared" si="0"/>
        <v>81.00000000000001</v>
      </c>
      <c r="R5" s="77">
        <v>1</v>
      </c>
      <c r="S5" s="77">
        <v>1</v>
      </c>
      <c r="T5" s="77"/>
      <c r="U5" s="77"/>
      <c r="V5" s="77">
        <v>2</v>
      </c>
      <c r="W5" s="77">
        <v>2</v>
      </c>
      <c r="X5" s="77"/>
      <c r="Y5" s="77"/>
      <c r="Z5" s="65">
        <f t="shared" si="1"/>
        <v>3</v>
      </c>
      <c r="AA5" s="65">
        <f t="shared" si="1"/>
        <v>3</v>
      </c>
      <c r="AB5" s="36">
        <f t="shared" si="2"/>
        <v>89</v>
      </c>
      <c r="AC5" s="36">
        <f t="shared" si="2"/>
        <v>84.00000000000001</v>
      </c>
      <c r="AD5" s="78">
        <v>235210</v>
      </c>
      <c r="AE5" s="79">
        <v>1591</v>
      </c>
      <c r="AF5" s="79">
        <v>14597</v>
      </c>
      <c r="AG5" s="79">
        <v>640</v>
      </c>
      <c r="AH5" s="79">
        <v>57580</v>
      </c>
      <c r="AI5" s="79">
        <v>18852</v>
      </c>
      <c r="AJ5" s="41">
        <f t="shared" si="3"/>
        <v>328470</v>
      </c>
      <c r="AK5" s="53">
        <v>19837.5</v>
      </c>
      <c r="AL5" s="101"/>
      <c r="AM5" s="42">
        <f t="shared" si="4"/>
        <v>19837.5</v>
      </c>
      <c r="AN5" s="43">
        <f t="shared" si="5"/>
        <v>348307.5</v>
      </c>
      <c r="AO5" s="57"/>
    </row>
    <row r="6" spans="1:41" ht="61.5">
      <c r="A6" s="46" t="s">
        <v>23</v>
      </c>
      <c r="B6" s="9" t="s">
        <v>52</v>
      </c>
      <c r="C6" s="46" t="s">
        <v>53</v>
      </c>
      <c r="D6" s="102">
        <v>227</v>
      </c>
      <c r="E6" s="102">
        <v>205.2</v>
      </c>
      <c r="F6" s="102">
        <v>377</v>
      </c>
      <c r="G6" s="102">
        <v>349.78</v>
      </c>
      <c r="H6" s="102">
        <v>744</v>
      </c>
      <c r="I6" s="102">
        <v>717</v>
      </c>
      <c r="J6" s="102">
        <v>200</v>
      </c>
      <c r="K6" s="102">
        <v>193.89</v>
      </c>
      <c r="L6" s="102">
        <v>48</v>
      </c>
      <c r="M6" s="102">
        <v>44.17</v>
      </c>
      <c r="N6" s="102">
        <v>3</v>
      </c>
      <c r="O6" s="102">
        <v>3</v>
      </c>
      <c r="P6" s="70">
        <f t="shared" si="0"/>
        <v>1599</v>
      </c>
      <c r="Q6" s="70">
        <f t="shared" si="0"/>
        <v>1513.04</v>
      </c>
      <c r="R6" s="102">
        <v>14</v>
      </c>
      <c r="S6" s="102">
        <v>13.6</v>
      </c>
      <c r="T6" s="102">
        <v>0</v>
      </c>
      <c r="U6" s="102">
        <v>0</v>
      </c>
      <c r="V6" s="102">
        <v>1</v>
      </c>
      <c r="W6" s="102">
        <v>1</v>
      </c>
      <c r="X6" s="102">
        <v>1</v>
      </c>
      <c r="Y6" s="102">
        <v>0.2</v>
      </c>
      <c r="Z6" s="65">
        <f t="shared" si="1"/>
        <v>16</v>
      </c>
      <c r="AA6" s="65">
        <f t="shared" si="1"/>
        <v>14.799999999999999</v>
      </c>
      <c r="AB6" s="36">
        <f t="shared" si="2"/>
        <v>1615</v>
      </c>
      <c r="AC6" s="36">
        <f t="shared" si="2"/>
        <v>1527.84</v>
      </c>
      <c r="AD6" s="103">
        <v>4735661.44</v>
      </c>
      <c r="AE6" s="103">
        <v>78854.22</v>
      </c>
      <c r="AF6" s="103"/>
      <c r="AG6" s="103">
        <v>43447.33</v>
      </c>
      <c r="AH6" s="103">
        <v>1151092.81</v>
      </c>
      <c r="AI6" s="103">
        <v>452993.8</v>
      </c>
      <c r="AJ6" s="41">
        <f t="shared" si="3"/>
        <v>6462049.600000001</v>
      </c>
      <c r="AK6" s="103">
        <v>44212</v>
      </c>
      <c r="AL6" s="103">
        <v>5000</v>
      </c>
      <c r="AM6" s="42">
        <f t="shared" si="4"/>
        <v>49212</v>
      </c>
      <c r="AN6" s="43">
        <f t="shared" si="5"/>
        <v>6511261.600000001</v>
      </c>
      <c r="AO6" s="81"/>
    </row>
    <row r="7" spans="1:41" ht="61.5">
      <c r="A7" s="46" t="s">
        <v>24</v>
      </c>
      <c r="B7" s="9" t="s">
        <v>52</v>
      </c>
      <c r="C7" s="46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>
        <f t="shared" si="0"/>
        <v>0</v>
      </c>
      <c r="Q7" s="70">
        <f t="shared" si="0"/>
        <v>0</v>
      </c>
      <c r="R7" s="47"/>
      <c r="S7" s="47"/>
      <c r="T7" s="47"/>
      <c r="U7" s="47"/>
      <c r="V7" s="47"/>
      <c r="W7" s="47"/>
      <c r="X7" s="47"/>
      <c r="Y7" s="47"/>
      <c r="Z7" s="65">
        <f t="shared" si="1"/>
        <v>0</v>
      </c>
      <c r="AA7" s="65">
        <f t="shared" si="1"/>
        <v>0</v>
      </c>
      <c r="AB7" s="36">
        <f t="shared" si="2"/>
        <v>0</v>
      </c>
      <c r="AC7" s="36">
        <f t="shared" si="2"/>
        <v>0</v>
      </c>
      <c r="AD7" s="29"/>
      <c r="AE7" s="29"/>
      <c r="AF7" s="29"/>
      <c r="AG7" s="29"/>
      <c r="AH7" s="29"/>
      <c r="AI7" s="29"/>
      <c r="AJ7" s="41">
        <f t="shared" si="3"/>
        <v>0</v>
      </c>
      <c r="AK7" s="30"/>
      <c r="AL7" s="30"/>
      <c r="AM7" s="42">
        <f t="shared" si="4"/>
        <v>0</v>
      </c>
      <c r="AN7" s="43">
        <f t="shared" si="5"/>
        <v>0</v>
      </c>
      <c r="AO7" s="72"/>
    </row>
    <row r="8" spans="1:41" ht="61.5">
      <c r="A8" s="46" t="s">
        <v>78</v>
      </c>
      <c r="B8" s="9" t="s">
        <v>55</v>
      </c>
      <c r="C8" s="46" t="s">
        <v>53</v>
      </c>
      <c r="D8" s="84">
        <v>187</v>
      </c>
      <c r="E8" s="85">
        <v>179.27299999999997</v>
      </c>
      <c r="F8" s="84">
        <v>404</v>
      </c>
      <c r="G8" s="85">
        <v>391.00300000000016</v>
      </c>
      <c r="H8" s="84">
        <v>1152</v>
      </c>
      <c r="I8" s="85">
        <v>1123.6210000000003</v>
      </c>
      <c r="J8" s="84">
        <v>1103</v>
      </c>
      <c r="K8" s="85">
        <v>1065.2380000000003</v>
      </c>
      <c r="L8" s="84">
        <v>250</v>
      </c>
      <c r="M8" s="85">
        <v>240.33800000000002</v>
      </c>
      <c r="N8" s="86">
        <v>0</v>
      </c>
      <c r="O8" s="86">
        <v>0</v>
      </c>
      <c r="P8" s="70">
        <f t="shared" si="0"/>
        <v>3096</v>
      </c>
      <c r="Q8" s="70">
        <f t="shared" si="0"/>
        <v>2999.473000000001</v>
      </c>
      <c r="R8" s="86">
        <v>128</v>
      </c>
      <c r="S8" s="86">
        <v>128</v>
      </c>
      <c r="T8" s="86">
        <v>14</v>
      </c>
      <c r="U8" s="86">
        <v>14</v>
      </c>
      <c r="V8" s="86">
        <v>100</v>
      </c>
      <c r="W8" s="86">
        <v>100</v>
      </c>
      <c r="X8" s="86">
        <v>106</v>
      </c>
      <c r="Y8" s="86">
        <v>106</v>
      </c>
      <c r="Z8" s="65">
        <f t="shared" si="1"/>
        <v>348</v>
      </c>
      <c r="AA8" s="65">
        <f t="shared" si="1"/>
        <v>348</v>
      </c>
      <c r="AB8" s="36">
        <f t="shared" si="2"/>
        <v>3444</v>
      </c>
      <c r="AC8" s="36">
        <f t="shared" si="2"/>
        <v>3347.473000000001</v>
      </c>
      <c r="AD8" s="103">
        <v>12178759</v>
      </c>
      <c r="AE8" s="103">
        <v>409898</v>
      </c>
      <c r="AF8" s="103">
        <v>56490</v>
      </c>
      <c r="AG8" s="103">
        <v>152019</v>
      </c>
      <c r="AH8" s="103">
        <v>2549807</v>
      </c>
      <c r="AI8" s="103">
        <v>1150358</v>
      </c>
      <c r="AJ8" s="41">
        <f t="shared" si="3"/>
        <v>16497331</v>
      </c>
      <c r="AK8" s="82">
        <v>391595</v>
      </c>
      <c r="AL8" s="82">
        <v>2253000</v>
      </c>
      <c r="AM8" s="42">
        <f t="shared" si="4"/>
        <v>2644595</v>
      </c>
      <c r="AN8" s="43">
        <f t="shared" si="5"/>
        <v>19141926</v>
      </c>
      <c r="AO8" s="57"/>
    </row>
    <row r="9" spans="1:41" ht="61.5">
      <c r="A9" s="46" t="s">
        <v>26</v>
      </c>
      <c r="B9" s="9" t="s">
        <v>52</v>
      </c>
      <c r="C9" s="46" t="s">
        <v>53</v>
      </c>
      <c r="D9" s="77">
        <v>0</v>
      </c>
      <c r="E9" s="77">
        <v>0</v>
      </c>
      <c r="F9" s="77">
        <v>8</v>
      </c>
      <c r="G9" s="77">
        <v>8</v>
      </c>
      <c r="H9" s="77">
        <v>10</v>
      </c>
      <c r="I9" s="77">
        <v>10</v>
      </c>
      <c r="J9" s="77">
        <v>15</v>
      </c>
      <c r="K9" s="77">
        <v>14.69</v>
      </c>
      <c r="L9" s="77">
        <v>5</v>
      </c>
      <c r="M9" s="77">
        <v>5</v>
      </c>
      <c r="N9" s="77"/>
      <c r="O9" s="77"/>
      <c r="P9" s="70">
        <f t="shared" si="0"/>
        <v>38</v>
      </c>
      <c r="Q9" s="70">
        <f t="shared" si="0"/>
        <v>37.69</v>
      </c>
      <c r="R9" s="77">
        <v>0</v>
      </c>
      <c r="S9" s="77">
        <v>0</v>
      </c>
      <c r="T9" s="77"/>
      <c r="U9" s="77"/>
      <c r="V9" s="77">
        <v>0</v>
      </c>
      <c r="W9" s="77">
        <v>0</v>
      </c>
      <c r="X9" s="77"/>
      <c r="Y9" s="77"/>
      <c r="Z9" s="65">
        <f t="shared" si="1"/>
        <v>0</v>
      </c>
      <c r="AA9" s="65">
        <f t="shared" si="1"/>
        <v>0</v>
      </c>
      <c r="AB9" s="36">
        <f t="shared" si="2"/>
        <v>38</v>
      </c>
      <c r="AC9" s="36">
        <f t="shared" si="2"/>
        <v>37.69</v>
      </c>
      <c r="AD9" s="78">
        <f>163660.55-500</f>
        <v>163160.55</v>
      </c>
      <c r="AE9" s="79">
        <v>500</v>
      </c>
      <c r="AF9" s="79"/>
      <c r="AG9" s="79"/>
      <c r="AH9" s="79">
        <v>33270.63</v>
      </c>
      <c r="AI9" s="79">
        <v>16267.95</v>
      </c>
      <c r="AJ9" s="41">
        <f t="shared" si="3"/>
        <v>213199.13</v>
      </c>
      <c r="AK9" s="101"/>
      <c r="AL9" s="101"/>
      <c r="AM9" s="42">
        <f t="shared" si="4"/>
        <v>0</v>
      </c>
      <c r="AN9" s="43">
        <f t="shared" si="5"/>
        <v>213199.13</v>
      </c>
      <c r="AO9" s="57"/>
    </row>
    <row r="10" spans="1:41" ht="61.5">
      <c r="A10" s="46" t="s">
        <v>79</v>
      </c>
      <c r="B10" s="9" t="s">
        <v>56</v>
      </c>
      <c r="C10" s="46" t="s">
        <v>53</v>
      </c>
      <c r="D10" s="102">
        <v>531</v>
      </c>
      <c r="E10" s="102">
        <v>459.17</v>
      </c>
      <c r="F10" s="102">
        <v>267</v>
      </c>
      <c r="G10" s="102">
        <v>251.36</v>
      </c>
      <c r="H10" s="102">
        <v>136</v>
      </c>
      <c r="I10" s="102">
        <v>132.69</v>
      </c>
      <c r="J10" s="102">
        <v>26</v>
      </c>
      <c r="K10" s="102">
        <v>24.91</v>
      </c>
      <c r="L10" s="102">
        <v>3</v>
      </c>
      <c r="M10" s="102">
        <v>3</v>
      </c>
      <c r="N10" s="102">
        <v>5</v>
      </c>
      <c r="O10" s="102">
        <v>3.72</v>
      </c>
      <c r="P10" s="70">
        <f t="shared" si="0"/>
        <v>968</v>
      </c>
      <c r="Q10" s="70">
        <f t="shared" si="0"/>
        <v>874.85</v>
      </c>
      <c r="R10" s="102"/>
      <c r="S10" s="102"/>
      <c r="T10" s="102"/>
      <c r="U10" s="102"/>
      <c r="V10" s="102"/>
      <c r="W10" s="102"/>
      <c r="X10" s="102">
        <v>10</v>
      </c>
      <c r="Y10" s="102">
        <v>10</v>
      </c>
      <c r="Z10" s="65">
        <f t="shared" si="1"/>
        <v>10</v>
      </c>
      <c r="AA10" s="65">
        <f t="shared" si="1"/>
        <v>10</v>
      </c>
      <c r="AB10" s="36">
        <f t="shared" si="2"/>
        <v>978</v>
      </c>
      <c r="AC10" s="36">
        <f t="shared" si="2"/>
        <v>884.85</v>
      </c>
      <c r="AD10" s="103">
        <v>1863779.88</v>
      </c>
      <c r="AE10" s="103">
        <v>36180.2</v>
      </c>
      <c r="AF10" s="103">
        <v>0</v>
      </c>
      <c r="AG10" s="103">
        <v>27341.22</v>
      </c>
      <c r="AH10" s="103">
        <v>342043.78</v>
      </c>
      <c r="AI10" s="103">
        <v>133689.52</v>
      </c>
      <c r="AJ10" s="41">
        <f t="shared" si="3"/>
        <v>2403034.6</v>
      </c>
      <c r="AK10" s="103"/>
      <c r="AL10" s="103">
        <v>86650.37</v>
      </c>
      <c r="AM10" s="42">
        <f t="shared" si="4"/>
        <v>86650.37</v>
      </c>
      <c r="AN10" s="43">
        <f t="shared" si="5"/>
        <v>2489684.97</v>
      </c>
      <c r="AO10" s="57"/>
    </row>
    <row r="11" spans="1:41" ht="61.5">
      <c r="A11" s="46" t="s">
        <v>28</v>
      </c>
      <c r="B11" s="9" t="s">
        <v>52</v>
      </c>
      <c r="C11" s="46" t="s">
        <v>53</v>
      </c>
      <c r="D11" s="102">
        <v>11</v>
      </c>
      <c r="E11" s="102">
        <v>11</v>
      </c>
      <c r="F11" s="102">
        <v>18</v>
      </c>
      <c r="G11" s="102">
        <v>17.67</v>
      </c>
      <c r="H11" s="102">
        <v>37</v>
      </c>
      <c r="I11" s="102">
        <v>35.61</v>
      </c>
      <c r="J11" s="102">
        <v>78</v>
      </c>
      <c r="K11" s="102">
        <v>73.96</v>
      </c>
      <c r="L11" s="102">
        <v>20</v>
      </c>
      <c r="M11" s="102">
        <v>18.9</v>
      </c>
      <c r="N11" s="102"/>
      <c r="O11" s="102"/>
      <c r="P11" s="70">
        <f t="shared" si="0"/>
        <v>164</v>
      </c>
      <c r="Q11" s="70">
        <f t="shared" si="0"/>
        <v>157.14000000000001</v>
      </c>
      <c r="R11" s="102">
        <v>13</v>
      </c>
      <c r="S11" s="102">
        <v>13</v>
      </c>
      <c r="T11" s="102">
        <v>4</v>
      </c>
      <c r="U11" s="102">
        <v>4</v>
      </c>
      <c r="V11" s="102">
        <v>11</v>
      </c>
      <c r="W11" s="102">
        <v>10.61</v>
      </c>
      <c r="X11" s="102"/>
      <c r="Y11" s="102"/>
      <c r="Z11" s="65">
        <f t="shared" si="1"/>
        <v>28</v>
      </c>
      <c r="AA11" s="65">
        <f t="shared" si="1"/>
        <v>27.61</v>
      </c>
      <c r="AB11" s="36">
        <f t="shared" si="2"/>
        <v>192</v>
      </c>
      <c r="AC11" s="36">
        <f t="shared" si="2"/>
        <v>184.75</v>
      </c>
      <c r="AD11" s="103">
        <v>676029</v>
      </c>
      <c r="AE11" s="103"/>
      <c r="AF11" s="103"/>
      <c r="AG11" s="103"/>
      <c r="AH11" s="103">
        <v>133304</v>
      </c>
      <c r="AI11" s="103">
        <v>68963</v>
      </c>
      <c r="AJ11" s="41">
        <f t="shared" si="3"/>
        <v>878296</v>
      </c>
      <c r="AK11" s="103">
        <v>50231</v>
      </c>
      <c r="AL11" s="103"/>
      <c r="AM11" s="42">
        <f t="shared" si="4"/>
        <v>50231</v>
      </c>
      <c r="AN11" s="43">
        <f t="shared" si="5"/>
        <v>928527</v>
      </c>
      <c r="AO11" s="57"/>
    </row>
    <row r="12" spans="1:41" ht="61.5">
      <c r="A12" s="46" t="s">
        <v>29</v>
      </c>
      <c r="B12" s="9" t="s">
        <v>52</v>
      </c>
      <c r="C12" s="46" t="s">
        <v>53</v>
      </c>
      <c r="D12" s="102">
        <v>4</v>
      </c>
      <c r="E12" s="102">
        <v>4</v>
      </c>
      <c r="F12" s="102">
        <v>2</v>
      </c>
      <c r="G12" s="102">
        <v>1.8</v>
      </c>
      <c r="H12" s="102">
        <v>5</v>
      </c>
      <c r="I12" s="102">
        <v>4.6</v>
      </c>
      <c r="J12" s="102">
        <v>5</v>
      </c>
      <c r="K12" s="102">
        <v>4</v>
      </c>
      <c r="L12" s="102">
        <v>1</v>
      </c>
      <c r="M12" s="102">
        <v>1</v>
      </c>
      <c r="N12" s="102"/>
      <c r="O12" s="102"/>
      <c r="P12" s="70">
        <f t="shared" si="0"/>
        <v>17</v>
      </c>
      <c r="Q12" s="70">
        <f t="shared" si="0"/>
        <v>15.399999999999999</v>
      </c>
      <c r="R12" s="102"/>
      <c r="S12" s="102"/>
      <c r="T12" s="102"/>
      <c r="U12" s="102"/>
      <c r="V12" s="102"/>
      <c r="W12" s="102"/>
      <c r="X12" s="102"/>
      <c r="Y12" s="102"/>
      <c r="Z12" s="65">
        <f t="shared" si="1"/>
        <v>0</v>
      </c>
      <c r="AA12" s="65">
        <f t="shared" si="1"/>
        <v>0</v>
      </c>
      <c r="AB12" s="36">
        <f t="shared" si="2"/>
        <v>17</v>
      </c>
      <c r="AC12" s="36">
        <f t="shared" si="2"/>
        <v>15.399999999999999</v>
      </c>
      <c r="AD12" s="103">
        <v>59615.14</v>
      </c>
      <c r="AE12" s="103"/>
      <c r="AF12" s="103">
        <v>4774</v>
      </c>
      <c r="AG12" s="103"/>
      <c r="AH12" s="103">
        <v>12553.529999999997</v>
      </c>
      <c r="AI12" s="103">
        <v>6086.7</v>
      </c>
      <c r="AJ12" s="41">
        <f t="shared" si="3"/>
        <v>83029.37</v>
      </c>
      <c r="AK12" s="103"/>
      <c r="AL12" s="103"/>
      <c r="AM12" s="42">
        <f t="shared" si="4"/>
        <v>0</v>
      </c>
      <c r="AN12" s="43">
        <f t="shared" si="5"/>
        <v>83029.37</v>
      </c>
      <c r="AO12" s="57"/>
    </row>
    <row r="13" spans="1:41" ht="61.5">
      <c r="A13" s="46" t="s">
        <v>30</v>
      </c>
      <c r="B13" s="9" t="s">
        <v>52</v>
      </c>
      <c r="C13" s="46" t="s">
        <v>53</v>
      </c>
      <c r="D13" s="80">
        <v>435</v>
      </c>
      <c r="E13" s="77">
        <v>403.82</v>
      </c>
      <c r="F13" s="77">
        <v>619</v>
      </c>
      <c r="G13" s="77">
        <v>606.89</v>
      </c>
      <c r="H13" s="77">
        <v>337</v>
      </c>
      <c r="I13" s="77">
        <v>331.09</v>
      </c>
      <c r="J13" s="77">
        <v>28</v>
      </c>
      <c r="K13" s="77">
        <v>28</v>
      </c>
      <c r="L13" s="77">
        <v>7</v>
      </c>
      <c r="M13" s="77">
        <v>7</v>
      </c>
      <c r="N13" s="77">
        <v>0</v>
      </c>
      <c r="O13" s="77">
        <v>0</v>
      </c>
      <c r="P13" s="70">
        <f t="shared" si="0"/>
        <v>1426</v>
      </c>
      <c r="Q13" s="70">
        <f t="shared" si="0"/>
        <v>1376.8</v>
      </c>
      <c r="R13" s="77">
        <v>35</v>
      </c>
      <c r="S13" s="77">
        <v>26.29</v>
      </c>
      <c r="T13" s="77">
        <v>0</v>
      </c>
      <c r="U13" s="77">
        <v>0</v>
      </c>
      <c r="V13" s="77">
        <v>58</v>
      </c>
      <c r="W13" s="77">
        <v>36.7</v>
      </c>
      <c r="X13" s="77">
        <v>0</v>
      </c>
      <c r="Y13" s="77">
        <v>0</v>
      </c>
      <c r="Z13" s="65">
        <f t="shared" si="1"/>
        <v>93</v>
      </c>
      <c r="AA13" s="65">
        <f t="shared" si="1"/>
        <v>62.99</v>
      </c>
      <c r="AB13" s="36">
        <f t="shared" si="2"/>
        <v>1519</v>
      </c>
      <c r="AC13" s="36">
        <f t="shared" si="2"/>
        <v>1439.79</v>
      </c>
      <c r="AD13" s="78">
        <v>3489157.43</v>
      </c>
      <c r="AE13" s="79">
        <v>215815.19</v>
      </c>
      <c r="AF13" s="79">
        <v>0</v>
      </c>
      <c r="AG13" s="79">
        <v>40017.36</v>
      </c>
      <c r="AH13" s="79">
        <v>402179.99</v>
      </c>
      <c r="AI13" s="79">
        <v>291669.46</v>
      </c>
      <c r="AJ13" s="41">
        <f t="shared" si="3"/>
        <v>4438839.43</v>
      </c>
      <c r="AK13" s="53">
        <v>280193</v>
      </c>
      <c r="AL13" s="30"/>
      <c r="AM13" s="42">
        <f t="shared" si="4"/>
        <v>280193</v>
      </c>
      <c r="AN13" s="43">
        <f t="shared" si="5"/>
        <v>4719032.43</v>
      </c>
      <c r="AO13" s="57"/>
    </row>
    <row r="14" spans="1:41" ht="61.5">
      <c r="A14" s="46" t="s">
        <v>31</v>
      </c>
      <c r="B14" s="9" t="s">
        <v>52</v>
      </c>
      <c r="C14" s="46" t="s">
        <v>53</v>
      </c>
      <c r="D14" s="102">
        <v>32</v>
      </c>
      <c r="E14" s="102">
        <v>30.7</v>
      </c>
      <c r="F14" s="102">
        <v>8</v>
      </c>
      <c r="G14" s="102">
        <v>7.8</v>
      </c>
      <c r="H14" s="102">
        <v>53</v>
      </c>
      <c r="I14" s="102">
        <v>51.7</v>
      </c>
      <c r="J14" s="102">
        <v>14</v>
      </c>
      <c r="K14" s="102">
        <v>13.5</v>
      </c>
      <c r="L14" s="102">
        <v>1</v>
      </c>
      <c r="M14" s="102">
        <v>1</v>
      </c>
      <c r="N14" s="102">
        <v>0</v>
      </c>
      <c r="O14" s="102">
        <v>0</v>
      </c>
      <c r="P14" s="70">
        <f t="shared" si="0"/>
        <v>108</v>
      </c>
      <c r="Q14" s="70">
        <f t="shared" si="0"/>
        <v>104.7</v>
      </c>
      <c r="R14" s="102">
        <v>4</v>
      </c>
      <c r="S14" s="102">
        <v>4</v>
      </c>
      <c r="T14" s="102">
        <v>1</v>
      </c>
      <c r="U14" s="102">
        <v>1</v>
      </c>
      <c r="V14" s="102">
        <v>0</v>
      </c>
      <c r="W14" s="102">
        <v>0</v>
      </c>
      <c r="X14" s="102">
        <v>0</v>
      </c>
      <c r="Y14" s="102">
        <v>0</v>
      </c>
      <c r="Z14" s="65">
        <f t="shared" si="1"/>
        <v>5</v>
      </c>
      <c r="AA14" s="65">
        <f t="shared" si="1"/>
        <v>5</v>
      </c>
      <c r="AB14" s="36">
        <f t="shared" si="2"/>
        <v>113</v>
      </c>
      <c r="AC14" s="36">
        <f t="shared" si="2"/>
        <v>109.7</v>
      </c>
      <c r="AD14" s="103">
        <v>338160.78</v>
      </c>
      <c r="AE14" s="103">
        <v>0</v>
      </c>
      <c r="AF14" s="103">
        <v>0</v>
      </c>
      <c r="AG14" s="103">
        <v>1808.16</v>
      </c>
      <c r="AH14" s="103">
        <v>53114.5</v>
      </c>
      <c r="AI14" s="103">
        <v>29358.59</v>
      </c>
      <c r="AJ14" s="41">
        <f t="shared" si="3"/>
        <v>422442.03</v>
      </c>
      <c r="AK14" s="103">
        <v>51663.03</v>
      </c>
      <c r="AL14" s="103">
        <v>0</v>
      </c>
      <c r="AM14" s="42">
        <f t="shared" si="4"/>
        <v>51663.03</v>
      </c>
      <c r="AN14" s="43">
        <f t="shared" si="5"/>
        <v>474105.06000000006</v>
      </c>
      <c r="AO14" s="57"/>
    </row>
    <row r="15" spans="1:41" ht="61.5">
      <c r="A15" s="46" t="s">
        <v>80</v>
      </c>
      <c r="B15" s="9" t="s">
        <v>52</v>
      </c>
      <c r="C15" s="46" t="s">
        <v>53</v>
      </c>
      <c r="D15" s="80">
        <v>19</v>
      </c>
      <c r="E15" s="77">
        <v>15.9</v>
      </c>
      <c r="F15" s="77">
        <v>26</v>
      </c>
      <c r="G15" s="77">
        <v>24.3</v>
      </c>
      <c r="H15" s="77">
        <v>70</v>
      </c>
      <c r="I15" s="77">
        <v>66.29</v>
      </c>
      <c r="J15" s="77">
        <v>17</v>
      </c>
      <c r="K15" s="77">
        <v>16.91</v>
      </c>
      <c r="L15" s="77">
        <v>3</v>
      </c>
      <c r="M15" s="77">
        <v>3</v>
      </c>
      <c r="N15" s="77">
        <v>12</v>
      </c>
      <c r="O15" s="77">
        <v>12</v>
      </c>
      <c r="P15" s="70">
        <f t="shared" si="0"/>
        <v>147</v>
      </c>
      <c r="Q15" s="70">
        <f t="shared" si="0"/>
        <v>138.4</v>
      </c>
      <c r="R15" s="77">
        <v>2</v>
      </c>
      <c r="S15" s="77">
        <v>2</v>
      </c>
      <c r="T15" s="77"/>
      <c r="U15" s="77"/>
      <c r="V15" s="77">
        <v>5</v>
      </c>
      <c r="W15" s="77">
        <v>5</v>
      </c>
      <c r="X15" s="77"/>
      <c r="Y15" s="77"/>
      <c r="Z15" s="65">
        <f t="shared" si="1"/>
        <v>7</v>
      </c>
      <c r="AA15" s="65">
        <f t="shared" si="1"/>
        <v>7</v>
      </c>
      <c r="AB15" s="36">
        <f t="shared" si="2"/>
        <v>154</v>
      </c>
      <c r="AC15" s="36">
        <f t="shared" si="2"/>
        <v>145.4</v>
      </c>
      <c r="AD15" s="78">
        <v>340469</v>
      </c>
      <c r="AE15" s="79">
        <v>576</v>
      </c>
      <c r="AF15" s="79">
        <v>20832</v>
      </c>
      <c r="AG15" s="79">
        <v>13</v>
      </c>
      <c r="AH15" s="79">
        <v>95102</v>
      </c>
      <c r="AI15" s="79">
        <v>25932</v>
      </c>
      <c r="AJ15" s="41">
        <f t="shared" si="3"/>
        <v>482924</v>
      </c>
      <c r="AK15" s="53">
        <v>44817</v>
      </c>
      <c r="AL15" s="101"/>
      <c r="AM15" s="42">
        <f t="shared" si="4"/>
        <v>44817</v>
      </c>
      <c r="AN15" s="43">
        <f t="shared" si="5"/>
        <v>527741</v>
      </c>
      <c r="AO15" s="57"/>
    </row>
    <row r="16" spans="1:41" ht="61.5">
      <c r="A16" s="46" t="s">
        <v>33</v>
      </c>
      <c r="B16" s="9" t="s">
        <v>52</v>
      </c>
      <c r="C16" s="46" t="s">
        <v>53</v>
      </c>
      <c r="D16" s="80">
        <v>34</v>
      </c>
      <c r="E16" s="77">
        <v>32.68</v>
      </c>
      <c r="F16" s="77">
        <v>33</v>
      </c>
      <c r="G16" s="77">
        <v>30.8</v>
      </c>
      <c r="H16" s="77">
        <v>128</v>
      </c>
      <c r="I16" s="77">
        <v>120.97</v>
      </c>
      <c r="J16" s="77">
        <v>29</v>
      </c>
      <c r="K16" s="77">
        <v>27.39</v>
      </c>
      <c r="L16" s="77">
        <v>4</v>
      </c>
      <c r="M16" s="77">
        <v>4</v>
      </c>
      <c r="N16" s="77"/>
      <c r="O16" s="77"/>
      <c r="P16" s="70">
        <f t="shared" si="0"/>
        <v>228</v>
      </c>
      <c r="Q16" s="70">
        <f t="shared" si="0"/>
        <v>215.83999999999997</v>
      </c>
      <c r="R16" s="77">
        <v>2</v>
      </c>
      <c r="S16" s="77">
        <v>2</v>
      </c>
      <c r="T16" s="77"/>
      <c r="U16" s="77"/>
      <c r="V16" s="77">
        <v>6</v>
      </c>
      <c r="W16" s="77">
        <v>6</v>
      </c>
      <c r="X16" s="77"/>
      <c r="Y16" s="77"/>
      <c r="Z16" s="65">
        <f t="shared" si="1"/>
        <v>8</v>
      </c>
      <c r="AA16" s="65">
        <f t="shared" si="1"/>
        <v>8</v>
      </c>
      <c r="AB16" s="36">
        <f t="shared" si="2"/>
        <v>236</v>
      </c>
      <c r="AC16" s="36">
        <f t="shared" si="2"/>
        <v>223.83999999999997</v>
      </c>
      <c r="AD16" s="78">
        <v>633578.88</v>
      </c>
      <c r="AE16" s="79">
        <v>6322.72</v>
      </c>
      <c r="AF16" s="79">
        <v>54453.32</v>
      </c>
      <c r="AG16" s="79">
        <v>3838.2</v>
      </c>
      <c r="AH16" s="79">
        <v>154130.33</v>
      </c>
      <c r="AI16" s="79">
        <v>58011.53</v>
      </c>
      <c r="AJ16" s="41">
        <f t="shared" si="3"/>
        <v>910334.9799999999</v>
      </c>
      <c r="AK16" s="53">
        <v>28275.82</v>
      </c>
      <c r="AL16" s="101"/>
      <c r="AM16" s="42">
        <f t="shared" si="4"/>
        <v>28275.82</v>
      </c>
      <c r="AN16" s="43">
        <f t="shared" si="5"/>
        <v>938610.7999999998</v>
      </c>
      <c r="AO16" s="57"/>
    </row>
    <row r="17" spans="1:41" ht="61.5">
      <c r="A17" s="46" t="s">
        <v>81</v>
      </c>
      <c r="B17" s="9" t="s">
        <v>52</v>
      </c>
      <c r="C17" s="46" t="s">
        <v>53</v>
      </c>
      <c r="D17" s="80">
        <v>33</v>
      </c>
      <c r="E17" s="77">
        <v>29</v>
      </c>
      <c r="F17" s="77">
        <v>31</v>
      </c>
      <c r="G17" s="77">
        <v>29</v>
      </c>
      <c r="H17" s="77">
        <v>23</v>
      </c>
      <c r="I17" s="77">
        <v>23</v>
      </c>
      <c r="J17" s="77">
        <v>5</v>
      </c>
      <c r="K17" s="77">
        <v>5</v>
      </c>
      <c r="L17" s="77"/>
      <c r="M17" s="77"/>
      <c r="N17" s="77">
        <v>5</v>
      </c>
      <c r="O17" s="77">
        <v>1</v>
      </c>
      <c r="P17" s="70">
        <f t="shared" si="0"/>
        <v>97</v>
      </c>
      <c r="Q17" s="70">
        <f t="shared" si="0"/>
        <v>87</v>
      </c>
      <c r="R17" s="69"/>
      <c r="S17" s="69"/>
      <c r="T17" s="69"/>
      <c r="U17" s="69"/>
      <c r="V17" s="69"/>
      <c r="W17" s="69"/>
      <c r="X17" s="69"/>
      <c r="Y17" s="69"/>
      <c r="Z17" s="65">
        <f t="shared" si="1"/>
        <v>0</v>
      </c>
      <c r="AA17" s="65">
        <f t="shared" si="1"/>
        <v>0</v>
      </c>
      <c r="AB17" s="36">
        <f t="shared" si="2"/>
        <v>97</v>
      </c>
      <c r="AC17" s="36">
        <f t="shared" si="2"/>
        <v>87</v>
      </c>
      <c r="AD17" s="78">
        <v>271830</v>
      </c>
      <c r="AE17" s="79">
        <v>17033</v>
      </c>
      <c r="AF17" s="79">
        <v>0</v>
      </c>
      <c r="AG17" s="79">
        <v>0</v>
      </c>
      <c r="AH17" s="79">
        <v>47177</v>
      </c>
      <c r="AI17" s="79">
        <v>26340</v>
      </c>
      <c r="AJ17" s="41">
        <f t="shared" si="3"/>
        <v>362380</v>
      </c>
      <c r="AK17" s="53"/>
      <c r="AL17" s="101"/>
      <c r="AM17" s="42">
        <f t="shared" si="4"/>
        <v>0</v>
      </c>
      <c r="AN17" s="43">
        <f t="shared" si="5"/>
        <v>362380</v>
      </c>
      <c r="AO17" s="57"/>
    </row>
    <row r="18" spans="1:41" ht="61.5">
      <c r="A18" s="46" t="s">
        <v>35</v>
      </c>
      <c r="B18" s="9" t="s">
        <v>52</v>
      </c>
      <c r="C18" s="46" t="s">
        <v>53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70">
        <f t="shared" si="0"/>
        <v>0</v>
      </c>
      <c r="Q18" s="70">
        <f t="shared" si="0"/>
        <v>0</v>
      </c>
      <c r="R18" s="47"/>
      <c r="S18" s="47"/>
      <c r="T18" s="47"/>
      <c r="U18" s="47"/>
      <c r="V18" s="47"/>
      <c r="W18" s="47"/>
      <c r="X18" s="47"/>
      <c r="Y18" s="47"/>
      <c r="Z18" s="65">
        <f t="shared" si="1"/>
        <v>0</v>
      </c>
      <c r="AA18" s="65">
        <f t="shared" si="1"/>
        <v>0</v>
      </c>
      <c r="AB18" s="36">
        <f t="shared" si="2"/>
        <v>0</v>
      </c>
      <c r="AC18" s="36">
        <f t="shared" si="2"/>
        <v>0</v>
      </c>
      <c r="AD18" s="29"/>
      <c r="AE18" s="29"/>
      <c r="AF18" s="29"/>
      <c r="AG18" s="29"/>
      <c r="AH18" s="29"/>
      <c r="AI18" s="29"/>
      <c r="AJ18" s="41">
        <f t="shared" si="3"/>
        <v>0</v>
      </c>
      <c r="AK18" s="30"/>
      <c r="AL18" s="30"/>
      <c r="AM18" s="42">
        <f t="shared" si="4"/>
        <v>0</v>
      </c>
      <c r="AN18" s="43">
        <f t="shared" si="5"/>
        <v>0</v>
      </c>
      <c r="AO18" s="57"/>
    </row>
    <row r="19" spans="1:41" ht="61.5">
      <c r="A19" s="46" t="s">
        <v>36</v>
      </c>
      <c r="B19" s="9" t="s">
        <v>52</v>
      </c>
      <c r="C19" s="46" t="s">
        <v>53</v>
      </c>
      <c r="D19" s="102">
        <v>6</v>
      </c>
      <c r="E19" s="102">
        <v>4</v>
      </c>
      <c r="F19" s="102">
        <v>26</v>
      </c>
      <c r="G19" s="102">
        <v>21</v>
      </c>
      <c r="H19" s="102">
        <v>133</v>
      </c>
      <c r="I19" s="102">
        <v>118</v>
      </c>
      <c r="J19" s="102">
        <v>64</v>
      </c>
      <c r="K19" s="102">
        <v>57</v>
      </c>
      <c r="L19" s="102">
        <v>33</v>
      </c>
      <c r="M19" s="102">
        <v>31</v>
      </c>
      <c r="N19" s="102">
        <v>0</v>
      </c>
      <c r="O19" s="102">
        <v>0</v>
      </c>
      <c r="P19" s="70">
        <f t="shared" si="0"/>
        <v>262</v>
      </c>
      <c r="Q19" s="70">
        <f t="shared" si="0"/>
        <v>231</v>
      </c>
      <c r="R19" s="102">
        <v>5</v>
      </c>
      <c r="S19" s="102">
        <v>5</v>
      </c>
      <c r="T19" s="102"/>
      <c r="U19" s="102"/>
      <c r="V19" s="102"/>
      <c r="W19" s="102"/>
      <c r="X19" s="102"/>
      <c r="Y19" s="102"/>
      <c r="Z19" s="65">
        <f t="shared" si="1"/>
        <v>5</v>
      </c>
      <c r="AA19" s="65">
        <f t="shared" si="1"/>
        <v>5</v>
      </c>
      <c r="AB19" s="36">
        <f t="shared" si="2"/>
        <v>267</v>
      </c>
      <c r="AC19" s="36">
        <f t="shared" si="2"/>
        <v>236</v>
      </c>
      <c r="AD19" s="103">
        <v>740100</v>
      </c>
      <c r="AE19" s="103">
        <v>3500</v>
      </c>
      <c r="AF19" s="103"/>
      <c r="AG19" s="103">
        <v>100</v>
      </c>
      <c r="AH19" s="103">
        <v>146900</v>
      </c>
      <c r="AI19" s="103">
        <v>64000</v>
      </c>
      <c r="AJ19" s="41">
        <f t="shared" si="3"/>
        <v>954600</v>
      </c>
      <c r="AK19" s="103">
        <v>9000</v>
      </c>
      <c r="AL19" s="103"/>
      <c r="AM19" s="42">
        <f t="shared" si="4"/>
        <v>9000</v>
      </c>
      <c r="AN19" s="43">
        <f t="shared" si="5"/>
        <v>963600</v>
      </c>
      <c r="AO19" s="57"/>
    </row>
    <row r="20" spans="1:41" ht="61.5">
      <c r="A20" s="46" t="s">
        <v>37</v>
      </c>
      <c r="B20" s="9" t="s">
        <v>56</v>
      </c>
      <c r="C20" s="46" t="s">
        <v>53</v>
      </c>
      <c r="D20" s="102">
        <v>714</v>
      </c>
      <c r="E20" s="102">
        <v>648.87</v>
      </c>
      <c r="F20" s="102">
        <v>301</v>
      </c>
      <c r="G20" s="102">
        <v>284.03</v>
      </c>
      <c r="H20" s="102">
        <v>772</v>
      </c>
      <c r="I20" s="102">
        <v>739.83</v>
      </c>
      <c r="J20" s="102">
        <v>85</v>
      </c>
      <c r="K20" s="102">
        <v>84.58</v>
      </c>
      <c r="L20" s="102">
        <v>8</v>
      </c>
      <c r="M20" s="102">
        <v>7.8</v>
      </c>
      <c r="N20" s="102">
        <v>0</v>
      </c>
      <c r="O20" s="102">
        <v>0</v>
      </c>
      <c r="P20" s="70">
        <f t="shared" si="0"/>
        <v>1880</v>
      </c>
      <c r="Q20" s="70">
        <f t="shared" si="0"/>
        <v>1765.11</v>
      </c>
      <c r="R20" s="102">
        <v>102</v>
      </c>
      <c r="S20" s="102">
        <v>102</v>
      </c>
      <c r="T20" s="102">
        <v>0</v>
      </c>
      <c r="U20" s="102">
        <v>0</v>
      </c>
      <c r="V20" s="102">
        <v>35</v>
      </c>
      <c r="W20" s="102">
        <v>35</v>
      </c>
      <c r="X20" s="102">
        <v>0</v>
      </c>
      <c r="Y20" s="102">
        <v>0</v>
      </c>
      <c r="Z20" s="65">
        <f t="shared" si="1"/>
        <v>137</v>
      </c>
      <c r="AA20" s="65">
        <f t="shared" si="1"/>
        <v>137</v>
      </c>
      <c r="AB20" s="36">
        <f t="shared" si="2"/>
        <v>2017</v>
      </c>
      <c r="AC20" s="36">
        <f t="shared" si="2"/>
        <v>1902.11</v>
      </c>
      <c r="AD20" s="103">
        <v>4341183</v>
      </c>
      <c r="AE20" s="103">
        <v>11984</v>
      </c>
      <c r="AF20" s="103">
        <v>0</v>
      </c>
      <c r="AG20" s="103">
        <v>7771</v>
      </c>
      <c r="AH20" s="103">
        <v>827509</v>
      </c>
      <c r="AI20" s="103">
        <v>333170</v>
      </c>
      <c r="AJ20" s="41">
        <f t="shared" si="3"/>
        <v>5521617</v>
      </c>
      <c r="AK20" s="103">
        <v>619151</v>
      </c>
      <c r="AL20" s="103">
        <v>0</v>
      </c>
      <c r="AM20" s="42">
        <f t="shared" si="4"/>
        <v>619151</v>
      </c>
      <c r="AN20" s="43">
        <f t="shared" si="5"/>
        <v>6140768</v>
      </c>
      <c r="AO20" s="57"/>
    </row>
    <row r="21" spans="1:41" ht="61.5">
      <c r="A21" s="46" t="s">
        <v>38</v>
      </c>
      <c r="B21" s="9" t="s">
        <v>52</v>
      </c>
      <c r="C21" s="46" t="s">
        <v>53</v>
      </c>
      <c r="D21" s="102">
        <v>343</v>
      </c>
      <c r="E21" s="102">
        <v>318.1</v>
      </c>
      <c r="F21" s="102">
        <v>486</v>
      </c>
      <c r="G21" s="102">
        <v>464.4</v>
      </c>
      <c r="H21" s="102">
        <v>1382</v>
      </c>
      <c r="I21" s="102">
        <v>1359.4</v>
      </c>
      <c r="J21" s="102">
        <v>177</v>
      </c>
      <c r="K21" s="102">
        <v>171.2</v>
      </c>
      <c r="L21" s="102">
        <v>93</v>
      </c>
      <c r="M21" s="102">
        <v>90.4</v>
      </c>
      <c r="N21" s="102">
        <v>62</v>
      </c>
      <c r="O21" s="102">
        <v>30</v>
      </c>
      <c r="P21" s="70">
        <f t="shared" si="0"/>
        <v>2543</v>
      </c>
      <c r="Q21" s="70">
        <f t="shared" si="0"/>
        <v>2433.5</v>
      </c>
      <c r="R21" s="102">
        <v>17</v>
      </c>
      <c r="S21" s="102">
        <v>17</v>
      </c>
      <c r="T21" s="102">
        <v>15</v>
      </c>
      <c r="U21" s="102">
        <v>15</v>
      </c>
      <c r="V21" s="102">
        <v>5</v>
      </c>
      <c r="W21" s="102">
        <v>5</v>
      </c>
      <c r="X21" s="102">
        <v>0</v>
      </c>
      <c r="Y21" s="102">
        <v>0</v>
      </c>
      <c r="Z21" s="65">
        <f t="shared" si="1"/>
        <v>37</v>
      </c>
      <c r="AA21" s="65">
        <f t="shared" si="1"/>
        <v>37</v>
      </c>
      <c r="AB21" s="36">
        <f t="shared" si="2"/>
        <v>2580</v>
      </c>
      <c r="AC21" s="36">
        <f t="shared" si="2"/>
        <v>2470.5</v>
      </c>
      <c r="AD21" s="103">
        <v>6881853</v>
      </c>
      <c r="AE21" s="103">
        <v>427437</v>
      </c>
      <c r="AF21" s="103">
        <v>0</v>
      </c>
      <c r="AG21" s="103">
        <v>25374</v>
      </c>
      <c r="AH21" s="103">
        <v>828269</v>
      </c>
      <c r="AI21" s="103">
        <v>971343</v>
      </c>
      <c r="AJ21" s="41">
        <f t="shared" si="3"/>
        <v>9134276</v>
      </c>
      <c r="AK21" s="103">
        <v>411967</v>
      </c>
      <c r="AL21" s="103">
        <v>29943</v>
      </c>
      <c r="AM21" s="42">
        <f t="shared" si="4"/>
        <v>441910</v>
      </c>
      <c r="AN21" s="43">
        <f t="shared" si="5"/>
        <v>9576186</v>
      </c>
      <c r="AO21" s="81" t="s">
        <v>87</v>
      </c>
    </row>
    <row r="22" spans="1:41" ht="61.5">
      <c r="A22" s="46" t="s">
        <v>39</v>
      </c>
      <c r="B22" s="9" t="s">
        <v>56</v>
      </c>
      <c r="C22" s="46" t="s">
        <v>53</v>
      </c>
      <c r="D22" s="102">
        <v>7</v>
      </c>
      <c r="E22" s="102">
        <v>5.89</v>
      </c>
      <c r="F22" s="102">
        <v>17</v>
      </c>
      <c r="G22" s="102">
        <v>16.76</v>
      </c>
      <c r="H22" s="102">
        <v>36</v>
      </c>
      <c r="I22" s="102">
        <v>35.61</v>
      </c>
      <c r="J22" s="102">
        <v>17</v>
      </c>
      <c r="K22" s="102">
        <v>16.67</v>
      </c>
      <c r="L22" s="102">
        <v>1</v>
      </c>
      <c r="M22" s="102">
        <v>1</v>
      </c>
      <c r="N22" s="102"/>
      <c r="O22" s="102"/>
      <c r="P22" s="70">
        <f t="shared" si="0"/>
        <v>78</v>
      </c>
      <c r="Q22" s="70">
        <f t="shared" si="0"/>
        <v>75.93</v>
      </c>
      <c r="R22" s="102"/>
      <c r="S22" s="102"/>
      <c r="T22" s="102"/>
      <c r="U22" s="102"/>
      <c r="V22" s="102"/>
      <c r="W22" s="102"/>
      <c r="X22" s="102"/>
      <c r="Y22" s="102"/>
      <c r="Z22" s="65">
        <f t="shared" si="1"/>
        <v>0</v>
      </c>
      <c r="AA22" s="65">
        <f t="shared" si="1"/>
        <v>0</v>
      </c>
      <c r="AB22" s="36">
        <f t="shared" si="2"/>
        <v>78</v>
      </c>
      <c r="AC22" s="36">
        <f t="shared" si="2"/>
        <v>75.93</v>
      </c>
      <c r="AD22" s="103">
        <v>243257.41</v>
      </c>
      <c r="AE22" s="103">
        <v>281.46</v>
      </c>
      <c r="AF22" s="103"/>
      <c r="AG22" s="103"/>
      <c r="AH22" s="103">
        <v>46099.88</v>
      </c>
      <c r="AI22" s="103">
        <v>19482.72</v>
      </c>
      <c r="AJ22" s="41">
        <f t="shared" si="3"/>
        <v>309121.47</v>
      </c>
      <c r="AK22" s="103"/>
      <c r="AL22" s="103">
        <v>52104.58</v>
      </c>
      <c r="AM22" s="42">
        <f t="shared" si="4"/>
        <v>52104.58</v>
      </c>
      <c r="AN22" s="43">
        <f t="shared" si="5"/>
        <v>361226.05</v>
      </c>
      <c r="AO22" s="57"/>
    </row>
    <row r="23" spans="1:41" ht="61.5">
      <c r="A23" s="46" t="s">
        <v>40</v>
      </c>
      <c r="B23" s="9" t="s">
        <v>52</v>
      </c>
      <c r="C23" s="46" t="s">
        <v>53</v>
      </c>
      <c r="D23" s="80">
        <v>258</v>
      </c>
      <c r="E23" s="77">
        <v>235.6</v>
      </c>
      <c r="F23" s="77">
        <v>436</v>
      </c>
      <c r="G23" s="77">
        <v>410.3</v>
      </c>
      <c r="H23" s="77">
        <v>1128</v>
      </c>
      <c r="I23" s="77">
        <v>1079</v>
      </c>
      <c r="J23" s="77">
        <v>386</v>
      </c>
      <c r="K23" s="77">
        <v>368</v>
      </c>
      <c r="L23" s="77">
        <v>18</v>
      </c>
      <c r="M23" s="77">
        <v>17.6</v>
      </c>
      <c r="N23" s="77">
        <v>323</v>
      </c>
      <c r="O23" s="77">
        <v>319.5</v>
      </c>
      <c r="P23" s="70">
        <f t="shared" si="0"/>
        <v>2549</v>
      </c>
      <c r="Q23" s="70">
        <f t="shared" si="0"/>
        <v>2430</v>
      </c>
      <c r="R23" s="77">
        <v>11</v>
      </c>
      <c r="S23" s="77">
        <v>11</v>
      </c>
      <c r="T23" s="77">
        <v>0</v>
      </c>
      <c r="U23" s="77">
        <v>0</v>
      </c>
      <c r="V23" s="77">
        <v>3</v>
      </c>
      <c r="W23" s="77">
        <v>2.4</v>
      </c>
      <c r="X23" s="77">
        <v>0</v>
      </c>
      <c r="Y23" s="77">
        <v>0</v>
      </c>
      <c r="Z23" s="65">
        <f t="shared" si="1"/>
        <v>14</v>
      </c>
      <c r="AA23" s="65">
        <f t="shared" si="1"/>
        <v>13.4</v>
      </c>
      <c r="AB23" s="36">
        <f t="shared" si="2"/>
        <v>2563</v>
      </c>
      <c r="AC23" s="36">
        <f t="shared" si="2"/>
        <v>2443.4</v>
      </c>
      <c r="AD23" s="78">
        <v>6588033.2700000005</v>
      </c>
      <c r="AE23" s="79">
        <v>244522.66</v>
      </c>
      <c r="AF23" s="79">
        <v>17841.75</v>
      </c>
      <c r="AG23" s="79">
        <v>33644.82</v>
      </c>
      <c r="AH23" s="79">
        <v>1640928.08</v>
      </c>
      <c r="AI23" s="79">
        <v>552612.99</v>
      </c>
      <c r="AJ23" s="41">
        <f t="shared" si="3"/>
        <v>9077583.570000002</v>
      </c>
      <c r="AK23" s="53">
        <v>81739.24</v>
      </c>
      <c r="AL23" s="101"/>
      <c r="AM23" s="42">
        <f t="shared" si="4"/>
        <v>81739.24</v>
      </c>
      <c r="AN23" s="43">
        <f t="shared" si="5"/>
        <v>9159322.810000002</v>
      </c>
      <c r="AO23" s="57"/>
    </row>
    <row r="24" spans="1:41" ht="61.5">
      <c r="A24" s="46" t="s">
        <v>41</v>
      </c>
      <c r="B24" s="9" t="s">
        <v>52</v>
      </c>
      <c r="C24" s="46" t="s">
        <v>53</v>
      </c>
      <c r="D24" s="102">
        <v>0</v>
      </c>
      <c r="E24" s="102">
        <v>0</v>
      </c>
      <c r="F24" s="102">
        <v>0</v>
      </c>
      <c r="G24" s="102">
        <v>0</v>
      </c>
      <c r="H24" s="102">
        <v>10</v>
      </c>
      <c r="I24" s="102">
        <v>9</v>
      </c>
      <c r="J24" s="102">
        <v>3</v>
      </c>
      <c r="K24" s="102">
        <v>2</v>
      </c>
      <c r="L24" s="102">
        <v>2</v>
      </c>
      <c r="M24" s="102">
        <v>2</v>
      </c>
      <c r="N24" s="102">
        <v>0</v>
      </c>
      <c r="O24" s="102">
        <v>0</v>
      </c>
      <c r="P24" s="70">
        <f t="shared" si="0"/>
        <v>15</v>
      </c>
      <c r="Q24" s="70">
        <f t="shared" si="0"/>
        <v>13</v>
      </c>
      <c r="R24" s="102">
        <v>2</v>
      </c>
      <c r="S24" s="102">
        <v>2</v>
      </c>
      <c r="T24" s="102"/>
      <c r="U24" s="102"/>
      <c r="V24" s="102"/>
      <c r="W24" s="102"/>
      <c r="X24" s="102"/>
      <c r="Y24" s="102"/>
      <c r="Z24" s="65">
        <f t="shared" si="1"/>
        <v>2</v>
      </c>
      <c r="AA24" s="65">
        <f t="shared" si="1"/>
        <v>2</v>
      </c>
      <c r="AB24" s="36">
        <f t="shared" si="2"/>
        <v>17</v>
      </c>
      <c r="AC24" s="36">
        <f t="shared" si="2"/>
        <v>15</v>
      </c>
      <c r="AD24" s="103">
        <v>43300</v>
      </c>
      <c r="AE24" s="103"/>
      <c r="AF24" s="103"/>
      <c r="AG24" s="103">
        <v>0</v>
      </c>
      <c r="AH24" s="103">
        <v>6900</v>
      </c>
      <c r="AI24" s="103">
        <v>3600</v>
      </c>
      <c r="AJ24" s="41">
        <f t="shared" si="3"/>
        <v>53800</v>
      </c>
      <c r="AK24" s="103">
        <v>3500</v>
      </c>
      <c r="AL24" s="103"/>
      <c r="AM24" s="42">
        <f t="shared" si="4"/>
        <v>3500</v>
      </c>
      <c r="AN24" s="43">
        <f t="shared" si="5"/>
        <v>57300</v>
      </c>
      <c r="AO24" s="81"/>
    </row>
    <row r="25" spans="1:41" ht="61.5">
      <c r="A25" s="46" t="s">
        <v>42</v>
      </c>
      <c r="B25" s="9" t="s">
        <v>52</v>
      </c>
      <c r="C25" s="46" t="s">
        <v>53</v>
      </c>
      <c r="D25" s="80">
        <v>131</v>
      </c>
      <c r="E25" s="77">
        <v>125</v>
      </c>
      <c r="F25" s="77">
        <v>257</v>
      </c>
      <c r="G25" s="77">
        <v>245</v>
      </c>
      <c r="H25" s="77">
        <v>988</v>
      </c>
      <c r="I25" s="77">
        <v>969</v>
      </c>
      <c r="J25" s="77">
        <v>333</v>
      </c>
      <c r="K25" s="77">
        <v>323</v>
      </c>
      <c r="L25" s="77">
        <v>29</v>
      </c>
      <c r="M25" s="77">
        <v>27</v>
      </c>
      <c r="N25" s="77">
        <v>52</v>
      </c>
      <c r="O25" s="77">
        <v>44</v>
      </c>
      <c r="P25" s="70">
        <f t="shared" si="0"/>
        <v>1790</v>
      </c>
      <c r="Q25" s="70">
        <f t="shared" si="0"/>
        <v>1733</v>
      </c>
      <c r="R25" s="77">
        <v>11</v>
      </c>
      <c r="S25" s="77">
        <v>10</v>
      </c>
      <c r="T25" s="77">
        <v>1</v>
      </c>
      <c r="U25" s="77">
        <v>1</v>
      </c>
      <c r="V25" s="77">
        <v>8</v>
      </c>
      <c r="W25" s="77">
        <v>8</v>
      </c>
      <c r="X25" s="77"/>
      <c r="Y25" s="77"/>
      <c r="Z25" s="65">
        <f t="shared" si="1"/>
        <v>20</v>
      </c>
      <c r="AA25" s="65">
        <f t="shared" si="1"/>
        <v>19</v>
      </c>
      <c r="AB25" s="36">
        <f t="shared" si="2"/>
        <v>1810</v>
      </c>
      <c r="AC25" s="36">
        <f t="shared" si="2"/>
        <v>1752</v>
      </c>
      <c r="AD25" s="78">
        <v>5815066</v>
      </c>
      <c r="AE25" s="79">
        <v>175223</v>
      </c>
      <c r="AF25" s="79">
        <v>404</v>
      </c>
      <c r="AG25" s="79">
        <v>149440</v>
      </c>
      <c r="AH25" s="79">
        <v>1387301</v>
      </c>
      <c r="AI25" s="79">
        <v>534003</v>
      </c>
      <c r="AJ25" s="41">
        <f t="shared" si="3"/>
        <v>8061437</v>
      </c>
      <c r="AK25" s="53">
        <v>100000</v>
      </c>
      <c r="AL25" s="101"/>
      <c r="AM25" s="42">
        <f t="shared" si="4"/>
        <v>100000</v>
      </c>
      <c r="AN25" s="43">
        <f t="shared" si="5"/>
        <v>8161437</v>
      </c>
      <c r="AO25" s="57"/>
    </row>
    <row r="26" spans="1:41" ht="61.5">
      <c r="A26" s="46" t="s">
        <v>82</v>
      </c>
      <c r="B26" s="9" t="s">
        <v>56</v>
      </c>
      <c r="C26" s="46" t="s">
        <v>53</v>
      </c>
      <c r="D26" s="80">
        <v>95</v>
      </c>
      <c r="E26" s="77">
        <v>90.59</v>
      </c>
      <c r="F26" s="77">
        <v>413</v>
      </c>
      <c r="G26" s="77">
        <v>398.8</v>
      </c>
      <c r="H26" s="77">
        <v>567</v>
      </c>
      <c r="I26" s="77">
        <v>553.41</v>
      </c>
      <c r="J26" s="77">
        <v>166</v>
      </c>
      <c r="K26" s="77">
        <v>164.93</v>
      </c>
      <c r="L26" s="77">
        <v>44</v>
      </c>
      <c r="M26" s="77">
        <v>43.45</v>
      </c>
      <c r="N26" s="77">
        <v>1</v>
      </c>
      <c r="O26" s="77">
        <v>0.95</v>
      </c>
      <c r="P26" s="70">
        <f t="shared" si="0"/>
        <v>1286</v>
      </c>
      <c r="Q26" s="70">
        <f t="shared" si="0"/>
        <v>1252.13</v>
      </c>
      <c r="R26" s="77">
        <v>5</v>
      </c>
      <c r="S26" s="77">
        <v>5</v>
      </c>
      <c r="T26" s="77">
        <v>0</v>
      </c>
      <c r="U26" s="77">
        <v>0</v>
      </c>
      <c r="V26" s="77">
        <v>81</v>
      </c>
      <c r="W26" s="77">
        <v>81</v>
      </c>
      <c r="X26" s="77">
        <v>1</v>
      </c>
      <c r="Y26" s="77">
        <v>1</v>
      </c>
      <c r="Z26" s="65">
        <f t="shared" si="1"/>
        <v>87</v>
      </c>
      <c r="AA26" s="65">
        <f t="shared" si="1"/>
        <v>87</v>
      </c>
      <c r="AB26" s="36">
        <f t="shared" si="2"/>
        <v>1373</v>
      </c>
      <c r="AC26" s="36">
        <f t="shared" si="2"/>
        <v>1339.13</v>
      </c>
      <c r="AD26" s="78">
        <v>4265324.59</v>
      </c>
      <c r="AE26" s="79">
        <v>124417.16</v>
      </c>
      <c r="AF26" s="79">
        <v>530</v>
      </c>
      <c r="AG26" s="79">
        <v>699.52</v>
      </c>
      <c r="AH26" s="79">
        <v>863613.14</v>
      </c>
      <c r="AI26" s="79">
        <v>393367.75</v>
      </c>
      <c r="AJ26" s="41">
        <f t="shared" si="3"/>
        <v>5647952.159999999</v>
      </c>
      <c r="AK26" s="53">
        <v>802445</v>
      </c>
      <c r="AL26" s="53">
        <v>0</v>
      </c>
      <c r="AM26" s="42">
        <f t="shared" si="4"/>
        <v>802445</v>
      </c>
      <c r="AN26" s="43">
        <f t="shared" si="5"/>
        <v>6450397.159999999</v>
      </c>
      <c r="AO26" s="57"/>
    </row>
    <row r="27" spans="1:41" ht="61.5">
      <c r="A27" s="46" t="s">
        <v>44</v>
      </c>
      <c r="B27" s="9" t="s">
        <v>52</v>
      </c>
      <c r="C27" s="46" t="s">
        <v>53</v>
      </c>
      <c r="D27" s="102">
        <v>1713</v>
      </c>
      <c r="E27" s="104">
        <v>1600.16413333333</v>
      </c>
      <c r="F27" s="102">
        <v>684</v>
      </c>
      <c r="G27" s="104">
        <v>655.980213333333</v>
      </c>
      <c r="H27" s="102">
        <v>104</v>
      </c>
      <c r="I27" s="102">
        <v>101.1</v>
      </c>
      <c r="J27" s="102">
        <v>13</v>
      </c>
      <c r="K27" s="102">
        <v>13</v>
      </c>
      <c r="L27" s="102">
        <v>8</v>
      </c>
      <c r="M27" s="102">
        <v>8</v>
      </c>
      <c r="N27" s="102">
        <v>7</v>
      </c>
      <c r="O27" s="102">
        <v>0.96</v>
      </c>
      <c r="P27" s="70">
        <f t="shared" si="0"/>
        <v>2529</v>
      </c>
      <c r="Q27" s="70">
        <f t="shared" si="0"/>
        <v>2379.2043466666632</v>
      </c>
      <c r="R27" s="102">
        <v>137</v>
      </c>
      <c r="S27" s="102">
        <v>137</v>
      </c>
      <c r="T27" s="102"/>
      <c r="U27" s="102"/>
      <c r="V27" s="102">
        <v>44</v>
      </c>
      <c r="W27" s="102">
        <v>44</v>
      </c>
      <c r="X27" s="102"/>
      <c r="Y27" s="102"/>
      <c r="Z27" s="65">
        <f t="shared" si="1"/>
        <v>181</v>
      </c>
      <c r="AA27" s="65">
        <f t="shared" si="1"/>
        <v>181</v>
      </c>
      <c r="AB27" s="36">
        <f t="shared" si="2"/>
        <v>2710</v>
      </c>
      <c r="AC27" s="36">
        <f t="shared" si="2"/>
        <v>2560.2043466666632</v>
      </c>
      <c r="AD27" s="103">
        <v>4298837.700000105</v>
      </c>
      <c r="AE27" s="103">
        <v>164610.6700000003</v>
      </c>
      <c r="AF27" s="103">
        <v>6469.75</v>
      </c>
      <c r="AG27" s="103">
        <v>230301.04000000015</v>
      </c>
      <c r="AH27" s="103">
        <v>326717.47000000026</v>
      </c>
      <c r="AI27" s="103">
        <v>355904.12999999925</v>
      </c>
      <c r="AJ27" s="41">
        <f t="shared" si="3"/>
        <v>5382840.760000105</v>
      </c>
      <c r="AK27" s="103">
        <v>1255655.2899999998</v>
      </c>
      <c r="AL27" s="103">
        <v>0</v>
      </c>
      <c r="AM27" s="42">
        <f t="shared" si="4"/>
        <v>1255655.2899999998</v>
      </c>
      <c r="AN27" s="43">
        <f t="shared" si="5"/>
        <v>6638496.050000105</v>
      </c>
      <c r="AO27" s="81"/>
    </row>
    <row r="28" spans="1:41" ht="61.5">
      <c r="A28" s="46" t="s">
        <v>83</v>
      </c>
      <c r="B28" s="9" t="s">
        <v>52</v>
      </c>
      <c r="C28" s="46" t="s">
        <v>53</v>
      </c>
      <c r="D28" s="102"/>
      <c r="E28" s="102"/>
      <c r="F28" s="102">
        <v>50</v>
      </c>
      <c r="G28" s="102">
        <v>50</v>
      </c>
      <c r="H28" s="102">
        <v>27</v>
      </c>
      <c r="I28" s="102">
        <v>27</v>
      </c>
      <c r="J28" s="102">
        <v>103</v>
      </c>
      <c r="K28" s="102">
        <v>103</v>
      </c>
      <c r="L28" s="102">
        <v>6</v>
      </c>
      <c r="M28" s="102">
        <v>6</v>
      </c>
      <c r="N28" s="102">
        <v>2</v>
      </c>
      <c r="O28" s="102">
        <v>2</v>
      </c>
      <c r="P28" s="70">
        <f t="shared" si="0"/>
        <v>188</v>
      </c>
      <c r="Q28" s="70">
        <f t="shared" si="0"/>
        <v>188</v>
      </c>
      <c r="R28" s="102">
        <v>12</v>
      </c>
      <c r="S28" s="102">
        <v>12</v>
      </c>
      <c r="T28" s="102"/>
      <c r="U28" s="102"/>
      <c r="V28" s="102"/>
      <c r="W28" s="102"/>
      <c r="X28" s="102"/>
      <c r="Y28" s="102"/>
      <c r="Z28" s="65">
        <f t="shared" si="1"/>
        <v>12</v>
      </c>
      <c r="AA28" s="65">
        <f t="shared" si="1"/>
        <v>12</v>
      </c>
      <c r="AB28" s="36">
        <f t="shared" si="2"/>
        <v>200</v>
      </c>
      <c r="AC28" s="36">
        <f t="shared" si="2"/>
        <v>200</v>
      </c>
      <c r="AD28" s="103">
        <v>747180.51</v>
      </c>
      <c r="AE28" s="103">
        <v>111009.92</v>
      </c>
      <c r="AF28" s="103"/>
      <c r="AG28" s="103"/>
      <c r="AH28" s="103">
        <v>183464.37</v>
      </c>
      <c r="AI28" s="103">
        <v>96753.27</v>
      </c>
      <c r="AJ28" s="41">
        <f t="shared" si="3"/>
        <v>1138408.07</v>
      </c>
      <c r="AK28" s="103">
        <v>196504</v>
      </c>
      <c r="AL28" s="103"/>
      <c r="AM28" s="42">
        <f t="shared" si="4"/>
        <v>196504</v>
      </c>
      <c r="AN28" s="43">
        <f t="shared" si="5"/>
        <v>1334912.07</v>
      </c>
      <c r="AO28" s="81"/>
    </row>
    <row r="29" spans="1:41" ht="61.5">
      <c r="A29" s="46" t="s">
        <v>46</v>
      </c>
      <c r="B29" s="9" t="s">
        <v>52</v>
      </c>
      <c r="C29" s="46" t="s">
        <v>53</v>
      </c>
      <c r="D29" s="80">
        <v>27</v>
      </c>
      <c r="E29" s="77">
        <v>27</v>
      </c>
      <c r="F29" s="77">
        <v>15</v>
      </c>
      <c r="G29" s="77">
        <v>14.6</v>
      </c>
      <c r="H29" s="77">
        <v>55</v>
      </c>
      <c r="I29" s="77">
        <v>52.9</v>
      </c>
      <c r="J29" s="77">
        <v>7</v>
      </c>
      <c r="K29" s="77">
        <v>7</v>
      </c>
      <c r="L29" s="77">
        <v>6</v>
      </c>
      <c r="M29" s="77">
        <v>6</v>
      </c>
      <c r="N29" s="77"/>
      <c r="O29" s="77"/>
      <c r="P29" s="70">
        <f t="shared" si="0"/>
        <v>110</v>
      </c>
      <c r="Q29" s="70">
        <f t="shared" si="0"/>
        <v>107.5</v>
      </c>
      <c r="R29" s="77"/>
      <c r="S29" s="77"/>
      <c r="T29" s="77"/>
      <c r="U29" s="77"/>
      <c r="V29" s="77">
        <v>3</v>
      </c>
      <c r="W29" s="77">
        <v>2.2</v>
      </c>
      <c r="X29" s="77">
        <v>2</v>
      </c>
      <c r="Y29" s="77">
        <v>2</v>
      </c>
      <c r="Z29" s="65">
        <f t="shared" si="1"/>
        <v>5</v>
      </c>
      <c r="AA29" s="65">
        <f t="shared" si="1"/>
        <v>4.2</v>
      </c>
      <c r="AB29" s="36">
        <f t="shared" si="2"/>
        <v>115</v>
      </c>
      <c r="AC29" s="36">
        <f t="shared" si="2"/>
        <v>111.7</v>
      </c>
      <c r="AD29" s="78">
        <v>330834.07</v>
      </c>
      <c r="AE29" s="79"/>
      <c r="AF29" s="79"/>
      <c r="AG29" s="79"/>
      <c r="AH29" s="79">
        <v>59916.23</v>
      </c>
      <c r="AI29" s="79">
        <v>28270.77</v>
      </c>
      <c r="AJ29" s="41">
        <f t="shared" si="3"/>
        <v>419021.07</v>
      </c>
      <c r="AK29" s="103"/>
      <c r="AL29" s="103"/>
      <c r="AM29" s="42">
        <f t="shared" si="4"/>
        <v>0</v>
      </c>
      <c r="AN29" s="43">
        <f t="shared" si="5"/>
        <v>419021.07</v>
      </c>
      <c r="AO29" s="81"/>
    </row>
    <row r="30" spans="1:41" ht="61.5">
      <c r="A30" s="46" t="s">
        <v>47</v>
      </c>
      <c r="B30" s="9" t="s">
        <v>56</v>
      </c>
      <c r="C30" s="46" t="s">
        <v>53</v>
      </c>
      <c r="D30" s="102">
        <v>231</v>
      </c>
      <c r="E30" s="102">
        <v>205.67</v>
      </c>
      <c r="F30" s="102">
        <v>246</v>
      </c>
      <c r="G30" s="102">
        <v>233.37</v>
      </c>
      <c r="H30" s="102">
        <v>276</v>
      </c>
      <c r="I30" s="102">
        <v>269.56</v>
      </c>
      <c r="J30" s="102">
        <v>235</v>
      </c>
      <c r="K30" s="102">
        <v>221.63</v>
      </c>
      <c r="L30" s="102">
        <v>25</v>
      </c>
      <c r="M30" s="102">
        <v>25</v>
      </c>
      <c r="N30" s="102"/>
      <c r="O30" s="102"/>
      <c r="P30" s="70">
        <f t="shared" si="0"/>
        <v>1013</v>
      </c>
      <c r="Q30" s="70">
        <f t="shared" si="0"/>
        <v>955.2299999999999</v>
      </c>
      <c r="R30" s="102">
        <v>24</v>
      </c>
      <c r="S30" s="102">
        <v>24</v>
      </c>
      <c r="T30" s="102"/>
      <c r="U30" s="102"/>
      <c r="V30" s="102">
        <v>29</v>
      </c>
      <c r="W30" s="102">
        <v>29</v>
      </c>
      <c r="X30" s="102"/>
      <c r="Y30" s="102"/>
      <c r="Z30" s="65">
        <f t="shared" si="1"/>
        <v>53</v>
      </c>
      <c r="AA30" s="65">
        <f t="shared" si="1"/>
        <v>53</v>
      </c>
      <c r="AB30" s="36">
        <f t="shared" si="2"/>
        <v>1066</v>
      </c>
      <c r="AC30" s="36">
        <f t="shared" si="2"/>
        <v>1008.2299999999999</v>
      </c>
      <c r="AD30" s="103">
        <v>2781038</v>
      </c>
      <c r="AE30" s="103">
        <v>108734</v>
      </c>
      <c r="AF30" s="103">
        <v>24115</v>
      </c>
      <c r="AG30" s="103">
        <v>58578</v>
      </c>
      <c r="AH30" s="103">
        <v>535490</v>
      </c>
      <c r="AI30" s="103">
        <v>252952</v>
      </c>
      <c r="AJ30" s="41">
        <f t="shared" si="3"/>
        <v>3760907</v>
      </c>
      <c r="AK30" s="103">
        <v>323279</v>
      </c>
      <c r="AL30" s="103">
        <v>12017.56</v>
      </c>
      <c r="AM30" s="42">
        <f t="shared" si="4"/>
        <v>335296.56</v>
      </c>
      <c r="AN30" s="43">
        <f t="shared" si="5"/>
        <v>4096203.56</v>
      </c>
      <c r="AO30" s="81"/>
    </row>
    <row r="31" spans="1:41" ht="61.5">
      <c r="A31" s="46" t="s">
        <v>48</v>
      </c>
      <c r="B31" s="9" t="s">
        <v>56</v>
      </c>
      <c r="C31" s="46" t="s">
        <v>53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70">
        <f t="shared" si="0"/>
        <v>0</v>
      </c>
      <c r="Q31" s="70">
        <f t="shared" si="0"/>
        <v>0</v>
      </c>
      <c r="R31" s="47"/>
      <c r="S31" s="47"/>
      <c r="T31" s="47"/>
      <c r="U31" s="47"/>
      <c r="V31" s="47"/>
      <c r="W31" s="47"/>
      <c r="X31" s="47"/>
      <c r="Y31" s="47"/>
      <c r="Z31" s="65">
        <f t="shared" si="1"/>
        <v>0</v>
      </c>
      <c r="AA31" s="65">
        <f t="shared" si="1"/>
        <v>0</v>
      </c>
      <c r="AB31" s="36">
        <f t="shared" si="2"/>
        <v>0</v>
      </c>
      <c r="AC31" s="36">
        <f t="shared" si="2"/>
        <v>0</v>
      </c>
      <c r="AD31" s="29"/>
      <c r="AE31" s="29"/>
      <c r="AF31" s="29"/>
      <c r="AG31" s="29"/>
      <c r="AH31" s="29"/>
      <c r="AI31" s="29"/>
      <c r="AJ31" s="41">
        <f t="shared" si="3"/>
        <v>0</v>
      </c>
      <c r="AK31" s="30"/>
      <c r="AL31" s="30"/>
      <c r="AM31" s="42">
        <f t="shared" si="4"/>
        <v>0</v>
      </c>
      <c r="AN31" s="43">
        <f t="shared" si="5"/>
        <v>0</v>
      </c>
      <c r="AO31" s="57"/>
    </row>
    <row r="32" spans="1:41" ht="61.5">
      <c r="A32" s="46" t="s">
        <v>49</v>
      </c>
      <c r="B32" s="9" t="s">
        <v>52</v>
      </c>
      <c r="C32" s="46" t="s">
        <v>53</v>
      </c>
      <c r="D32" s="102">
        <v>57</v>
      </c>
      <c r="E32" s="102">
        <v>53.98</v>
      </c>
      <c r="F32" s="102">
        <v>88</v>
      </c>
      <c r="G32" s="102">
        <v>87.02</v>
      </c>
      <c r="H32" s="102">
        <v>334</v>
      </c>
      <c r="I32" s="102">
        <v>330.16</v>
      </c>
      <c r="J32" s="102">
        <v>116</v>
      </c>
      <c r="K32" s="102">
        <v>114.52</v>
      </c>
      <c r="L32" s="102">
        <v>10</v>
      </c>
      <c r="M32" s="102">
        <v>9.6</v>
      </c>
      <c r="N32" s="102">
        <v>18</v>
      </c>
      <c r="O32" s="102">
        <v>18</v>
      </c>
      <c r="P32" s="70">
        <f t="shared" si="0"/>
        <v>623</v>
      </c>
      <c r="Q32" s="70">
        <f t="shared" si="0"/>
        <v>613.2800000000001</v>
      </c>
      <c r="R32" s="102">
        <v>5</v>
      </c>
      <c r="S32" s="102">
        <v>5</v>
      </c>
      <c r="T32" s="102">
        <v>0</v>
      </c>
      <c r="U32" s="102">
        <v>0</v>
      </c>
      <c r="V32" s="102">
        <v>405</v>
      </c>
      <c r="W32" s="102">
        <v>405</v>
      </c>
      <c r="X32" s="102">
        <v>0</v>
      </c>
      <c r="Y32" s="102">
        <v>0</v>
      </c>
      <c r="Z32" s="65">
        <f t="shared" si="1"/>
        <v>410</v>
      </c>
      <c r="AA32" s="65">
        <f t="shared" si="1"/>
        <v>410</v>
      </c>
      <c r="AB32" s="36">
        <f t="shared" si="2"/>
        <v>1033</v>
      </c>
      <c r="AC32" s="36">
        <f t="shared" si="2"/>
        <v>1023.2800000000001</v>
      </c>
      <c r="AD32" s="103">
        <v>2116568</v>
      </c>
      <c r="AE32" s="103">
        <v>0</v>
      </c>
      <c r="AF32" s="103">
        <v>58351</v>
      </c>
      <c r="AG32" s="103">
        <v>83783</v>
      </c>
      <c r="AH32" s="103">
        <v>321561</v>
      </c>
      <c r="AI32" s="103">
        <v>207895</v>
      </c>
      <c r="AJ32" s="41">
        <f t="shared" si="3"/>
        <v>2788158</v>
      </c>
      <c r="AK32" s="103">
        <v>1782141</v>
      </c>
      <c r="AL32" s="103">
        <v>0</v>
      </c>
      <c r="AM32" s="42">
        <f t="shared" si="4"/>
        <v>1782141</v>
      </c>
      <c r="AN32" s="43">
        <f t="shared" si="5"/>
        <v>4570299</v>
      </c>
      <c r="AO32" s="81" t="s">
        <v>73</v>
      </c>
    </row>
    <row r="33" spans="1:41" ht="61.5">
      <c r="A33" s="46" t="s">
        <v>84</v>
      </c>
      <c r="B33" s="9" t="s">
        <v>57</v>
      </c>
      <c r="C33" s="46" t="s">
        <v>53</v>
      </c>
      <c r="D33" s="80">
        <v>34</v>
      </c>
      <c r="E33" s="77">
        <v>29.78</v>
      </c>
      <c r="F33" s="77">
        <v>555</v>
      </c>
      <c r="G33" s="77">
        <v>542.69</v>
      </c>
      <c r="H33" s="77">
        <v>457</v>
      </c>
      <c r="I33" s="77">
        <v>447.11</v>
      </c>
      <c r="J33" s="77">
        <v>131</v>
      </c>
      <c r="K33" s="77">
        <v>128.68</v>
      </c>
      <c r="L33" s="77">
        <v>5</v>
      </c>
      <c r="M33" s="77">
        <v>4.6</v>
      </c>
      <c r="N33" s="77">
        <v>3</v>
      </c>
      <c r="O33" s="77">
        <v>0.73</v>
      </c>
      <c r="P33" s="70">
        <f t="shared" si="0"/>
        <v>1185</v>
      </c>
      <c r="Q33" s="70">
        <f t="shared" si="0"/>
        <v>1153.59</v>
      </c>
      <c r="R33" s="77">
        <v>55</v>
      </c>
      <c r="S33" s="77">
        <v>55</v>
      </c>
      <c r="T33" s="77">
        <v>2</v>
      </c>
      <c r="U33" s="77">
        <v>2</v>
      </c>
      <c r="V33" s="77">
        <v>64</v>
      </c>
      <c r="W33" s="77">
        <v>64</v>
      </c>
      <c r="X33" s="77"/>
      <c r="Y33" s="77"/>
      <c r="Z33" s="65">
        <f t="shared" si="1"/>
        <v>121</v>
      </c>
      <c r="AA33" s="65">
        <f t="shared" si="1"/>
        <v>121</v>
      </c>
      <c r="AB33" s="36">
        <f t="shared" si="2"/>
        <v>1306</v>
      </c>
      <c r="AC33" s="36">
        <f t="shared" si="2"/>
        <v>1274.59</v>
      </c>
      <c r="AD33" s="78">
        <v>3089902</v>
      </c>
      <c r="AE33" s="79">
        <v>80692</v>
      </c>
      <c r="AF33" s="79">
        <v>92811</v>
      </c>
      <c r="AG33" s="79">
        <v>16709</v>
      </c>
      <c r="AH33" s="79">
        <v>604848</v>
      </c>
      <c r="AI33" s="79">
        <v>266022</v>
      </c>
      <c r="AJ33" s="41">
        <f t="shared" si="3"/>
        <v>4150984</v>
      </c>
      <c r="AK33" s="53">
        <v>778515.47</v>
      </c>
      <c r="AL33" s="101"/>
      <c r="AM33" s="42">
        <f t="shared" si="4"/>
        <v>778515.47</v>
      </c>
      <c r="AN33" s="43">
        <f t="shared" si="5"/>
        <v>4929499.47</v>
      </c>
      <c r="AO33" s="57"/>
    </row>
    <row r="34" spans="1:41" ht="61.5">
      <c r="A34" s="46" t="s">
        <v>51</v>
      </c>
      <c r="B34" s="9" t="s">
        <v>57</v>
      </c>
      <c r="C34" s="46" t="s">
        <v>53</v>
      </c>
      <c r="D34" s="102"/>
      <c r="E34" s="102"/>
      <c r="F34" s="102"/>
      <c r="G34" s="102"/>
      <c r="H34" s="102"/>
      <c r="I34" s="102"/>
      <c r="J34" s="102"/>
      <c r="K34" s="102"/>
      <c r="L34" s="102">
        <v>2</v>
      </c>
      <c r="M34" s="102">
        <v>2</v>
      </c>
      <c r="N34" s="102">
        <v>2031</v>
      </c>
      <c r="O34" s="102">
        <v>1954</v>
      </c>
      <c r="P34" s="70">
        <f>SUM(D34,F34,H34,J34,L34,N34)</f>
        <v>2033</v>
      </c>
      <c r="Q34" s="70">
        <f>SUM(E34,G34,I34,K34,M34,O34)</f>
        <v>1956</v>
      </c>
      <c r="R34" s="102">
        <v>56</v>
      </c>
      <c r="S34" s="102">
        <v>56</v>
      </c>
      <c r="T34" s="102"/>
      <c r="U34" s="102"/>
      <c r="V34" s="102">
        <v>8</v>
      </c>
      <c r="W34" s="102">
        <v>8</v>
      </c>
      <c r="X34" s="102"/>
      <c r="Y34" s="102"/>
      <c r="Z34" s="65">
        <f>SUM(R34,T34,V34,X34)</f>
        <v>64</v>
      </c>
      <c r="AA34" s="65">
        <f>SUM(S34,U34,W34,Y34)</f>
        <v>64</v>
      </c>
      <c r="AB34" s="36">
        <f>SUM(P34+Z34)</f>
        <v>2097</v>
      </c>
      <c r="AC34" s="36">
        <f>SUM(Q34+AA34)</f>
        <v>2020</v>
      </c>
      <c r="AD34" s="103">
        <v>6243148</v>
      </c>
      <c r="AE34" s="103">
        <v>336907</v>
      </c>
      <c r="AF34" s="103">
        <v>0</v>
      </c>
      <c r="AG34" s="103">
        <v>192082</v>
      </c>
      <c r="AH34" s="103">
        <v>1266376</v>
      </c>
      <c r="AI34" s="103">
        <v>569504</v>
      </c>
      <c r="AJ34" s="41">
        <f t="shared" si="3"/>
        <v>8608017</v>
      </c>
      <c r="AK34" s="103">
        <v>59000</v>
      </c>
      <c r="AL34" s="103"/>
      <c r="AM34" s="42">
        <f>SUM(AK34:AL34)</f>
        <v>59000</v>
      </c>
      <c r="AN34" s="43">
        <f>SUM(AJ34+AM34)</f>
        <v>8667017</v>
      </c>
      <c r="AO34" s="81"/>
    </row>
    <row r="35" spans="1:41" ht="15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7"/>
      <c r="Q35" s="37"/>
      <c r="R35" s="7"/>
      <c r="S35" s="7"/>
      <c r="T35" s="7"/>
      <c r="U35" s="7"/>
      <c r="V35" s="7"/>
      <c r="W35" s="7"/>
      <c r="X35" s="7"/>
      <c r="Y35" s="7"/>
      <c r="Z35" s="35"/>
      <c r="AA35" s="35"/>
      <c r="AB35" s="36"/>
      <c r="AC35" s="36"/>
      <c r="AD35" s="23"/>
      <c r="AE35" s="23"/>
      <c r="AF35" s="23"/>
      <c r="AG35" s="23"/>
      <c r="AH35" s="23"/>
      <c r="AI35" s="23"/>
      <c r="AJ35" s="41"/>
      <c r="AK35" s="22"/>
      <c r="AL35" s="22"/>
      <c r="AM35" s="42"/>
      <c r="AN35" s="43"/>
      <c r="AO35" s="4"/>
    </row>
    <row r="36" spans="1:41" ht="15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7"/>
      <c r="Q36" s="37"/>
      <c r="R36" s="7"/>
      <c r="S36" s="7"/>
      <c r="T36" s="7"/>
      <c r="U36" s="7"/>
      <c r="V36" s="7"/>
      <c r="W36" s="7"/>
      <c r="X36" s="7"/>
      <c r="Y36" s="7"/>
      <c r="Z36" s="35"/>
      <c r="AA36" s="35"/>
      <c r="AB36" s="36"/>
      <c r="AC36" s="36"/>
      <c r="AD36" s="23"/>
      <c r="AE36" s="23"/>
      <c r="AF36" s="23"/>
      <c r="AG36" s="23"/>
      <c r="AH36" s="23"/>
      <c r="AI36" s="23"/>
      <c r="AJ36" s="41"/>
      <c r="AK36" s="22"/>
      <c r="AL36" s="22"/>
      <c r="AM36" s="42"/>
      <c r="AN36" s="43"/>
      <c r="AO36" s="4"/>
    </row>
    <row r="37" spans="1:41" ht="15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7"/>
      <c r="Q37" s="37"/>
      <c r="R37" s="7"/>
      <c r="S37" s="7"/>
      <c r="T37" s="7"/>
      <c r="U37" s="7"/>
      <c r="V37" s="7"/>
      <c r="W37" s="7"/>
      <c r="X37" s="7"/>
      <c r="Y37" s="7"/>
      <c r="Z37" s="35"/>
      <c r="AA37" s="35"/>
      <c r="AB37" s="36"/>
      <c r="AC37" s="36"/>
      <c r="AD37" s="23"/>
      <c r="AE37" s="23"/>
      <c r="AF37" s="23"/>
      <c r="AG37" s="23"/>
      <c r="AH37" s="23"/>
      <c r="AI37" s="23"/>
      <c r="AJ37" s="41"/>
      <c r="AK37" s="22"/>
      <c r="AL37" s="22"/>
      <c r="AM37" s="42"/>
      <c r="AN37" s="43"/>
      <c r="AO37" s="4"/>
    </row>
    <row r="38" spans="1:41" ht="15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37"/>
      <c r="Q38" s="37"/>
      <c r="R38" s="7"/>
      <c r="S38" s="7"/>
      <c r="T38" s="7"/>
      <c r="U38" s="7"/>
      <c r="V38" s="7"/>
      <c r="W38" s="7"/>
      <c r="X38" s="7"/>
      <c r="Y38" s="7"/>
      <c r="Z38" s="35"/>
      <c r="AA38" s="35"/>
      <c r="AB38" s="36"/>
      <c r="AC38" s="36"/>
      <c r="AD38" s="23"/>
      <c r="AE38" s="23"/>
      <c r="AF38" s="23"/>
      <c r="AG38" s="23"/>
      <c r="AH38" s="23"/>
      <c r="AI38" s="23"/>
      <c r="AJ38" s="41"/>
      <c r="AK38" s="22"/>
      <c r="AL38" s="22"/>
      <c r="AM38" s="42"/>
      <c r="AN38" s="43"/>
      <c r="AO38" s="4"/>
    </row>
    <row r="39" spans="1:41" ht="15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37"/>
      <c r="Q39" s="37"/>
      <c r="R39" s="7"/>
      <c r="S39" s="7"/>
      <c r="T39" s="7"/>
      <c r="U39" s="7"/>
      <c r="V39" s="7"/>
      <c r="W39" s="7"/>
      <c r="X39" s="7"/>
      <c r="Y39" s="7"/>
      <c r="Z39" s="35"/>
      <c r="AA39" s="35"/>
      <c r="AB39" s="36"/>
      <c r="AC39" s="36"/>
      <c r="AD39" s="23"/>
      <c r="AE39" s="23"/>
      <c r="AF39" s="23"/>
      <c r="AG39" s="23"/>
      <c r="AH39" s="23"/>
      <c r="AI39" s="23"/>
      <c r="AJ39" s="41"/>
      <c r="AK39" s="22"/>
      <c r="AL39" s="22"/>
      <c r="AM39" s="42"/>
      <c r="AN39" s="43"/>
      <c r="AO39" s="4"/>
    </row>
    <row r="40" spans="1:41" ht="15">
      <c r="A40" s="3"/>
      <c r="B40" s="3"/>
      <c r="C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7"/>
      <c r="Q40" s="37"/>
      <c r="R40" s="7"/>
      <c r="S40" s="7"/>
      <c r="T40" s="7"/>
      <c r="U40" s="7"/>
      <c r="V40" s="7"/>
      <c r="W40" s="7"/>
      <c r="X40" s="7"/>
      <c r="Y40" s="7"/>
      <c r="Z40" s="35"/>
      <c r="AA40" s="35"/>
      <c r="AB40" s="36"/>
      <c r="AC40" s="36"/>
      <c r="AD40" s="23"/>
      <c r="AE40" s="23"/>
      <c r="AF40" s="23"/>
      <c r="AG40" s="23"/>
      <c r="AH40" s="23"/>
      <c r="AI40" s="23"/>
      <c r="AJ40" s="41"/>
      <c r="AK40" s="22"/>
      <c r="AL40" s="22"/>
      <c r="AM40" s="42"/>
      <c r="AN40" s="43"/>
      <c r="AO40" s="4"/>
    </row>
    <row r="41" spans="1:41" ht="15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7"/>
      <c r="Q41" s="37"/>
      <c r="R41" s="7"/>
      <c r="S41" s="7"/>
      <c r="T41" s="7"/>
      <c r="U41" s="7"/>
      <c r="V41" s="7"/>
      <c r="W41" s="7"/>
      <c r="X41" s="7"/>
      <c r="Y41" s="7"/>
      <c r="Z41" s="35"/>
      <c r="AA41" s="35"/>
      <c r="AB41" s="36"/>
      <c r="AC41" s="36"/>
      <c r="AD41" s="23"/>
      <c r="AE41" s="23"/>
      <c r="AF41" s="23"/>
      <c r="AG41" s="23"/>
      <c r="AH41" s="23"/>
      <c r="AI41" s="23"/>
      <c r="AJ41" s="41"/>
      <c r="AK41" s="22"/>
      <c r="AL41" s="22"/>
      <c r="AM41" s="42"/>
      <c r="AN41" s="43"/>
      <c r="AO41" s="4"/>
    </row>
    <row r="42" spans="1:41" ht="15">
      <c r="A42" s="3"/>
      <c r="B42" s="3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7"/>
      <c r="Q42" s="37"/>
      <c r="R42" s="7"/>
      <c r="S42" s="7"/>
      <c r="T42" s="7"/>
      <c r="U42" s="7"/>
      <c r="V42" s="7"/>
      <c r="W42" s="7"/>
      <c r="X42" s="7"/>
      <c r="Y42" s="7"/>
      <c r="Z42" s="35"/>
      <c r="AA42" s="35"/>
      <c r="AB42" s="36"/>
      <c r="AC42" s="36"/>
      <c r="AD42" s="23"/>
      <c r="AE42" s="23"/>
      <c r="AF42" s="23"/>
      <c r="AG42" s="23"/>
      <c r="AH42" s="23"/>
      <c r="AI42" s="23"/>
      <c r="AJ42" s="41"/>
      <c r="AK42" s="22"/>
      <c r="AL42" s="22"/>
      <c r="AM42" s="42"/>
      <c r="AN42" s="43"/>
      <c r="AO42" s="4"/>
    </row>
    <row r="43" spans="1:41" ht="15">
      <c r="A43" s="3"/>
      <c r="B43" s="3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7"/>
      <c r="Q43" s="37"/>
      <c r="R43" s="7"/>
      <c r="S43" s="7"/>
      <c r="T43" s="7"/>
      <c r="U43" s="7"/>
      <c r="V43" s="7"/>
      <c r="W43" s="7"/>
      <c r="X43" s="7"/>
      <c r="Y43" s="7"/>
      <c r="Z43" s="35"/>
      <c r="AA43" s="35"/>
      <c r="AB43" s="36"/>
      <c r="AC43" s="36"/>
      <c r="AD43" s="23"/>
      <c r="AE43" s="23"/>
      <c r="AF43" s="23"/>
      <c r="AG43" s="23"/>
      <c r="AH43" s="23"/>
      <c r="AI43" s="23"/>
      <c r="AJ43" s="41"/>
      <c r="AK43" s="22"/>
      <c r="AL43" s="22"/>
      <c r="AM43" s="42"/>
      <c r="AN43" s="43"/>
      <c r="AO43" s="4"/>
    </row>
    <row r="44" spans="1:41" ht="15">
      <c r="A44" s="3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7"/>
      <c r="Q44" s="37"/>
      <c r="R44" s="7"/>
      <c r="S44" s="7"/>
      <c r="T44" s="7"/>
      <c r="U44" s="7"/>
      <c r="V44" s="7"/>
      <c r="W44" s="7"/>
      <c r="X44" s="7"/>
      <c r="Y44" s="7"/>
      <c r="Z44" s="35"/>
      <c r="AA44" s="35"/>
      <c r="AB44" s="36"/>
      <c r="AC44" s="36"/>
      <c r="AD44" s="23"/>
      <c r="AE44" s="23"/>
      <c r="AF44" s="23"/>
      <c r="AG44" s="23"/>
      <c r="AH44" s="23"/>
      <c r="AI44" s="23"/>
      <c r="AJ44" s="41"/>
      <c r="AK44" s="22"/>
      <c r="AL44" s="22"/>
      <c r="AM44" s="42"/>
      <c r="AN44" s="43"/>
      <c r="AO44" s="4"/>
    </row>
    <row r="45" spans="1:41" ht="15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7"/>
      <c r="Q45" s="37"/>
      <c r="R45" s="7"/>
      <c r="S45" s="7"/>
      <c r="T45" s="7"/>
      <c r="U45" s="7"/>
      <c r="V45" s="7"/>
      <c r="W45" s="7"/>
      <c r="X45" s="7"/>
      <c r="Y45" s="7"/>
      <c r="Z45" s="35"/>
      <c r="AA45" s="35"/>
      <c r="AB45" s="36"/>
      <c r="AC45" s="36"/>
      <c r="AD45" s="23"/>
      <c r="AE45" s="23"/>
      <c r="AF45" s="23"/>
      <c r="AG45" s="23"/>
      <c r="AH45" s="23"/>
      <c r="AI45" s="23"/>
      <c r="AJ45" s="41"/>
      <c r="AK45" s="22"/>
      <c r="AL45" s="22"/>
      <c r="AM45" s="42"/>
      <c r="AN45" s="43"/>
      <c r="AO45" s="4"/>
    </row>
    <row r="46" spans="1:41" ht="15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7"/>
      <c r="Q46" s="37"/>
      <c r="R46" s="7"/>
      <c r="S46" s="7"/>
      <c r="T46" s="7"/>
      <c r="U46" s="7"/>
      <c r="V46" s="7"/>
      <c r="W46" s="7"/>
      <c r="X46" s="7"/>
      <c r="Y46" s="7"/>
      <c r="Z46" s="35"/>
      <c r="AA46" s="35"/>
      <c r="AB46" s="36"/>
      <c r="AC46" s="36"/>
      <c r="AD46" s="23"/>
      <c r="AE46" s="23"/>
      <c r="AF46" s="23"/>
      <c r="AG46" s="23"/>
      <c r="AH46" s="23"/>
      <c r="AI46" s="23"/>
      <c r="AJ46" s="41"/>
      <c r="AK46" s="22"/>
      <c r="AL46" s="22"/>
      <c r="AM46" s="42"/>
      <c r="AN46" s="43"/>
      <c r="AO46" s="4"/>
    </row>
    <row r="47" spans="1:41" ht="15">
      <c r="A47" s="3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7"/>
      <c r="Q47" s="37"/>
      <c r="R47" s="7"/>
      <c r="S47" s="7"/>
      <c r="T47" s="7"/>
      <c r="U47" s="7"/>
      <c r="V47" s="7"/>
      <c r="W47" s="7"/>
      <c r="X47" s="7"/>
      <c r="Y47" s="7"/>
      <c r="Z47" s="35"/>
      <c r="AA47" s="35"/>
      <c r="AB47" s="36"/>
      <c r="AC47" s="36"/>
      <c r="AD47" s="23"/>
      <c r="AE47" s="23"/>
      <c r="AF47" s="23"/>
      <c r="AG47" s="23"/>
      <c r="AH47" s="23"/>
      <c r="AI47" s="23"/>
      <c r="AJ47" s="41"/>
      <c r="AK47" s="22"/>
      <c r="AL47" s="22"/>
      <c r="AM47" s="42"/>
      <c r="AN47" s="43"/>
      <c r="AO47" s="4"/>
    </row>
    <row r="48" spans="1:41" ht="15">
      <c r="A48" s="3"/>
      <c r="B48" s="3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7"/>
      <c r="Q48" s="37"/>
      <c r="R48" s="7"/>
      <c r="S48" s="7"/>
      <c r="T48" s="7"/>
      <c r="U48" s="7"/>
      <c r="V48" s="7"/>
      <c r="W48" s="7"/>
      <c r="X48" s="7"/>
      <c r="Y48" s="7"/>
      <c r="Z48" s="35"/>
      <c r="AA48" s="35"/>
      <c r="AB48" s="36"/>
      <c r="AC48" s="36"/>
      <c r="AD48" s="23"/>
      <c r="AE48" s="23"/>
      <c r="AF48" s="23"/>
      <c r="AG48" s="23"/>
      <c r="AH48" s="23"/>
      <c r="AI48" s="23"/>
      <c r="AJ48" s="41"/>
      <c r="AK48" s="22"/>
      <c r="AL48" s="22"/>
      <c r="AM48" s="42"/>
      <c r="AN48" s="43"/>
      <c r="AO48" s="4"/>
    </row>
    <row r="49" spans="1:41" ht="15">
      <c r="A49" s="3"/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7"/>
      <c r="Q49" s="37"/>
      <c r="R49" s="7"/>
      <c r="S49" s="7"/>
      <c r="T49" s="7"/>
      <c r="U49" s="7"/>
      <c r="V49" s="7"/>
      <c r="W49" s="7"/>
      <c r="X49" s="7"/>
      <c r="Y49" s="7"/>
      <c r="Z49" s="35"/>
      <c r="AA49" s="35"/>
      <c r="AB49" s="36"/>
      <c r="AC49" s="36"/>
      <c r="AD49" s="23"/>
      <c r="AE49" s="23"/>
      <c r="AF49" s="23"/>
      <c r="AG49" s="23"/>
      <c r="AH49" s="23"/>
      <c r="AI49" s="23"/>
      <c r="AJ49" s="41"/>
      <c r="AK49" s="22"/>
      <c r="AL49" s="22"/>
      <c r="AM49" s="42"/>
      <c r="AN49" s="43"/>
      <c r="AO49" s="4"/>
    </row>
    <row r="50" spans="1:41" ht="15">
      <c r="A50" s="3"/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7"/>
      <c r="Q50" s="37"/>
      <c r="R50" s="7"/>
      <c r="S50" s="7"/>
      <c r="T50" s="7"/>
      <c r="U50" s="7"/>
      <c r="V50" s="7"/>
      <c r="W50" s="7"/>
      <c r="X50" s="7"/>
      <c r="Y50" s="7"/>
      <c r="Z50" s="35"/>
      <c r="AA50" s="35"/>
      <c r="AB50" s="36"/>
      <c r="AC50" s="36"/>
      <c r="AD50" s="23"/>
      <c r="AE50" s="23"/>
      <c r="AF50" s="23"/>
      <c r="AG50" s="23"/>
      <c r="AH50" s="23"/>
      <c r="AI50" s="23"/>
      <c r="AJ50" s="41"/>
      <c r="AK50" s="22"/>
      <c r="AL50" s="22"/>
      <c r="AM50" s="42"/>
      <c r="AN50" s="43"/>
      <c r="AO50" s="4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7"/>
      <c r="Q51" s="37"/>
      <c r="R51" s="7"/>
      <c r="S51" s="7"/>
      <c r="T51" s="7"/>
      <c r="U51" s="7"/>
      <c r="V51" s="7"/>
      <c r="W51" s="7"/>
      <c r="X51" s="7"/>
      <c r="Y51" s="7"/>
      <c r="Z51" s="35"/>
      <c r="AA51" s="35"/>
      <c r="AB51" s="36"/>
      <c r="AC51" s="36"/>
      <c r="AD51" s="23"/>
      <c r="AE51" s="23"/>
      <c r="AF51" s="23"/>
      <c r="AG51" s="23"/>
      <c r="AH51" s="23"/>
      <c r="AI51" s="23"/>
      <c r="AJ51" s="41"/>
      <c r="AK51" s="22"/>
      <c r="AL51" s="22"/>
      <c r="AM51" s="42"/>
      <c r="AN51" s="43"/>
      <c r="AO51" s="4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7"/>
      <c r="Q52" s="37"/>
      <c r="R52" s="7"/>
      <c r="S52" s="7"/>
      <c r="T52" s="7"/>
      <c r="U52" s="7"/>
      <c r="V52" s="7"/>
      <c r="W52" s="7"/>
      <c r="X52" s="7"/>
      <c r="Y52" s="7"/>
      <c r="Z52" s="35"/>
      <c r="AA52" s="35"/>
      <c r="AB52" s="36"/>
      <c r="AC52" s="36"/>
      <c r="AD52" s="23"/>
      <c r="AE52" s="23"/>
      <c r="AF52" s="23"/>
      <c r="AG52" s="23"/>
      <c r="AH52" s="23"/>
      <c r="AI52" s="23"/>
      <c r="AJ52" s="41"/>
      <c r="AK52" s="22"/>
      <c r="AL52" s="22"/>
      <c r="AM52" s="42"/>
      <c r="AN52" s="43"/>
      <c r="AO52" s="4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7"/>
      <c r="Q53" s="37"/>
      <c r="R53" s="7"/>
      <c r="S53" s="7"/>
      <c r="T53" s="7"/>
      <c r="U53" s="7"/>
      <c r="V53" s="7"/>
      <c r="W53" s="7"/>
      <c r="X53" s="7"/>
      <c r="Y53" s="7"/>
      <c r="Z53" s="35"/>
      <c r="AA53" s="35"/>
      <c r="AB53" s="36"/>
      <c r="AC53" s="36"/>
      <c r="AD53" s="23"/>
      <c r="AE53" s="23"/>
      <c r="AF53" s="23"/>
      <c r="AG53" s="23"/>
      <c r="AH53" s="23"/>
      <c r="AI53" s="23"/>
      <c r="AJ53" s="41"/>
      <c r="AK53" s="22"/>
      <c r="AL53" s="22"/>
      <c r="AM53" s="42"/>
      <c r="AN53" s="43"/>
      <c r="AO53" s="4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7"/>
      <c r="Q54" s="37"/>
      <c r="R54" s="7"/>
      <c r="S54" s="7"/>
      <c r="T54" s="7"/>
      <c r="U54" s="7"/>
      <c r="V54" s="7"/>
      <c r="W54" s="7"/>
      <c r="X54" s="7"/>
      <c r="Y54" s="7"/>
      <c r="Z54" s="35"/>
      <c r="AA54" s="35"/>
      <c r="AB54" s="36"/>
      <c r="AC54" s="36"/>
      <c r="AD54" s="23"/>
      <c r="AE54" s="23"/>
      <c r="AF54" s="23"/>
      <c r="AG54" s="23"/>
      <c r="AH54" s="23"/>
      <c r="AI54" s="23"/>
      <c r="AJ54" s="41"/>
      <c r="AK54" s="22"/>
      <c r="AL54" s="22"/>
      <c r="AM54" s="42"/>
      <c r="AN54" s="43"/>
      <c r="AO54" s="4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7"/>
      <c r="S55" s="7"/>
      <c r="T55" s="7"/>
      <c r="U55" s="7"/>
      <c r="V55" s="7"/>
      <c r="W55" s="7"/>
      <c r="X55" s="7"/>
      <c r="Y55" s="7"/>
      <c r="Z55" s="35"/>
      <c r="AA55" s="35"/>
      <c r="AB55" s="36"/>
      <c r="AC55" s="36"/>
      <c r="AD55" s="23"/>
      <c r="AE55" s="23"/>
      <c r="AF55" s="23"/>
      <c r="AG55" s="23"/>
      <c r="AH55" s="23"/>
      <c r="AI55" s="23"/>
      <c r="AJ55" s="41"/>
      <c r="AK55" s="22"/>
      <c r="AL55" s="22"/>
      <c r="AM55" s="42"/>
      <c r="AN55" s="43"/>
      <c r="AO55" s="4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7"/>
      <c r="S56" s="7"/>
      <c r="T56" s="7"/>
      <c r="U56" s="7"/>
      <c r="V56" s="7"/>
      <c r="W56" s="7"/>
      <c r="X56" s="7"/>
      <c r="Y56" s="7"/>
      <c r="Z56" s="35"/>
      <c r="AA56" s="35"/>
      <c r="AB56" s="36"/>
      <c r="AC56" s="36"/>
      <c r="AD56" s="23"/>
      <c r="AE56" s="23"/>
      <c r="AF56" s="23"/>
      <c r="AG56" s="23"/>
      <c r="AH56" s="23"/>
      <c r="AI56" s="23"/>
      <c r="AJ56" s="41"/>
      <c r="AK56" s="22"/>
      <c r="AL56" s="22"/>
      <c r="AM56" s="42"/>
      <c r="AN56" s="43"/>
      <c r="AO56" s="4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7"/>
      <c r="S57" s="7"/>
      <c r="T57" s="7"/>
      <c r="U57" s="7"/>
      <c r="V57" s="7"/>
      <c r="W57" s="7"/>
      <c r="X57" s="7"/>
      <c r="Y57" s="7"/>
      <c r="Z57" s="35"/>
      <c r="AA57" s="35"/>
      <c r="AB57" s="36"/>
      <c r="AC57" s="36"/>
      <c r="AD57" s="23"/>
      <c r="AE57" s="23"/>
      <c r="AF57" s="23"/>
      <c r="AG57" s="23"/>
      <c r="AH57" s="23"/>
      <c r="AI57" s="23"/>
      <c r="AJ57" s="41"/>
      <c r="AK57" s="22"/>
      <c r="AL57" s="22"/>
      <c r="AM57" s="42"/>
      <c r="AN57" s="43"/>
      <c r="AO57" s="4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7"/>
      <c r="S58" s="7"/>
      <c r="T58" s="7"/>
      <c r="U58" s="7"/>
      <c r="V58" s="7"/>
      <c r="W58" s="7"/>
      <c r="X58" s="7"/>
      <c r="Y58" s="7"/>
      <c r="Z58" s="35"/>
      <c r="AA58" s="35"/>
      <c r="AB58" s="36"/>
      <c r="AC58" s="36"/>
      <c r="AD58" s="23"/>
      <c r="AE58" s="23"/>
      <c r="AF58" s="23"/>
      <c r="AG58" s="23"/>
      <c r="AH58" s="23"/>
      <c r="AI58" s="23"/>
      <c r="AJ58" s="41"/>
      <c r="AK58" s="22"/>
      <c r="AL58" s="22"/>
      <c r="AM58" s="42"/>
      <c r="AN58" s="43"/>
      <c r="AO58" s="4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7"/>
      <c r="S59" s="7"/>
      <c r="T59" s="7"/>
      <c r="U59" s="7"/>
      <c r="V59" s="7"/>
      <c r="W59" s="7"/>
      <c r="X59" s="7"/>
      <c r="Y59" s="7"/>
      <c r="Z59" s="35"/>
      <c r="AA59" s="35"/>
      <c r="AB59" s="36"/>
      <c r="AC59" s="36"/>
      <c r="AD59" s="23"/>
      <c r="AE59" s="23"/>
      <c r="AF59" s="23"/>
      <c r="AG59" s="23"/>
      <c r="AH59" s="23"/>
      <c r="AI59" s="23"/>
      <c r="AJ59" s="41"/>
      <c r="AK59" s="22"/>
      <c r="AL59" s="22"/>
      <c r="AM59" s="42"/>
      <c r="AN59" s="43"/>
      <c r="AO59" s="4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7"/>
      <c r="S60" s="7"/>
      <c r="T60" s="7"/>
      <c r="U60" s="7"/>
      <c r="V60" s="7"/>
      <c r="W60" s="7"/>
      <c r="X60" s="7"/>
      <c r="Y60" s="7"/>
      <c r="Z60" s="35"/>
      <c r="AA60" s="35"/>
      <c r="AB60" s="36"/>
      <c r="AC60" s="36"/>
      <c r="AD60" s="23"/>
      <c r="AE60" s="23"/>
      <c r="AF60" s="23"/>
      <c r="AG60" s="23"/>
      <c r="AH60" s="23"/>
      <c r="AI60" s="23"/>
      <c r="AJ60" s="41"/>
      <c r="AK60" s="22"/>
      <c r="AL60" s="22"/>
      <c r="AM60" s="42"/>
      <c r="AN60" s="43"/>
      <c r="AO60" s="4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7"/>
      <c r="S61" s="7"/>
      <c r="T61" s="7"/>
      <c r="U61" s="7"/>
      <c r="V61" s="7"/>
      <c r="W61" s="7"/>
      <c r="X61" s="7"/>
      <c r="Y61" s="7"/>
      <c r="Z61" s="35"/>
      <c r="AA61" s="35"/>
      <c r="AB61" s="36"/>
      <c r="AC61" s="36"/>
      <c r="AD61" s="23"/>
      <c r="AE61" s="23"/>
      <c r="AF61" s="23"/>
      <c r="AG61" s="23"/>
      <c r="AH61" s="23"/>
      <c r="AI61" s="23"/>
      <c r="AJ61" s="41"/>
      <c r="AK61" s="22"/>
      <c r="AL61" s="22"/>
      <c r="AM61" s="42"/>
      <c r="AN61" s="43"/>
      <c r="AO61" s="4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7"/>
      <c r="S62" s="7"/>
      <c r="T62" s="7"/>
      <c r="U62" s="7"/>
      <c r="V62" s="7"/>
      <c r="W62" s="7"/>
      <c r="X62" s="7"/>
      <c r="Y62" s="7"/>
      <c r="Z62" s="35"/>
      <c r="AA62" s="35"/>
      <c r="AB62" s="36"/>
      <c r="AC62" s="36"/>
      <c r="AD62" s="23"/>
      <c r="AE62" s="23"/>
      <c r="AF62" s="23"/>
      <c r="AG62" s="23"/>
      <c r="AH62" s="23"/>
      <c r="AI62" s="23"/>
      <c r="AJ62" s="41"/>
      <c r="AK62" s="22"/>
      <c r="AL62" s="22"/>
      <c r="AM62" s="42"/>
      <c r="AN62" s="43"/>
      <c r="AO62" s="4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7"/>
      <c r="S63" s="7"/>
      <c r="T63" s="7"/>
      <c r="U63" s="7"/>
      <c r="V63" s="7"/>
      <c r="W63" s="7"/>
      <c r="X63" s="7"/>
      <c r="Y63" s="7"/>
      <c r="Z63" s="35"/>
      <c r="AA63" s="35"/>
      <c r="AB63" s="36"/>
      <c r="AC63" s="36"/>
      <c r="AD63" s="23"/>
      <c r="AE63" s="23"/>
      <c r="AF63" s="23"/>
      <c r="AG63" s="23"/>
      <c r="AH63" s="23"/>
      <c r="AI63" s="23"/>
      <c r="AJ63" s="41"/>
      <c r="AK63" s="22"/>
      <c r="AL63" s="22"/>
      <c r="AM63" s="42"/>
      <c r="AN63" s="43"/>
      <c r="AO63" s="4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7"/>
      <c r="S64" s="7"/>
      <c r="T64" s="7"/>
      <c r="U64" s="7"/>
      <c r="V64" s="7"/>
      <c r="W64" s="7"/>
      <c r="X64" s="7"/>
      <c r="Y64" s="7"/>
      <c r="Z64" s="35"/>
      <c r="AA64" s="35"/>
      <c r="AB64" s="36"/>
      <c r="AC64" s="36"/>
      <c r="AD64" s="23"/>
      <c r="AE64" s="23"/>
      <c r="AF64" s="23"/>
      <c r="AG64" s="23"/>
      <c r="AH64" s="23"/>
      <c r="AI64" s="23"/>
      <c r="AJ64" s="41"/>
      <c r="AK64" s="22"/>
      <c r="AL64" s="22"/>
      <c r="AM64" s="42"/>
      <c r="AN64" s="43"/>
      <c r="AO64" s="4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7"/>
      <c r="S65" s="7"/>
      <c r="T65" s="7"/>
      <c r="U65" s="7"/>
      <c r="V65" s="7"/>
      <c r="W65" s="7"/>
      <c r="X65" s="7"/>
      <c r="Y65" s="7"/>
      <c r="Z65" s="35"/>
      <c r="AA65" s="35"/>
      <c r="AB65" s="36"/>
      <c r="AC65" s="36"/>
      <c r="AD65" s="23"/>
      <c r="AE65" s="23"/>
      <c r="AF65" s="23"/>
      <c r="AG65" s="23"/>
      <c r="AH65" s="23"/>
      <c r="AI65" s="23"/>
      <c r="AJ65" s="41"/>
      <c r="AK65" s="22"/>
      <c r="AL65" s="22"/>
      <c r="AM65" s="42"/>
      <c r="AN65" s="43"/>
      <c r="AO65" s="4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7"/>
      <c r="S66" s="7"/>
      <c r="T66" s="7"/>
      <c r="U66" s="7"/>
      <c r="V66" s="7"/>
      <c r="W66" s="7"/>
      <c r="X66" s="7"/>
      <c r="Y66" s="7"/>
      <c r="Z66" s="35"/>
      <c r="AA66" s="35"/>
      <c r="AB66" s="36"/>
      <c r="AC66" s="36"/>
      <c r="AD66" s="23"/>
      <c r="AE66" s="23"/>
      <c r="AF66" s="23"/>
      <c r="AG66" s="23"/>
      <c r="AH66" s="23"/>
      <c r="AI66" s="23"/>
      <c r="AJ66" s="41"/>
      <c r="AK66" s="22"/>
      <c r="AL66" s="22"/>
      <c r="AM66" s="42"/>
      <c r="AN66" s="43"/>
      <c r="AO66" s="4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7"/>
      <c r="S67" s="7"/>
      <c r="T67" s="7"/>
      <c r="U67" s="7"/>
      <c r="V67" s="7"/>
      <c r="W67" s="7"/>
      <c r="X67" s="7"/>
      <c r="Y67" s="7"/>
      <c r="Z67" s="35"/>
      <c r="AA67" s="35"/>
      <c r="AB67" s="36"/>
      <c r="AC67" s="36"/>
      <c r="AD67" s="23"/>
      <c r="AE67" s="23"/>
      <c r="AF67" s="23"/>
      <c r="AG67" s="23"/>
      <c r="AH67" s="23"/>
      <c r="AI67" s="23"/>
      <c r="AJ67" s="41"/>
      <c r="AK67" s="22"/>
      <c r="AL67" s="22"/>
      <c r="AM67" s="42"/>
      <c r="AN67" s="43"/>
      <c r="AO67" s="4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7"/>
      <c r="S68" s="7"/>
      <c r="T68" s="7"/>
      <c r="U68" s="7"/>
      <c r="V68" s="7"/>
      <c r="W68" s="7"/>
      <c r="X68" s="7"/>
      <c r="Y68" s="7"/>
      <c r="Z68" s="35"/>
      <c r="AA68" s="35"/>
      <c r="AB68" s="36"/>
      <c r="AC68" s="36"/>
      <c r="AD68" s="23"/>
      <c r="AE68" s="23"/>
      <c r="AF68" s="23"/>
      <c r="AG68" s="23"/>
      <c r="AH68" s="23"/>
      <c r="AI68" s="23"/>
      <c r="AJ68" s="41"/>
      <c r="AK68" s="22"/>
      <c r="AL68" s="22"/>
      <c r="AM68" s="42"/>
      <c r="AN68" s="43"/>
      <c r="AO68" s="4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7"/>
      <c r="S69" s="7"/>
      <c r="T69" s="7"/>
      <c r="U69" s="7"/>
      <c r="V69" s="7"/>
      <c r="W69" s="7"/>
      <c r="X69" s="7"/>
      <c r="Y69" s="7"/>
      <c r="Z69" s="35"/>
      <c r="AA69" s="35"/>
      <c r="AB69" s="36"/>
      <c r="AC69" s="36"/>
      <c r="AD69" s="23"/>
      <c r="AE69" s="23"/>
      <c r="AF69" s="23"/>
      <c r="AG69" s="23"/>
      <c r="AH69" s="23"/>
      <c r="AI69" s="23"/>
      <c r="AJ69" s="41"/>
      <c r="AK69" s="22"/>
      <c r="AL69" s="22"/>
      <c r="AM69" s="42"/>
      <c r="AN69" s="43"/>
      <c r="AO69" s="4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7"/>
      <c r="S70" s="7"/>
      <c r="T70" s="7"/>
      <c r="U70" s="7"/>
      <c r="V70" s="7"/>
      <c r="W70" s="7"/>
      <c r="X70" s="7"/>
      <c r="Y70" s="7"/>
      <c r="Z70" s="35"/>
      <c r="AA70" s="35"/>
      <c r="AB70" s="36"/>
      <c r="AC70" s="36"/>
      <c r="AD70" s="23"/>
      <c r="AE70" s="23"/>
      <c r="AF70" s="23"/>
      <c r="AG70" s="23"/>
      <c r="AH70" s="23"/>
      <c r="AI70" s="23"/>
      <c r="AJ70" s="41"/>
      <c r="AK70" s="22"/>
      <c r="AL70" s="22"/>
      <c r="AM70" s="42"/>
      <c r="AN70" s="43"/>
      <c r="AO70" s="4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7"/>
      <c r="S71" s="7"/>
      <c r="T71" s="7"/>
      <c r="U71" s="7"/>
      <c r="V71" s="7"/>
      <c r="W71" s="7"/>
      <c r="X71" s="7"/>
      <c r="Y71" s="7"/>
      <c r="Z71" s="35"/>
      <c r="AA71" s="35"/>
      <c r="AB71" s="36"/>
      <c r="AC71" s="36"/>
      <c r="AD71" s="23"/>
      <c r="AE71" s="23"/>
      <c r="AF71" s="23"/>
      <c r="AG71" s="23"/>
      <c r="AH71" s="23"/>
      <c r="AI71" s="23"/>
      <c r="AJ71" s="41"/>
      <c r="AK71" s="22"/>
      <c r="AL71" s="22"/>
      <c r="AM71" s="42"/>
      <c r="AN71" s="43"/>
      <c r="AO71" s="4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7"/>
      <c r="S72" s="7"/>
      <c r="T72" s="7"/>
      <c r="U72" s="7"/>
      <c r="V72" s="7"/>
      <c r="W72" s="7"/>
      <c r="X72" s="7"/>
      <c r="Y72" s="7"/>
      <c r="Z72" s="35"/>
      <c r="AA72" s="35"/>
      <c r="AB72" s="36"/>
      <c r="AC72" s="36"/>
      <c r="AD72" s="23"/>
      <c r="AE72" s="23"/>
      <c r="AF72" s="23"/>
      <c r="AG72" s="23"/>
      <c r="AH72" s="23"/>
      <c r="AI72" s="23"/>
      <c r="AJ72" s="41"/>
      <c r="AK72" s="22"/>
      <c r="AL72" s="22"/>
      <c r="AM72" s="42"/>
      <c r="AN72" s="43"/>
      <c r="AO72" s="4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7"/>
      <c r="S73" s="7"/>
      <c r="T73" s="7"/>
      <c r="U73" s="7"/>
      <c r="V73" s="7"/>
      <c r="W73" s="7"/>
      <c r="X73" s="7"/>
      <c r="Y73" s="7"/>
      <c r="Z73" s="35"/>
      <c r="AA73" s="35"/>
      <c r="AB73" s="36"/>
      <c r="AC73" s="36"/>
      <c r="AD73" s="23"/>
      <c r="AE73" s="23"/>
      <c r="AF73" s="23"/>
      <c r="AG73" s="23"/>
      <c r="AH73" s="23"/>
      <c r="AI73" s="23"/>
      <c r="AJ73" s="41"/>
      <c r="AK73" s="22"/>
      <c r="AL73" s="22"/>
      <c r="AM73" s="42"/>
      <c r="AN73" s="43"/>
      <c r="AO73" s="4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7"/>
      <c r="S74" s="7"/>
      <c r="T74" s="7"/>
      <c r="U74" s="7"/>
      <c r="V74" s="7"/>
      <c r="W74" s="7"/>
      <c r="X74" s="7"/>
      <c r="Y74" s="7"/>
      <c r="Z74" s="35"/>
      <c r="AA74" s="35"/>
      <c r="AB74" s="36"/>
      <c r="AC74" s="36"/>
      <c r="AD74" s="23"/>
      <c r="AE74" s="23"/>
      <c r="AF74" s="23"/>
      <c r="AG74" s="23"/>
      <c r="AH74" s="23"/>
      <c r="AI74" s="23"/>
      <c r="AJ74" s="41"/>
      <c r="AK74" s="22"/>
      <c r="AL74" s="22"/>
      <c r="AM74" s="42"/>
      <c r="AN74" s="43"/>
      <c r="AO74" s="4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7"/>
      <c r="S75" s="7"/>
      <c r="T75" s="7"/>
      <c r="U75" s="7"/>
      <c r="V75" s="7"/>
      <c r="W75" s="7"/>
      <c r="X75" s="7"/>
      <c r="Y75" s="7"/>
      <c r="Z75" s="35"/>
      <c r="AA75" s="35"/>
      <c r="AB75" s="36"/>
      <c r="AC75" s="36"/>
      <c r="AD75" s="23"/>
      <c r="AE75" s="23"/>
      <c r="AF75" s="23"/>
      <c r="AG75" s="23"/>
      <c r="AH75" s="23"/>
      <c r="AI75" s="23"/>
      <c r="AJ75" s="41"/>
      <c r="AK75" s="22"/>
      <c r="AL75" s="22"/>
      <c r="AM75" s="42"/>
      <c r="AN75" s="43"/>
      <c r="AO75" s="4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7"/>
      <c r="S76" s="7"/>
      <c r="T76" s="7"/>
      <c r="U76" s="7"/>
      <c r="V76" s="7"/>
      <c r="W76" s="7"/>
      <c r="X76" s="7"/>
      <c r="Y76" s="7"/>
      <c r="Z76" s="35"/>
      <c r="AA76" s="35"/>
      <c r="AB76" s="36"/>
      <c r="AC76" s="36"/>
      <c r="AD76" s="23"/>
      <c r="AE76" s="23"/>
      <c r="AF76" s="23"/>
      <c r="AG76" s="23"/>
      <c r="AH76" s="23"/>
      <c r="AI76" s="23"/>
      <c r="AJ76" s="41"/>
      <c r="AK76" s="22"/>
      <c r="AL76" s="22"/>
      <c r="AM76" s="42"/>
      <c r="AN76" s="43"/>
      <c r="AO76" s="4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7"/>
      <c r="S77" s="7"/>
      <c r="T77" s="7"/>
      <c r="U77" s="7"/>
      <c r="V77" s="7"/>
      <c r="W77" s="7"/>
      <c r="X77" s="7"/>
      <c r="Y77" s="7"/>
      <c r="Z77" s="35"/>
      <c r="AA77" s="35"/>
      <c r="AB77" s="36"/>
      <c r="AC77" s="36"/>
      <c r="AD77" s="23"/>
      <c r="AE77" s="23"/>
      <c r="AF77" s="23"/>
      <c r="AG77" s="23"/>
      <c r="AH77" s="23"/>
      <c r="AI77" s="23"/>
      <c r="AJ77" s="41"/>
      <c r="AK77" s="22"/>
      <c r="AL77" s="22"/>
      <c r="AM77" s="42"/>
      <c r="AN77" s="43"/>
      <c r="AO77" s="4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7"/>
      <c r="S78" s="7"/>
      <c r="T78" s="7"/>
      <c r="U78" s="7"/>
      <c r="V78" s="7"/>
      <c r="W78" s="7"/>
      <c r="X78" s="7"/>
      <c r="Y78" s="7"/>
      <c r="Z78" s="35"/>
      <c r="AA78" s="35"/>
      <c r="AB78" s="36"/>
      <c r="AC78" s="36"/>
      <c r="AD78" s="23"/>
      <c r="AE78" s="23"/>
      <c r="AF78" s="23"/>
      <c r="AG78" s="23"/>
      <c r="AH78" s="23"/>
      <c r="AI78" s="23"/>
      <c r="AJ78" s="41"/>
      <c r="AK78" s="22"/>
      <c r="AL78" s="22"/>
      <c r="AM78" s="42"/>
      <c r="AN78" s="43"/>
      <c r="AO78" s="4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7"/>
      <c r="S79" s="7"/>
      <c r="T79" s="7"/>
      <c r="U79" s="7"/>
      <c r="V79" s="7"/>
      <c r="W79" s="7"/>
      <c r="X79" s="7"/>
      <c r="Y79" s="7"/>
      <c r="Z79" s="35"/>
      <c r="AA79" s="35"/>
      <c r="AB79" s="36"/>
      <c r="AC79" s="36"/>
      <c r="AD79" s="23"/>
      <c r="AE79" s="23"/>
      <c r="AF79" s="23"/>
      <c r="AG79" s="23"/>
      <c r="AH79" s="23"/>
      <c r="AI79" s="23"/>
      <c r="AJ79" s="41"/>
      <c r="AK79" s="22"/>
      <c r="AL79" s="22"/>
      <c r="AM79" s="42"/>
      <c r="AN79" s="43"/>
      <c r="AO79" s="4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7"/>
      <c r="S80" s="7"/>
      <c r="T80" s="7"/>
      <c r="U80" s="7"/>
      <c r="V80" s="7"/>
      <c r="W80" s="7"/>
      <c r="X80" s="7"/>
      <c r="Y80" s="7"/>
      <c r="Z80" s="35"/>
      <c r="AA80" s="35"/>
      <c r="AB80" s="36"/>
      <c r="AC80" s="36"/>
      <c r="AD80" s="23"/>
      <c r="AE80" s="23"/>
      <c r="AF80" s="23"/>
      <c r="AG80" s="23"/>
      <c r="AH80" s="23"/>
      <c r="AI80" s="23"/>
      <c r="AJ80" s="41"/>
      <c r="AK80" s="22"/>
      <c r="AL80" s="22"/>
      <c r="AM80" s="42"/>
      <c r="AN80" s="43"/>
      <c r="AO80" s="4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7"/>
      <c r="S81" s="7"/>
      <c r="T81" s="7"/>
      <c r="U81" s="7"/>
      <c r="V81" s="7"/>
      <c r="W81" s="7"/>
      <c r="X81" s="7"/>
      <c r="Y81" s="7"/>
      <c r="Z81" s="35"/>
      <c r="AA81" s="35"/>
      <c r="AB81" s="36"/>
      <c r="AC81" s="36"/>
      <c r="AD81" s="23"/>
      <c r="AE81" s="23"/>
      <c r="AF81" s="23"/>
      <c r="AG81" s="23"/>
      <c r="AH81" s="23"/>
      <c r="AI81" s="23"/>
      <c r="AJ81" s="41"/>
      <c r="AK81" s="22"/>
      <c r="AL81" s="22"/>
      <c r="AM81" s="42"/>
      <c r="AN81" s="43"/>
      <c r="AO81" s="4"/>
    </row>
    <row r="82" spans="1:41" ht="15">
      <c r="A82" s="3"/>
      <c r="B82" s="3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7"/>
      <c r="Q82" s="37"/>
      <c r="R82" s="7"/>
      <c r="S82" s="7"/>
      <c r="T82" s="7"/>
      <c r="U82" s="7"/>
      <c r="V82" s="7"/>
      <c r="W82" s="7"/>
      <c r="X82" s="7"/>
      <c r="Y82" s="7"/>
      <c r="Z82" s="35"/>
      <c r="AA82" s="35"/>
      <c r="AB82" s="36"/>
      <c r="AC82" s="36"/>
      <c r="AD82" s="23"/>
      <c r="AE82" s="23"/>
      <c r="AF82" s="23"/>
      <c r="AG82" s="23"/>
      <c r="AH82" s="23"/>
      <c r="AI82" s="23"/>
      <c r="AJ82" s="41"/>
      <c r="AK82" s="22"/>
      <c r="AL82" s="22"/>
      <c r="AM82" s="42"/>
      <c r="AN82" s="43"/>
      <c r="AO82" s="4"/>
    </row>
    <row r="83" spans="1:41" ht="1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7"/>
      <c r="Q83" s="37"/>
      <c r="R83" s="7"/>
      <c r="S83" s="7"/>
      <c r="T83" s="7"/>
      <c r="U83" s="7"/>
      <c r="V83" s="7"/>
      <c r="W83" s="7"/>
      <c r="X83" s="7"/>
      <c r="Y83" s="7"/>
      <c r="Z83" s="35"/>
      <c r="AA83" s="35"/>
      <c r="AB83" s="36"/>
      <c r="AC83" s="36"/>
      <c r="AD83" s="23"/>
      <c r="AE83" s="23"/>
      <c r="AF83" s="23"/>
      <c r="AG83" s="23"/>
      <c r="AH83" s="23"/>
      <c r="AI83" s="23"/>
      <c r="AJ83" s="41"/>
      <c r="AK83" s="22"/>
      <c r="AL83" s="22"/>
      <c r="AM83" s="42"/>
      <c r="AN83" s="43"/>
      <c r="AO83" s="4"/>
    </row>
    <row r="84" spans="1:41" ht="15">
      <c r="A84" s="3"/>
      <c r="B84" s="3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7"/>
      <c r="Q84" s="37"/>
      <c r="R84" s="7"/>
      <c r="S84" s="7"/>
      <c r="T84" s="7"/>
      <c r="U84" s="7"/>
      <c r="V84" s="7"/>
      <c r="W84" s="7"/>
      <c r="X84" s="7"/>
      <c r="Y84" s="7"/>
      <c r="Z84" s="35"/>
      <c r="AA84" s="35"/>
      <c r="AB84" s="36"/>
      <c r="AC84" s="36"/>
      <c r="AD84" s="23"/>
      <c r="AE84" s="23"/>
      <c r="AF84" s="23"/>
      <c r="AG84" s="23"/>
      <c r="AH84" s="23"/>
      <c r="AI84" s="23"/>
      <c r="AJ84" s="41"/>
      <c r="AK84" s="22"/>
      <c r="AL84" s="22"/>
      <c r="AM84" s="42"/>
      <c r="AN84" s="43"/>
      <c r="AO84" s="4"/>
    </row>
    <row r="85" spans="1:41" ht="15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7"/>
      <c r="Q85" s="37"/>
      <c r="R85" s="7"/>
      <c r="S85" s="7"/>
      <c r="T85" s="7"/>
      <c r="U85" s="7"/>
      <c r="V85" s="7"/>
      <c r="W85" s="7"/>
      <c r="X85" s="7"/>
      <c r="Y85" s="7"/>
      <c r="Z85" s="35"/>
      <c r="AA85" s="35"/>
      <c r="AB85" s="36"/>
      <c r="AC85" s="36"/>
      <c r="AD85" s="23"/>
      <c r="AE85" s="23"/>
      <c r="AF85" s="23"/>
      <c r="AG85" s="23"/>
      <c r="AH85" s="23"/>
      <c r="AI85" s="23"/>
      <c r="AJ85" s="41"/>
      <c r="AK85" s="22"/>
      <c r="AL85" s="22"/>
      <c r="AM85" s="42"/>
      <c r="AN85" s="43"/>
      <c r="AO85" s="4"/>
    </row>
    <row r="86" spans="1:41" ht="15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7"/>
      <c r="Q86" s="37"/>
      <c r="R86" s="7"/>
      <c r="S86" s="7"/>
      <c r="T86" s="7"/>
      <c r="U86" s="7"/>
      <c r="V86" s="7"/>
      <c r="W86" s="7"/>
      <c r="X86" s="7"/>
      <c r="Y86" s="7"/>
      <c r="Z86" s="35"/>
      <c r="AA86" s="35"/>
      <c r="AB86" s="36"/>
      <c r="AC86" s="36"/>
      <c r="AD86" s="23"/>
      <c r="AE86" s="23"/>
      <c r="AF86" s="23"/>
      <c r="AG86" s="23"/>
      <c r="AH86" s="23"/>
      <c r="AI86" s="23"/>
      <c r="AJ86" s="41"/>
      <c r="AK86" s="22"/>
      <c r="AL86" s="22"/>
      <c r="AM86" s="42"/>
      <c r="AN86" s="43"/>
      <c r="AO86" s="4"/>
    </row>
    <row r="87" spans="1:41" ht="15">
      <c r="A87" s="3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7"/>
      <c r="Q87" s="37"/>
      <c r="R87" s="7"/>
      <c r="S87" s="7"/>
      <c r="T87" s="7"/>
      <c r="U87" s="7"/>
      <c r="V87" s="7"/>
      <c r="W87" s="7"/>
      <c r="X87" s="7"/>
      <c r="Y87" s="7"/>
      <c r="Z87" s="35"/>
      <c r="AA87" s="35"/>
      <c r="AB87" s="36"/>
      <c r="AC87" s="36"/>
      <c r="AD87" s="23"/>
      <c r="AE87" s="23"/>
      <c r="AF87" s="23"/>
      <c r="AG87" s="23"/>
      <c r="AH87" s="23"/>
      <c r="AI87" s="23"/>
      <c r="AJ87" s="41"/>
      <c r="AK87" s="22"/>
      <c r="AL87" s="22"/>
      <c r="AM87" s="42"/>
      <c r="AN87" s="43"/>
      <c r="AO87" s="4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35:B87">
    <cfRule type="expression" priority="12" dxfId="0" stopIfTrue="1">
      <formula>AND(NOT(ISBLANK($A35)),ISBLANK(B35))</formula>
    </cfRule>
  </conditionalFormatting>
  <conditionalFormatting sqref="C35:C87">
    <cfRule type="expression" priority="13" dxfId="0" stopIfTrue="1">
      <formula>AND(NOT(ISBLANK(A35)),ISBLANK(C35))</formula>
    </cfRule>
  </conditionalFormatting>
  <conditionalFormatting sqref="D35:D87 F35:F87 H35:H87 J35:J87 L35:L87 N35:N87 R35:R87 T35:T87 V35:V87 X35:X87">
    <cfRule type="expression" priority="14" dxfId="0" stopIfTrue="1">
      <formula>AND(NOT(ISBLANK(E35)),ISBLANK(D35))</formula>
    </cfRule>
  </conditionalFormatting>
  <conditionalFormatting sqref="E35:E87 G35:G87 I35:I87 K35:K87 M35:M87 O35:O87 S35:S87 U35:U87 W35:W87 Y35:Y87">
    <cfRule type="expression" priority="15" dxfId="0" stopIfTrue="1">
      <formula>AND(NOT(ISBLANK(D35)),ISBLANK(E35))</formula>
    </cfRule>
  </conditionalFormatting>
  <conditionalFormatting sqref="N4:N16 D4:D16 F4:F16 H4:H16 J4:J16 L4:L16 N18:N20 L18:L20 J18:J20 H18:H20 F18:F20 D18:D20 D22 N22 L22 J22 H22 F22 N24:N25 D24:D25 F24:F25 H24:H25 J24:J25 L24:L25 N27:N34 D27:D34 F27:F34 H27:H34 J27:J34 L27:L34">
    <cfRule type="expression" priority="6" dxfId="0" stopIfTrue="1">
      <formula>AND(NOT(ISBLANK(E4)),ISBLANK(D4))</formula>
    </cfRule>
  </conditionalFormatting>
  <conditionalFormatting sqref="O4:O16 E4:E16 G4:G16 I4:I16 K4:K16 M4:M16 O18:O20 M18:M20 K18:K20 I18:I20 G18:G20 E18:E20 E22 O22 M22 K22 I22 G22 O24:O25 E24:E25 G24:G25 I24:I25 K24:K25 M24:M25 O27:O34 E27:E34 G27:G34 I27:I34 K27:K34 M27:M34">
    <cfRule type="expression" priority="7" dxfId="0" stopIfTrue="1">
      <formula>AND(NOT(ISBLANK(D4)),ISBLANK(E4))</formula>
    </cfRule>
  </conditionalFormatting>
  <conditionalFormatting sqref="D21 F21 H21 J21 L21 N21 D17 F17 H17 J17 L17 N17 H23 J23 L23 N23 D23 F23 H26 J26 L26 N26 D26 F26">
    <cfRule type="expression" priority="8" dxfId="0" stopIfTrue="1">
      <formula>AND(NOT(ISBLANK(E17)),ISBLANK(D17))</formula>
    </cfRule>
  </conditionalFormatting>
  <conditionalFormatting sqref="E21 G21 I21 K21 M21 O21 E17 G17 I17 K17 M17 O17 I23 K23 M23 O23 E23 G23 I26 K26 M26 O26 E26 G26">
    <cfRule type="expression" priority="9" dxfId="0" stopIfTrue="1">
      <formula>AND(NOT(ISBLANK(D17)),ISBLANK(E17))</formula>
    </cfRule>
  </conditionalFormatting>
  <conditionalFormatting sqref="C4:C34">
    <cfRule type="expression" priority="11" dxfId="0" stopIfTrue="1">
      <formula>AND(NOT(ISBLANK(A4)),ISBLANK(C4))</formula>
    </cfRule>
  </conditionalFormatting>
  <conditionalFormatting sqref="X4:X16 R4:R16 T4:T16 V4:V16 R18:R20 X18:X20 V18:V20 T18:T20 R22 X22 V22 T22 X24:X25 R24:R25 T24:T25 V24:V25 R27:R34 X27:X34 T27:T34 V27:V34">
    <cfRule type="expression" priority="2" dxfId="0" stopIfTrue="1">
      <formula>AND(NOT(ISBLANK(S4)),ISBLANK(R4))</formula>
    </cfRule>
  </conditionalFormatting>
  <conditionalFormatting sqref="Y4:Y16 S4:S16 U4:U16 W4:W16 S18:S20 Y18:Y20 W18:W20 U18:U20 S22 Y22 W22 U22 Y24:Y25 S24:S25 U24:U25 W24:W25 S27:S34 Y27:Y34 U27:U34 W27:W34">
    <cfRule type="expression" priority="3" dxfId="0" stopIfTrue="1">
      <formula>AND(NOT(ISBLANK(R4)),ISBLANK(S4))</formula>
    </cfRule>
  </conditionalFormatting>
  <conditionalFormatting sqref="R21 T21 V21 X21 R23 T23 V23 X23 R26 T26 V26 X26">
    <cfRule type="expression" priority="4" dxfId="0" stopIfTrue="1">
      <formula>AND(NOT(ISBLANK(S21)),ISBLANK(R21))</formula>
    </cfRule>
  </conditionalFormatting>
  <conditionalFormatting sqref="S21 U21 W21 Y21 S23 U23 W23 Y23 S26 U26 W26 Y26">
    <cfRule type="expression" priority="5" dxfId="0" stopIfTrue="1">
      <formula>AND(NOT(ISBLANK(R21)),ISBLANK(S21))</formula>
    </cfRule>
  </conditionalFormatting>
  <conditionalFormatting sqref="B4:B34">
    <cfRule type="expression" priority="1" dxfId="0" stopIfTrue="1">
      <formula>AND(NOT(ISBLANK($A4)),ISBLANK(B4))</formula>
    </cfRule>
  </conditionalFormatting>
  <dataValidations count="6">
    <dataValidation operator="lessThanOrEqual" allowBlank="1" showInputMessage="1" showErrorMessage="1" error="FTE cannot be greater than Headcount&#10;" sqref="R88:AN65536 A88:O65536 AO1 AK34:AL34 R1 A1:C1 P2 AB1 P35:Q65536 AB34:AI34 AP1:IV65536 D34:Y34 P4:Q33 AB3:AC33 AB35:AC87 AO4:AO65536 A34"/>
    <dataValidation type="custom" allowBlank="1" showInputMessage="1" showErrorMessage="1" errorTitle="FTE" error="The value entered in the FTE field must be less than or equal to the value entered in the headcount field." sqref="I35:I87 K35:K87 O35:O87 E35:E87 W35:W87 Y35:Y87 S35:S87 M35:M87 G35:G87 U35:U87 Y4:Y16 U4:U16 W4:W16 S4:S16 S18:S33 U18:U33 Y18:Y33 W18:W33 K4:K33 I4:I33 G4:G33 M4:M33 E4:E33 O4:O33">
      <formula1>I35&lt;=H35</formula1>
    </dataValidation>
    <dataValidation type="custom" allowBlank="1" showInputMessage="1" showErrorMessage="1" errorTitle="Headcount" error="The value entered in the headcount field must be greater than or equal to the value entered in the FTE field." sqref="J35:J87 L35:L87 N35:N87 D35:D87 V35:V87 X35:X87 R35:R87 F35:F87 H35:H87 T35:T87 X4:X16 T4:T16 V4:V16 R4:R16 R18:R33 T18:T33 X18:X33 V18:V33 L4:L33 J4:J33 H4:H33 F4:F33 D4:D33 N4:N33">
      <formula1>J35&gt;=K35</formula1>
    </dataValidation>
    <dataValidation type="decimal" operator="greaterThan" allowBlank="1" showInputMessage="1" showErrorMessage="1" sqref="AD27:AI28 AD35:AI87 AD30:AI32 AD22:AI22 AD14:AI14 AD6:AI12 AD18:AI20 AD24:AI24 AK35:AL87 AK30:AL32 AK22:AL22 AK6:AL8 AL10:AL14 AK10:AK12 AK14 AK18:AL20 AK24:AL24 AK27:AL28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33">
      <formula1>INDIRECT("List_of_organisations")</formula1>
    </dataValidation>
    <dataValidation type="decimal" operator="greaterThanOrEqual" allowBlank="1" showInputMessage="1" showErrorMessage="1" sqref="AD33:AI33 AD29:AI29 AD21:AI21 AD4:AI5 AD13:AI13 AD15:AI17 AD23:AI23 AD25:AI26 AK33 AK21 AK4:AL4 AK5 AK13 AK15:AK17 AK23 AK26:AL26 AK25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87"/>
  <sheetViews>
    <sheetView zoomScale="75" zoomScaleNormal="75" zoomScalePageLayoutView="0" workbookViewId="0" topLeftCell="A1">
      <selection activeCell="A5" sqref="A5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5" width="10.4453125" style="8" customWidth="1"/>
    <col min="16" max="17" width="10.4453125" style="38" customWidth="1"/>
    <col min="18" max="25" width="12.88671875" style="8" customWidth="1"/>
    <col min="26" max="27" width="12.88671875" style="39" customWidth="1"/>
    <col min="28" max="29" width="11.10546875" style="40" customWidth="1"/>
    <col min="30" max="35" width="15.5546875" style="24" customWidth="1"/>
    <col min="36" max="36" width="15.5546875" style="44" customWidth="1"/>
    <col min="37" max="38" width="19.10546875" style="24" customWidth="1"/>
    <col min="39" max="39" width="19.10546875" style="45" customWidth="1"/>
    <col min="40" max="40" width="20.88671875" style="44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112" t="s">
        <v>11</v>
      </c>
      <c r="B1" s="112" t="s">
        <v>1</v>
      </c>
      <c r="C1" s="112" t="s">
        <v>0</v>
      </c>
      <c r="D1" s="115" t="s">
        <v>8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7"/>
      <c r="R1" s="131" t="s">
        <v>14</v>
      </c>
      <c r="S1" s="137"/>
      <c r="T1" s="137"/>
      <c r="U1" s="137"/>
      <c r="V1" s="137"/>
      <c r="W1" s="137"/>
      <c r="X1" s="137"/>
      <c r="Y1" s="137"/>
      <c r="Z1" s="137"/>
      <c r="AA1" s="132"/>
      <c r="AB1" s="142" t="s">
        <v>15</v>
      </c>
      <c r="AC1" s="143"/>
      <c r="AD1" s="128" t="s">
        <v>76</v>
      </c>
      <c r="AE1" s="129"/>
      <c r="AF1" s="129"/>
      <c r="AG1" s="129"/>
      <c r="AH1" s="129"/>
      <c r="AI1" s="129"/>
      <c r="AJ1" s="130"/>
      <c r="AK1" s="123" t="s">
        <v>71</v>
      </c>
      <c r="AL1" s="123"/>
      <c r="AM1" s="123"/>
      <c r="AN1" s="149" t="s">
        <v>72</v>
      </c>
      <c r="AO1" s="112" t="s">
        <v>20</v>
      </c>
    </row>
    <row r="2" spans="1:41" s="1" customFormat="1" ht="53.25" customHeight="1">
      <c r="A2" s="126"/>
      <c r="B2" s="126"/>
      <c r="C2" s="126"/>
      <c r="D2" s="118" t="s">
        <v>16</v>
      </c>
      <c r="E2" s="119"/>
      <c r="F2" s="118" t="s">
        <v>17</v>
      </c>
      <c r="G2" s="119"/>
      <c r="H2" s="118" t="s">
        <v>18</v>
      </c>
      <c r="I2" s="119"/>
      <c r="J2" s="118" t="s">
        <v>6</v>
      </c>
      <c r="K2" s="119"/>
      <c r="L2" s="118" t="s">
        <v>19</v>
      </c>
      <c r="M2" s="119"/>
      <c r="N2" s="118" t="s">
        <v>5</v>
      </c>
      <c r="O2" s="119"/>
      <c r="P2" s="146" t="s">
        <v>9</v>
      </c>
      <c r="Q2" s="147"/>
      <c r="R2" s="115" t="s">
        <v>12</v>
      </c>
      <c r="S2" s="132"/>
      <c r="T2" s="131" t="s">
        <v>3</v>
      </c>
      <c r="U2" s="132"/>
      <c r="V2" s="131" t="s">
        <v>4</v>
      </c>
      <c r="W2" s="132"/>
      <c r="X2" s="131" t="s">
        <v>13</v>
      </c>
      <c r="Y2" s="132"/>
      <c r="Z2" s="140" t="s">
        <v>10</v>
      </c>
      <c r="AA2" s="141"/>
      <c r="AB2" s="144"/>
      <c r="AC2" s="145"/>
      <c r="AD2" s="124" t="s">
        <v>61</v>
      </c>
      <c r="AE2" s="124" t="s">
        <v>62</v>
      </c>
      <c r="AF2" s="124" t="s">
        <v>63</v>
      </c>
      <c r="AG2" s="124" t="s">
        <v>64</v>
      </c>
      <c r="AH2" s="124" t="s">
        <v>65</v>
      </c>
      <c r="AI2" s="124" t="s">
        <v>66</v>
      </c>
      <c r="AJ2" s="148" t="s">
        <v>67</v>
      </c>
      <c r="AK2" s="124" t="s">
        <v>68</v>
      </c>
      <c r="AL2" s="124" t="s">
        <v>69</v>
      </c>
      <c r="AM2" s="152" t="s">
        <v>70</v>
      </c>
      <c r="AN2" s="150"/>
      <c r="AO2" s="113"/>
    </row>
    <row r="3" spans="1:41" ht="57.75" customHeight="1">
      <c r="A3" s="127"/>
      <c r="B3" s="127"/>
      <c r="C3" s="127"/>
      <c r="D3" s="5" t="s">
        <v>2</v>
      </c>
      <c r="E3" s="5" t="s">
        <v>7</v>
      </c>
      <c r="F3" s="5" t="s">
        <v>2</v>
      </c>
      <c r="G3" s="5" t="s">
        <v>7</v>
      </c>
      <c r="H3" s="5" t="s">
        <v>2</v>
      </c>
      <c r="I3" s="5" t="s">
        <v>7</v>
      </c>
      <c r="J3" s="5" t="s">
        <v>2</v>
      </c>
      <c r="K3" s="5" t="s">
        <v>7</v>
      </c>
      <c r="L3" s="5" t="s">
        <v>2</v>
      </c>
      <c r="M3" s="5" t="s">
        <v>7</v>
      </c>
      <c r="N3" s="5" t="s">
        <v>2</v>
      </c>
      <c r="O3" s="5" t="s">
        <v>7</v>
      </c>
      <c r="P3" s="32" t="s">
        <v>2</v>
      </c>
      <c r="Q3" s="32" t="s">
        <v>7</v>
      </c>
      <c r="R3" s="6" t="s">
        <v>2</v>
      </c>
      <c r="S3" s="6" t="s">
        <v>7</v>
      </c>
      <c r="T3" s="6" t="s">
        <v>2</v>
      </c>
      <c r="U3" s="6" t="s">
        <v>7</v>
      </c>
      <c r="V3" s="6" t="s">
        <v>2</v>
      </c>
      <c r="W3" s="6" t="s">
        <v>7</v>
      </c>
      <c r="X3" s="6" t="s">
        <v>2</v>
      </c>
      <c r="Y3" s="6" t="s">
        <v>7</v>
      </c>
      <c r="Z3" s="33" t="s">
        <v>2</v>
      </c>
      <c r="AA3" s="33" t="s">
        <v>7</v>
      </c>
      <c r="AB3" s="34" t="s">
        <v>2</v>
      </c>
      <c r="AC3" s="31" t="s">
        <v>7</v>
      </c>
      <c r="AD3" s="125"/>
      <c r="AE3" s="125"/>
      <c r="AF3" s="125"/>
      <c r="AG3" s="125"/>
      <c r="AH3" s="125"/>
      <c r="AI3" s="125"/>
      <c r="AJ3" s="148"/>
      <c r="AK3" s="125"/>
      <c r="AL3" s="125"/>
      <c r="AM3" s="153"/>
      <c r="AN3" s="151"/>
      <c r="AO3" s="114"/>
    </row>
    <row r="4" spans="1:41" ht="61.5">
      <c r="A4" s="46" t="s">
        <v>77</v>
      </c>
      <c r="B4" s="9" t="s">
        <v>54</v>
      </c>
      <c r="C4" s="46" t="s">
        <v>53</v>
      </c>
      <c r="D4" s="80">
        <v>63</v>
      </c>
      <c r="E4" s="77">
        <v>56.4</v>
      </c>
      <c r="F4" s="77">
        <v>271</v>
      </c>
      <c r="G4" s="77">
        <v>246.9</v>
      </c>
      <c r="H4" s="77">
        <v>489</v>
      </c>
      <c r="I4" s="77">
        <v>448.7</v>
      </c>
      <c r="J4" s="77">
        <v>40</v>
      </c>
      <c r="K4" s="77">
        <v>37.6</v>
      </c>
      <c r="L4" s="77">
        <v>3</v>
      </c>
      <c r="M4" s="77">
        <v>3</v>
      </c>
      <c r="N4" s="77">
        <v>2</v>
      </c>
      <c r="O4" s="77">
        <v>1.3</v>
      </c>
      <c r="P4" s="70">
        <f aca="true" t="shared" si="0" ref="P4:Q33">SUM(D4,F4,H4,J4,L4,N4)</f>
        <v>868</v>
      </c>
      <c r="Q4" s="70">
        <f t="shared" si="0"/>
        <v>793.9</v>
      </c>
      <c r="R4" s="77">
        <v>12</v>
      </c>
      <c r="S4" s="77">
        <v>12</v>
      </c>
      <c r="T4" s="77">
        <v>0</v>
      </c>
      <c r="U4" s="77">
        <v>0</v>
      </c>
      <c r="V4" s="77">
        <v>0</v>
      </c>
      <c r="W4" s="77">
        <v>0</v>
      </c>
      <c r="X4" s="77">
        <v>1</v>
      </c>
      <c r="Y4" s="77">
        <v>1</v>
      </c>
      <c r="Z4" s="65">
        <f aca="true" t="shared" si="1" ref="Z4:AA33">SUM(R4,T4,V4,X4)</f>
        <v>13</v>
      </c>
      <c r="AA4" s="65">
        <f t="shared" si="1"/>
        <v>13</v>
      </c>
      <c r="AB4" s="36">
        <f aca="true" t="shared" si="2" ref="AB4:AC33">SUM(P4+Z4)</f>
        <v>881</v>
      </c>
      <c r="AC4" s="36">
        <f t="shared" si="2"/>
        <v>806.9</v>
      </c>
      <c r="AD4" s="78">
        <v>2088279.41</v>
      </c>
      <c r="AE4" s="79">
        <v>17458.46</v>
      </c>
      <c r="AF4" s="79">
        <v>0</v>
      </c>
      <c r="AG4" s="79">
        <v>6027.3</v>
      </c>
      <c r="AH4" s="79">
        <v>384647.78</v>
      </c>
      <c r="AI4" s="79">
        <v>162396.19</v>
      </c>
      <c r="AJ4" s="41">
        <f aca="true" t="shared" si="3" ref="AJ4:AJ33">SUM(AD4:AI4)</f>
        <v>2658809.14</v>
      </c>
      <c r="AK4" s="53">
        <v>5123.31</v>
      </c>
      <c r="AL4" s="53">
        <v>1800</v>
      </c>
      <c r="AM4" s="42">
        <f aca="true" t="shared" si="4" ref="AM4:AM33">SUM(AK4:AL4)</f>
        <v>6923.31</v>
      </c>
      <c r="AN4" s="43">
        <f aca="true" t="shared" si="5" ref="AN4:AN33">SUM(AJ4+AM4)</f>
        <v>2665732.45</v>
      </c>
      <c r="AO4" s="57"/>
    </row>
    <row r="5" spans="1:41" ht="61.5">
      <c r="A5" s="46" t="s">
        <v>22</v>
      </c>
      <c r="B5" s="9" t="s">
        <v>52</v>
      </c>
      <c r="C5" s="46" t="s">
        <v>53</v>
      </c>
      <c r="D5" s="80">
        <v>4</v>
      </c>
      <c r="E5" s="77">
        <v>3.74</v>
      </c>
      <c r="F5" s="77">
        <v>25</v>
      </c>
      <c r="G5" s="77">
        <v>23.7</v>
      </c>
      <c r="H5" s="77">
        <v>42</v>
      </c>
      <c r="I5" s="77">
        <v>39.46</v>
      </c>
      <c r="J5" s="77">
        <v>11</v>
      </c>
      <c r="K5" s="77">
        <v>10.44</v>
      </c>
      <c r="L5" s="77">
        <v>4</v>
      </c>
      <c r="M5" s="77">
        <v>3.5</v>
      </c>
      <c r="N5" s="77"/>
      <c r="O5" s="77"/>
      <c r="P5" s="70">
        <f t="shared" si="0"/>
        <v>86</v>
      </c>
      <c r="Q5" s="70">
        <f t="shared" si="0"/>
        <v>80.84</v>
      </c>
      <c r="R5" s="77">
        <v>4</v>
      </c>
      <c r="S5" s="77">
        <v>4</v>
      </c>
      <c r="T5" s="77"/>
      <c r="U5" s="77"/>
      <c r="V5" s="77"/>
      <c r="W5" s="77"/>
      <c r="X5" s="77"/>
      <c r="Y5" s="77"/>
      <c r="Z5" s="65">
        <f t="shared" si="1"/>
        <v>4</v>
      </c>
      <c r="AA5" s="65">
        <f t="shared" si="1"/>
        <v>4</v>
      </c>
      <c r="AB5" s="36">
        <f t="shared" si="2"/>
        <v>90</v>
      </c>
      <c r="AC5" s="36">
        <f t="shared" si="2"/>
        <v>84.84</v>
      </c>
      <c r="AD5" s="78">
        <v>226611.69</v>
      </c>
      <c r="AE5" s="79">
        <v>1250.68</v>
      </c>
      <c r="AF5" s="79"/>
      <c r="AG5" s="79">
        <v>1042.57</v>
      </c>
      <c r="AH5" s="79">
        <v>56506.97</v>
      </c>
      <c r="AI5" s="79">
        <v>17529.28</v>
      </c>
      <c r="AJ5" s="41">
        <f t="shared" si="3"/>
        <v>302941.19000000006</v>
      </c>
      <c r="AK5" s="53">
        <v>21656</v>
      </c>
      <c r="AL5" s="30"/>
      <c r="AM5" s="42">
        <f t="shared" si="4"/>
        <v>21656</v>
      </c>
      <c r="AN5" s="43">
        <f t="shared" si="5"/>
        <v>324597.19000000006</v>
      </c>
      <c r="AO5" s="57"/>
    </row>
    <row r="6" spans="1:41" ht="61.5">
      <c r="A6" s="46" t="s">
        <v>23</v>
      </c>
      <c r="B6" s="9" t="s">
        <v>52</v>
      </c>
      <c r="C6" s="46" t="s">
        <v>53</v>
      </c>
      <c r="D6" s="47">
        <v>227</v>
      </c>
      <c r="E6" s="47">
        <v>204.57</v>
      </c>
      <c r="F6" s="47">
        <v>376</v>
      </c>
      <c r="G6" s="47">
        <v>347.18</v>
      </c>
      <c r="H6" s="47">
        <v>741</v>
      </c>
      <c r="I6" s="47">
        <v>713.64</v>
      </c>
      <c r="J6" s="47">
        <v>199</v>
      </c>
      <c r="K6" s="47">
        <v>192.7</v>
      </c>
      <c r="L6" s="47">
        <v>48</v>
      </c>
      <c r="M6" s="47">
        <v>44.17</v>
      </c>
      <c r="N6" s="47">
        <v>3</v>
      </c>
      <c r="O6" s="47">
        <v>3</v>
      </c>
      <c r="P6" s="70">
        <f t="shared" si="0"/>
        <v>1594</v>
      </c>
      <c r="Q6" s="70">
        <f t="shared" si="0"/>
        <v>1505.26</v>
      </c>
      <c r="R6" s="47">
        <v>14</v>
      </c>
      <c r="S6" s="47">
        <v>13.6</v>
      </c>
      <c r="T6" s="47"/>
      <c r="U6" s="47"/>
      <c r="V6" s="47">
        <v>1</v>
      </c>
      <c r="W6" s="47">
        <v>1</v>
      </c>
      <c r="X6" s="47">
        <v>1</v>
      </c>
      <c r="Y6" s="47">
        <v>0.2</v>
      </c>
      <c r="Z6" s="65">
        <f t="shared" si="1"/>
        <v>16</v>
      </c>
      <c r="AA6" s="65">
        <f t="shared" si="1"/>
        <v>14.799999999999999</v>
      </c>
      <c r="AB6" s="36">
        <f t="shared" si="2"/>
        <v>1610</v>
      </c>
      <c r="AC6" s="36">
        <f t="shared" si="2"/>
        <v>1520.06</v>
      </c>
      <c r="AD6" s="29">
        <v>4313195.72</v>
      </c>
      <c r="AE6" s="29">
        <v>77426.15</v>
      </c>
      <c r="AF6" s="29"/>
      <c r="AG6" s="29">
        <v>37369.67</v>
      </c>
      <c r="AH6" s="29">
        <v>1091742.37</v>
      </c>
      <c r="AI6" s="29">
        <v>359141.16</v>
      </c>
      <c r="AJ6" s="41">
        <f t="shared" si="3"/>
        <v>5878875.07</v>
      </c>
      <c r="AK6" s="30">
        <v>40447.16</v>
      </c>
      <c r="AL6" s="30"/>
      <c r="AM6" s="42">
        <f t="shared" si="4"/>
        <v>40447.16</v>
      </c>
      <c r="AN6" s="43">
        <f t="shared" si="5"/>
        <v>5919322.23</v>
      </c>
      <c r="AO6" s="57"/>
    </row>
    <row r="7" spans="1:41" ht="61.5">
      <c r="A7" s="46" t="s">
        <v>24</v>
      </c>
      <c r="B7" s="9" t="s">
        <v>52</v>
      </c>
      <c r="C7" s="46" t="s">
        <v>53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70">
        <f t="shared" si="0"/>
        <v>0</v>
      </c>
      <c r="Q7" s="70">
        <f t="shared" si="0"/>
        <v>0</v>
      </c>
      <c r="R7" s="47"/>
      <c r="S7" s="47"/>
      <c r="T7" s="47"/>
      <c r="U7" s="47"/>
      <c r="V7" s="47"/>
      <c r="W7" s="47"/>
      <c r="X7" s="47"/>
      <c r="Y7" s="47"/>
      <c r="Z7" s="65">
        <f t="shared" si="1"/>
        <v>0</v>
      </c>
      <c r="AA7" s="65">
        <f t="shared" si="1"/>
        <v>0</v>
      </c>
      <c r="AB7" s="36">
        <f t="shared" si="2"/>
        <v>0</v>
      </c>
      <c r="AC7" s="36">
        <f t="shared" si="2"/>
        <v>0</v>
      </c>
      <c r="AD7" s="29"/>
      <c r="AE7" s="29"/>
      <c r="AF7" s="29"/>
      <c r="AG7" s="29"/>
      <c r="AH7" s="29"/>
      <c r="AI7" s="29"/>
      <c r="AJ7" s="41">
        <f t="shared" si="3"/>
        <v>0</v>
      </c>
      <c r="AK7" s="30"/>
      <c r="AL7" s="30"/>
      <c r="AM7" s="42">
        <f t="shared" si="4"/>
        <v>0</v>
      </c>
      <c r="AN7" s="43">
        <f t="shared" si="5"/>
        <v>0</v>
      </c>
      <c r="AO7" s="72"/>
    </row>
    <row r="8" spans="1:41" ht="61.5">
      <c r="A8" s="46" t="s">
        <v>78</v>
      </c>
      <c r="B8" s="9" t="s">
        <v>55</v>
      </c>
      <c r="C8" s="46" t="s">
        <v>53</v>
      </c>
      <c r="D8" s="84">
        <v>188</v>
      </c>
      <c r="E8" s="85">
        <v>180.27299999999997</v>
      </c>
      <c r="F8" s="84">
        <v>396</v>
      </c>
      <c r="G8" s="85">
        <v>382.895</v>
      </c>
      <c r="H8" s="84">
        <v>1156</v>
      </c>
      <c r="I8" s="85">
        <v>1127.8540000000003</v>
      </c>
      <c r="J8" s="84">
        <v>1107</v>
      </c>
      <c r="K8" s="85">
        <v>1070.11</v>
      </c>
      <c r="L8" s="84">
        <v>248</v>
      </c>
      <c r="M8" s="85">
        <v>238.738</v>
      </c>
      <c r="N8" s="86">
        <v>0</v>
      </c>
      <c r="O8" s="86">
        <v>0</v>
      </c>
      <c r="P8" s="70">
        <f t="shared" si="0"/>
        <v>3095</v>
      </c>
      <c r="Q8" s="70">
        <f t="shared" si="0"/>
        <v>2999.87</v>
      </c>
      <c r="R8" s="86">
        <v>127</v>
      </c>
      <c r="S8" s="86">
        <v>127</v>
      </c>
      <c r="T8" s="86">
        <v>14</v>
      </c>
      <c r="U8" s="86">
        <v>14</v>
      </c>
      <c r="V8" s="86">
        <v>100</v>
      </c>
      <c r="W8" s="86">
        <v>100</v>
      </c>
      <c r="X8" s="86">
        <v>106</v>
      </c>
      <c r="Y8" s="86">
        <v>106</v>
      </c>
      <c r="Z8" s="65">
        <f t="shared" si="1"/>
        <v>347</v>
      </c>
      <c r="AA8" s="65">
        <f t="shared" si="1"/>
        <v>347</v>
      </c>
      <c r="AB8" s="36">
        <f t="shared" si="2"/>
        <v>3442</v>
      </c>
      <c r="AC8" s="36">
        <f t="shared" si="2"/>
        <v>3346.87</v>
      </c>
      <c r="AD8" s="29">
        <v>11140538</v>
      </c>
      <c r="AE8" s="29">
        <v>350765</v>
      </c>
      <c r="AF8" s="29">
        <v>107981</v>
      </c>
      <c r="AG8" s="29">
        <v>27524</v>
      </c>
      <c r="AH8" s="29">
        <v>2388830</v>
      </c>
      <c r="AI8" s="29">
        <v>1761086</v>
      </c>
      <c r="AJ8" s="41">
        <f t="shared" si="3"/>
        <v>15776724</v>
      </c>
      <c r="AK8" s="82">
        <v>388845</v>
      </c>
      <c r="AL8" s="82">
        <v>5576000</v>
      </c>
      <c r="AM8" s="42">
        <f t="shared" si="4"/>
        <v>5964845</v>
      </c>
      <c r="AN8" s="43">
        <f t="shared" si="5"/>
        <v>21741569</v>
      </c>
      <c r="AO8" s="57"/>
    </row>
    <row r="9" spans="1:41" ht="61.5">
      <c r="A9" s="46" t="s">
        <v>26</v>
      </c>
      <c r="B9" s="9" t="s">
        <v>52</v>
      </c>
      <c r="C9" s="46" t="s">
        <v>53</v>
      </c>
      <c r="D9" s="77">
        <v>0</v>
      </c>
      <c r="E9" s="77">
        <v>0</v>
      </c>
      <c r="F9" s="77">
        <v>8</v>
      </c>
      <c r="G9" s="77">
        <v>8</v>
      </c>
      <c r="H9" s="77">
        <v>10</v>
      </c>
      <c r="I9" s="77">
        <v>10</v>
      </c>
      <c r="J9" s="77">
        <v>15</v>
      </c>
      <c r="K9" s="77">
        <v>14.69</v>
      </c>
      <c r="L9" s="77">
        <v>5</v>
      </c>
      <c r="M9" s="77">
        <v>5</v>
      </c>
      <c r="N9" s="77"/>
      <c r="O9" s="77"/>
      <c r="P9" s="70">
        <f t="shared" si="0"/>
        <v>38</v>
      </c>
      <c r="Q9" s="70">
        <f t="shared" si="0"/>
        <v>37.69</v>
      </c>
      <c r="R9" s="47"/>
      <c r="S9" s="47"/>
      <c r="T9" s="47"/>
      <c r="U9" s="47"/>
      <c r="V9" s="47"/>
      <c r="W9" s="47"/>
      <c r="X9" s="47"/>
      <c r="Y9" s="47"/>
      <c r="Z9" s="65">
        <f t="shared" si="1"/>
        <v>0</v>
      </c>
      <c r="AA9" s="65">
        <f t="shared" si="1"/>
        <v>0</v>
      </c>
      <c r="AB9" s="36">
        <f t="shared" si="2"/>
        <v>38</v>
      </c>
      <c r="AC9" s="36">
        <f t="shared" si="2"/>
        <v>37.69</v>
      </c>
      <c r="AD9" s="78">
        <f>161157.69-500</f>
        <v>160657.69</v>
      </c>
      <c r="AE9" s="79">
        <v>500</v>
      </c>
      <c r="AF9" s="79"/>
      <c r="AG9" s="79"/>
      <c r="AH9" s="79">
        <v>32726.86</v>
      </c>
      <c r="AI9" s="79">
        <v>16096.55</v>
      </c>
      <c r="AJ9" s="41">
        <f t="shared" si="3"/>
        <v>209981.09999999998</v>
      </c>
      <c r="AK9" s="30"/>
      <c r="AL9" s="30"/>
      <c r="AM9" s="42">
        <f t="shared" si="4"/>
        <v>0</v>
      </c>
      <c r="AN9" s="43">
        <f t="shared" si="5"/>
        <v>209981.09999999998</v>
      </c>
      <c r="AO9" s="57"/>
    </row>
    <row r="10" spans="1:41" ht="61.5">
      <c r="A10" s="46" t="s">
        <v>79</v>
      </c>
      <c r="B10" s="9" t="s">
        <v>56</v>
      </c>
      <c r="C10" s="46" t="s">
        <v>53</v>
      </c>
      <c r="D10" s="47">
        <v>530</v>
      </c>
      <c r="E10" s="47">
        <v>458.16</v>
      </c>
      <c r="F10" s="47">
        <v>268</v>
      </c>
      <c r="G10" s="47">
        <v>252.56</v>
      </c>
      <c r="H10" s="47">
        <v>136</v>
      </c>
      <c r="I10" s="47">
        <v>132.69</v>
      </c>
      <c r="J10" s="47">
        <v>27</v>
      </c>
      <c r="K10" s="47">
        <v>25.91</v>
      </c>
      <c r="L10" s="47">
        <v>3</v>
      </c>
      <c r="M10" s="47">
        <v>3</v>
      </c>
      <c r="N10" s="47">
        <v>4</v>
      </c>
      <c r="O10" s="47">
        <v>3.12</v>
      </c>
      <c r="P10" s="70">
        <f t="shared" si="0"/>
        <v>968</v>
      </c>
      <c r="Q10" s="70">
        <f t="shared" si="0"/>
        <v>875.44</v>
      </c>
      <c r="R10" s="47"/>
      <c r="S10" s="47"/>
      <c r="T10" s="47"/>
      <c r="U10" s="47"/>
      <c r="V10" s="47"/>
      <c r="W10" s="47"/>
      <c r="X10" s="47">
        <v>12</v>
      </c>
      <c r="Y10" s="47">
        <v>11.5</v>
      </c>
      <c r="Z10" s="65">
        <f t="shared" si="1"/>
        <v>12</v>
      </c>
      <c r="AA10" s="65">
        <f t="shared" si="1"/>
        <v>11.5</v>
      </c>
      <c r="AB10" s="36">
        <f t="shared" si="2"/>
        <v>980</v>
      </c>
      <c r="AC10" s="36">
        <f t="shared" si="2"/>
        <v>886.94</v>
      </c>
      <c r="AD10" s="29">
        <v>1817385.13</v>
      </c>
      <c r="AE10" s="29">
        <v>27172.9</v>
      </c>
      <c r="AF10" s="29">
        <v>0</v>
      </c>
      <c r="AG10" s="29">
        <v>25243.92</v>
      </c>
      <c r="AH10" s="29">
        <v>333654.17</v>
      </c>
      <c r="AI10" s="29">
        <v>127022.05</v>
      </c>
      <c r="AJ10" s="41">
        <f t="shared" si="3"/>
        <v>2330478.1699999995</v>
      </c>
      <c r="AK10" s="30"/>
      <c r="AL10" s="30">
        <v>86560.37</v>
      </c>
      <c r="AM10" s="42">
        <f t="shared" si="4"/>
        <v>86560.37</v>
      </c>
      <c r="AN10" s="43">
        <f t="shared" si="5"/>
        <v>2417038.5399999996</v>
      </c>
      <c r="AO10" s="57"/>
    </row>
    <row r="11" spans="1:41" ht="61.5">
      <c r="A11" s="46" t="s">
        <v>28</v>
      </c>
      <c r="B11" s="9" t="s">
        <v>52</v>
      </c>
      <c r="C11" s="46" t="s">
        <v>53</v>
      </c>
      <c r="D11" s="47">
        <v>10</v>
      </c>
      <c r="E11" s="47">
        <v>10</v>
      </c>
      <c r="F11" s="47">
        <v>18</v>
      </c>
      <c r="G11" s="47">
        <v>17.67</v>
      </c>
      <c r="H11" s="47">
        <v>38</v>
      </c>
      <c r="I11" s="47">
        <v>36.61</v>
      </c>
      <c r="J11" s="47">
        <v>78</v>
      </c>
      <c r="K11" s="47">
        <v>73.96</v>
      </c>
      <c r="L11" s="47">
        <v>20</v>
      </c>
      <c r="M11" s="47">
        <v>18.9</v>
      </c>
      <c r="N11" s="47"/>
      <c r="O11" s="47"/>
      <c r="P11" s="70">
        <f t="shared" si="0"/>
        <v>164</v>
      </c>
      <c r="Q11" s="70">
        <f t="shared" si="0"/>
        <v>157.14000000000001</v>
      </c>
      <c r="R11" s="47">
        <v>13</v>
      </c>
      <c r="S11" s="47">
        <v>13</v>
      </c>
      <c r="T11" s="47">
        <v>4</v>
      </c>
      <c r="U11" s="47">
        <v>4</v>
      </c>
      <c r="V11" s="47">
        <v>11</v>
      </c>
      <c r="W11" s="47">
        <v>10.61</v>
      </c>
      <c r="X11" s="47"/>
      <c r="Y11" s="47"/>
      <c r="Z11" s="65">
        <f t="shared" si="1"/>
        <v>28</v>
      </c>
      <c r="AA11" s="65">
        <f t="shared" si="1"/>
        <v>27.61</v>
      </c>
      <c r="AB11" s="36">
        <f t="shared" si="2"/>
        <v>192</v>
      </c>
      <c r="AC11" s="36">
        <f t="shared" si="2"/>
        <v>184.75</v>
      </c>
      <c r="AD11" s="29">
        <v>613405</v>
      </c>
      <c r="AE11" s="29"/>
      <c r="AF11" s="29">
        <v>11500</v>
      </c>
      <c r="AG11" s="29"/>
      <c r="AH11" s="29">
        <v>122208</v>
      </c>
      <c r="AI11" s="29">
        <v>64589</v>
      </c>
      <c r="AJ11" s="41">
        <f t="shared" si="3"/>
        <v>811702</v>
      </c>
      <c r="AK11" s="30">
        <v>52812</v>
      </c>
      <c r="AL11" s="30"/>
      <c r="AM11" s="42">
        <f t="shared" si="4"/>
        <v>52812</v>
      </c>
      <c r="AN11" s="43">
        <f t="shared" si="5"/>
        <v>864514</v>
      </c>
      <c r="AO11" s="57"/>
    </row>
    <row r="12" spans="1:41" ht="61.5">
      <c r="A12" s="46" t="s">
        <v>29</v>
      </c>
      <c r="B12" s="9" t="s">
        <v>52</v>
      </c>
      <c r="C12" s="46" t="s">
        <v>53</v>
      </c>
      <c r="D12" s="47">
        <v>4</v>
      </c>
      <c r="E12" s="47">
        <v>4</v>
      </c>
      <c r="F12" s="47">
        <v>2</v>
      </c>
      <c r="G12" s="47">
        <v>1.8</v>
      </c>
      <c r="H12" s="47">
        <v>5</v>
      </c>
      <c r="I12" s="47">
        <v>4.6</v>
      </c>
      <c r="J12" s="47">
        <v>5</v>
      </c>
      <c r="K12" s="47">
        <v>4</v>
      </c>
      <c r="L12" s="47">
        <v>1</v>
      </c>
      <c r="M12" s="47">
        <v>1</v>
      </c>
      <c r="N12" s="47"/>
      <c r="O12" s="47"/>
      <c r="P12" s="70">
        <f t="shared" si="0"/>
        <v>17</v>
      </c>
      <c r="Q12" s="70">
        <f t="shared" si="0"/>
        <v>15.399999999999999</v>
      </c>
      <c r="R12" s="47"/>
      <c r="S12" s="47"/>
      <c r="T12" s="47"/>
      <c r="U12" s="47"/>
      <c r="V12" s="47"/>
      <c r="W12" s="47"/>
      <c r="X12" s="47"/>
      <c r="Y12" s="47"/>
      <c r="Z12" s="65">
        <f t="shared" si="1"/>
        <v>0</v>
      </c>
      <c r="AA12" s="65">
        <f t="shared" si="1"/>
        <v>0</v>
      </c>
      <c r="AB12" s="36">
        <f t="shared" si="2"/>
        <v>17</v>
      </c>
      <c r="AC12" s="36">
        <f t="shared" si="2"/>
        <v>15.399999999999999</v>
      </c>
      <c r="AD12" s="29">
        <v>54506.100000000006</v>
      </c>
      <c r="AE12" s="29"/>
      <c r="AF12" s="29"/>
      <c r="AG12" s="29"/>
      <c r="AH12" s="29">
        <v>11503.15</v>
      </c>
      <c r="AI12" s="29">
        <v>4163.5</v>
      </c>
      <c r="AJ12" s="41">
        <f t="shared" si="3"/>
        <v>70172.75</v>
      </c>
      <c r="AK12" s="30"/>
      <c r="AL12" s="30"/>
      <c r="AM12" s="42">
        <f t="shared" si="4"/>
        <v>0</v>
      </c>
      <c r="AN12" s="43">
        <f t="shared" si="5"/>
        <v>70172.75</v>
      </c>
      <c r="AO12" s="57"/>
    </row>
    <row r="13" spans="1:41" ht="61.5">
      <c r="A13" s="46" t="s">
        <v>30</v>
      </c>
      <c r="B13" s="9" t="s">
        <v>52</v>
      </c>
      <c r="C13" s="46" t="s">
        <v>53</v>
      </c>
      <c r="D13" s="83">
        <v>430</v>
      </c>
      <c r="E13" s="49">
        <v>399.32</v>
      </c>
      <c r="F13" s="49">
        <v>619</v>
      </c>
      <c r="G13" s="49">
        <v>606.89</v>
      </c>
      <c r="H13" s="49">
        <v>337</v>
      </c>
      <c r="I13" s="49">
        <v>331.09</v>
      </c>
      <c r="J13" s="49">
        <v>28</v>
      </c>
      <c r="K13" s="49">
        <v>28</v>
      </c>
      <c r="L13" s="49">
        <v>7</v>
      </c>
      <c r="M13" s="49">
        <v>7</v>
      </c>
      <c r="N13" s="49">
        <v>0</v>
      </c>
      <c r="O13" s="49">
        <v>0</v>
      </c>
      <c r="P13" s="70">
        <f t="shared" si="0"/>
        <v>1421</v>
      </c>
      <c r="Q13" s="70">
        <f t="shared" si="0"/>
        <v>1372.3</v>
      </c>
      <c r="R13" s="77">
        <v>36</v>
      </c>
      <c r="S13" s="77">
        <v>24.41</v>
      </c>
      <c r="T13" s="77">
        <v>0</v>
      </c>
      <c r="U13" s="77">
        <v>0</v>
      </c>
      <c r="V13" s="77">
        <v>63</v>
      </c>
      <c r="W13" s="77">
        <v>36.31</v>
      </c>
      <c r="X13" s="77">
        <v>0</v>
      </c>
      <c r="Y13" s="77">
        <v>0</v>
      </c>
      <c r="Z13" s="65">
        <f t="shared" si="1"/>
        <v>99</v>
      </c>
      <c r="AA13" s="65">
        <f t="shared" si="1"/>
        <v>60.72</v>
      </c>
      <c r="AB13" s="36">
        <f t="shared" si="2"/>
        <v>1520</v>
      </c>
      <c r="AC13" s="36">
        <f t="shared" si="2"/>
        <v>1433.02</v>
      </c>
      <c r="AD13" s="78">
        <v>3472766.28</v>
      </c>
      <c r="AE13" s="79">
        <v>218326.24000000002</v>
      </c>
      <c r="AF13" s="79">
        <v>0</v>
      </c>
      <c r="AG13" s="79">
        <v>36259.5</v>
      </c>
      <c r="AH13" s="79">
        <v>400381.74</v>
      </c>
      <c r="AI13" s="79">
        <v>295381.86</v>
      </c>
      <c r="AJ13" s="41">
        <f t="shared" si="3"/>
        <v>4423115.62</v>
      </c>
      <c r="AK13" s="53">
        <v>34611.13</v>
      </c>
      <c r="AL13" s="53">
        <v>269379.12</v>
      </c>
      <c r="AM13" s="42">
        <f t="shared" si="4"/>
        <v>303990.25</v>
      </c>
      <c r="AN13" s="43">
        <f t="shared" si="5"/>
        <v>4727105.87</v>
      </c>
      <c r="AO13" s="57"/>
    </row>
    <row r="14" spans="1:41" ht="61.5">
      <c r="A14" s="46" t="s">
        <v>31</v>
      </c>
      <c r="B14" s="9" t="s">
        <v>52</v>
      </c>
      <c r="C14" s="46" t="s">
        <v>53</v>
      </c>
      <c r="D14" s="47">
        <v>33</v>
      </c>
      <c r="E14" s="47">
        <v>31.7</v>
      </c>
      <c r="F14" s="47">
        <v>7</v>
      </c>
      <c r="G14" s="47">
        <v>6.8</v>
      </c>
      <c r="H14" s="47">
        <v>50</v>
      </c>
      <c r="I14" s="47">
        <v>48.8</v>
      </c>
      <c r="J14" s="47">
        <v>14</v>
      </c>
      <c r="K14" s="47">
        <v>13.5</v>
      </c>
      <c r="L14" s="47">
        <v>1</v>
      </c>
      <c r="M14" s="47">
        <v>1</v>
      </c>
      <c r="N14" s="47">
        <v>0</v>
      </c>
      <c r="O14" s="47">
        <v>0</v>
      </c>
      <c r="P14" s="70">
        <f t="shared" si="0"/>
        <v>105</v>
      </c>
      <c r="Q14" s="70">
        <f t="shared" si="0"/>
        <v>101.8</v>
      </c>
      <c r="R14" s="47">
        <v>4</v>
      </c>
      <c r="S14" s="47">
        <v>4</v>
      </c>
      <c r="T14" s="47">
        <v>1</v>
      </c>
      <c r="U14" s="47">
        <v>1</v>
      </c>
      <c r="V14" s="47"/>
      <c r="W14" s="47"/>
      <c r="X14" s="47"/>
      <c r="Y14" s="47"/>
      <c r="Z14" s="65">
        <f t="shared" si="1"/>
        <v>5</v>
      </c>
      <c r="AA14" s="65">
        <f t="shared" si="1"/>
        <v>5</v>
      </c>
      <c r="AB14" s="36">
        <f t="shared" si="2"/>
        <v>110</v>
      </c>
      <c r="AC14" s="36">
        <f t="shared" si="2"/>
        <v>106.8</v>
      </c>
      <c r="AD14" s="29">
        <v>330341.23</v>
      </c>
      <c r="AE14" s="29">
        <v>0</v>
      </c>
      <c r="AF14" s="29">
        <v>2643.08</v>
      </c>
      <c r="AG14" s="29">
        <v>171.79</v>
      </c>
      <c r="AH14" s="29">
        <v>51402.37</v>
      </c>
      <c r="AI14" s="29">
        <v>29095.85</v>
      </c>
      <c r="AJ14" s="41">
        <f t="shared" si="3"/>
        <v>413654.31999999995</v>
      </c>
      <c r="AK14" s="30">
        <v>21862.74</v>
      </c>
      <c r="AL14" s="30">
        <v>0</v>
      </c>
      <c r="AM14" s="42">
        <f t="shared" si="4"/>
        <v>21862.74</v>
      </c>
      <c r="AN14" s="43">
        <f t="shared" si="5"/>
        <v>435517.05999999994</v>
      </c>
      <c r="AO14" s="57"/>
    </row>
    <row r="15" spans="1:41" ht="61.5">
      <c r="A15" s="46" t="s">
        <v>80</v>
      </c>
      <c r="B15" s="9" t="s">
        <v>52</v>
      </c>
      <c r="C15" s="46" t="s">
        <v>53</v>
      </c>
      <c r="D15" s="80">
        <v>19</v>
      </c>
      <c r="E15" s="77">
        <v>15.9</v>
      </c>
      <c r="F15" s="77">
        <v>24</v>
      </c>
      <c r="G15" s="77">
        <v>22.79</v>
      </c>
      <c r="H15" s="77">
        <v>68</v>
      </c>
      <c r="I15" s="77">
        <v>64.75</v>
      </c>
      <c r="J15" s="77">
        <v>17</v>
      </c>
      <c r="K15" s="77">
        <v>16.91</v>
      </c>
      <c r="L15" s="77">
        <v>3</v>
      </c>
      <c r="M15" s="77">
        <v>3</v>
      </c>
      <c r="N15" s="77">
        <v>14</v>
      </c>
      <c r="O15" s="77">
        <v>13.5</v>
      </c>
      <c r="P15" s="70">
        <f t="shared" si="0"/>
        <v>145</v>
      </c>
      <c r="Q15" s="70">
        <f t="shared" si="0"/>
        <v>136.85</v>
      </c>
      <c r="R15" s="77">
        <v>2</v>
      </c>
      <c r="S15" s="77">
        <v>2</v>
      </c>
      <c r="T15" s="77"/>
      <c r="U15" s="77"/>
      <c r="V15" s="77">
        <v>4</v>
      </c>
      <c r="W15" s="77">
        <v>4</v>
      </c>
      <c r="X15" s="77"/>
      <c r="Y15" s="77"/>
      <c r="Z15" s="65">
        <f t="shared" si="1"/>
        <v>6</v>
      </c>
      <c r="AA15" s="65">
        <f t="shared" si="1"/>
        <v>6</v>
      </c>
      <c r="AB15" s="36">
        <f t="shared" si="2"/>
        <v>151</v>
      </c>
      <c r="AC15" s="36">
        <f t="shared" si="2"/>
        <v>142.85</v>
      </c>
      <c r="AD15" s="78">
        <v>349849.13</v>
      </c>
      <c r="AE15" s="79">
        <v>2951.64</v>
      </c>
      <c r="AF15" s="79"/>
      <c r="AG15" s="79"/>
      <c r="AH15" s="79">
        <v>90176.9</v>
      </c>
      <c r="AI15" s="79">
        <v>20063.4</v>
      </c>
      <c r="AJ15" s="41">
        <f t="shared" si="3"/>
        <v>463041.07000000007</v>
      </c>
      <c r="AK15" s="53">
        <v>44817</v>
      </c>
      <c r="AL15" s="30"/>
      <c r="AM15" s="42">
        <f t="shared" si="4"/>
        <v>44817</v>
      </c>
      <c r="AN15" s="43">
        <f t="shared" si="5"/>
        <v>507858.07000000007</v>
      </c>
      <c r="AO15" s="57"/>
    </row>
    <row r="16" spans="1:41" ht="61.5">
      <c r="A16" s="46" t="s">
        <v>33</v>
      </c>
      <c r="B16" s="9" t="s">
        <v>52</v>
      </c>
      <c r="C16" s="46" t="s">
        <v>53</v>
      </c>
      <c r="D16" s="80">
        <v>34</v>
      </c>
      <c r="E16" s="77">
        <v>32.68</v>
      </c>
      <c r="F16" s="77">
        <v>33</v>
      </c>
      <c r="G16" s="77">
        <v>30.8</v>
      </c>
      <c r="H16" s="77">
        <v>127</v>
      </c>
      <c r="I16" s="77">
        <v>119.52</v>
      </c>
      <c r="J16" s="77">
        <v>29</v>
      </c>
      <c r="K16" s="77">
        <v>27.39</v>
      </c>
      <c r="L16" s="77">
        <v>4</v>
      </c>
      <c r="M16" s="77">
        <v>4</v>
      </c>
      <c r="N16" s="77"/>
      <c r="O16" s="77"/>
      <c r="P16" s="70">
        <f t="shared" si="0"/>
        <v>227</v>
      </c>
      <c r="Q16" s="70">
        <f t="shared" si="0"/>
        <v>214.39</v>
      </c>
      <c r="R16" s="47"/>
      <c r="S16" s="47"/>
      <c r="T16" s="47"/>
      <c r="U16" s="47"/>
      <c r="V16" s="47"/>
      <c r="W16" s="47"/>
      <c r="X16" s="47"/>
      <c r="Y16" s="47"/>
      <c r="Z16" s="65">
        <f t="shared" si="1"/>
        <v>0</v>
      </c>
      <c r="AA16" s="65">
        <f t="shared" si="1"/>
        <v>0</v>
      </c>
      <c r="AB16" s="36">
        <f t="shared" si="2"/>
        <v>227</v>
      </c>
      <c r="AC16" s="36">
        <f t="shared" si="2"/>
        <v>214.39</v>
      </c>
      <c r="AD16" s="78">
        <v>599765.13</v>
      </c>
      <c r="AE16" s="79">
        <v>12029.51</v>
      </c>
      <c r="AF16" s="79">
        <v>2551</v>
      </c>
      <c r="AG16" s="79">
        <v>3562.15</v>
      </c>
      <c r="AH16" s="79">
        <v>150116.6</v>
      </c>
      <c r="AI16" s="79">
        <v>49153.21</v>
      </c>
      <c r="AJ16" s="41">
        <f t="shared" si="3"/>
        <v>817177.6</v>
      </c>
      <c r="AK16" s="53">
        <v>39739.37</v>
      </c>
      <c r="AL16" s="30"/>
      <c r="AM16" s="42">
        <f t="shared" si="4"/>
        <v>39739.37</v>
      </c>
      <c r="AN16" s="43">
        <f t="shared" si="5"/>
        <v>856916.97</v>
      </c>
      <c r="AO16" s="57"/>
    </row>
    <row r="17" spans="1:41" ht="61.5">
      <c r="A17" s="46" t="s">
        <v>81</v>
      </c>
      <c r="B17" s="9" t="s">
        <v>52</v>
      </c>
      <c r="C17" s="46" t="s">
        <v>53</v>
      </c>
      <c r="D17" s="80">
        <v>33</v>
      </c>
      <c r="E17" s="77">
        <v>29</v>
      </c>
      <c r="F17" s="77">
        <v>31</v>
      </c>
      <c r="G17" s="77">
        <v>29</v>
      </c>
      <c r="H17" s="77">
        <v>23</v>
      </c>
      <c r="I17" s="77">
        <v>23</v>
      </c>
      <c r="J17" s="77">
        <v>5</v>
      </c>
      <c r="K17" s="77">
        <v>5</v>
      </c>
      <c r="L17" s="77"/>
      <c r="M17" s="77"/>
      <c r="N17" s="77">
        <v>5</v>
      </c>
      <c r="O17" s="77">
        <v>1</v>
      </c>
      <c r="P17" s="70">
        <f t="shared" si="0"/>
        <v>97</v>
      </c>
      <c r="Q17" s="70">
        <f t="shared" si="0"/>
        <v>87</v>
      </c>
      <c r="R17" s="47"/>
      <c r="S17" s="47"/>
      <c r="T17" s="47"/>
      <c r="U17" s="47"/>
      <c r="V17" s="47"/>
      <c r="W17" s="47"/>
      <c r="X17" s="47"/>
      <c r="Y17" s="47"/>
      <c r="Z17" s="65">
        <f t="shared" si="1"/>
        <v>0</v>
      </c>
      <c r="AA17" s="65">
        <f t="shared" si="1"/>
        <v>0</v>
      </c>
      <c r="AB17" s="36">
        <f t="shared" si="2"/>
        <v>97</v>
      </c>
      <c r="AC17" s="36">
        <f t="shared" si="2"/>
        <v>87</v>
      </c>
      <c r="AD17" s="78">
        <v>270614</v>
      </c>
      <c r="AE17" s="79">
        <v>17540</v>
      </c>
      <c r="AF17" s="79">
        <v>0</v>
      </c>
      <c r="AG17" s="79">
        <v>0</v>
      </c>
      <c r="AH17" s="79">
        <v>47239</v>
      </c>
      <c r="AI17" s="79">
        <v>26476</v>
      </c>
      <c r="AJ17" s="41">
        <f t="shared" si="3"/>
        <v>361869</v>
      </c>
      <c r="AK17" s="30"/>
      <c r="AL17" s="30"/>
      <c r="AM17" s="42">
        <f t="shared" si="4"/>
        <v>0</v>
      </c>
      <c r="AN17" s="43">
        <f t="shared" si="5"/>
        <v>361869</v>
      </c>
      <c r="AO17" s="57"/>
    </row>
    <row r="18" spans="1:41" ht="61.5">
      <c r="A18" s="46" t="s">
        <v>35</v>
      </c>
      <c r="B18" s="9" t="s">
        <v>52</v>
      </c>
      <c r="C18" s="46" t="s">
        <v>53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70">
        <f t="shared" si="0"/>
        <v>0</v>
      </c>
      <c r="Q18" s="70">
        <f t="shared" si="0"/>
        <v>0</v>
      </c>
      <c r="R18" s="47"/>
      <c r="S18" s="47"/>
      <c r="T18" s="47"/>
      <c r="U18" s="47"/>
      <c r="V18" s="47"/>
      <c r="W18" s="47"/>
      <c r="X18" s="47"/>
      <c r="Y18" s="47"/>
      <c r="Z18" s="65">
        <f t="shared" si="1"/>
        <v>0</v>
      </c>
      <c r="AA18" s="65">
        <f t="shared" si="1"/>
        <v>0</v>
      </c>
      <c r="AB18" s="36">
        <f t="shared" si="2"/>
        <v>0</v>
      </c>
      <c r="AC18" s="36">
        <f t="shared" si="2"/>
        <v>0</v>
      </c>
      <c r="AD18" s="29"/>
      <c r="AE18" s="29"/>
      <c r="AF18" s="29"/>
      <c r="AG18" s="29"/>
      <c r="AH18" s="29"/>
      <c r="AI18" s="29"/>
      <c r="AJ18" s="41">
        <f t="shared" si="3"/>
        <v>0</v>
      </c>
      <c r="AK18" s="30"/>
      <c r="AL18" s="30"/>
      <c r="AM18" s="42">
        <f t="shared" si="4"/>
        <v>0</v>
      </c>
      <c r="AN18" s="43">
        <f t="shared" si="5"/>
        <v>0</v>
      </c>
      <c r="AO18" s="57"/>
    </row>
    <row r="19" spans="1:41" ht="61.5">
      <c r="A19" s="46" t="s">
        <v>36</v>
      </c>
      <c r="B19" s="9" t="s">
        <v>52</v>
      </c>
      <c r="C19" s="46" t="s">
        <v>53</v>
      </c>
      <c r="D19" s="47">
        <v>8</v>
      </c>
      <c r="E19" s="47">
        <v>6.4</v>
      </c>
      <c r="F19" s="47">
        <v>32</v>
      </c>
      <c r="G19" s="47">
        <v>27.5</v>
      </c>
      <c r="H19" s="47">
        <v>140</v>
      </c>
      <c r="I19" s="47">
        <v>124.6</v>
      </c>
      <c r="J19" s="47">
        <v>63</v>
      </c>
      <c r="K19" s="47">
        <v>55.6</v>
      </c>
      <c r="L19" s="47">
        <v>34</v>
      </c>
      <c r="M19" s="47">
        <v>31.8</v>
      </c>
      <c r="N19" s="47">
        <v>0</v>
      </c>
      <c r="O19" s="47">
        <v>0</v>
      </c>
      <c r="P19" s="70">
        <f t="shared" si="0"/>
        <v>277</v>
      </c>
      <c r="Q19" s="70">
        <f t="shared" si="0"/>
        <v>245.9</v>
      </c>
      <c r="R19" s="47">
        <v>14</v>
      </c>
      <c r="S19" s="47">
        <v>9.5</v>
      </c>
      <c r="T19" s="47"/>
      <c r="U19" s="47"/>
      <c r="V19" s="47"/>
      <c r="W19" s="47"/>
      <c r="X19" s="47"/>
      <c r="Y19" s="47"/>
      <c r="Z19" s="65">
        <f t="shared" si="1"/>
        <v>14</v>
      </c>
      <c r="AA19" s="65">
        <f t="shared" si="1"/>
        <v>9.5</v>
      </c>
      <c r="AB19" s="36">
        <f t="shared" si="2"/>
        <v>291</v>
      </c>
      <c r="AC19" s="36">
        <f t="shared" si="2"/>
        <v>255.4</v>
      </c>
      <c r="AD19" s="29">
        <v>774408.3</v>
      </c>
      <c r="AE19" s="29">
        <v>2441</v>
      </c>
      <c r="AF19" s="29"/>
      <c r="AG19" s="29">
        <v>510.33</v>
      </c>
      <c r="AH19" s="29">
        <v>155268.2</v>
      </c>
      <c r="AI19" s="29">
        <v>64572.3</v>
      </c>
      <c r="AJ19" s="41">
        <f t="shared" si="3"/>
        <v>997200.1300000001</v>
      </c>
      <c r="AK19" s="30">
        <v>35322.72</v>
      </c>
      <c r="AL19" s="30"/>
      <c r="AM19" s="42">
        <f t="shared" si="4"/>
        <v>35322.72</v>
      </c>
      <c r="AN19" s="43">
        <f t="shared" si="5"/>
        <v>1032522.8500000001</v>
      </c>
      <c r="AO19" s="57"/>
    </row>
    <row r="20" spans="1:41" ht="61.5">
      <c r="A20" s="46" t="s">
        <v>37</v>
      </c>
      <c r="B20" s="9" t="s">
        <v>56</v>
      </c>
      <c r="C20" s="46" t="s">
        <v>53</v>
      </c>
      <c r="D20" s="47">
        <v>715</v>
      </c>
      <c r="E20" s="47">
        <v>648.14</v>
      </c>
      <c r="F20" s="47">
        <v>299</v>
      </c>
      <c r="G20" s="47">
        <v>282.16</v>
      </c>
      <c r="H20" s="47">
        <v>768</v>
      </c>
      <c r="I20" s="47">
        <v>735.96</v>
      </c>
      <c r="J20" s="47">
        <v>90</v>
      </c>
      <c r="K20" s="47">
        <v>89.58</v>
      </c>
      <c r="L20" s="47">
        <v>8</v>
      </c>
      <c r="M20" s="47">
        <v>7.8</v>
      </c>
      <c r="N20" s="47">
        <v>0</v>
      </c>
      <c r="O20" s="47">
        <v>0</v>
      </c>
      <c r="P20" s="70">
        <f t="shared" si="0"/>
        <v>1880</v>
      </c>
      <c r="Q20" s="70">
        <f t="shared" si="0"/>
        <v>1763.6399999999999</v>
      </c>
      <c r="R20" s="47">
        <v>107</v>
      </c>
      <c r="S20" s="47">
        <v>107</v>
      </c>
      <c r="T20" s="47">
        <v>0</v>
      </c>
      <c r="U20" s="47">
        <v>0</v>
      </c>
      <c r="V20" s="47">
        <v>37</v>
      </c>
      <c r="W20" s="47">
        <v>37</v>
      </c>
      <c r="X20" s="47">
        <v>0</v>
      </c>
      <c r="Y20" s="47">
        <v>0</v>
      </c>
      <c r="Z20" s="65">
        <f t="shared" si="1"/>
        <v>144</v>
      </c>
      <c r="AA20" s="65">
        <f t="shared" si="1"/>
        <v>144</v>
      </c>
      <c r="AB20" s="36">
        <f t="shared" si="2"/>
        <v>2024</v>
      </c>
      <c r="AC20" s="36">
        <f t="shared" si="2"/>
        <v>1907.6399999999999</v>
      </c>
      <c r="AD20" s="29">
        <v>4327492</v>
      </c>
      <c r="AE20" s="29">
        <v>12194</v>
      </c>
      <c r="AF20" s="29">
        <v>0</v>
      </c>
      <c r="AG20" s="29">
        <v>5765</v>
      </c>
      <c r="AH20" s="29">
        <v>832010</v>
      </c>
      <c r="AI20" s="29">
        <v>335044</v>
      </c>
      <c r="AJ20" s="41">
        <f t="shared" si="3"/>
        <v>5512505</v>
      </c>
      <c r="AK20" s="30">
        <v>486897</v>
      </c>
      <c r="AL20" s="30"/>
      <c r="AM20" s="42">
        <f t="shared" si="4"/>
        <v>486897</v>
      </c>
      <c r="AN20" s="43">
        <f t="shared" si="5"/>
        <v>5999402</v>
      </c>
      <c r="AO20" s="57"/>
    </row>
    <row r="21" spans="1:41" ht="61.5">
      <c r="A21" s="46" t="s">
        <v>38</v>
      </c>
      <c r="B21" s="9" t="s">
        <v>52</v>
      </c>
      <c r="C21" s="46" t="s">
        <v>53</v>
      </c>
      <c r="D21" s="47">
        <v>339</v>
      </c>
      <c r="E21" s="47">
        <v>314.8</v>
      </c>
      <c r="F21" s="47">
        <v>488</v>
      </c>
      <c r="G21" s="47">
        <v>465.9</v>
      </c>
      <c r="H21" s="47">
        <v>1381</v>
      </c>
      <c r="I21" s="47">
        <v>1360</v>
      </c>
      <c r="J21" s="47">
        <v>174</v>
      </c>
      <c r="K21" s="47">
        <v>169</v>
      </c>
      <c r="L21" s="47">
        <v>96</v>
      </c>
      <c r="M21" s="47">
        <v>93.4</v>
      </c>
      <c r="N21" s="47">
        <v>63</v>
      </c>
      <c r="O21" s="47">
        <v>30</v>
      </c>
      <c r="P21" s="70">
        <f t="shared" si="0"/>
        <v>2541</v>
      </c>
      <c r="Q21" s="70">
        <f t="shared" si="0"/>
        <v>2433.1</v>
      </c>
      <c r="R21" s="47">
        <v>16</v>
      </c>
      <c r="S21" s="47">
        <v>16</v>
      </c>
      <c r="T21" s="47">
        <v>15</v>
      </c>
      <c r="U21" s="47">
        <v>15</v>
      </c>
      <c r="V21" s="47">
        <v>4</v>
      </c>
      <c r="W21" s="47">
        <v>4</v>
      </c>
      <c r="X21" s="47">
        <v>0</v>
      </c>
      <c r="Y21" s="47">
        <v>0</v>
      </c>
      <c r="Z21" s="65">
        <f t="shared" si="1"/>
        <v>35</v>
      </c>
      <c r="AA21" s="65">
        <f t="shared" si="1"/>
        <v>35</v>
      </c>
      <c r="AB21" s="36">
        <f t="shared" si="2"/>
        <v>2576</v>
      </c>
      <c r="AC21" s="36">
        <f t="shared" si="2"/>
        <v>2468.1</v>
      </c>
      <c r="AD21" s="29">
        <v>6927562</v>
      </c>
      <c r="AE21" s="29">
        <v>418447</v>
      </c>
      <c r="AF21" s="29">
        <v>0</v>
      </c>
      <c r="AG21" s="29">
        <v>26056</v>
      </c>
      <c r="AH21" s="29">
        <v>821979</v>
      </c>
      <c r="AI21" s="29">
        <v>619737</v>
      </c>
      <c r="AJ21" s="41">
        <f t="shared" si="3"/>
        <v>8813781</v>
      </c>
      <c r="AK21" s="30">
        <v>740485</v>
      </c>
      <c r="AL21" s="30">
        <v>1140</v>
      </c>
      <c r="AM21" s="42">
        <f t="shared" si="4"/>
        <v>741625</v>
      </c>
      <c r="AN21" s="43">
        <f t="shared" si="5"/>
        <v>9555406</v>
      </c>
      <c r="AO21" s="57"/>
    </row>
    <row r="22" spans="1:41" ht="61.5">
      <c r="A22" s="46" t="s">
        <v>39</v>
      </c>
      <c r="B22" s="9" t="s">
        <v>56</v>
      </c>
      <c r="C22" s="46" t="s">
        <v>53</v>
      </c>
      <c r="D22" s="47">
        <v>7</v>
      </c>
      <c r="E22" s="47">
        <v>5.89</v>
      </c>
      <c r="F22" s="47">
        <v>16</v>
      </c>
      <c r="G22" s="47">
        <v>15.76</v>
      </c>
      <c r="H22" s="47">
        <v>37</v>
      </c>
      <c r="I22" s="47">
        <v>36.61</v>
      </c>
      <c r="J22" s="47">
        <v>17</v>
      </c>
      <c r="K22" s="47">
        <v>16.67</v>
      </c>
      <c r="L22" s="47">
        <v>1</v>
      </c>
      <c r="M22" s="47">
        <v>1</v>
      </c>
      <c r="N22" s="47"/>
      <c r="O22" s="47"/>
      <c r="P22" s="70">
        <f t="shared" si="0"/>
        <v>78</v>
      </c>
      <c r="Q22" s="70">
        <f t="shared" si="0"/>
        <v>75.93</v>
      </c>
      <c r="R22" s="47"/>
      <c r="S22" s="47"/>
      <c r="T22" s="47"/>
      <c r="U22" s="47"/>
      <c r="V22" s="47"/>
      <c r="W22" s="47"/>
      <c r="X22" s="47"/>
      <c r="Y22" s="47"/>
      <c r="Z22" s="65">
        <f t="shared" si="1"/>
        <v>0</v>
      </c>
      <c r="AA22" s="65">
        <f t="shared" si="1"/>
        <v>0</v>
      </c>
      <c r="AB22" s="36">
        <f t="shared" si="2"/>
        <v>78</v>
      </c>
      <c r="AC22" s="36">
        <f t="shared" si="2"/>
        <v>75.93</v>
      </c>
      <c r="AD22" s="29">
        <v>270862.78</v>
      </c>
      <c r="AE22" s="29">
        <v>286.82</v>
      </c>
      <c r="AF22" s="29">
        <v>21731</v>
      </c>
      <c r="AG22" s="29">
        <v>521.16</v>
      </c>
      <c r="AH22" s="29">
        <v>48287.09</v>
      </c>
      <c r="AI22" s="29">
        <v>27758.97</v>
      </c>
      <c r="AJ22" s="41">
        <f t="shared" si="3"/>
        <v>369447.81999999995</v>
      </c>
      <c r="AK22" s="30"/>
      <c r="AL22" s="30">
        <v>56164</v>
      </c>
      <c r="AM22" s="42">
        <f t="shared" si="4"/>
        <v>56164</v>
      </c>
      <c r="AN22" s="43">
        <f t="shared" si="5"/>
        <v>425611.81999999995</v>
      </c>
      <c r="AO22" s="57"/>
    </row>
    <row r="23" spans="1:41" ht="61.5">
      <c r="A23" s="46" t="s">
        <v>40</v>
      </c>
      <c r="B23" s="9" t="s">
        <v>52</v>
      </c>
      <c r="C23" s="46" t="s">
        <v>53</v>
      </c>
      <c r="D23" s="47">
        <v>254</v>
      </c>
      <c r="E23" s="47">
        <v>231.8</v>
      </c>
      <c r="F23" s="47">
        <v>442</v>
      </c>
      <c r="G23" s="47">
        <v>415.7</v>
      </c>
      <c r="H23" s="47">
        <v>1138</v>
      </c>
      <c r="I23" s="47">
        <v>1088.7</v>
      </c>
      <c r="J23" s="47">
        <v>385</v>
      </c>
      <c r="K23" s="47">
        <v>367.1</v>
      </c>
      <c r="L23" s="47">
        <v>18</v>
      </c>
      <c r="M23" s="47">
        <v>17.6</v>
      </c>
      <c r="N23" s="47">
        <v>327</v>
      </c>
      <c r="O23" s="47">
        <v>321.5</v>
      </c>
      <c r="P23" s="70">
        <f t="shared" si="0"/>
        <v>2564</v>
      </c>
      <c r="Q23" s="70">
        <f t="shared" si="0"/>
        <v>2442.4</v>
      </c>
      <c r="R23" s="47">
        <v>9</v>
      </c>
      <c r="S23" s="47">
        <v>9</v>
      </c>
      <c r="T23" s="47">
        <v>0</v>
      </c>
      <c r="U23" s="47">
        <v>0</v>
      </c>
      <c r="V23" s="47">
        <v>3</v>
      </c>
      <c r="W23" s="47">
        <v>2.4</v>
      </c>
      <c r="X23" s="47">
        <v>0</v>
      </c>
      <c r="Y23" s="47">
        <v>0</v>
      </c>
      <c r="Z23" s="65">
        <f t="shared" si="1"/>
        <v>12</v>
      </c>
      <c r="AA23" s="65">
        <f t="shared" si="1"/>
        <v>11.4</v>
      </c>
      <c r="AB23" s="36">
        <f t="shared" si="2"/>
        <v>2576</v>
      </c>
      <c r="AC23" s="36">
        <f t="shared" si="2"/>
        <v>2453.8</v>
      </c>
      <c r="AD23" s="29">
        <v>6486959.749999999</v>
      </c>
      <c r="AE23" s="29">
        <v>223047.17</v>
      </c>
      <c r="AF23" s="29">
        <v>1365.4</v>
      </c>
      <c r="AG23" s="29">
        <v>29085.909999999996</v>
      </c>
      <c r="AH23" s="29">
        <v>1608809.22</v>
      </c>
      <c r="AI23" s="29">
        <v>530982.73</v>
      </c>
      <c r="AJ23" s="41">
        <f t="shared" si="3"/>
        <v>8880250.18</v>
      </c>
      <c r="AK23" s="30">
        <v>105329.54</v>
      </c>
      <c r="AL23" s="30"/>
      <c r="AM23" s="42">
        <f t="shared" si="4"/>
        <v>105329.54</v>
      </c>
      <c r="AN23" s="43">
        <f t="shared" si="5"/>
        <v>8985579.719999999</v>
      </c>
      <c r="AO23" s="57"/>
    </row>
    <row r="24" spans="1:41" ht="61.5">
      <c r="A24" s="46" t="s">
        <v>41</v>
      </c>
      <c r="B24" s="9" t="s">
        <v>52</v>
      </c>
      <c r="C24" s="46" t="s">
        <v>53</v>
      </c>
      <c r="D24" s="47">
        <v>0</v>
      </c>
      <c r="E24" s="47">
        <v>0</v>
      </c>
      <c r="F24" s="47">
        <v>0</v>
      </c>
      <c r="G24" s="47">
        <v>0</v>
      </c>
      <c r="H24" s="47">
        <v>11</v>
      </c>
      <c r="I24" s="47">
        <v>10.4</v>
      </c>
      <c r="J24" s="47">
        <v>3</v>
      </c>
      <c r="K24" s="47">
        <v>2.3</v>
      </c>
      <c r="L24" s="47">
        <v>2</v>
      </c>
      <c r="M24" s="47">
        <v>1.6</v>
      </c>
      <c r="N24" s="47">
        <v>0</v>
      </c>
      <c r="O24" s="47">
        <v>0</v>
      </c>
      <c r="P24" s="70">
        <f t="shared" si="0"/>
        <v>16</v>
      </c>
      <c r="Q24" s="70">
        <f t="shared" si="0"/>
        <v>14.299999999999999</v>
      </c>
      <c r="R24" s="47">
        <v>3</v>
      </c>
      <c r="S24" s="47">
        <v>3</v>
      </c>
      <c r="T24" s="47"/>
      <c r="U24" s="47"/>
      <c r="V24" s="47"/>
      <c r="W24" s="47"/>
      <c r="X24" s="47"/>
      <c r="Y24" s="47"/>
      <c r="Z24" s="65">
        <f t="shared" si="1"/>
        <v>3</v>
      </c>
      <c r="AA24" s="65">
        <f t="shared" si="1"/>
        <v>3</v>
      </c>
      <c r="AB24" s="36">
        <f t="shared" si="2"/>
        <v>19</v>
      </c>
      <c r="AC24" s="36">
        <f t="shared" si="2"/>
        <v>17.299999999999997</v>
      </c>
      <c r="AD24" s="29">
        <v>45953.52</v>
      </c>
      <c r="AE24" s="29"/>
      <c r="AF24" s="29"/>
      <c r="AG24" s="29"/>
      <c r="AH24" s="29">
        <v>7384.59</v>
      </c>
      <c r="AI24" s="29">
        <v>3792.43</v>
      </c>
      <c r="AJ24" s="41">
        <f t="shared" si="3"/>
        <v>57130.54</v>
      </c>
      <c r="AK24" s="30">
        <v>8600.13</v>
      </c>
      <c r="AL24" s="30"/>
      <c r="AM24" s="42">
        <f t="shared" si="4"/>
        <v>8600.13</v>
      </c>
      <c r="AN24" s="43">
        <f t="shared" si="5"/>
        <v>65730.67</v>
      </c>
      <c r="AO24" s="57"/>
    </row>
    <row r="25" spans="1:41" ht="61.5">
      <c r="A25" s="46" t="s">
        <v>42</v>
      </c>
      <c r="B25" s="9" t="s">
        <v>52</v>
      </c>
      <c r="C25" s="46" t="s">
        <v>53</v>
      </c>
      <c r="D25" s="80">
        <v>129</v>
      </c>
      <c r="E25" s="77">
        <v>123</v>
      </c>
      <c r="F25" s="77">
        <v>258</v>
      </c>
      <c r="G25" s="77">
        <v>246</v>
      </c>
      <c r="H25" s="77">
        <v>989</v>
      </c>
      <c r="I25" s="77">
        <v>970</v>
      </c>
      <c r="J25" s="77">
        <v>334</v>
      </c>
      <c r="K25" s="77">
        <v>324</v>
      </c>
      <c r="L25" s="77">
        <v>29</v>
      </c>
      <c r="M25" s="77">
        <v>27</v>
      </c>
      <c r="N25" s="77">
        <v>54</v>
      </c>
      <c r="O25" s="77">
        <v>45</v>
      </c>
      <c r="P25" s="70">
        <f t="shared" si="0"/>
        <v>1793</v>
      </c>
      <c r="Q25" s="70">
        <f t="shared" si="0"/>
        <v>1735</v>
      </c>
      <c r="R25" s="77">
        <v>11</v>
      </c>
      <c r="S25" s="77">
        <v>10</v>
      </c>
      <c r="T25" s="77">
        <v>1</v>
      </c>
      <c r="U25" s="77">
        <v>1</v>
      </c>
      <c r="V25" s="77">
        <v>8</v>
      </c>
      <c r="W25" s="77">
        <v>8</v>
      </c>
      <c r="X25" s="77"/>
      <c r="Y25" s="77"/>
      <c r="Z25" s="65">
        <f t="shared" si="1"/>
        <v>20</v>
      </c>
      <c r="AA25" s="65">
        <f t="shared" si="1"/>
        <v>19</v>
      </c>
      <c r="AB25" s="36">
        <f t="shared" si="2"/>
        <v>1813</v>
      </c>
      <c r="AC25" s="36">
        <f t="shared" si="2"/>
        <v>1754</v>
      </c>
      <c r="AD25" s="78">
        <v>5076251</v>
      </c>
      <c r="AE25" s="79">
        <v>165737</v>
      </c>
      <c r="AF25" s="79">
        <v>900</v>
      </c>
      <c r="AG25" s="79">
        <v>123182</v>
      </c>
      <c r="AH25" s="79">
        <v>1322572</v>
      </c>
      <c r="AI25" s="79">
        <v>439594</v>
      </c>
      <c r="AJ25" s="41">
        <f t="shared" si="3"/>
        <v>7128236</v>
      </c>
      <c r="AK25" s="30">
        <v>100000</v>
      </c>
      <c r="AL25" s="30"/>
      <c r="AM25" s="42">
        <f t="shared" si="4"/>
        <v>100000</v>
      </c>
      <c r="AN25" s="43">
        <f t="shared" si="5"/>
        <v>7228236</v>
      </c>
      <c r="AO25" s="57"/>
    </row>
    <row r="26" spans="1:41" ht="61.5">
      <c r="A26" s="46" t="s">
        <v>82</v>
      </c>
      <c r="B26" s="9" t="s">
        <v>56</v>
      </c>
      <c r="C26" s="46" t="s">
        <v>53</v>
      </c>
      <c r="D26" s="80">
        <v>95</v>
      </c>
      <c r="E26" s="77">
        <v>90.73</v>
      </c>
      <c r="F26" s="77">
        <v>413</v>
      </c>
      <c r="G26" s="77">
        <v>398.91</v>
      </c>
      <c r="H26" s="77">
        <v>565</v>
      </c>
      <c r="I26" s="77">
        <v>552.01</v>
      </c>
      <c r="J26" s="77">
        <v>167</v>
      </c>
      <c r="K26" s="77">
        <v>165.93</v>
      </c>
      <c r="L26" s="77">
        <v>44</v>
      </c>
      <c r="M26" s="77">
        <v>43.45</v>
      </c>
      <c r="N26" s="77">
        <v>1</v>
      </c>
      <c r="O26" s="77">
        <v>0.95</v>
      </c>
      <c r="P26" s="70">
        <f t="shared" si="0"/>
        <v>1285</v>
      </c>
      <c r="Q26" s="70">
        <f t="shared" si="0"/>
        <v>1251.9800000000002</v>
      </c>
      <c r="R26" s="77">
        <v>5</v>
      </c>
      <c r="S26" s="77">
        <v>5</v>
      </c>
      <c r="T26" s="77">
        <v>0</v>
      </c>
      <c r="U26" s="77">
        <v>0</v>
      </c>
      <c r="V26" s="77">
        <v>78</v>
      </c>
      <c r="W26" s="77">
        <v>78</v>
      </c>
      <c r="X26" s="77">
        <v>1</v>
      </c>
      <c r="Y26" s="77">
        <v>1</v>
      </c>
      <c r="Z26" s="65">
        <f t="shared" si="1"/>
        <v>84</v>
      </c>
      <c r="AA26" s="65">
        <f t="shared" si="1"/>
        <v>84</v>
      </c>
      <c r="AB26" s="36">
        <f t="shared" si="2"/>
        <v>1369</v>
      </c>
      <c r="AC26" s="36">
        <f t="shared" si="2"/>
        <v>1335.9800000000002</v>
      </c>
      <c r="AD26" s="78">
        <v>4271461.93</v>
      </c>
      <c r="AE26" s="79">
        <v>131081.44</v>
      </c>
      <c r="AF26" s="79"/>
      <c r="AG26" s="79">
        <v>1268.34</v>
      </c>
      <c r="AH26" s="79">
        <v>869262.26</v>
      </c>
      <c r="AI26" s="79">
        <v>399631.85</v>
      </c>
      <c r="AJ26" s="41">
        <f t="shared" si="3"/>
        <v>5672705.819999999</v>
      </c>
      <c r="AK26" s="53">
        <v>781737</v>
      </c>
      <c r="AL26" s="30"/>
      <c r="AM26" s="42">
        <f t="shared" si="4"/>
        <v>781737</v>
      </c>
      <c r="AN26" s="43">
        <f t="shared" si="5"/>
        <v>6454442.819999999</v>
      </c>
      <c r="AO26" s="57"/>
    </row>
    <row r="27" spans="1:41" ht="61.5">
      <c r="A27" s="46" t="s">
        <v>44</v>
      </c>
      <c r="B27" s="9" t="s">
        <v>52</v>
      </c>
      <c r="C27" s="46" t="s">
        <v>53</v>
      </c>
      <c r="D27" s="47">
        <v>1702</v>
      </c>
      <c r="E27" s="71">
        <v>1588.19746666667</v>
      </c>
      <c r="F27" s="47">
        <v>691</v>
      </c>
      <c r="G27" s="71">
        <v>663.44688</v>
      </c>
      <c r="H27" s="47">
        <v>102</v>
      </c>
      <c r="I27" s="47">
        <v>99.3</v>
      </c>
      <c r="J27" s="47">
        <v>13</v>
      </c>
      <c r="K27" s="47">
        <v>13</v>
      </c>
      <c r="L27" s="47">
        <v>8</v>
      </c>
      <c r="M27" s="47">
        <v>8</v>
      </c>
      <c r="N27" s="47">
        <v>7</v>
      </c>
      <c r="O27" s="47">
        <v>0.960000000000002</v>
      </c>
      <c r="P27" s="70">
        <f t="shared" si="0"/>
        <v>2523</v>
      </c>
      <c r="Q27" s="70">
        <f t="shared" si="0"/>
        <v>2372.90434666667</v>
      </c>
      <c r="R27" s="47">
        <v>60</v>
      </c>
      <c r="S27" s="47">
        <v>60</v>
      </c>
      <c r="T27" s="47"/>
      <c r="U27" s="47"/>
      <c r="V27" s="47">
        <v>34</v>
      </c>
      <c r="W27" s="47">
        <v>34</v>
      </c>
      <c r="X27" s="47"/>
      <c r="Y27" s="47"/>
      <c r="Z27" s="65">
        <f t="shared" si="1"/>
        <v>94</v>
      </c>
      <c r="AA27" s="65">
        <f t="shared" si="1"/>
        <v>94</v>
      </c>
      <c r="AB27" s="36">
        <f t="shared" si="2"/>
        <v>2617</v>
      </c>
      <c r="AC27" s="36">
        <f t="shared" si="2"/>
        <v>2466.90434666667</v>
      </c>
      <c r="AD27" s="29">
        <v>4275950.820000104</v>
      </c>
      <c r="AE27" s="29">
        <v>170611.37999999977</v>
      </c>
      <c r="AF27" s="29">
        <v>821634.6499999982</v>
      </c>
      <c r="AG27" s="29">
        <v>226112.6400000002</v>
      </c>
      <c r="AH27" s="29">
        <v>326531.1600000019</v>
      </c>
      <c r="AI27" s="29">
        <v>451068.20000000065</v>
      </c>
      <c r="AJ27" s="41">
        <f t="shared" si="3"/>
        <v>6271908.850000106</v>
      </c>
      <c r="AK27" s="30">
        <v>984988.75</v>
      </c>
      <c r="AL27" s="30">
        <v>13500</v>
      </c>
      <c r="AM27" s="42">
        <f t="shared" si="4"/>
        <v>998488.75</v>
      </c>
      <c r="AN27" s="43">
        <f t="shared" si="5"/>
        <v>7270397.600000106</v>
      </c>
      <c r="AO27" s="57"/>
    </row>
    <row r="28" spans="1:41" ht="61.5">
      <c r="A28" s="46" t="s">
        <v>83</v>
      </c>
      <c r="B28" s="9" t="s">
        <v>52</v>
      </c>
      <c r="C28" s="46" t="s">
        <v>53</v>
      </c>
      <c r="D28" s="47"/>
      <c r="E28" s="47"/>
      <c r="F28" s="47">
        <v>50</v>
      </c>
      <c r="G28" s="47">
        <v>50</v>
      </c>
      <c r="H28" s="47">
        <v>27</v>
      </c>
      <c r="I28" s="47">
        <v>27</v>
      </c>
      <c r="J28" s="47">
        <v>103</v>
      </c>
      <c r="K28" s="47">
        <v>103</v>
      </c>
      <c r="L28" s="47">
        <v>6</v>
      </c>
      <c r="M28" s="47">
        <v>6</v>
      </c>
      <c r="N28" s="47">
        <v>2</v>
      </c>
      <c r="O28" s="47">
        <v>2</v>
      </c>
      <c r="P28" s="70">
        <f t="shared" si="0"/>
        <v>188</v>
      </c>
      <c r="Q28" s="70">
        <f t="shared" si="0"/>
        <v>188</v>
      </c>
      <c r="R28" s="47">
        <v>28</v>
      </c>
      <c r="S28" s="47">
        <v>28</v>
      </c>
      <c r="T28" s="47"/>
      <c r="U28" s="47"/>
      <c r="V28" s="47"/>
      <c r="W28" s="47"/>
      <c r="X28" s="47"/>
      <c r="Y28" s="47"/>
      <c r="Z28" s="65">
        <f t="shared" si="1"/>
        <v>28</v>
      </c>
      <c r="AA28" s="65">
        <f t="shared" si="1"/>
        <v>28</v>
      </c>
      <c r="AB28" s="36">
        <f t="shared" si="2"/>
        <v>216</v>
      </c>
      <c r="AC28" s="36">
        <f t="shared" si="2"/>
        <v>216</v>
      </c>
      <c r="AD28" s="29">
        <v>755071.61</v>
      </c>
      <c r="AE28" s="29">
        <v>122892.66</v>
      </c>
      <c r="AF28" s="29"/>
      <c r="AG28" s="29"/>
      <c r="AH28" s="29">
        <v>184673.66</v>
      </c>
      <c r="AI28" s="29">
        <v>89645.96</v>
      </c>
      <c r="AJ28" s="41">
        <f t="shared" si="3"/>
        <v>1152283.89</v>
      </c>
      <c r="AK28" s="30">
        <v>247334.12</v>
      </c>
      <c r="AL28" s="30"/>
      <c r="AM28" s="42">
        <f t="shared" si="4"/>
        <v>247334.12</v>
      </c>
      <c r="AN28" s="43">
        <f t="shared" si="5"/>
        <v>1399618.0099999998</v>
      </c>
      <c r="AO28" s="57"/>
    </row>
    <row r="29" spans="1:41" ht="61.5">
      <c r="A29" s="46" t="s">
        <v>46</v>
      </c>
      <c r="B29" s="9" t="s">
        <v>52</v>
      </c>
      <c r="C29" s="46" t="s">
        <v>53</v>
      </c>
      <c r="D29" s="80">
        <v>27</v>
      </c>
      <c r="E29" s="77">
        <v>27</v>
      </c>
      <c r="F29" s="77">
        <v>15</v>
      </c>
      <c r="G29" s="77">
        <v>14.6</v>
      </c>
      <c r="H29" s="77">
        <v>53</v>
      </c>
      <c r="I29" s="77">
        <v>50.9</v>
      </c>
      <c r="J29" s="77">
        <v>7</v>
      </c>
      <c r="K29" s="77">
        <v>7</v>
      </c>
      <c r="L29" s="77">
        <v>6</v>
      </c>
      <c r="M29" s="77">
        <v>6</v>
      </c>
      <c r="N29" s="77"/>
      <c r="O29" s="77"/>
      <c r="P29" s="70">
        <f t="shared" si="0"/>
        <v>108</v>
      </c>
      <c r="Q29" s="70">
        <f t="shared" si="0"/>
        <v>105.5</v>
      </c>
      <c r="R29" s="77"/>
      <c r="S29" s="77"/>
      <c r="T29" s="77"/>
      <c r="U29" s="77"/>
      <c r="V29" s="77">
        <v>3</v>
      </c>
      <c r="W29" s="77">
        <v>2.2</v>
      </c>
      <c r="X29" s="77">
        <v>2</v>
      </c>
      <c r="Y29" s="77">
        <v>2</v>
      </c>
      <c r="Z29" s="65">
        <f t="shared" si="1"/>
        <v>5</v>
      </c>
      <c r="AA29" s="65">
        <f t="shared" si="1"/>
        <v>4.2</v>
      </c>
      <c r="AB29" s="36">
        <f t="shared" si="2"/>
        <v>113</v>
      </c>
      <c r="AC29" s="36">
        <f t="shared" si="2"/>
        <v>109.7</v>
      </c>
      <c r="AD29" s="78">
        <v>328491.5</v>
      </c>
      <c r="AE29" s="79"/>
      <c r="AF29" s="79"/>
      <c r="AG29" s="79"/>
      <c r="AH29" s="79">
        <v>60282.62</v>
      </c>
      <c r="AI29" s="79">
        <v>28532.26</v>
      </c>
      <c r="AJ29" s="41">
        <f t="shared" si="3"/>
        <v>417306.38</v>
      </c>
      <c r="AK29" s="30">
        <v>27180</v>
      </c>
      <c r="AL29" s="30"/>
      <c r="AM29" s="42">
        <f t="shared" si="4"/>
        <v>27180</v>
      </c>
      <c r="AN29" s="43">
        <f t="shared" si="5"/>
        <v>444486.38</v>
      </c>
      <c r="AO29" s="57"/>
    </row>
    <row r="30" spans="1:41" ht="61.5">
      <c r="A30" s="46" t="s">
        <v>47</v>
      </c>
      <c r="B30" s="9" t="s">
        <v>56</v>
      </c>
      <c r="C30" s="46" t="s">
        <v>53</v>
      </c>
      <c r="D30" s="47">
        <v>228</v>
      </c>
      <c r="E30" s="47">
        <v>203.01</v>
      </c>
      <c r="F30" s="47">
        <v>244</v>
      </c>
      <c r="G30" s="47">
        <v>231.37</v>
      </c>
      <c r="H30" s="47">
        <v>281</v>
      </c>
      <c r="I30" s="47">
        <v>274.37</v>
      </c>
      <c r="J30" s="47">
        <v>237</v>
      </c>
      <c r="K30" s="47">
        <v>223.67</v>
      </c>
      <c r="L30" s="47">
        <v>25</v>
      </c>
      <c r="M30" s="47">
        <v>25</v>
      </c>
      <c r="N30" s="47"/>
      <c r="O30" s="47"/>
      <c r="P30" s="70">
        <f t="shared" si="0"/>
        <v>1015</v>
      </c>
      <c r="Q30" s="70">
        <f t="shared" si="0"/>
        <v>957.42</v>
      </c>
      <c r="R30" s="47">
        <v>25</v>
      </c>
      <c r="S30" s="47">
        <v>25</v>
      </c>
      <c r="T30" s="47"/>
      <c r="U30" s="47"/>
      <c r="V30" s="47">
        <v>31</v>
      </c>
      <c r="W30" s="47">
        <v>31</v>
      </c>
      <c r="X30" s="47"/>
      <c r="Y30" s="47"/>
      <c r="Z30" s="65">
        <f t="shared" si="1"/>
        <v>56</v>
      </c>
      <c r="AA30" s="65">
        <f t="shared" si="1"/>
        <v>56</v>
      </c>
      <c r="AB30" s="36">
        <f t="shared" si="2"/>
        <v>1071</v>
      </c>
      <c r="AC30" s="36">
        <f t="shared" si="2"/>
        <v>1013.42</v>
      </c>
      <c r="AD30" s="29">
        <v>2528045</v>
      </c>
      <c r="AE30" s="29">
        <v>109836</v>
      </c>
      <c r="AF30" s="29">
        <v>21958</v>
      </c>
      <c r="AG30" s="29">
        <v>77984</v>
      </c>
      <c r="AH30" s="29">
        <v>521836</v>
      </c>
      <c r="AI30" s="29">
        <v>222273</v>
      </c>
      <c r="AJ30" s="41">
        <f t="shared" si="3"/>
        <v>3481932</v>
      </c>
      <c r="AK30" s="30">
        <v>230351</v>
      </c>
      <c r="AL30" s="30"/>
      <c r="AM30" s="42">
        <f t="shared" si="4"/>
        <v>230351</v>
      </c>
      <c r="AN30" s="43">
        <f t="shared" si="5"/>
        <v>3712283</v>
      </c>
      <c r="AO30" s="57"/>
    </row>
    <row r="31" spans="1:41" ht="61.5">
      <c r="A31" s="46" t="s">
        <v>48</v>
      </c>
      <c r="B31" s="9" t="s">
        <v>56</v>
      </c>
      <c r="C31" s="46" t="s">
        <v>53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70">
        <f t="shared" si="0"/>
        <v>0</v>
      </c>
      <c r="Q31" s="70">
        <f t="shared" si="0"/>
        <v>0</v>
      </c>
      <c r="R31" s="47"/>
      <c r="S31" s="47"/>
      <c r="T31" s="47"/>
      <c r="U31" s="47"/>
      <c r="V31" s="47"/>
      <c r="W31" s="47"/>
      <c r="X31" s="47"/>
      <c r="Y31" s="47"/>
      <c r="Z31" s="65">
        <f t="shared" si="1"/>
        <v>0</v>
      </c>
      <c r="AA31" s="65">
        <f t="shared" si="1"/>
        <v>0</v>
      </c>
      <c r="AB31" s="36">
        <f t="shared" si="2"/>
        <v>0</v>
      </c>
      <c r="AC31" s="36">
        <f t="shared" si="2"/>
        <v>0</v>
      </c>
      <c r="AD31" s="29"/>
      <c r="AE31" s="29"/>
      <c r="AF31" s="29"/>
      <c r="AG31" s="29"/>
      <c r="AH31" s="29"/>
      <c r="AI31" s="29"/>
      <c r="AJ31" s="41">
        <f t="shared" si="3"/>
        <v>0</v>
      </c>
      <c r="AK31" s="30"/>
      <c r="AL31" s="30"/>
      <c r="AM31" s="42">
        <f t="shared" si="4"/>
        <v>0</v>
      </c>
      <c r="AN31" s="43">
        <f t="shared" si="5"/>
        <v>0</v>
      </c>
      <c r="AO31" s="57"/>
    </row>
    <row r="32" spans="1:41" ht="61.5">
      <c r="A32" s="46" t="s">
        <v>49</v>
      </c>
      <c r="B32" s="9" t="s">
        <v>52</v>
      </c>
      <c r="C32" s="46" t="s">
        <v>53</v>
      </c>
      <c r="D32" s="47">
        <v>56</v>
      </c>
      <c r="E32" s="47">
        <v>53.17</v>
      </c>
      <c r="F32" s="47">
        <v>91</v>
      </c>
      <c r="G32" s="47">
        <v>90.02</v>
      </c>
      <c r="H32" s="47">
        <v>335</v>
      </c>
      <c r="I32" s="47">
        <v>330.08</v>
      </c>
      <c r="J32" s="47">
        <v>115</v>
      </c>
      <c r="K32" s="47">
        <v>114.12</v>
      </c>
      <c r="L32" s="47">
        <v>10</v>
      </c>
      <c r="M32" s="47">
        <v>9.6</v>
      </c>
      <c r="N32" s="47">
        <v>18</v>
      </c>
      <c r="O32" s="47">
        <v>18</v>
      </c>
      <c r="P32" s="70">
        <f t="shared" si="0"/>
        <v>625</v>
      </c>
      <c r="Q32" s="70">
        <f t="shared" si="0"/>
        <v>614.99</v>
      </c>
      <c r="R32" s="47">
        <v>5</v>
      </c>
      <c r="S32" s="47">
        <v>5</v>
      </c>
      <c r="T32" s="47">
        <v>0</v>
      </c>
      <c r="U32" s="47">
        <v>0</v>
      </c>
      <c r="V32" s="47">
        <v>407</v>
      </c>
      <c r="W32" s="47">
        <v>407</v>
      </c>
      <c r="X32" s="47">
        <v>0</v>
      </c>
      <c r="Y32" s="47">
        <v>0</v>
      </c>
      <c r="Z32" s="65">
        <f t="shared" si="1"/>
        <v>412</v>
      </c>
      <c r="AA32" s="65">
        <f t="shared" si="1"/>
        <v>412</v>
      </c>
      <c r="AB32" s="36">
        <f t="shared" si="2"/>
        <v>1037</v>
      </c>
      <c r="AC32" s="36">
        <f t="shared" si="2"/>
        <v>1026.99</v>
      </c>
      <c r="AD32" s="29">
        <v>2306686</v>
      </c>
      <c r="AE32" s="29">
        <v>0</v>
      </c>
      <c r="AF32" s="29">
        <v>127607</v>
      </c>
      <c r="AG32" s="29">
        <v>58745</v>
      </c>
      <c r="AH32" s="29">
        <v>329420</v>
      </c>
      <c r="AI32" s="29">
        <v>231479</v>
      </c>
      <c r="AJ32" s="41">
        <f t="shared" si="3"/>
        <v>3053937</v>
      </c>
      <c r="AK32" s="30">
        <v>1391906</v>
      </c>
      <c r="AL32" s="30">
        <v>0</v>
      </c>
      <c r="AM32" s="42">
        <f t="shared" si="4"/>
        <v>1391906</v>
      </c>
      <c r="AN32" s="43">
        <f t="shared" si="5"/>
        <v>4445843</v>
      </c>
      <c r="AO32" s="57" t="s">
        <v>73</v>
      </c>
    </row>
    <row r="33" spans="1:41" ht="61.5">
      <c r="A33" s="46" t="s">
        <v>84</v>
      </c>
      <c r="B33" s="9" t="s">
        <v>57</v>
      </c>
      <c r="C33" s="46" t="s">
        <v>53</v>
      </c>
      <c r="D33" s="80">
        <v>35</v>
      </c>
      <c r="E33" s="77">
        <v>30.78</v>
      </c>
      <c r="F33" s="77">
        <v>553</v>
      </c>
      <c r="G33" s="77">
        <v>540.74</v>
      </c>
      <c r="H33" s="77">
        <v>453</v>
      </c>
      <c r="I33" s="77">
        <v>443.9</v>
      </c>
      <c r="J33" s="77">
        <v>138</v>
      </c>
      <c r="K33" s="77">
        <v>135.68</v>
      </c>
      <c r="L33" s="77">
        <v>5</v>
      </c>
      <c r="M33" s="77">
        <v>4.6</v>
      </c>
      <c r="N33" s="77">
        <v>3</v>
      </c>
      <c r="O33" s="77">
        <v>0.73</v>
      </c>
      <c r="P33" s="70">
        <f t="shared" si="0"/>
        <v>1187</v>
      </c>
      <c r="Q33" s="70">
        <f t="shared" si="0"/>
        <v>1156.4299999999998</v>
      </c>
      <c r="R33" s="77">
        <v>51</v>
      </c>
      <c r="S33" s="77">
        <v>51</v>
      </c>
      <c r="T33" s="77">
        <v>2</v>
      </c>
      <c r="U33" s="77">
        <v>2</v>
      </c>
      <c r="V33" s="77">
        <v>55</v>
      </c>
      <c r="W33" s="77">
        <v>55</v>
      </c>
      <c r="X33" s="77"/>
      <c r="Y33" s="77"/>
      <c r="Z33" s="65">
        <f t="shared" si="1"/>
        <v>108</v>
      </c>
      <c r="AA33" s="65">
        <f t="shared" si="1"/>
        <v>108</v>
      </c>
      <c r="AB33" s="36">
        <f t="shared" si="2"/>
        <v>1295</v>
      </c>
      <c r="AC33" s="36">
        <f t="shared" si="2"/>
        <v>1264.4299999999998</v>
      </c>
      <c r="AD33" s="78">
        <v>3230147</v>
      </c>
      <c r="AE33" s="79">
        <v>91426</v>
      </c>
      <c r="AF33" s="79">
        <v>6388</v>
      </c>
      <c r="AG33" s="79">
        <v>23759</v>
      </c>
      <c r="AH33" s="79">
        <v>635162</v>
      </c>
      <c r="AI33" s="79">
        <v>272978</v>
      </c>
      <c r="AJ33" s="41">
        <f t="shared" si="3"/>
        <v>4259860</v>
      </c>
      <c r="AK33" s="53">
        <v>623714.5</v>
      </c>
      <c r="AL33" s="30"/>
      <c r="AM33" s="42">
        <f t="shared" si="4"/>
        <v>623714.5</v>
      </c>
      <c r="AN33" s="43">
        <f t="shared" si="5"/>
        <v>4883574.5</v>
      </c>
      <c r="AO33" s="57"/>
    </row>
    <row r="34" spans="1:41" ht="61.5">
      <c r="A34" s="46" t="s">
        <v>51</v>
      </c>
      <c r="B34" s="9" t="s">
        <v>57</v>
      </c>
      <c r="C34" s="46" t="s">
        <v>53</v>
      </c>
      <c r="D34" s="47"/>
      <c r="E34" s="47"/>
      <c r="F34" s="47"/>
      <c r="G34" s="47"/>
      <c r="H34" s="47"/>
      <c r="I34" s="47"/>
      <c r="J34" s="47"/>
      <c r="K34" s="47"/>
      <c r="L34" s="47">
        <v>2</v>
      </c>
      <c r="M34" s="47">
        <v>2</v>
      </c>
      <c r="N34" s="47">
        <v>2031</v>
      </c>
      <c r="O34" s="47">
        <v>1954</v>
      </c>
      <c r="P34" s="70">
        <f>SUM(D34,F34,H34,J34,L34,N34)</f>
        <v>2033</v>
      </c>
      <c r="Q34" s="70">
        <f>SUM(E34,G34,I34,K34,M34,O34)</f>
        <v>1956</v>
      </c>
      <c r="R34" s="47">
        <v>53</v>
      </c>
      <c r="S34" s="47">
        <v>53</v>
      </c>
      <c r="T34" s="47"/>
      <c r="U34" s="47"/>
      <c r="V34" s="47">
        <v>8</v>
      </c>
      <c r="W34" s="47">
        <v>8</v>
      </c>
      <c r="X34" s="47"/>
      <c r="Y34" s="47"/>
      <c r="Z34" s="65">
        <f>SUM(R34,T34,V34,X34)</f>
        <v>61</v>
      </c>
      <c r="AA34" s="65">
        <f>SUM(S34,U34,W34,Y34)</f>
        <v>61</v>
      </c>
      <c r="AB34" s="36">
        <f>SUM(P34+Z34)</f>
        <v>2094</v>
      </c>
      <c r="AC34" s="36">
        <f>SUM(Q34+AA34)</f>
        <v>2017</v>
      </c>
      <c r="AD34" s="29">
        <v>5226853</v>
      </c>
      <c r="AE34" s="29">
        <v>357161</v>
      </c>
      <c r="AF34" s="29">
        <v>3375</v>
      </c>
      <c r="AG34" s="29">
        <v>167749</v>
      </c>
      <c r="AH34" s="29">
        <v>1073086</v>
      </c>
      <c r="AI34" s="29">
        <v>450277</v>
      </c>
      <c r="AJ34" s="41">
        <f>SUM(AD34:AI34)</f>
        <v>7278501</v>
      </c>
      <c r="AK34" s="30">
        <v>286913</v>
      </c>
      <c r="AL34" s="30"/>
      <c r="AM34" s="42">
        <f>SUM(AK34:AL34)</f>
        <v>286913</v>
      </c>
      <c r="AN34" s="43">
        <f>SUM(AJ34+AM34)</f>
        <v>7565414</v>
      </c>
      <c r="AO34" s="57"/>
    </row>
    <row r="35" spans="1:41" ht="15">
      <c r="A35" s="3"/>
      <c r="B35" s="3"/>
      <c r="C35" s="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37"/>
      <c r="Q35" s="37"/>
      <c r="R35" s="7"/>
      <c r="S35" s="7"/>
      <c r="T35" s="7"/>
      <c r="U35" s="7"/>
      <c r="V35" s="7"/>
      <c r="W35" s="7"/>
      <c r="X35" s="7"/>
      <c r="Y35" s="7"/>
      <c r="Z35" s="35"/>
      <c r="AA35" s="35"/>
      <c r="AB35" s="36"/>
      <c r="AC35" s="36"/>
      <c r="AD35" s="23"/>
      <c r="AE35" s="23"/>
      <c r="AF35" s="23"/>
      <c r="AG35" s="23"/>
      <c r="AH35" s="23"/>
      <c r="AI35" s="23"/>
      <c r="AJ35" s="41"/>
      <c r="AK35" s="22"/>
      <c r="AL35" s="22"/>
      <c r="AM35" s="42"/>
      <c r="AN35" s="43"/>
      <c r="AO35" s="4"/>
    </row>
    <row r="36" spans="1:41" ht="15">
      <c r="A36" s="3"/>
      <c r="B36" s="3"/>
      <c r="C36" s="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37"/>
      <c r="Q36" s="37"/>
      <c r="R36" s="7"/>
      <c r="S36" s="7"/>
      <c r="T36" s="7"/>
      <c r="U36" s="7"/>
      <c r="V36" s="7"/>
      <c r="W36" s="7"/>
      <c r="X36" s="7"/>
      <c r="Y36" s="7"/>
      <c r="Z36" s="35"/>
      <c r="AA36" s="35"/>
      <c r="AB36" s="36"/>
      <c r="AC36" s="36"/>
      <c r="AD36" s="23"/>
      <c r="AE36" s="23"/>
      <c r="AF36" s="23"/>
      <c r="AG36" s="23"/>
      <c r="AH36" s="23"/>
      <c r="AI36" s="23"/>
      <c r="AJ36" s="41"/>
      <c r="AK36" s="22"/>
      <c r="AL36" s="22"/>
      <c r="AM36" s="42"/>
      <c r="AN36" s="43"/>
      <c r="AO36" s="4"/>
    </row>
    <row r="37" spans="1:41" ht="15">
      <c r="A37" s="3"/>
      <c r="B37" s="3"/>
      <c r="C37" s="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37"/>
      <c r="Q37" s="37"/>
      <c r="R37" s="7"/>
      <c r="S37" s="7"/>
      <c r="T37" s="7"/>
      <c r="U37" s="7"/>
      <c r="V37" s="7"/>
      <c r="W37" s="7"/>
      <c r="X37" s="7"/>
      <c r="Y37" s="7"/>
      <c r="Z37" s="35"/>
      <c r="AA37" s="35"/>
      <c r="AB37" s="36"/>
      <c r="AC37" s="36"/>
      <c r="AD37" s="23"/>
      <c r="AE37" s="23"/>
      <c r="AF37" s="23"/>
      <c r="AG37" s="23"/>
      <c r="AH37" s="23"/>
      <c r="AI37" s="23"/>
      <c r="AJ37" s="41"/>
      <c r="AK37" s="22"/>
      <c r="AL37" s="22"/>
      <c r="AM37" s="42"/>
      <c r="AN37" s="43"/>
      <c r="AO37" s="4"/>
    </row>
    <row r="38" spans="1:41" ht="15">
      <c r="A38" s="3"/>
      <c r="B38" s="3"/>
      <c r="C38" s="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37"/>
      <c r="Q38" s="37"/>
      <c r="R38" s="7"/>
      <c r="S38" s="7"/>
      <c r="T38" s="7"/>
      <c r="U38" s="7"/>
      <c r="V38" s="7"/>
      <c r="W38" s="7"/>
      <c r="X38" s="7"/>
      <c r="Y38" s="7"/>
      <c r="Z38" s="35"/>
      <c r="AA38" s="35"/>
      <c r="AB38" s="36"/>
      <c r="AC38" s="36"/>
      <c r="AD38" s="23"/>
      <c r="AE38" s="23"/>
      <c r="AF38" s="23"/>
      <c r="AG38" s="23"/>
      <c r="AH38" s="23"/>
      <c r="AI38" s="23"/>
      <c r="AJ38" s="41"/>
      <c r="AK38" s="22"/>
      <c r="AL38" s="22"/>
      <c r="AM38" s="42"/>
      <c r="AN38" s="43"/>
      <c r="AO38" s="4"/>
    </row>
    <row r="39" spans="1:41" ht="15">
      <c r="A39" s="3"/>
      <c r="B39" s="3"/>
      <c r="C39" s="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37"/>
      <c r="Q39" s="37"/>
      <c r="R39" s="7"/>
      <c r="S39" s="7"/>
      <c r="T39" s="7"/>
      <c r="U39" s="7"/>
      <c r="V39" s="7"/>
      <c r="W39" s="7"/>
      <c r="X39" s="7"/>
      <c r="Y39" s="7"/>
      <c r="Z39" s="35"/>
      <c r="AA39" s="35"/>
      <c r="AB39" s="36"/>
      <c r="AC39" s="36"/>
      <c r="AD39" s="23"/>
      <c r="AE39" s="23"/>
      <c r="AF39" s="23"/>
      <c r="AG39" s="23"/>
      <c r="AH39" s="23"/>
      <c r="AI39" s="23"/>
      <c r="AJ39" s="41"/>
      <c r="AK39" s="22"/>
      <c r="AL39" s="22"/>
      <c r="AM39" s="42"/>
      <c r="AN39" s="43"/>
      <c r="AO39" s="4"/>
    </row>
    <row r="40" spans="1:41" ht="15">
      <c r="A40" s="3"/>
      <c r="B40" s="3"/>
      <c r="C40" s="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37"/>
      <c r="Q40" s="37"/>
      <c r="R40" s="7"/>
      <c r="S40" s="7"/>
      <c r="T40" s="7"/>
      <c r="U40" s="7"/>
      <c r="V40" s="7"/>
      <c r="W40" s="7"/>
      <c r="X40" s="7"/>
      <c r="Y40" s="7"/>
      <c r="Z40" s="35"/>
      <c r="AA40" s="35"/>
      <c r="AB40" s="36"/>
      <c r="AC40" s="36"/>
      <c r="AD40" s="23"/>
      <c r="AE40" s="23"/>
      <c r="AF40" s="23"/>
      <c r="AG40" s="23"/>
      <c r="AH40" s="23"/>
      <c r="AI40" s="23"/>
      <c r="AJ40" s="41"/>
      <c r="AK40" s="22"/>
      <c r="AL40" s="22"/>
      <c r="AM40" s="42"/>
      <c r="AN40" s="43"/>
      <c r="AO40" s="4"/>
    </row>
    <row r="41" spans="1:41" ht="15">
      <c r="A41" s="3"/>
      <c r="B41" s="3"/>
      <c r="C41" s="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37"/>
      <c r="Q41" s="37"/>
      <c r="R41" s="7"/>
      <c r="S41" s="7"/>
      <c r="T41" s="7"/>
      <c r="U41" s="7"/>
      <c r="V41" s="7"/>
      <c r="W41" s="7"/>
      <c r="X41" s="7"/>
      <c r="Y41" s="7"/>
      <c r="Z41" s="35"/>
      <c r="AA41" s="35"/>
      <c r="AB41" s="36"/>
      <c r="AC41" s="36"/>
      <c r="AD41" s="23"/>
      <c r="AE41" s="23"/>
      <c r="AF41" s="23"/>
      <c r="AG41" s="23"/>
      <c r="AH41" s="23"/>
      <c r="AI41" s="23"/>
      <c r="AJ41" s="41"/>
      <c r="AK41" s="22"/>
      <c r="AL41" s="22"/>
      <c r="AM41" s="42"/>
      <c r="AN41" s="43"/>
      <c r="AO41" s="4"/>
    </row>
    <row r="42" spans="1:41" ht="15">
      <c r="A42" s="3"/>
      <c r="B42" s="3"/>
      <c r="C42" s="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37"/>
      <c r="Q42" s="37"/>
      <c r="R42" s="7"/>
      <c r="S42" s="7"/>
      <c r="T42" s="7"/>
      <c r="U42" s="7"/>
      <c r="V42" s="7"/>
      <c r="W42" s="7"/>
      <c r="X42" s="7"/>
      <c r="Y42" s="7"/>
      <c r="Z42" s="35"/>
      <c r="AA42" s="35"/>
      <c r="AB42" s="36"/>
      <c r="AC42" s="36"/>
      <c r="AD42" s="23"/>
      <c r="AE42" s="23"/>
      <c r="AF42" s="23"/>
      <c r="AG42" s="23"/>
      <c r="AH42" s="23"/>
      <c r="AI42" s="23"/>
      <c r="AJ42" s="41"/>
      <c r="AK42" s="22"/>
      <c r="AL42" s="22"/>
      <c r="AM42" s="42"/>
      <c r="AN42" s="43"/>
      <c r="AO42" s="4"/>
    </row>
    <row r="43" spans="1:41" ht="15">
      <c r="A43" s="3"/>
      <c r="B43" s="3"/>
      <c r="C43" s="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37"/>
      <c r="Q43" s="37"/>
      <c r="R43" s="7"/>
      <c r="S43" s="7"/>
      <c r="T43" s="7"/>
      <c r="U43" s="7"/>
      <c r="V43" s="7"/>
      <c r="W43" s="7"/>
      <c r="X43" s="7"/>
      <c r="Y43" s="7"/>
      <c r="Z43" s="35"/>
      <c r="AA43" s="35"/>
      <c r="AB43" s="36"/>
      <c r="AC43" s="36"/>
      <c r="AD43" s="23"/>
      <c r="AE43" s="23"/>
      <c r="AF43" s="23"/>
      <c r="AG43" s="23"/>
      <c r="AH43" s="23"/>
      <c r="AI43" s="23"/>
      <c r="AJ43" s="41"/>
      <c r="AK43" s="22"/>
      <c r="AL43" s="22"/>
      <c r="AM43" s="42"/>
      <c r="AN43" s="43"/>
      <c r="AO43" s="4"/>
    </row>
    <row r="44" spans="1:41" ht="15">
      <c r="A44" s="3"/>
      <c r="B44" s="3"/>
      <c r="C44" s="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37"/>
      <c r="Q44" s="37"/>
      <c r="R44" s="7"/>
      <c r="S44" s="7"/>
      <c r="T44" s="7"/>
      <c r="U44" s="7"/>
      <c r="V44" s="7"/>
      <c r="W44" s="7"/>
      <c r="X44" s="7"/>
      <c r="Y44" s="7"/>
      <c r="Z44" s="35"/>
      <c r="AA44" s="35"/>
      <c r="AB44" s="36"/>
      <c r="AC44" s="36"/>
      <c r="AD44" s="23"/>
      <c r="AE44" s="23"/>
      <c r="AF44" s="23"/>
      <c r="AG44" s="23"/>
      <c r="AH44" s="23"/>
      <c r="AI44" s="23"/>
      <c r="AJ44" s="41"/>
      <c r="AK44" s="22"/>
      <c r="AL44" s="22"/>
      <c r="AM44" s="42"/>
      <c r="AN44" s="43"/>
      <c r="AO44" s="4"/>
    </row>
    <row r="45" spans="1:41" ht="15">
      <c r="A45" s="3"/>
      <c r="B45" s="3"/>
      <c r="C45" s="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37"/>
      <c r="Q45" s="37"/>
      <c r="R45" s="7"/>
      <c r="S45" s="7"/>
      <c r="T45" s="7"/>
      <c r="U45" s="7"/>
      <c r="V45" s="7"/>
      <c r="W45" s="7"/>
      <c r="X45" s="7"/>
      <c r="Y45" s="7"/>
      <c r="Z45" s="35"/>
      <c r="AA45" s="35"/>
      <c r="AB45" s="36"/>
      <c r="AC45" s="36"/>
      <c r="AD45" s="23"/>
      <c r="AE45" s="23"/>
      <c r="AF45" s="23"/>
      <c r="AG45" s="23"/>
      <c r="AH45" s="23"/>
      <c r="AI45" s="23"/>
      <c r="AJ45" s="41"/>
      <c r="AK45" s="22"/>
      <c r="AL45" s="22"/>
      <c r="AM45" s="42"/>
      <c r="AN45" s="43"/>
      <c r="AO45" s="4"/>
    </row>
    <row r="46" spans="1:41" ht="15">
      <c r="A46" s="3"/>
      <c r="B46" s="3"/>
      <c r="C46" s="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7"/>
      <c r="Q46" s="37"/>
      <c r="R46" s="7"/>
      <c r="S46" s="7"/>
      <c r="T46" s="7"/>
      <c r="U46" s="7"/>
      <c r="V46" s="7"/>
      <c r="W46" s="7"/>
      <c r="X46" s="7"/>
      <c r="Y46" s="7"/>
      <c r="Z46" s="35"/>
      <c r="AA46" s="35"/>
      <c r="AB46" s="36"/>
      <c r="AC46" s="36"/>
      <c r="AD46" s="23"/>
      <c r="AE46" s="23"/>
      <c r="AF46" s="23"/>
      <c r="AG46" s="23"/>
      <c r="AH46" s="23"/>
      <c r="AI46" s="23"/>
      <c r="AJ46" s="41"/>
      <c r="AK46" s="22"/>
      <c r="AL46" s="22"/>
      <c r="AM46" s="42"/>
      <c r="AN46" s="43"/>
      <c r="AO46" s="4"/>
    </row>
    <row r="47" spans="1:41" ht="15">
      <c r="A47" s="3"/>
      <c r="B47" s="3"/>
      <c r="C47" s="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37"/>
      <c r="Q47" s="37"/>
      <c r="R47" s="7"/>
      <c r="S47" s="7"/>
      <c r="T47" s="7"/>
      <c r="U47" s="7"/>
      <c r="V47" s="7"/>
      <c r="W47" s="7"/>
      <c r="X47" s="7"/>
      <c r="Y47" s="7"/>
      <c r="Z47" s="35"/>
      <c r="AA47" s="35"/>
      <c r="AB47" s="36"/>
      <c r="AC47" s="36"/>
      <c r="AD47" s="23"/>
      <c r="AE47" s="23"/>
      <c r="AF47" s="23"/>
      <c r="AG47" s="23"/>
      <c r="AH47" s="23"/>
      <c r="AI47" s="23"/>
      <c r="AJ47" s="41"/>
      <c r="AK47" s="22"/>
      <c r="AL47" s="22"/>
      <c r="AM47" s="42"/>
      <c r="AN47" s="43"/>
      <c r="AO47" s="4"/>
    </row>
    <row r="48" spans="1:41" ht="15">
      <c r="A48" s="3"/>
      <c r="B48" s="3"/>
      <c r="C48" s="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37"/>
      <c r="Q48" s="37"/>
      <c r="R48" s="7"/>
      <c r="S48" s="7"/>
      <c r="T48" s="7"/>
      <c r="U48" s="7"/>
      <c r="V48" s="7"/>
      <c r="W48" s="7"/>
      <c r="X48" s="7"/>
      <c r="Y48" s="7"/>
      <c r="Z48" s="35"/>
      <c r="AA48" s="35"/>
      <c r="AB48" s="36"/>
      <c r="AC48" s="36"/>
      <c r="AD48" s="23"/>
      <c r="AE48" s="23"/>
      <c r="AF48" s="23"/>
      <c r="AG48" s="23"/>
      <c r="AH48" s="23"/>
      <c r="AI48" s="23"/>
      <c r="AJ48" s="41"/>
      <c r="AK48" s="22"/>
      <c r="AL48" s="22"/>
      <c r="AM48" s="42"/>
      <c r="AN48" s="43"/>
      <c r="AO48" s="4"/>
    </row>
    <row r="49" spans="1:41" ht="15">
      <c r="A49" s="3"/>
      <c r="B49" s="3"/>
      <c r="C49" s="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37"/>
      <c r="Q49" s="37"/>
      <c r="R49" s="7"/>
      <c r="S49" s="7"/>
      <c r="T49" s="7"/>
      <c r="U49" s="7"/>
      <c r="V49" s="7"/>
      <c r="W49" s="7"/>
      <c r="X49" s="7"/>
      <c r="Y49" s="7"/>
      <c r="Z49" s="35"/>
      <c r="AA49" s="35"/>
      <c r="AB49" s="36"/>
      <c r="AC49" s="36"/>
      <c r="AD49" s="23"/>
      <c r="AE49" s="23"/>
      <c r="AF49" s="23"/>
      <c r="AG49" s="23"/>
      <c r="AH49" s="23"/>
      <c r="AI49" s="23"/>
      <c r="AJ49" s="41"/>
      <c r="AK49" s="22"/>
      <c r="AL49" s="22"/>
      <c r="AM49" s="42"/>
      <c r="AN49" s="43"/>
      <c r="AO49" s="4"/>
    </row>
    <row r="50" spans="1:41" ht="15">
      <c r="A50" s="3"/>
      <c r="B50" s="3"/>
      <c r="C50" s="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37"/>
      <c r="Q50" s="37"/>
      <c r="R50" s="7"/>
      <c r="S50" s="7"/>
      <c r="T50" s="7"/>
      <c r="U50" s="7"/>
      <c r="V50" s="7"/>
      <c r="W50" s="7"/>
      <c r="X50" s="7"/>
      <c r="Y50" s="7"/>
      <c r="Z50" s="35"/>
      <c r="AA50" s="35"/>
      <c r="AB50" s="36"/>
      <c r="AC50" s="36"/>
      <c r="AD50" s="23"/>
      <c r="AE50" s="23"/>
      <c r="AF50" s="23"/>
      <c r="AG50" s="23"/>
      <c r="AH50" s="23"/>
      <c r="AI50" s="23"/>
      <c r="AJ50" s="41"/>
      <c r="AK50" s="22"/>
      <c r="AL50" s="22"/>
      <c r="AM50" s="42"/>
      <c r="AN50" s="43"/>
      <c r="AO50" s="4"/>
    </row>
    <row r="51" spans="1:41" ht="15">
      <c r="A51" s="3"/>
      <c r="B51" s="3"/>
      <c r="C51" s="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37"/>
      <c r="Q51" s="37"/>
      <c r="R51" s="7"/>
      <c r="S51" s="7"/>
      <c r="T51" s="7"/>
      <c r="U51" s="7"/>
      <c r="V51" s="7"/>
      <c r="W51" s="7"/>
      <c r="X51" s="7"/>
      <c r="Y51" s="7"/>
      <c r="Z51" s="35"/>
      <c r="AA51" s="35"/>
      <c r="AB51" s="36"/>
      <c r="AC51" s="36"/>
      <c r="AD51" s="23"/>
      <c r="AE51" s="23"/>
      <c r="AF51" s="23"/>
      <c r="AG51" s="23"/>
      <c r="AH51" s="23"/>
      <c r="AI51" s="23"/>
      <c r="AJ51" s="41"/>
      <c r="AK51" s="22"/>
      <c r="AL51" s="22"/>
      <c r="AM51" s="42"/>
      <c r="AN51" s="43"/>
      <c r="AO51" s="4"/>
    </row>
    <row r="52" spans="1:41" ht="15">
      <c r="A52" s="3"/>
      <c r="B52" s="3"/>
      <c r="C52" s="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37"/>
      <c r="Q52" s="37"/>
      <c r="R52" s="7"/>
      <c r="S52" s="7"/>
      <c r="T52" s="7"/>
      <c r="U52" s="7"/>
      <c r="V52" s="7"/>
      <c r="W52" s="7"/>
      <c r="X52" s="7"/>
      <c r="Y52" s="7"/>
      <c r="Z52" s="35"/>
      <c r="AA52" s="35"/>
      <c r="AB52" s="36"/>
      <c r="AC52" s="36"/>
      <c r="AD52" s="23"/>
      <c r="AE52" s="23"/>
      <c r="AF52" s="23"/>
      <c r="AG52" s="23"/>
      <c r="AH52" s="23"/>
      <c r="AI52" s="23"/>
      <c r="AJ52" s="41"/>
      <c r="AK52" s="22"/>
      <c r="AL52" s="22"/>
      <c r="AM52" s="42"/>
      <c r="AN52" s="43"/>
      <c r="AO52" s="4"/>
    </row>
    <row r="53" spans="1:41" ht="15">
      <c r="A53" s="3"/>
      <c r="B53" s="3"/>
      <c r="C53" s="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37"/>
      <c r="Q53" s="37"/>
      <c r="R53" s="7"/>
      <c r="S53" s="7"/>
      <c r="T53" s="7"/>
      <c r="U53" s="7"/>
      <c r="V53" s="7"/>
      <c r="W53" s="7"/>
      <c r="X53" s="7"/>
      <c r="Y53" s="7"/>
      <c r="Z53" s="35"/>
      <c r="AA53" s="35"/>
      <c r="AB53" s="36"/>
      <c r="AC53" s="36"/>
      <c r="AD53" s="23"/>
      <c r="AE53" s="23"/>
      <c r="AF53" s="23"/>
      <c r="AG53" s="23"/>
      <c r="AH53" s="23"/>
      <c r="AI53" s="23"/>
      <c r="AJ53" s="41"/>
      <c r="AK53" s="22"/>
      <c r="AL53" s="22"/>
      <c r="AM53" s="42"/>
      <c r="AN53" s="43"/>
      <c r="AO53" s="4"/>
    </row>
    <row r="54" spans="1:41" ht="15">
      <c r="A54" s="3"/>
      <c r="B54" s="3"/>
      <c r="C54" s="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37"/>
      <c r="Q54" s="37"/>
      <c r="R54" s="7"/>
      <c r="S54" s="7"/>
      <c r="T54" s="7"/>
      <c r="U54" s="7"/>
      <c r="V54" s="7"/>
      <c r="W54" s="7"/>
      <c r="X54" s="7"/>
      <c r="Y54" s="7"/>
      <c r="Z54" s="35"/>
      <c r="AA54" s="35"/>
      <c r="AB54" s="36"/>
      <c r="AC54" s="36"/>
      <c r="AD54" s="23"/>
      <c r="AE54" s="23"/>
      <c r="AF54" s="23"/>
      <c r="AG54" s="23"/>
      <c r="AH54" s="23"/>
      <c r="AI54" s="23"/>
      <c r="AJ54" s="41"/>
      <c r="AK54" s="22"/>
      <c r="AL54" s="22"/>
      <c r="AM54" s="42"/>
      <c r="AN54" s="43"/>
      <c r="AO54" s="4"/>
    </row>
    <row r="55" spans="1:41" ht="15">
      <c r="A55" s="3"/>
      <c r="B55" s="3"/>
      <c r="C55" s="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37"/>
      <c r="Q55" s="37"/>
      <c r="R55" s="7"/>
      <c r="S55" s="7"/>
      <c r="T55" s="7"/>
      <c r="U55" s="7"/>
      <c r="V55" s="7"/>
      <c r="W55" s="7"/>
      <c r="X55" s="7"/>
      <c r="Y55" s="7"/>
      <c r="Z55" s="35"/>
      <c r="AA55" s="35"/>
      <c r="AB55" s="36"/>
      <c r="AC55" s="36"/>
      <c r="AD55" s="23"/>
      <c r="AE55" s="23"/>
      <c r="AF55" s="23"/>
      <c r="AG55" s="23"/>
      <c r="AH55" s="23"/>
      <c r="AI55" s="23"/>
      <c r="AJ55" s="41"/>
      <c r="AK55" s="22"/>
      <c r="AL55" s="22"/>
      <c r="AM55" s="42"/>
      <c r="AN55" s="43"/>
      <c r="AO55" s="4"/>
    </row>
    <row r="56" spans="1:41" ht="15">
      <c r="A56" s="3"/>
      <c r="B56" s="3"/>
      <c r="C56" s="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37"/>
      <c r="Q56" s="37"/>
      <c r="R56" s="7"/>
      <c r="S56" s="7"/>
      <c r="T56" s="7"/>
      <c r="U56" s="7"/>
      <c r="V56" s="7"/>
      <c r="W56" s="7"/>
      <c r="X56" s="7"/>
      <c r="Y56" s="7"/>
      <c r="Z56" s="35"/>
      <c r="AA56" s="35"/>
      <c r="AB56" s="36"/>
      <c r="AC56" s="36"/>
      <c r="AD56" s="23"/>
      <c r="AE56" s="23"/>
      <c r="AF56" s="23"/>
      <c r="AG56" s="23"/>
      <c r="AH56" s="23"/>
      <c r="AI56" s="23"/>
      <c r="AJ56" s="41"/>
      <c r="AK56" s="22"/>
      <c r="AL56" s="22"/>
      <c r="AM56" s="42"/>
      <c r="AN56" s="43"/>
      <c r="AO56" s="4"/>
    </row>
    <row r="57" spans="1:41" ht="15">
      <c r="A57" s="3"/>
      <c r="B57" s="3"/>
      <c r="C57" s="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37"/>
      <c r="Q57" s="37"/>
      <c r="R57" s="7"/>
      <c r="S57" s="7"/>
      <c r="T57" s="7"/>
      <c r="U57" s="7"/>
      <c r="V57" s="7"/>
      <c r="W57" s="7"/>
      <c r="X57" s="7"/>
      <c r="Y57" s="7"/>
      <c r="Z57" s="35"/>
      <c r="AA57" s="35"/>
      <c r="AB57" s="36"/>
      <c r="AC57" s="36"/>
      <c r="AD57" s="23"/>
      <c r="AE57" s="23"/>
      <c r="AF57" s="23"/>
      <c r="AG57" s="23"/>
      <c r="AH57" s="23"/>
      <c r="AI57" s="23"/>
      <c r="AJ57" s="41"/>
      <c r="AK57" s="22"/>
      <c r="AL57" s="22"/>
      <c r="AM57" s="42"/>
      <c r="AN57" s="43"/>
      <c r="AO57" s="4"/>
    </row>
    <row r="58" spans="1:41" ht="15">
      <c r="A58" s="3"/>
      <c r="B58" s="3"/>
      <c r="C58" s="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37"/>
      <c r="Q58" s="37"/>
      <c r="R58" s="7"/>
      <c r="S58" s="7"/>
      <c r="T58" s="7"/>
      <c r="U58" s="7"/>
      <c r="V58" s="7"/>
      <c r="W58" s="7"/>
      <c r="X58" s="7"/>
      <c r="Y58" s="7"/>
      <c r="Z58" s="35"/>
      <c r="AA58" s="35"/>
      <c r="AB58" s="36"/>
      <c r="AC58" s="36"/>
      <c r="AD58" s="23"/>
      <c r="AE58" s="23"/>
      <c r="AF58" s="23"/>
      <c r="AG58" s="23"/>
      <c r="AH58" s="23"/>
      <c r="AI58" s="23"/>
      <c r="AJ58" s="41"/>
      <c r="AK58" s="22"/>
      <c r="AL58" s="22"/>
      <c r="AM58" s="42"/>
      <c r="AN58" s="43"/>
      <c r="AO58" s="4"/>
    </row>
    <row r="59" spans="1:41" ht="15">
      <c r="A59" s="3"/>
      <c r="B59" s="3"/>
      <c r="C59" s="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37"/>
      <c r="Q59" s="37"/>
      <c r="R59" s="7"/>
      <c r="S59" s="7"/>
      <c r="T59" s="7"/>
      <c r="U59" s="7"/>
      <c r="V59" s="7"/>
      <c r="W59" s="7"/>
      <c r="X59" s="7"/>
      <c r="Y59" s="7"/>
      <c r="Z59" s="35"/>
      <c r="AA59" s="35"/>
      <c r="AB59" s="36"/>
      <c r="AC59" s="36"/>
      <c r="AD59" s="23"/>
      <c r="AE59" s="23"/>
      <c r="AF59" s="23"/>
      <c r="AG59" s="23"/>
      <c r="AH59" s="23"/>
      <c r="AI59" s="23"/>
      <c r="AJ59" s="41"/>
      <c r="AK59" s="22"/>
      <c r="AL59" s="22"/>
      <c r="AM59" s="42"/>
      <c r="AN59" s="43"/>
      <c r="AO59" s="4"/>
    </row>
    <row r="60" spans="1:41" ht="15">
      <c r="A60" s="3"/>
      <c r="B60" s="3"/>
      <c r="C60" s="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37"/>
      <c r="Q60" s="37"/>
      <c r="R60" s="7"/>
      <c r="S60" s="7"/>
      <c r="T60" s="7"/>
      <c r="U60" s="7"/>
      <c r="V60" s="7"/>
      <c r="W60" s="7"/>
      <c r="X60" s="7"/>
      <c r="Y60" s="7"/>
      <c r="Z60" s="35"/>
      <c r="AA60" s="35"/>
      <c r="AB60" s="36"/>
      <c r="AC60" s="36"/>
      <c r="AD60" s="23"/>
      <c r="AE60" s="23"/>
      <c r="AF60" s="23"/>
      <c r="AG60" s="23"/>
      <c r="AH60" s="23"/>
      <c r="AI60" s="23"/>
      <c r="AJ60" s="41"/>
      <c r="AK60" s="22"/>
      <c r="AL60" s="22"/>
      <c r="AM60" s="42"/>
      <c r="AN60" s="43"/>
      <c r="AO60" s="4"/>
    </row>
    <row r="61" spans="1:41" ht="15">
      <c r="A61" s="3"/>
      <c r="B61" s="3"/>
      <c r="C61" s="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37"/>
      <c r="Q61" s="37"/>
      <c r="R61" s="7"/>
      <c r="S61" s="7"/>
      <c r="T61" s="7"/>
      <c r="U61" s="7"/>
      <c r="V61" s="7"/>
      <c r="W61" s="7"/>
      <c r="X61" s="7"/>
      <c r="Y61" s="7"/>
      <c r="Z61" s="35"/>
      <c r="AA61" s="35"/>
      <c r="AB61" s="36"/>
      <c r="AC61" s="36"/>
      <c r="AD61" s="23"/>
      <c r="AE61" s="23"/>
      <c r="AF61" s="23"/>
      <c r="AG61" s="23"/>
      <c r="AH61" s="23"/>
      <c r="AI61" s="23"/>
      <c r="AJ61" s="41"/>
      <c r="AK61" s="22"/>
      <c r="AL61" s="22"/>
      <c r="AM61" s="42"/>
      <c r="AN61" s="43"/>
      <c r="AO61" s="4"/>
    </row>
    <row r="62" spans="1:41" ht="15">
      <c r="A62" s="3"/>
      <c r="B62" s="3"/>
      <c r="C62" s="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37"/>
      <c r="Q62" s="37"/>
      <c r="R62" s="7"/>
      <c r="S62" s="7"/>
      <c r="T62" s="7"/>
      <c r="U62" s="7"/>
      <c r="V62" s="7"/>
      <c r="W62" s="7"/>
      <c r="X62" s="7"/>
      <c r="Y62" s="7"/>
      <c r="Z62" s="35"/>
      <c r="AA62" s="35"/>
      <c r="AB62" s="36"/>
      <c r="AC62" s="36"/>
      <c r="AD62" s="23"/>
      <c r="AE62" s="23"/>
      <c r="AF62" s="23"/>
      <c r="AG62" s="23"/>
      <c r="AH62" s="23"/>
      <c r="AI62" s="23"/>
      <c r="AJ62" s="41"/>
      <c r="AK62" s="22"/>
      <c r="AL62" s="22"/>
      <c r="AM62" s="42"/>
      <c r="AN62" s="43"/>
      <c r="AO62" s="4"/>
    </row>
    <row r="63" spans="1:41" ht="15">
      <c r="A63" s="3"/>
      <c r="B63" s="3"/>
      <c r="C63" s="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37"/>
      <c r="Q63" s="37"/>
      <c r="R63" s="7"/>
      <c r="S63" s="7"/>
      <c r="T63" s="7"/>
      <c r="U63" s="7"/>
      <c r="V63" s="7"/>
      <c r="W63" s="7"/>
      <c r="X63" s="7"/>
      <c r="Y63" s="7"/>
      <c r="Z63" s="35"/>
      <c r="AA63" s="35"/>
      <c r="AB63" s="36"/>
      <c r="AC63" s="36"/>
      <c r="AD63" s="23"/>
      <c r="AE63" s="23"/>
      <c r="AF63" s="23"/>
      <c r="AG63" s="23"/>
      <c r="AH63" s="23"/>
      <c r="AI63" s="23"/>
      <c r="AJ63" s="41"/>
      <c r="AK63" s="22"/>
      <c r="AL63" s="22"/>
      <c r="AM63" s="42"/>
      <c r="AN63" s="43"/>
      <c r="AO63" s="4"/>
    </row>
    <row r="64" spans="1:41" ht="15">
      <c r="A64" s="3"/>
      <c r="B64" s="3"/>
      <c r="C64" s="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37"/>
      <c r="Q64" s="37"/>
      <c r="R64" s="7"/>
      <c r="S64" s="7"/>
      <c r="T64" s="7"/>
      <c r="U64" s="7"/>
      <c r="V64" s="7"/>
      <c r="W64" s="7"/>
      <c r="X64" s="7"/>
      <c r="Y64" s="7"/>
      <c r="Z64" s="35"/>
      <c r="AA64" s="35"/>
      <c r="AB64" s="36"/>
      <c r="AC64" s="36"/>
      <c r="AD64" s="23"/>
      <c r="AE64" s="23"/>
      <c r="AF64" s="23"/>
      <c r="AG64" s="23"/>
      <c r="AH64" s="23"/>
      <c r="AI64" s="23"/>
      <c r="AJ64" s="41"/>
      <c r="AK64" s="22"/>
      <c r="AL64" s="22"/>
      <c r="AM64" s="42"/>
      <c r="AN64" s="43"/>
      <c r="AO64" s="4"/>
    </row>
    <row r="65" spans="1:41" ht="15">
      <c r="A65" s="3"/>
      <c r="B65" s="3"/>
      <c r="C65" s="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37"/>
      <c r="Q65" s="37"/>
      <c r="R65" s="7"/>
      <c r="S65" s="7"/>
      <c r="T65" s="7"/>
      <c r="U65" s="7"/>
      <c r="V65" s="7"/>
      <c r="W65" s="7"/>
      <c r="X65" s="7"/>
      <c r="Y65" s="7"/>
      <c r="Z65" s="35"/>
      <c r="AA65" s="35"/>
      <c r="AB65" s="36"/>
      <c r="AC65" s="36"/>
      <c r="AD65" s="23"/>
      <c r="AE65" s="23"/>
      <c r="AF65" s="23"/>
      <c r="AG65" s="23"/>
      <c r="AH65" s="23"/>
      <c r="AI65" s="23"/>
      <c r="AJ65" s="41"/>
      <c r="AK65" s="22"/>
      <c r="AL65" s="22"/>
      <c r="AM65" s="42"/>
      <c r="AN65" s="43"/>
      <c r="AO65" s="4"/>
    </row>
    <row r="66" spans="1:41" ht="15">
      <c r="A66" s="3"/>
      <c r="B66" s="3"/>
      <c r="C66" s="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37"/>
      <c r="Q66" s="37"/>
      <c r="R66" s="7"/>
      <c r="S66" s="7"/>
      <c r="T66" s="7"/>
      <c r="U66" s="7"/>
      <c r="V66" s="7"/>
      <c r="W66" s="7"/>
      <c r="X66" s="7"/>
      <c r="Y66" s="7"/>
      <c r="Z66" s="35"/>
      <c r="AA66" s="35"/>
      <c r="AB66" s="36"/>
      <c r="AC66" s="36"/>
      <c r="AD66" s="23"/>
      <c r="AE66" s="23"/>
      <c r="AF66" s="23"/>
      <c r="AG66" s="23"/>
      <c r="AH66" s="23"/>
      <c r="AI66" s="23"/>
      <c r="AJ66" s="41"/>
      <c r="AK66" s="22"/>
      <c r="AL66" s="22"/>
      <c r="AM66" s="42"/>
      <c r="AN66" s="43"/>
      <c r="AO66" s="4"/>
    </row>
    <row r="67" spans="1:41" ht="15">
      <c r="A67" s="3"/>
      <c r="B67" s="3"/>
      <c r="C67" s="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37"/>
      <c r="Q67" s="37"/>
      <c r="R67" s="7"/>
      <c r="S67" s="7"/>
      <c r="T67" s="7"/>
      <c r="U67" s="7"/>
      <c r="V67" s="7"/>
      <c r="W67" s="7"/>
      <c r="X67" s="7"/>
      <c r="Y67" s="7"/>
      <c r="Z67" s="35"/>
      <c r="AA67" s="35"/>
      <c r="AB67" s="36"/>
      <c r="AC67" s="36"/>
      <c r="AD67" s="23"/>
      <c r="AE67" s="23"/>
      <c r="AF67" s="23"/>
      <c r="AG67" s="23"/>
      <c r="AH67" s="23"/>
      <c r="AI67" s="23"/>
      <c r="AJ67" s="41"/>
      <c r="AK67" s="22"/>
      <c r="AL67" s="22"/>
      <c r="AM67" s="42"/>
      <c r="AN67" s="43"/>
      <c r="AO67" s="4"/>
    </row>
    <row r="68" spans="1:41" ht="15">
      <c r="A68" s="3"/>
      <c r="B68" s="3"/>
      <c r="C68" s="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37"/>
      <c r="Q68" s="37"/>
      <c r="R68" s="7"/>
      <c r="S68" s="7"/>
      <c r="T68" s="7"/>
      <c r="U68" s="7"/>
      <c r="V68" s="7"/>
      <c r="W68" s="7"/>
      <c r="X68" s="7"/>
      <c r="Y68" s="7"/>
      <c r="Z68" s="35"/>
      <c r="AA68" s="35"/>
      <c r="AB68" s="36"/>
      <c r="AC68" s="36"/>
      <c r="AD68" s="23"/>
      <c r="AE68" s="23"/>
      <c r="AF68" s="23"/>
      <c r="AG68" s="23"/>
      <c r="AH68" s="23"/>
      <c r="AI68" s="23"/>
      <c r="AJ68" s="41"/>
      <c r="AK68" s="22"/>
      <c r="AL68" s="22"/>
      <c r="AM68" s="42"/>
      <c r="AN68" s="43"/>
      <c r="AO68" s="4"/>
    </row>
    <row r="69" spans="1:41" ht="15">
      <c r="A69" s="3"/>
      <c r="B69" s="3"/>
      <c r="C69" s="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37"/>
      <c r="Q69" s="37"/>
      <c r="R69" s="7"/>
      <c r="S69" s="7"/>
      <c r="T69" s="7"/>
      <c r="U69" s="7"/>
      <c r="V69" s="7"/>
      <c r="W69" s="7"/>
      <c r="X69" s="7"/>
      <c r="Y69" s="7"/>
      <c r="Z69" s="35"/>
      <c r="AA69" s="35"/>
      <c r="AB69" s="36"/>
      <c r="AC69" s="36"/>
      <c r="AD69" s="23"/>
      <c r="AE69" s="23"/>
      <c r="AF69" s="23"/>
      <c r="AG69" s="23"/>
      <c r="AH69" s="23"/>
      <c r="AI69" s="23"/>
      <c r="AJ69" s="41"/>
      <c r="AK69" s="22"/>
      <c r="AL69" s="22"/>
      <c r="AM69" s="42"/>
      <c r="AN69" s="43"/>
      <c r="AO69" s="4"/>
    </row>
    <row r="70" spans="1:41" ht="15">
      <c r="A70" s="3"/>
      <c r="B70" s="3"/>
      <c r="C70" s="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37"/>
      <c r="Q70" s="37"/>
      <c r="R70" s="7"/>
      <c r="S70" s="7"/>
      <c r="T70" s="7"/>
      <c r="U70" s="7"/>
      <c r="V70" s="7"/>
      <c r="W70" s="7"/>
      <c r="X70" s="7"/>
      <c r="Y70" s="7"/>
      <c r="Z70" s="35"/>
      <c r="AA70" s="35"/>
      <c r="AB70" s="36"/>
      <c r="AC70" s="36"/>
      <c r="AD70" s="23"/>
      <c r="AE70" s="23"/>
      <c r="AF70" s="23"/>
      <c r="AG70" s="23"/>
      <c r="AH70" s="23"/>
      <c r="AI70" s="23"/>
      <c r="AJ70" s="41"/>
      <c r="AK70" s="22"/>
      <c r="AL70" s="22"/>
      <c r="AM70" s="42"/>
      <c r="AN70" s="43"/>
      <c r="AO70" s="4"/>
    </row>
    <row r="71" spans="1:41" ht="15">
      <c r="A71" s="3"/>
      <c r="B71" s="3"/>
      <c r="C71" s="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37"/>
      <c r="Q71" s="37"/>
      <c r="R71" s="7"/>
      <c r="S71" s="7"/>
      <c r="T71" s="7"/>
      <c r="U71" s="7"/>
      <c r="V71" s="7"/>
      <c r="W71" s="7"/>
      <c r="X71" s="7"/>
      <c r="Y71" s="7"/>
      <c r="Z71" s="35"/>
      <c r="AA71" s="35"/>
      <c r="AB71" s="36"/>
      <c r="AC71" s="36"/>
      <c r="AD71" s="23"/>
      <c r="AE71" s="23"/>
      <c r="AF71" s="23"/>
      <c r="AG71" s="23"/>
      <c r="AH71" s="23"/>
      <c r="AI71" s="23"/>
      <c r="AJ71" s="41"/>
      <c r="AK71" s="22"/>
      <c r="AL71" s="22"/>
      <c r="AM71" s="42"/>
      <c r="AN71" s="43"/>
      <c r="AO71" s="4"/>
    </row>
    <row r="72" spans="1:41" ht="15">
      <c r="A72" s="3"/>
      <c r="B72" s="3"/>
      <c r="C72" s="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37"/>
      <c r="Q72" s="37"/>
      <c r="R72" s="7"/>
      <c r="S72" s="7"/>
      <c r="T72" s="7"/>
      <c r="U72" s="7"/>
      <c r="V72" s="7"/>
      <c r="W72" s="7"/>
      <c r="X72" s="7"/>
      <c r="Y72" s="7"/>
      <c r="Z72" s="35"/>
      <c r="AA72" s="35"/>
      <c r="AB72" s="36"/>
      <c r="AC72" s="36"/>
      <c r="AD72" s="23"/>
      <c r="AE72" s="23"/>
      <c r="AF72" s="23"/>
      <c r="AG72" s="23"/>
      <c r="AH72" s="23"/>
      <c r="AI72" s="23"/>
      <c r="AJ72" s="41"/>
      <c r="AK72" s="22"/>
      <c r="AL72" s="22"/>
      <c r="AM72" s="42"/>
      <c r="AN72" s="43"/>
      <c r="AO72" s="4"/>
    </row>
    <row r="73" spans="1:41" ht="15">
      <c r="A73" s="3"/>
      <c r="B73" s="3"/>
      <c r="C73" s="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37"/>
      <c r="Q73" s="37"/>
      <c r="R73" s="7"/>
      <c r="S73" s="7"/>
      <c r="T73" s="7"/>
      <c r="U73" s="7"/>
      <c r="V73" s="7"/>
      <c r="W73" s="7"/>
      <c r="X73" s="7"/>
      <c r="Y73" s="7"/>
      <c r="Z73" s="35"/>
      <c r="AA73" s="35"/>
      <c r="AB73" s="36"/>
      <c r="AC73" s="36"/>
      <c r="AD73" s="23"/>
      <c r="AE73" s="23"/>
      <c r="AF73" s="23"/>
      <c r="AG73" s="23"/>
      <c r="AH73" s="23"/>
      <c r="AI73" s="23"/>
      <c r="AJ73" s="41"/>
      <c r="AK73" s="22"/>
      <c r="AL73" s="22"/>
      <c r="AM73" s="42"/>
      <c r="AN73" s="43"/>
      <c r="AO73" s="4"/>
    </row>
    <row r="74" spans="1:41" ht="15">
      <c r="A74" s="3"/>
      <c r="B74" s="3"/>
      <c r="C74" s="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37"/>
      <c r="Q74" s="37"/>
      <c r="R74" s="7"/>
      <c r="S74" s="7"/>
      <c r="T74" s="7"/>
      <c r="U74" s="7"/>
      <c r="V74" s="7"/>
      <c r="W74" s="7"/>
      <c r="X74" s="7"/>
      <c r="Y74" s="7"/>
      <c r="Z74" s="35"/>
      <c r="AA74" s="35"/>
      <c r="AB74" s="36"/>
      <c r="AC74" s="36"/>
      <c r="AD74" s="23"/>
      <c r="AE74" s="23"/>
      <c r="AF74" s="23"/>
      <c r="AG74" s="23"/>
      <c r="AH74" s="23"/>
      <c r="AI74" s="23"/>
      <c r="AJ74" s="41"/>
      <c r="AK74" s="22"/>
      <c r="AL74" s="22"/>
      <c r="AM74" s="42"/>
      <c r="AN74" s="43"/>
      <c r="AO74" s="4"/>
    </row>
    <row r="75" spans="1:41" ht="15">
      <c r="A75" s="3"/>
      <c r="B75" s="3"/>
      <c r="C75" s="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37"/>
      <c r="Q75" s="37"/>
      <c r="R75" s="7"/>
      <c r="S75" s="7"/>
      <c r="T75" s="7"/>
      <c r="U75" s="7"/>
      <c r="V75" s="7"/>
      <c r="W75" s="7"/>
      <c r="X75" s="7"/>
      <c r="Y75" s="7"/>
      <c r="Z75" s="35"/>
      <c r="AA75" s="35"/>
      <c r="AB75" s="36"/>
      <c r="AC75" s="36"/>
      <c r="AD75" s="23"/>
      <c r="AE75" s="23"/>
      <c r="AF75" s="23"/>
      <c r="AG75" s="23"/>
      <c r="AH75" s="23"/>
      <c r="AI75" s="23"/>
      <c r="AJ75" s="41"/>
      <c r="AK75" s="22"/>
      <c r="AL75" s="22"/>
      <c r="AM75" s="42"/>
      <c r="AN75" s="43"/>
      <c r="AO75" s="4"/>
    </row>
    <row r="76" spans="1:41" ht="15">
      <c r="A76" s="3"/>
      <c r="B76" s="3"/>
      <c r="C76" s="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37"/>
      <c r="Q76" s="37"/>
      <c r="R76" s="7"/>
      <c r="S76" s="7"/>
      <c r="T76" s="7"/>
      <c r="U76" s="7"/>
      <c r="V76" s="7"/>
      <c r="W76" s="7"/>
      <c r="X76" s="7"/>
      <c r="Y76" s="7"/>
      <c r="Z76" s="35"/>
      <c r="AA76" s="35"/>
      <c r="AB76" s="36"/>
      <c r="AC76" s="36"/>
      <c r="AD76" s="23"/>
      <c r="AE76" s="23"/>
      <c r="AF76" s="23"/>
      <c r="AG76" s="23"/>
      <c r="AH76" s="23"/>
      <c r="AI76" s="23"/>
      <c r="AJ76" s="41"/>
      <c r="AK76" s="22"/>
      <c r="AL76" s="22"/>
      <c r="AM76" s="42"/>
      <c r="AN76" s="43"/>
      <c r="AO76" s="4"/>
    </row>
    <row r="77" spans="1:41" ht="15">
      <c r="A77" s="3"/>
      <c r="B77" s="3"/>
      <c r="C77" s="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37"/>
      <c r="Q77" s="37"/>
      <c r="R77" s="7"/>
      <c r="S77" s="7"/>
      <c r="T77" s="7"/>
      <c r="U77" s="7"/>
      <c r="V77" s="7"/>
      <c r="W77" s="7"/>
      <c r="X77" s="7"/>
      <c r="Y77" s="7"/>
      <c r="Z77" s="35"/>
      <c r="AA77" s="35"/>
      <c r="AB77" s="36"/>
      <c r="AC77" s="36"/>
      <c r="AD77" s="23"/>
      <c r="AE77" s="23"/>
      <c r="AF77" s="23"/>
      <c r="AG77" s="23"/>
      <c r="AH77" s="23"/>
      <c r="AI77" s="23"/>
      <c r="AJ77" s="41"/>
      <c r="AK77" s="22"/>
      <c r="AL77" s="22"/>
      <c r="AM77" s="42"/>
      <c r="AN77" s="43"/>
      <c r="AO77" s="4"/>
    </row>
    <row r="78" spans="1:41" ht="15">
      <c r="A78" s="3"/>
      <c r="B78" s="3"/>
      <c r="C78" s="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37"/>
      <c r="Q78" s="37"/>
      <c r="R78" s="7"/>
      <c r="S78" s="7"/>
      <c r="T78" s="7"/>
      <c r="U78" s="7"/>
      <c r="V78" s="7"/>
      <c r="W78" s="7"/>
      <c r="X78" s="7"/>
      <c r="Y78" s="7"/>
      <c r="Z78" s="35"/>
      <c r="AA78" s="35"/>
      <c r="AB78" s="36"/>
      <c r="AC78" s="36"/>
      <c r="AD78" s="23"/>
      <c r="AE78" s="23"/>
      <c r="AF78" s="23"/>
      <c r="AG78" s="23"/>
      <c r="AH78" s="23"/>
      <c r="AI78" s="23"/>
      <c r="AJ78" s="41"/>
      <c r="AK78" s="22"/>
      <c r="AL78" s="22"/>
      <c r="AM78" s="42"/>
      <c r="AN78" s="43"/>
      <c r="AO78" s="4"/>
    </row>
    <row r="79" spans="1:41" ht="15">
      <c r="A79" s="3"/>
      <c r="B79" s="3"/>
      <c r="C79" s="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37"/>
      <c r="Q79" s="37"/>
      <c r="R79" s="7"/>
      <c r="S79" s="7"/>
      <c r="T79" s="7"/>
      <c r="U79" s="7"/>
      <c r="V79" s="7"/>
      <c r="W79" s="7"/>
      <c r="X79" s="7"/>
      <c r="Y79" s="7"/>
      <c r="Z79" s="35"/>
      <c r="AA79" s="35"/>
      <c r="AB79" s="36"/>
      <c r="AC79" s="36"/>
      <c r="AD79" s="23"/>
      <c r="AE79" s="23"/>
      <c r="AF79" s="23"/>
      <c r="AG79" s="23"/>
      <c r="AH79" s="23"/>
      <c r="AI79" s="23"/>
      <c r="AJ79" s="41"/>
      <c r="AK79" s="22"/>
      <c r="AL79" s="22"/>
      <c r="AM79" s="42"/>
      <c r="AN79" s="43"/>
      <c r="AO79" s="4"/>
    </row>
    <row r="80" spans="1:41" ht="15">
      <c r="A80" s="3"/>
      <c r="B80" s="3"/>
      <c r="C80" s="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37"/>
      <c r="Q80" s="37"/>
      <c r="R80" s="7"/>
      <c r="S80" s="7"/>
      <c r="T80" s="7"/>
      <c r="U80" s="7"/>
      <c r="V80" s="7"/>
      <c r="W80" s="7"/>
      <c r="X80" s="7"/>
      <c r="Y80" s="7"/>
      <c r="Z80" s="35"/>
      <c r="AA80" s="35"/>
      <c r="AB80" s="36"/>
      <c r="AC80" s="36"/>
      <c r="AD80" s="23"/>
      <c r="AE80" s="23"/>
      <c r="AF80" s="23"/>
      <c r="AG80" s="23"/>
      <c r="AH80" s="23"/>
      <c r="AI80" s="23"/>
      <c r="AJ80" s="41"/>
      <c r="AK80" s="22"/>
      <c r="AL80" s="22"/>
      <c r="AM80" s="42"/>
      <c r="AN80" s="43"/>
      <c r="AO80" s="4"/>
    </row>
    <row r="81" spans="1:41" ht="15">
      <c r="A81" s="3"/>
      <c r="B81" s="3"/>
      <c r="C81" s="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37"/>
      <c r="Q81" s="37"/>
      <c r="R81" s="7"/>
      <c r="S81" s="7"/>
      <c r="T81" s="7"/>
      <c r="U81" s="7"/>
      <c r="V81" s="7"/>
      <c r="W81" s="7"/>
      <c r="X81" s="7"/>
      <c r="Y81" s="7"/>
      <c r="Z81" s="35"/>
      <c r="AA81" s="35"/>
      <c r="AB81" s="36"/>
      <c r="AC81" s="36"/>
      <c r="AD81" s="23"/>
      <c r="AE81" s="23"/>
      <c r="AF81" s="23"/>
      <c r="AG81" s="23"/>
      <c r="AH81" s="23"/>
      <c r="AI81" s="23"/>
      <c r="AJ81" s="41"/>
      <c r="AK81" s="22"/>
      <c r="AL81" s="22"/>
      <c r="AM81" s="42"/>
      <c r="AN81" s="43"/>
      <c r="AO81" s="4"/>
    </row>
    <row r="82" spans="1:41" ht="15">
      <c r="A82" s="3"/>
      <c r="B82" s="3"/>
      <c r="C82" s="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37"/>
      <c r="Q82" s="37"/>
      <c r="R82" s="7"/>
      <c r="S82" s="7"/>
      <c r="T82" s="7"/>
      <c r="U82" s="7"/>
      <c r="V82" s="7"/>
      <c r="W82" s="7"/>
      <c r="X82" s="7"/>
      <c r="Y82" s="7"/>
      <c r="Z82" s="35"/>
      <c r="AA82" s="35"/>
      <c r="AB82" s="36"/>
      <c r="AC82" s="36"/>
      <c r="AD82" s="23"/>
      <c r="AE82" s="23"/>
      <c r="AF82" s="23"/>
      <c r="AG82" s="23"/>
      <c r="AH82" s="23"/>
      <c r="AI82" s="23"/>
      <c r="AJ82" s="41"/>
      <c r="AK82" s="22"/>
      <c r="AL82" s="22"/>
      <c r="AM82" s="42"/>
      <c r="AN82" s="43"/>
      <c r="AO82" s="4"/>
    </row>
    <row r="83" spans="1:41" ht="15">
      <c r="A83" s="3"/>
      <c r="B83" s="3"/>
      <c r="C83" s="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37"/>
      <c r="Q83" s="37"/>
      <c r="R83" s="7"/>
      <c r="S83" s="7"/>
      <c r="T83" s="7"/>
      <c r="U83" s="7"/>
      <c r="V83" s="7"/>
      <c r="W83" s="7"/>
      <c r="X83" s="7"/>
      <c r="Y83" s="7"/>
      <c r="Z83" s="35"/>
      <c r="AA83" s="35"/>
      <c r="AB83" s="36"/>
      <c r="AC83" s="36"/>
      <c r="AD83" s="23"/>
      <c r="AE83" s="23"/>
      <c r="AF83" s="23"/>
      <c r="AG83" s="23"/>
      <c r="AH83" s="23"/>
      <c r="AI83" s="23"/>
      <c r="AJ83" s="41"/>
      <c r="AK83" s="22"/>
      <c r="AL83" s="22"/>
      <c r="AM83" s="42"/>
      <c r="AN83" s="43"/>
      <c r="AO83" s="4"/>
    </row>
    <row r="84" spans="1:41" ht="15">
      <c r="A84" s="3"/>
      <c r="B84" s="3"/>
      <c r="C84" s="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37"/>
      <c r="Q84" s="37"/>
      <c r="R84" s="7"/>
      <c r="S84" s="7"/>
      <c r="T84" s="7"/>
      <c r="U84" s="7"/>
      <c r="V84" s="7"/>
      <c r="W84" s="7"/>
      <c r="X84" s="7"/>
      <c r="Y84" s="7"/>
      <c r="Z84" s="35"/>
      <c r="AA84" s="35"/>
      <c r="AB84" s="36"/>
      <c r="AC84" s="36"/>
      <c r="AD84" s="23"/>
      <c r="AE84" s="23"/>
      <c r="AF84" s="23"/>
      <c r="AG84" s="23"/>
      <c r="AH84" s="23"/>
      <c r="AI84" s="23"/>
      <c r="AJ84" s="41"/>
      <c r="AK84" s="22"/>
      <c r="AL84" s="22"/>
      <c r="AM84" s="42"/>
      <c r="AN84" s="43"/>
      <c r="AO84" s="4"/>
    </row>
    <row r="85" spans="1:41" ht="15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37"/>
      <c r="Q85" s="37"/>
      <c r="R85" s="7"/>
      <c r="S85" s="7"/>
      <c r="T85" s="7"/>
      <c r="U85" s="7"/>
      <c r="V85" s="7"/>
      <c r="W85" s="7"/>
      <c r="X85" s="7"/>
      <c r="Y85" s="7"/>
      <c r="Z85" s="35"/>
      <c r="AA85" s="35"/>
      <c r="AB85" s="36"/>
      <c r="AC85" s="36"/>
      <c r="AD85" s="23"/>
      <c r="AE85" s="23"/>
      <c r="AF85" s="23"/>
      <c r="AG85" s="23"/>
      <c r="AH85" s="23"/>
      <c r="AI85" s="23"/>
      <c r="AJ85" s="41"/>
      <c r="AK85" s="22"/>
      <c r="AL85" s="22"/>
      <c r="AM85" s="42"/>
      <c r="AN85" s="43"/>
      <c r="AO85" s="4"/>
    </row>
    <row r="86" spans="1:41" ht="15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37"/>
      <c r="Q86" s="37"/>
      <c r="R86" s="7"/>
      <c r="S86" s="7"/>
      <c r="T86" s="7"/>
      <c r="U86" s="7"/>
      <c r="V86" s="7"/>
      <c r="W86" s="7"/>
      <c r="X86" s="7"/>
      <c r="Y86" s="7"/>
      <c r="Z86" s="35"/>
      <c r="AA86" s="35"/>
      <c r="AB86" s="36"/>
      <c r="AC86" s="36"/>
      <c r="AD86" s="23"/>
      <c r="AE86" s="23"/>
      <c r="AF86" s="23"/>
      <c r="AG86" s="23"/>
      <c r="AH86" s="23"/>
      <c r="AI86" s="23"/>
      <c r="AJ86" s="41"/>
      <c r="AK86" s="22"/>
      <c r="AL86" s="22"/>
      <c r="AM86" s="42"/>
      <c r="AN86" s="43"/>
      <c r="AO86" s="4"/>
    </row>
    <row r="87" spans="1:41" ht="15">
      <c r="A87" s="3"/>
      <c r="B87" s="3"/>
      <c r="C87" s="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37"/>
      <c r="Q87" s="37"/>
      <c r="R87" s="7"/>
      <c r="S87" s="7"/>
      <c r="T87" s="7"/>
      <c r="U87" s="7"/>
      <c r="V87" s="7"/>
      <c r="W87" s="7"/>
      <c r="X87" s="7"/>
      <c r="Y87" s="7"/>
      <c r="Z87" s="35"/>
      <c r="AA87" s="35"/>
      <c r="AB87" s="36"/>
      <c r="AC87" s="36"/>
      <c r="AD87" s="23"/>
      <c r="AE87" s="23"/>
      <c r="AF87" s="23"/>
      <c r="AG87" s="23"/>
      <c r="AH87" s="23"/>
      <c r="AI87" s="23"/>
      <c r="AJ87" s="41"/>
      <c r="AK87" s="22"/>
      <c r="AL87" s="22"/>
      <c r="AM87" s="42"/>
      <c r="AN87" s="43"/>
      <c r="AO87" s="4"/>
    </row>
  </sheetData>
  <sheetProtection/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35:B87">
    <cfRule type="expression" priority="12" dxfId="0" stopIfTrue="1">
      <formula>AND(NOT(ISBLANK($A35)),ISBLANK(B35))</formula>
    </cfRule>
  </conditionalFormatting>
  <conditionalFormatting sqref="C35:C87">
    <cfRule type="expression" priority="13" dxfId="0" stopIfTrue="1">
      <formula>AND(NOT(ISBLANK(A35)),ISBLANK(C35))</formula>
    </cfRule>
  </conditionalFormatting>
  <conditionalFormatting sqref="D35:D87 F35:F87 H35:H87 J35:J87 L35:L87 N35:N87 R35:R87 T35:T87 V35:V87 X35:X87">
    <cfRule type="expression" priority="14" dxfId="0" stopIfTrue="1">
      <formula>AND(NOT(ISBLANK(E35)),ISBLANK(D35))</formula>
    </cfRule>
  </conditionalFormatting>
  <conditionalFormatting sqref="E35:E87 G35:G87 I35:I87 K35:K87 M35:M87 O35:O87 S35:S87 U35:U87 W35:W87 Y35:Y87">
    <cfRule type="expression" priority="15" dxfId="0" stopIfTrue="1">
      <formula>AND(NOT(ISBLANK(D35)),ISBLANK(E35))</formula>
    </cfRule>
  </conditionalFormatting>
  <conditionalFormatting sqref="N4:N16 D4:D16 F4:F16 H4:H16 J4:J16 L4:L16 L18:L25 J18:J25 H18:H25 F18:F25 D18:D25 N18:N25 N27:N34 D27:D34 F27:F34 H27:H34 J27:J34 L27:L34 R27:R34 X27:X34 T27:T34 V27:V34">
    <cfRule type="expression" priority="6" dxfId="0" stopIfTrue="1">
      <formula>AND(NOT(ISBLANK(E4)),ISBLANK(D4))</formula>
    </cfRule>
  </conditionalFormatting>
  <conditionalFormatting sqref="O4:O16 E4:E16 G4:G16 I4:I16 K4:K16 M4:M16 M18:M25 K18:K25 I18:I25 G18:G25 E18:E25 O18:O25 O27:O34 E27:E34 G27:G34 I27:I34 K27:K34 M27:M34 S27:S34 Y27:Y34 U27:U34 W27:W34">
    <cfRule type="expression" priority="7" dxfId="0" stopIfTrue="1">
      <formula>AND(NOT(ISBLANK(D4)),ISBLANK(E4))</formula>
    </cfRule>
  </conditionalFormatting>
  <conditionalFormatting sqref="D17 F17 H17 J17 L17 N17 D26 F26 H26 J26 L26 N26">
    <cfRule type="expression" priority="8" dxfId="0" stopIfTrue="1">
      <formula>AND(NOT(ISBLANK(E17)),ISBLANK(D17))</formula>
    </cfRule>
  </conditionalFormatting>
  <conditionalFormatting sqref="E17 G17 I17 K17 M17 O17 E26 G26 I26 K26 M26 O26">
    <cfRule type="expression" priority="9" dxfId="0" stopIfTrue="1">
      <formula>AND(NOT(ISBLANK(D17)),ISBLANK(E17))</formula>
    </cfRule>
  </conditionalFormatting>
  <conditionalFormatting sqref="C4:C34">
    <cfRule type="expression" priority="11" dxfId="0" stopIfTrue="1">
      <formula>AND(NOT(ISBLANK(A4)),ISBLANK(C4))</formula>
    </cfRule>
  </conditionalFormatting>
  <conditionalFormatting sqref="V4:V25 T4:T25 R4:R25 X4:X25">
    <cfRule type="expression" priority="2" dxfId="0" stopIfTrue="1">
      <formula>AND(NOT(ISBLANK(S4)),ISBLANK(R4))</formula>
    </cfRule>
  </conditionalFormatting>
  <conditionalFormatting sqref="W4:W25 U4:U25 S4:S25 Y4:Y25">
    <cfRule type="expression" priority="3" dxfId="0" stopIfTrue="1">
      <formula>AND(NOT(ISBLANK(R4)),ISBLANK(S4))</formula>
    </cfRule>
  </conditionalFormatting>
  <conditionalFormatting sqref="R26 T26 V26 X26">
    <cfRule type="expression" priority="4" dxfId="0" stopIfTrue="1">
      <formula>AND(NOT(ISBLANK(S26)),ISBLANK(R26))</formula>
    </cfRule>
  </conditionalFormatting>
  <conditionalFormatting sqref="S26 U26 W26 Y26">
    <cfRule type="expression" priority="5" dxfId="0" stopIfTrue="1">
      <formula>AND(NOT(ISBLANK(R26)),ISBLANK(S26))</formula>
    </cfRule>
  </conditionalFormatting>
  <conditionalFormatting sqref="B4:B34">
    <cfRule type="expression" priority="1" dxfId="0" stopIfTrue="1">
      <formula>AND(NOT(ISBLANK($A4)),ISBLANK(B4))</formula>
    </cfRule>
  </conditionalFormatting>
  <dataValidations count="6">
    <dataValidation operator="lessThanOrEqual" allowBlank="1" showInputMessage="1" showErrorMessage="1" error="FTE cannot be greater than Headcount&#10;" sqref="R88:AN65536 A88:O65536 AO1 R1 A1:C1 P2 AB1 D34:O34 AP1:IV65536 AK34:AL34 R34:Y34 AD34:AI34 AO4:AO65536 AB3:AC87 P4:Q65536 A34"/>
    <dataValidation type="custom" allowBlank="1" showInputMessage="1" showErrorMessage="1" errorTitle="FTE" error="The value entered in the FTE field must be less than or equal to the value entered in the headcount field." sqref="I35:I87 K35:K87 O35:O87 E35:E87 M35:M87 G35:G87 Y35:Y87 W35:W87 U35:U87 S35:S87 W4:W33 Y4:Y33 S4:S33 U4:U33 K4:K33 I4:I33 G4:G33 M4:M33 E4:E33 O4:O33">
      <formula1>I35&lt;=H35</formula1>
    </dataValidation>
    <dataValidation type="custom" allowBlank="1" showInputMessage="1" showErrorMessage="1" errorTitle="Headcount" error="The value entered in the headcount field must be greater than or equal to the value entered in the FTE field." sqref="J35:J87 L35:L87 N35:N87 D35:D87 F35:F87 H35:H87 X35:X87 V35:V87 T35:T87 R35:R87 V4:V33 X4:X33 R4:R33 T4:T33 L4:L33 J4:J33 H4:H33 F4:F33 D4:D33 N4:N33">
      <formula1>J35&gt;=K35</formula1>
    </dataValidation>
    <dataValidation type="decimal" operator="greaterThan" allowBlank="1" showInputMessage="1" showErrorMessage="1" sqref="AD27:AI28 AD35:AI87 AD6:AI12 AD14:AI14 AD18:AI24 AD30:AI32 AK35:AL87 AK14:AL14 AL5:AL12 AK6:AK12 AL15:AL33 AK17:AK25 AK27:AK32">
      <formula1>0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33">
      <formula1>INDIRECT("List_of_organisations")</formula1>
    </dataValidation>
    <dataValidation type="decimal" operator="greaterThanOrEqual" allowBlank="1" showInputMessage="1" showErrorMessage="1" sqref="AD33:AI33 AD4:AI5 AD13:AI13 AD15:AI17 AD29:AI29 AD25:AI26 AK33 AK4:AL4 AK5 AK13:AL13 AK15:AK16 AK26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Folkes Bernadette (Communications)</cp:lastModifiedBy>
  <cp:lastPrinted>2013-08-12T11:06:31Z</cp:lastPrinted>
  <dcterms:created xsi:type="dcterms:W3CDTF">2011-03-30T15:28:39Z</dcterms:created>
  <dcterms:modified xsi:type="dcterms:W3CDTF">2014-10-07T12:38:53Z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