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45" yWindow="1005" windowWidth="19320" windowHeight="13590" tabRatio="663"/>
  </bookViews>
  <sheets>
    <sheet name="Index" sheetId="40" r:id="rId1"/>
    <sheet name="Denominators" sheetId="7" state="hidden" r:id="rId2"/>
    <sheet name="Table 1a" sheetId="20" r:id="rId3"/>
    <sheet name="Table 1b" sheetId="22" r:id="rId4"/>
    <sheet name="Table 1c" sheetId="24" r:id="rId5"/>
    <sheet name="Table 1d " sheetId="26" r:id="rId6"/>
    <sheet name="Table 2 data" sheetId="28" state="hidden" r:id="rId7"/>
    <sheet name="Table 2" sheetId="29" r:id="rId8"/>
    <sheet name="Table3ab4ab Feeder Sheet" sheetId="13" state="hidden" r:id="rId9"/>
    <sheet name="Table 3a" sheetId="1" r:id="rId10"/>
    <sheet name="Table 3b" sheetId="2" r:id="rId11"/>
    <sheet name="SQL 3cd" sheetId="31" state="hidden" r:id="rId12"/>
    <sheet name="Table 3c_option_1" sheetId="32" state="hidden" r:id="rId13"/>
    <sheet name="Table 3c" sheetId="48" r:id="rId14"/>
    <sheet name="Table 3d_option_1" sheetId="33" state="hidden" r:id="rId15"/>
    <sheet name="Table 3d" sheetId="49" r:id="rId16"/>
    <sheet name="Table 4a" sheetId="34" r:id="rId17"/>
    <sheet name="Table 4b" sheetId="35" r:id="rId18"/>
    <sheet name="Table5ab Feeder Sheet" sheetId="16" state="hidden" r:id="rId19"/>
    <sheet name="Table 5a" sheetId="3" r:id="rId20"/>
    <sheet name="Table 5b" sheetId="38" r:id="rId21"/>
    <sheet name="6ab Feeder" sheetId="39" state="hidden" r:id="rId22"/>
    <sheet name="Table 6a" sheetId="36" r:id="rId23"/>
    <sheet name="Table 6b" sheetId="37" r:id="rId24"/>
    <sheet name="Table 1a for Checks" sheetId="30" state="hidden" r:id="rId25"/>
    <sheet name="Table S1a" sheetId="43" r:id="rId26"/>
    <sheet name="Table S1b" sheetId="45" r:id="rId27"/>
    <sheet name="Table S2" sheetId="41" r:id="rId28"/>
  </sheets>
  <definedNames>
    <definedName name="_xlnm._FilterDatabase" localSheetId="6" hidden="1">'Table 2 data'!#REF!</definedName>
    <definedName name="_xlnm._FilterDatabase" localSheetId="9" hidden="1">#REF!</definedName>
    <definedName name="_xlnm._FilterDatabase" localSheetId="16" hidden="1">#REF!</definedName>
    <definedName name="Denominators_2013Method">Denominators!$G$12:$J$35</definedName>
    <definedName name="Denominators_2014Method">Denominators!$G$114:$J$137</definedName>
    <definedName name="Denominators_WBMethod">Denominators!$G$182:$J$205</definedName>
    <definedName name="Gender">'Table 2 data'!$A$18:$A$20</definedName>
    <definedName name="_xlnm.Print_Area" localSheetId="2">'Table 1a'!$A$1:$H$66</definedName>
    <definedName name="_xlnm.Print_Area" localSheetId="3">'Table 1b'!$A$1:$P$49</definedName>
    <definedName name="_xlnm.Print_Area" localSheetId="4">'Table 1c'!$A$1:$AB$39</definedName>
    <definedName name="_xlnm.Print_Area" localSheetId="5">'Table 1d '!$A$1:$M$55</definedName>
    <definedName name="_xlnm.Print_Area" localSheetId="7">'Table 2'!$A$1:$D$31</definedName>
    <definedName name="_xlnm.Print_Area" localSheetId="9">'Table 3a'!$A$1:$P$51</definedName>
    <definedName name="_xlnm.Print_Area" localSheetId="10">'Table 3b'!$A$1:$P$30</definedName>
    <definedName name="_xlnm.Print_Area" localSheetId="13">'Table 3c'!$A$1:$H$50</definedName>
    <definedName name="_xlnm.Print_Area" localSheetId="12">'Table 3c_option_1'!$A$1:$O$46</definedName>
    <definedName name="_xlnm.Print_Area" localSheetId="15">'Table 3d'!$A$1:$H$49</definedName>
    <definedName name="_xlnm.Print_Area" localSheetId="14">'Table 3d_option_1'!$A$1:$M$45</definedName>
    <definedName name="_xlnm.Print_Area" localSheetId="16">'Table 4a'!$A$1:$E$52</definedName>
    <definedName name="_xlnm.Print_Area" localSheetId="17">'Table 4b'!$A$1:$E$29</definedName>
    <definedName name="_xlnm.Print_Area" localSheetId="19">'Table 5a'!$A$1:$L$62</definedName>
    <definedName name="_xlnm.Print_Area" localSheetId="20">'Table 5b'!$A$1:$K$29</definedName>
    <definedName name="_xlnm.Print_Area" localSheetId="22">'Table 6a'!$A$1:$Y$39</definedName>
    <definedName name="_xlnm.Print_Area" localSheetId="23">'Table 6b'!$A$1:$X$30</definedName>
    <definedName name="_xlnm.Print_Area" localSheetId="25">'Table S1a'!$A$1:$L$35</definedName>
    <definedName name="_xlnm.Print_Area" localSheetId="26">'Table S1b'!$A$1:$L$26</definedName>
    <definedName name="_xlnm.Print_Area" localSheetId="27">'Table S2'!$A$1:$I$34</definedName>
    <definedName name="_xlnm.Print_Titles" localSheetId="19">'Table 5a'!$1:$7</definedName>
    <definedName name="_xlnm.Print_Titles" localSheetId="20">'Table 5b'!$1:$6</definedName>
    <definedName name="_xlnm.Print_Titles" localSheetId="22">'Table 6a'!$1:$6</definedName>
    <definedName name="Table3_2013Method">'Table3ab4ab Feeder Sheet'!$A$7:$AR$29</definedName>
    <definedName name="Table3_2014Method">'Table3ab4ab Feeder Sheet'!$A$37:$AR$59</definedName>
    <definedName name="Table3_WBMethod">'Table3ab4ab Feeder Sheet'!$A$67:$AR$89</definedName>
    <definedName name="Table4_2014_Method">'Table3ab4ab Feeder Sheet'!$A$99:$AR$121</definedName>
    <definedName name="Table5ab_2013_Method">'Table5ab Feeder Sheet'!$A$6:$AB$27</definedName>
    <definedName name="Table5ab_2014_Method">'Table5ab Feeder Sheet'!$A$34:$AB$55</definedName>
    <definedName name="Table5ab_WB_Method">'Table5ab Feeder Sheet'!$A$62:$AB$83</definedName>
    <definedName name="Table6">'6ab Feeder'!$B$13:$BY$26</definedName>
  </definedNames>
  <calcPr calcId="145621"/>
</workbook>
</file>

<file path=xl/calcChain.xml><?xml version="1.0" encoding="utf-8"?>
<calcChain xmlns="http://schemas.openxmlformats.org/spreadsheetml/2006/main">
  <c r="G4" i="49" l="1"/>
  <c r="H4" i="48"/>
  <c r="L4" i="3" l="1"/>
  <c r="L5" i="49" l="1"/>
  <c r="T29" i="33" l="1"/>
  <c r="T28" i="33"/>
  <c r="T25" i="33"/>
  <c r="T24" i="33"/>
  <c r="T21" i="33"/>
  <c r="T19" i="33"/>
  <c r="T18" i="33"/>
  <c r="T17" i="33"/>
  <c r="T16" i="33"/>
  <c r="T13" i="33"/>
  <c r="T9" i="33"/>
  <c r="T11" i="33"/>
  <c r="T33" i="33"/>
  <c r="T34" i="33"/>
  <c r="T37" i="33"/>
  <c r="T38" i="33"/>
  <c r="S38" i="33"/>
  <c r="S37" i="33"/>
  <c r="S34" i="33"/>
  <c r="S33" i="33"/>
  <c r="S29" i="33"/>
  <c r="S28" i="33"/>
  <c r="S25" i="33"/>
  <c r="S24" i="33"/>
  <c r="S21" i="33"/>
  <c r="S19" i="33"/>
  <c r="S18" i="33"/>
  <c r="S17" i="33"/>
  <c r="S16" i="33"/>
  <c r="S13" i="33"/>
  <c r="S11" i="33"/>
  <c r="S9" i="33"/>
  <c r="R38" i="33"/>
  <c r="R37" i="33"/>
  <c r="R34" i="33"/>
  <c r="R33" i="33"/>
  <c r="R29" i="33"/>
  <c r="R28" i="33"/>
  <c r="R25" i="33"/>
  <c r="R24" i="33"/>
  <c r="R21" i="33"/>
  <c r="R19" i="33"/>
  <c r="R18" i="33"/>
  <c r="R17" i="33"/>
  <c r="R16" i="33"/>
  <c r="R13" i="33"/>
  <c r="R11" i="33"/>
  <c r="R9" i="33"/>
  <c r="Q38" i="33"/>
  <c r="Q37" i="33"/>
  <c r="Q34" i="33"/>
  <c r="Q33" i="33"/>
  <c r="Q29" i="33"/>
  <c r="Q28" i="33"/>
  <c r="Q25" i="33"/>
  <c r="Q24" i="33"/>
  <c r="Q21" i="33"/>
  <c r="Q19" i="33"/>
  <c r="Q18" i="33"/>
  <c r="Q17" i="33"/>
  <c r="Q16" i="33"/>
  <c r="Q13" i="33"/>
  <c r="Q11" i="33"/>
  <c r="Q9" i="33"/>
  <c r="W38" i="32"/>
  <c r="W37" i="32"/>
  <c r="W34" i="32"/>
  <c r="W33" i="32"/>
  <c r="W29" i="32"/>
  <c r="W28" i="32"/>
  <c r="W25" i="32"/>
  <c r="W24" i="32"/>
  <c r="W21" i="32"/>
  <c r="W19" i="32"/>
  <c r="W18" i="32"/>
  <c r="W17" i="32"/>
  <c r="W16" i="32"/>
  <c r="W13" i="32"/>
  <c r="W11" i="32"/>
  <c r="W9" i="32"/>
  <c r="V38" i="32"/>
  <c r="V37" i="32"/>
  <c r="V34" i="32"/>
  <c r="V33" i="32"/>
  <c r="V29" i="32"/>
  <c r="V28" i="32"/>
  <c r="V25" i="32"/>
  <c r="V24" i="32"/>
  <c r="V21" i="32"/>
  <c r="V19" i="32"/>
  <c r="V18" i="32"/>
  <c r="V17" i="32"/>
  <c r="V16" i="32"/>
  <c r="V13" i="32"/>
  <c r="V11" i="32"/>
  <c r="V9" i="32"/>
  <c r="U38" i="32"/>
  <c r="U37" i="32"/>
  <c r="U34" i="32"/>
  <c r="U33" i="32"/>
  <c r="U29" i="32"/>
  <c r="U28" i="32"/>
  <c r="U25" i="32"/>
  <c r="U24" i="32"/>
  <c r="U21" i="32"/>
  <c r="U19" i="32"/>
  <c r="U18" i="32"/>
  <c r="U17" i="32"/>
  <c r="U16" i="32"/>
  <c r="U13" i="32"/>
  <c r="U11" i="32"/>
  <c r="U9" i="32"/>
  <c r="T38" i="32"/>
  <c r="T37" i="32"/>
  <c r="T34" i="32"/>
  <c r="T33" i="32"/>
  <c r="T29" i="32"/>
  <c r="T28" i="32"/>
  <c r="T25" i="32"/>
  <c r="T24" i="32"/>
  <c r="T21" i="32"/>
  <c r="T19" i="32"/>
  <c r="T18" i="32"/>
  <c r="T17" i="32"/>
  <c r="T16" i="32"/>
  <c r="T13" i="32"/>
  <c r="T11" i="32"/>
  <c r="T9" i="32"/>
  <c r="S38" i="32"/>
  <c r="S37" i="32"/>
  <c r="S34" i="32"/>
  <c r="S33" i="32"/>
  <c r="S29" i="32"/>
  <c r="S28" i="32"/>
  <c r="S25" i="32"/>
  <c r="S24" i="32"/>
  <c r="S21" i="32"/>
  <c r="S19" i="32"/>
  <c r="S18" i="32"/>
  <c r="S17" i="32"/>
  <c r="S16" i="32"/>
  <c r="S13" i="32"/>
  <c r="S11" i="32"/>
  <c r="S9" i="32"/>
  <c r="G38" i="32"/>
  <c r="G37" i="32"/>
  <c r="G34" i="32"/>
  <c r="G33" i="32"/>
  <c r="G29" i="32"/>
  <c r="G28" i="32"/>
  <c r="G25" i="32"/>
  <c r="G24" i="32"/>
  <c r="G21" i="32"/>
  <c r="G19" i="32"/>
  <c r="G18" i="32"/>
  <c r="G17" i="32"/>
  <c r="G16" i="32"/>
  <c r="G13" i="32"/>
  <c r="G11" i="32"/>
  <c r="G9" i="32"/>
  <c r="F38" i="32"/>
  <c r="F37" i="32"/>
  <c r="F34" i="32"/>
  <c r="F33" i="32"/>
  <c r="F29" i="32"/>
  <c r="F28" i="32"/>
  <c r="F25" i="32"/>
  <c r="F24" i="32"/>
  <c r="F21" i="32"/>
  <c r="F19" i="32"/>
  <c r="F18" i="32"/>
  <c r="F17" i="32"/>
  <c r="F16" i="32"/>
  <c r="F13" i="32"/>
  <c r="F11" i="32"/>
  <c r="F9" i="32"/>
  <c r="E38" i="32"/>
  <c r="E37" i="32"/>
  <c r="E34" i="32"/>
  <c r="E33" i="32"/>
  <c r="E29" i="32"/>
  <c r="E28" i="32"/>
  <c r="E25" i="32"/>
  <c r="E24" i="32"/>
  <c r="E21" i="32"/>
  <c r="E19" i="32"/>
  <c r="E18" i="32"/>
  <c r="E17" i="32"/>
  <c r="E16" i="32"/>
  <c r="E13" i="32"/>
  <c r="E11" i="32"/>
  <c r="E9" i="32"/>
  <c r="D38" i="32"/>
  <c r="D37" i="32"/>
  <c r="D34" i="32"/>
  <c r="D33" i="32"/>
  <c r="D29" i="32"/>
  <c r="D28" i="32"/>
  <c r="D25" i="32"/>
  <c r="D24" i="32"/>
  <c r="D21" i="32"/>
  <c r="D19" i="32"/>
  <c r="D18" i="32"/>
  <c r="D17" i="32"/>
  <c r="D16" i="32"/>
  <c r="D13" i="32"/>
  <c r="D11" i="32"/>
  <c r="D9" i="32"/>
  <c r="C38" i="32"/>
  <c r="C37" i="32"/>
  <c r="C34" i="32"/>
  <c r="C33" i="32"/>
  <c r="C29" i="32"/>
  <c r="C28" i="32"/>
  <c r="C25" i="32"/>
  <c r="C24" i="32"/>
  <c r="C21" i="32"/>
  <c r="C19" i="32"/>
  <c r="C18" i="32"/>
  <c r="C17" i="32"/>
  <c r="C16" i="32"/>
  <c r="C13" i="32"/>
  <c r="C11" i="32"/>
  <c r="C9" i="32"/>
  <c r="M5" i="48" l="1"/>
  <c r="B23" i="28" l="1"/>
  <c r="A8" i="29" s="1"/>
  <c r="D9" i="29" l="1"/>
  <c r="O3" i="3"/>
  <c r="W3" i="2" l="1"/>
  <c r="W4" i="2"/>
  <c r="P4" i="2"/>
  <c r="P4" i="1"/>
  <c r="C8" i="39"/>
  <c r="D8" i="39" s="1"/>
  <c r="E8" i="39" s="1"/>
  <c r="F8" i="39" s="1"/>
  <c r="G8" i="39" s="1"/>
  <c r="H8" i="39" s="1"/>
  <c r="I8" i="39" s="1"/>
  <c r="J8" i="39" s="1"/>
  <c r="K8" i="39" s="1"/>
  <c r="L8" i="39" s="1"/>
  <c r="M8" i="39" s="1"/>
  <c r="N8" i="39" s="1"/>
  <c r="O8" i="39" s="1"/>
  <c r="P8" i="39" s="1"/>
  <c r="Q8" i="39" s="1"/>
  <c r="R8" i="39" s="1"/>
  <c r="S8" i="39" s="1"/>
  <c r="T8" i="39" s="1"/>
  <c r="U8" i="39" s="1"/>
  <c r="V8" i="39" s="1"/>
  <c r="W8" i="39" s="1"/>
  <c r="X8" i="39" s="1"/>
  <c r="Y8" i="39" s="1"/>
  <c r="Z8" i="39" s="1"/>
  <c r="AA8" i="39" s="1"/>
  <c r="AB8" i="39" s="1"/>
  <c r="AC8" i="39" s="1"/>
  <c r="AD8" i="39" s="1"/>
  <c r="AE8" i="39" s="1"/>
  <c r="AF8" i="39" s="1"/>
  <c r="AG8" i="39" s="1"/>
  <c r="AH8" i="39" s="1"/>
  <c r="AI8" i="39" s="1"/>
  <c r="AJ8" i="39" s="1"/>
  <c r="AK8" i="39" s="1"/>
  <c r="AL8" i="39" s="1"/>
  <c r="AM8" i="39" s="1"/>
  <c r="AN8" i="39" s="1"/>
  <c r="AO8" i="39" s="1"/>
  <c r="AP8" i="39" s="1"/>
  <c r="AQ8" i="39" s="1"/>
  <c r="AR8" i="39" s="1"/>
  <c r="AS8" i="39" s="1"/>
  <c r="AT8" i="39" s="1"/>
  <c r="AU8" i="39" s="1"/>
  <c r="AV8" i="39" s="1"/>
  <c r="AW8" i="39" s="1"/>
  <c r="AX8" i="39" s="1"/>
  <c r="AY8" i="39" s="1"/>
  <c r="AZ8" i="39" s="1"/>
  <c r="BA8" i="39" s="1"/>
  <c r="BB8" i="39" s="1"/>
  <c r="BC8" i="39" s="1"/>
  <c r="BD8" i="39" s="1"/>
  <c r="BE8" i="39" s="1"/>
  <c r="BF8" i="39" s="1"/>
  <c r="BG8" i="39" s="1"/>
  <c r="BH8" i="39" s="1"/>
  <c r="BI8" i="39" s="1"/>
  <c r="BJ8" i="39" s="1"/>
  <c r="BK8" i="39" s="1"/>
  <c r="BL8" i="39" s="1"/>
  <c r="BM8" i="39" s="1"/>
  <c r="BN8" i="39" s="1"/>
  <c r="BO8" i="39" s="1"/>
  <c r="BP8" i="39" s="1"/>
  <c r="BQ8" i="39" s="1"/>
  <c r="BR8" i="39" s="1"/>
  <c r="BS8" i="39" s="1"/>
  <c r="BT8" i="39" s="1"/>
  <c r="BU8" i="39" s="1"/>
  <c r="BV8" i="39" s="1"/>
  <c r="BW8" i="39" s="1"/>
  <c r="BX8" i="39" s="1"/>
  <c r="BY8" i="39" s="1"/>
  <c r="F12" i="37"/>
  <c r="V10" i="37"/>
  <c r="T10" i="37"/>
  <c r="S10" i="37"/>
  <c r="R10" i="37"/>
  <c r="J10" i="37"/>
  <c r="F10" i="37"/>
  <c r="B10" i="37"/>
  <c r="X8" i="37"/>
  <c r="W8" i="37"/>
  <c r="C8" i="37"/>
  <c r="P2" i="38"/>
  <c r="A5" i="38"/>
  <c r="A5" i="37"/>
  <c r="AA2" i="37"/>
  <c r="A5" i="36"/>
  <c r="AA2" i="36"/>
  <c r="K2" i="35"/>
  <c r="A5" i="34"/>
  <c r="K3" i="34"/>
  <c r="F16" i="36" l="1"/>
  <c r="J18" i="36"/>
  <c r="F20" i="36"/>
  <c r="N22" i="36"/>
  <c r="D22" i="36"/>
  <c r="N18" i="36"/>
  <c r="N24" i="36"/>
  <c r="F18" i="36"/>
  <c r="G26" i="36"/>
  <c r="P24" i="36"/>
  <c r="G10" i="36"/>
  <c r="H20" i="36"/>
  <c r="J20" i="36"/>
  <c r="N20" i="36"/>
  <c r="N10" i="37"/>
  <c r="M10" i="37"/>
  <c r="P26" i="36"/>
  <c r="V24" i="36"/>
  <c r="O24" i="36"/>
  <c r="D26" i="36"/>
  <c r="C12" i="36"/>
  <c r="T14" i="36"/>
  <c r="W18" i="36"/>
  <c r="S20" i="36"/>
  <c r="R26" i="36"/>
  <c r="K16" i="36"/>
  <c r="J22" i="36"/>
  <c r="L26" i="36"/>
  <c r="R10" i="36"/>
  <c r="X12" i="36"/>
  <c r="H10" i="36"/>
  <c r="L10" i="36"/>
  <c r="V8" i="36"/>
  <c r="V14" i="37"/>
  <c r="K12" i="37"/>
  <c r="F12" i="36"/>
  <c r="N16" i="36"/>
  <c r="V18" i="36"/>
  <c r="C22" i="36"/>
  <c r="X22" i="36"/>
  <c r="T24" i="36"/>
  <c r="T10" i="36"/>
  <c r="J14" i="36"/>
  <c r="S16" i="36"/>
  <c r="L18" i="36"/>
  <c r="K24" i="36"/>
  <c r="X24" i="36"/>
  <c r="D12" i="36"/>
  <c r="K14" i="36"/>
  <c r="V14" i="36"/>
  <c r="G16" i="36"/>
  <c r="F22" i="36"/>
  <c r="H26" i="36"/>
  <c r="D8" i="37"/>
  <c r="G12" i="37"/>
  <c r="P18" i="36"/>
  <c r="B20" i="36"/>
  <c r="S12" i="36"/>
  <c r="V16" i="36"/>
  <c r="R18" i="36"/>
  <c r="C20" i="36"/>
  <c r="O10" i="37"/>
  <c r="F14" i="36"/>
  <c r="H18" i="36"/>
  <c r="D20" i="36"/>
  <c r="G24" i="36"/>
  <c r="S8" i="37"/>
  <c r="V12" i="37"/>
  <c r="P20" i="36"/>
  <c r="N14" i="36"/>
  <c r="W10" i="36"/>
  <c r="X20" i="36"/>
  <c r="T22" i="36"/>
  <c r="W26" i="36"/>
  <c r="N12" i="36"/>
  <c r="B18" i="36"/>
  <c r="J12" i="36"/>
  <c r="L16" i="36"/>
  <c r="K22" i="36"/>
  <c r="J8" i="37"/>
  <c r="L12" i="37"/>
  <c r="O10" i="36"/>
  <c r="C18" i="36"/>
  <c r="W24" i="36"/>
  <c r="S26" i="36"/>
  <c r="R12" i="37"/>
  <c r="H16" i="36"/>
  <c r="P16" i="36"/>
  <c r="P22" i="36"/>
  <c r="K10" i="36"/>
  <c r="V10" i="36"/>
  <c r="G12" i="36"/>
  <c r="R12" i="36"/>
  <c r="C14" i="36"/>
  <c r="X14" i="36"/>
  <c r="J16" i="36"/>
  <c r="T16" i="36"/>
  <c r="L20" i="36"/>
  <c r="W20" i="36"/>
  <c r="H22" i="36"/>
  <c r="S22" i="36"/>
  <c r="D24" i="36"/>
  <c r="K26" i="36"/>
  <c r="V26" i="36"/>
  <c r="X26" i="36"/>
  <c r="G8" i="37"/>
  <c r="R8" i="37"/>
  <c r="C10" i="37"/>
  <c r="X10" i="37"/>
  <c r="J12" i="37"/>
  <c r="T12" i="37"/>
  <c r="W12" i="37"/>
  <c r="O22" i="36"/>
  <c r="P12" i="37"/>
  <c r="S10" i="36"/>
  <c r="R16" i="36"/>
  <c r="X18" i="36"/>
  <c r="T20" i="36"/>
  <c r="B10" i="36"/>
  <c r="H12" i="36"/>
  <c r="D14" i="36"/>
  <c r="G18" i="36"/>
  <c r="F24" i="36"/>
  <c r="H8" i="37"/>
  <c r="D10" i="37"/>
  <c r="O12" i="36"/>
  <c r="B24" i="36"/>
  <c r="L24" i="36"/>
  <c r="O8" i="37"/>
  <c r="K10" i="37"/>
  <c r="L10" i="37"/>
  <c r="P12" i="36"/>
  <c r="L14" i="36"/>
  <c r="V20" i="36"/>
  <c r="B26" i="36"/>
  <c r="D12" i="37"/>
  <c r="X10" i="36"/>
  <c r="T12" i="36"/>
  <c r="N26" i="36"/>
  <c r="C16" i="36"/>
  <c r="H24" i="36"/>
  <c r="V8" i="37"/>
  <c r="X12" i="37"/>
  <c r="K8" i="37"/>
  <c r="N10" i="36"/>
  <c r="P10" i="37"/>
  <c r="K18" i="36"/>
  <c r="G20" i="36"/>
  <c r="J24" i="36"/>
  <c r="C24" i="36"/>
  <c r="O14" i="36"/>
  <c r="J10" i="36"/>
  <c r="B14" i="36"/>
  <c r="W14" i="36"/>
  <c r="D18" i="36"/>
  <c r="O18" i="36"/>
  <c r="K20" i="36"/>
  <c r="G22" i="36"/>
  <c r="R22" i="36"/>
  <c r="J26" i="36"/>
  <c r="T26" i="36"/>
  <c r="F8" i="37"/>
  <c r="P8" i="37"/>
  <c r="W10" i="37"/>
  <c r="H12" i="37"/>
  <c r="S12" i="37"/>
  <c r="C10" i="36"/>
  <c r="P14" i="36"/>
  <c r="B16" i="36"/>
  <c r="W16" i="36"/>
  <c r="S18" i="36"/>
  <c r="O20" i="36"/>
  <c r="V22" i="36"/>
  <c r="R24" i="36"/>
  <c r="C26" i="36"/>
  <c r="T8" i="37"/>
  <c r="B12" i="37"/>
  <c r="D10" i="36"/>
  <c r="K12" i="36"/>
  <c r="V12" i="36"/>
  <c r="G14" i="36"/>
  <c r="R14" i="36"/>
  <c r="X16" i="36"/>
  <c r="T18" i="36"/>
  <c r="B22" i="36"/>
  <c r="L22" i="36"/>
  <c r="W22" i="36"/>
  <c r="S24" i="36"/>
  <c r="O26" i="36"/>
  <c r="G10" i="37"/>
  <c r="C12" i="37"/>
  <c r="F10" i="36"/>
  <c r="P10" i="36"/>
  <c r="B12" i="36"/>
  <c r="L12" i="36"/>
  <c r="W12" i="36"/>
  <c r="H14" i="36"/>
  <c r="S14" i="36"/>
  <c r="D16" i="36"/>
  <c r="O16" i="36"/>
  <c r="R20" i="36"/>
  <c r="F26" i="36"/>
  <c r="B8" i="37"/>
  <c r="L8" i="37"/>
  <c r="H10" i="37"/>
  <c r="O12" i="37"/>
  <c r="M12" i="37" l="1"/>
  <c r="N12" i="37"/>
  <c r="N8" i="37"/>
  <c r="M8" i="37"/>
  <c r="J8" i="36"/>
  <c r="J14" i="37"/>
  <c r="S14" i="37"/>
  <c r="S8" i="36"/>
  <c r="G14" i="37"/>
  <c r="G8" i="36"/>
  <c r="O14" i="37"/>
  <c r="O8" i="36"/>
  <c r="K8" i="36"/>
  <c r="K14" i="37"/>
  <c r="H8" i="36"/>
  <c r="H14" i="37"/>
  <c r="B8" i="36"/>
  <c r="B14" i="37"/>
  <c r="F8" i="36"/>
  <c r="F14" i="37"/>
  <c r="L8" i="36"/>
  <c r="L14" i="37"/>
  <c r="N14" i="37"/>
  <c r="M14" i="37"/>
  <c r="N8" i="36"/>
  <c r="P14" i="37"/>
  <c r="P8" i="36"/>
  <c r="C14" i="37"/>
  <c r="C8" i="36"/>
  <c r="D14" i="37"/>
  <c r="D8" i="36"/>
  <c r="X14" i="37"/>
  <c r="X8" i="36"/>
  <c r="R14" i="37"/>
  <c r="R8" i="36"/>
  <c r="W8" i="36"/>
  <c r="W14" i="37"/>
  <c r="T14" i="37"/>
  <c r="T8" i="36"/>
  <c r="C9" i="33"/>
  <c r="D9" i="33"/>
  <c r="E9" i="33"/>
  <c r="F9" i="33"/>
  <c r="C11" i="33"/>
  <c r="D11" i="33"/>
  <c r="E11" i="33"/>
  <c r="F11" i="33"/>
  <c r="C13" i="33"/>
  <c r="D13" i="33"/>
  <c r="E13" i="33"/>
  <c r="F13" i="33"/>
  <c r="C16" i="33"/>
  <c r="D16" i="33"/>
  <c r="E16" i="33"/>
  <c r="F16" i="33"/>
  <c r="C17" i="33"/>
  <c r="D17" i="33"/>
  <c r="E17" i="33"/>
  <c r="F17" i="33"/>
  <c r="C18" i="33"/>
  <c r="D18" i="33"/>
  <c r="E18" i="33"/>
  <c r="F18" i="33"/>
  <c r="C19" i="33"/>
  <c r="D19" i="33"/>
  <c r="E19" i="33"/>
  <c r="F19" i="33"/>
  <c r="C21" i="33"/>
  <c r="D21" i="33"/>
  <c r="E21" i="33"/>
  <c r="F21" i="33"/>
  <c r="C24" i="33"/>
  <c r="D24" i="33"/>
  <c r="E24" i="33"/>
  <c r="F24" i="33"/>
  <c r="C25" i="33"/>
  <c r="D25" i="33"/>
  <c r="E25" i="33"/>
  <c r="F25" i="33"/>
  <c r="C28" i="33"/>
  <c r="D28" i="33"/>
  <c r="E28" i="33"/>
  <c r="F28" i="33"/>
  <c r="C29" i="33"/>
  <c r="D29" i="33"/>
  <c r="E29" i="33"/>
  <c r="F29" i="33"/>
  <c r="C33" i="33"/>
  <c r="D33" i="33"/>
  <c r="E33" i="33"/>
  <c r="F33" i="33"/>
  <c r="C34" i="33"/>
  <c r="D34" i="33"/>
  <c r="E34" i="33"/>
  <c r="F34" i="33"/>
  <c r="C37" i="33"/>
  <c r="D37" i="33"/>
  <c r="E37" i="33"/>
  <c r="F37" i="33"/>
  <c r="C38" i="33"/>
  <c r="D38" i="33"/>
  <c r="E38" i="33"/>
  <c r="F38" i="33"/>
  <c r="B38" i="33"/>
  <c r="B37" i="33"/>
  <c r="B34" i="33"/>
  <c r="B33" i="33"/>
  <c r="B29" i="33"/>
  <c r="B28" i="33"/>
  <c r="B25" i="33"/>
  <c r="B24" i="33"/>
  <c r="B21" i="33"/>
  <c r="B19" i="33"/>
  <c r="B18" i="33"/>
  <c r="B17" i="33"/>
  <c r="B16" i="33"/>
  <c r="B13" i="33"/>
  <c r="B11" i="33"/>
  <c r="B9" i="33"/>
  <c r="J9" i="33"/>
  <c r="C10" i="49" s="1"/>
  <c r="K9" i="33"/>
  <c r="D10" i="49" s="1"/>
  <c r="L9" i="33"/>
  <c r="E10" i="49" s="1"/>
  <c r="M9" i="33"/>
  <c r="F10" i="49" s="1"/>
  <c r="J11" i="33"/>
  <c r="C12" i="49" s="1"/>
  <c r="K11" i="33"/>
  <c r="D12" i="49" s="1"/>
  <c r="L11" i="33"/>
  <c r="E12" i="49" s="1"/>
  <c r="M11" i="33"/>
  <c r="F12" i="49" s="1"/>
  <c r="J13" i="33"/>
  <c r="C14" i="49" s="1"/>
  <c r="K13" i="33"/>
  <c r="D14" i="49" s="1"/>
  <c r="L13" i="33"/>
  <c r="E14" i="49" s="1"/>
  <c r="M13" i="33"/>
  <c r="F14" i="49" s="1"/>
  <c r="J16" i="33"/>
  <c r="C17" i="49" s="1"/>
  <c r="K16" i="33"/>
  <c r="D17" i="49" s="1"/>
  <c r="L16" i="33"/>
  <c r="E17" i="49" s="1"/>
  <c r="M16" i="33"/>
  <c r="F17" i="49" s="1"/>
  <c r="J17" i="33"/>
  <c r="K17" i="33"/>
  <c r="L17" i="33"/>
  <c r="M17" i="33"/>
  <c r="F18" i="49" s="1"/>
  <c r="J18" i="33"/>
  <c r="C19" i="49" s="1"/>
  <c r="K18" i="33"/>
  <c r="D19" i="49" s="1"/>
  <c r="L18" i="33"/>
  <c r="E19" i="49" s="1"/>
  <c r="M18" i="33"/>
  <c r="F19" i="49" s="1"/>
  <c r="J19" i="33"/>
  <c r="C20" i="49" s="1"/>
  <c r="K19" i="33"/>
  <c r="D20" i="49" s="1"/>
  <c r="L19" i="33"/>
  <c r="E20" i="49" s="1"/>
  <c r="M19" i="33"/>
  <c r="F20" i="49" s="1"/>
  <c r="J21" i="33"/>
  <c r="C22" i="49" s="1"/>
  <c r="K21" i="33"/>
  <c r="D22" i="49" s="1"/>
  <c r="L21" i="33"/>
  <c r="E22" i="49" s="1"/>
  <c r="M21" i="33"/>
  <c r="F22" i="49" s="1"/>
  <c r="J24" i="33"/>
  <c r="C25" i="49" s="1"/>
  <c r="K24" i="33"/>
  <c r="D25" i="49" s="1"/>
  <c r="L24" i="33"/>
  <c r="E25" i="49" s="1"/>
  <c r="M24" i="33"/>
  <c r="F25" i="49" s="1"/>
  <c r="J25" i="33"/>
  <c r="C26" i="49" s="1"/>
  <c r="K25" i="33"/>
  <c r="D26" i="49" s="1"/>
  <c r="L25" i="33"/>
  <c r="E26" i="49" s="1"/>
  <c r="M25" i="33"/>
  <c r="F26" i="49" s="1"/>
  <c r="J28" i="33"/>
  <c r="C29" i="49" s="1"/>
  <c r="K28" i="33"/>
  <c r="D29" i="49" s="1"/>
  <c r="L28" i="33"/>
  <c r="E29" i="49" s="1"/>
  <c r="M28" i="33"/>
  <c r="F29" i="49" s="1"/>
  <c r="J29" i="33"/>
  <c r="C30" i="49" s="1"/>
  <c r="K29" i="33"/>
  <c r="D30" i="49" s="1"/>
  <c r="L29" i="33"/>
  <c r="E30" i="49" s="1"/>
  <c r="M29" i="33"/>
  <c r="F30" i="49" s="1"/>
  <c r="J33" i="33"/>
  <c r="C34" i="49" s="1"/>
  <c r="K33" i="33"/>
  <c r="D34" i="49" s="1"/>
  <c r="L33" i="33"/>
  <c r="E34" i="49" s="1"/>
  <c r="M33" i="33"/>
  <c r="F34" i="49" s="1"/>
  <c r="J34" i="33"/>
  <c r="C35" i="49" s="1"/>
  <c r="K34" i="33"/>
  <c r="D35" i="49" s="1"/>
  <c r="L34" i="33"/>
  <c r="E35" i="49" s="1"/>
  <c r="M34" i="33"/>
  <c r="F35" i="49" s="1"/>
  <c r="J37" i="33"/>
  <c r="C38" i="49" s="1"/>
  <c r="K37" i="33"/>
  <c r="D38" i="49" s="1"/>
  <c r="L37" i="33"/>
  <c r="E38" i="49" s="1"/>
  <c r="M37" i="33"/>
  <c r="F38" i="49" s="1"/>
  <c r="J38" i="33"/>
  <c r="C39" i="49" s="1"/>
  <c r="K38" i="33"/>
  <c r="D39" i="49" s="1"/>
  <c r="L38" i="33"/>
  <c r="E39" i="49" s="1"/>
  <c r="M38" i="33"/>
  <c r="F39" i="49" s="1"/>
  <c r="I29" i="33"/>
  <c r="B30" i="49" s="1"/>
  <c r="I28" i="33"/>
  <c r="B29" i="49" s="1"/>
  <c r="I25" i="33"/>
  <c r="B26" i="49" s="1"/>
  <c r="I24" i="33"/>
  <c r="B25" i="49" s="1"/>
  <c r="I21" i="33"/>
  <c r="B22" i="49" s="1"/>
  <c r="I19" i="33"/>
  <c r="B20" i="49" s="1"/>
  <c r="I18" i="33"/>
  <c r="B19" i="49" s="1"/>
  <c r="I17" i="33"/>
  <c r="I16" i="33"/>
  <c r="B17" i="49" s="1"/>
  <c r="I13" i="33"/>
  <c r="B14" i="49" s="1"/>
  <c r="P29" i="33"/>
  <c r="P28" i="33"/>
  <c r="P25" i="33"/>
  <c r="P24" i="33"/>
  <c r="P21" i="33"/>
  <c r="P19" i="33"/>
  <c r="P18" i="33"/>
  <c r="P17" i="33"/>
  <c r="P16" i="33"/>
  <c r="P13" i="33"/>
  <c r="P38" i="33"/>
  <c r="P37" i="33"/>
  <c r="P34" i="33"/>
  <c r="P33" i="33"/>
  <c r="P11" i="33"/>
  <c r="P9" i="33"/>
  <c r="I38" i="33"/>
  <c r="B39" i="49" s="1"/>
  <c r="I37" i="33"/>
  <c r="B38" i="49" s="1"/>
  <c r="I34" i="33"/>
  <c r="B35" i="49" s="1"/>
  <c r="I33" i="33"/>
  <c r="B34" i="49" s="1"/>
  <c r="I11" i="33"/>
  <c r="B12" i="49" s="1"/>
  <c r="I9" i="33"/>
  <c r="B10" i="49" s="1"/>
  <c r="R29" i="32"/>
  <c r="R28" i="32"/>
  <c r="R25" i="32"/>
  <c r="R24" i="32"/>
  <c r="R21" i="32"/>
  <c r="R19" i="32"/>
  <c r="R18" i="32"/>
  <c r="R17" i="32"/>
  <c r="R16" i="32"/>
  <c r="R13" i="32"/>
  <c r="R38" i="32"/>
  <c r="R37" i="32"/>
  <c r="R34" i="32"/>
  <c r="R33" i="32"/>
  <c r="G18" i="48"/>
  <c r="R11" i="32"/>
  <c r="R9" i="32"/>
  <c r="O38" i="32"/>
  <c r="G38" i="48" s="1"/>
  <c r="N38" i="32"/>
  <c r="F38" i="48" s="1"/>
  <c r="M38" i="32"/>
  <c r="E38" i="48" s="1"/>
  <c r="L38" i="32"/>
  <c r="D38" i="48" s="1"/>
  <c r="K38" i="32"/>
  <c r="C38" i="48" s="1"/>
  <c r="O37" i="32"/>
  <c r="G37" i="48" s="1"/>
  <c r="N37" i="32"/>
  <c r="F37" i="48" s="1"/>
  <c r="M37" i="32"/>
  <c r="E37" i="48" s="1"/>
  <c r="L37" i="32"/>
  <c r="D37" i="48" s="1"/>
  <c r="K37" i="32"/>
  <c r="C37" i="48" s="1"/>
  <c r="O34" i="32"/>
  <c r="G34" i="48" s="1"/>
  <c r="N34" i="32"/>
  <c r="F34" i="48" s="1"/>
  <c r="M34" i="32"/>
  <c r="E34" i="48" s="1"/>
  <c r="L34" i="32"/>
  <c r="D34" i="48" s="1"/>
  <c r="K34" i="32"/>
  <c r="C34" i="48" s="1"/>
  <c r="O33" i="32"/>
  <c r="G33" i="48" s="1"/>
  <c r="N33" i="32"/>
  <c r="F33" i="48" s="1"/>
  <c r="M33" i="32"/>
  <c r="E33" i="48" s="1"/>
  <c r="L33" i="32"/>
  <c r="D33" i="48" s="1"/>
  <c r="K33" i="32"/>
  <c r="C33" i="48" s="1"/>
  <c r="O29" i="32"/>
  <c r="G29" i="48" s="1"/>
  <c r="N29" i="32"/>
  <c r="F29" i="48" s="1"/>
  <c r="M29" i="32"/>
  <c r="E29" i="48" s="1"/>
  <c r="L29" i="32"/>
  <c r="D29" i="48" s="1"/>
  <c r="K29" i="32"/>
  <c r="C29" i="48" s="1"/>
  <c r="O28" i="32"/>
  <c r="G28" i="48" s="1"/>
  <c r="N28" i="32"/>
  <c r="F28" i="48" s="1"/>
  <c r="M28" i="32"/>
  <c r="E28" i="48" s="1"/>
  <c r="L28" i="32"/>
  <c r="D28" i="48" s="1"/>
  <c r="K28" i="32"/>
  <c r="C28" i="48" s="1"/>
  <c r="O25" i="32"/>
  <c r="G25" i="48" s="1"/>
  <c r="N25" i="32"/>
  <c r="F25" i="48" s="1"/>
  <c r="M25" i="32"/>
  <c r="E25" i="48" s="1"/>
  <c r="L25" i="32"/>
  <c r="D25" i="48" s="1"/>
  <c r="K25" i="32"/>
  <c r="C25" i="48" s="1"/>
  <c r="O24" i="32"/>
  <c r="G24" i="48" s="1"/>
  <c r="N24" i="32"/>
  <c r="F24" i="48" s="1"/>
  <c r="M24" i="32"/>
  <c r="E24" i="48" s="1"/>
  <c r="L24" i="32"/>
  <c r="D24" i="48" s="1"/>
  <c r="K24" i="32"/>
  <c r="C24" i="48" s="1"/>
  <c r="O21" i="32"/>
  <c r="G21" i="48" s="1"/>
  <c r="N21" i="32"/>
  <c r="F21" i="48" s="1"/>
  <c r="M21" i="32"/>
  <c r="E21" i="48" s="1"/>
  <c r="L21" i="32"/>
  <c r="D21" i="48" s="1"/>
  <c r="K21" i="32"/>
  <c r="C21" i="48" s="1"/>
  <c r="O19" i="32"/>
  <c r="G19" i="48" s="1"/>
  <c r="N19" i="32"/>
  <c r="F19" i="48" s="1"/>
  <c r="M19" i="32"/>
  <c r="E19" i="48" s="1"/>
  <c r="L19" i="32"/>
  <c r="D19" i="48" s="1"/>
  <c r="K19" i="32"/>
  <c r="C19" i="48" s="1"/>
  <c r="O18" i="32"/>
  <c r="N18" i="32"/>
  <c r="F18" i="48" s="1"/>
  <c r="M18" i="32"/>
  <c r="E18" i="48" s="1"/>
  <c r="L18" i="32"/>
  <c r="D18" i="48" s="1"/>
  <c r="K18" i="32"/>
  <c r="C18" i="48" s="1"/>
  <c r="O17" i="32"/>
  <c r="G17" i="48" s="1"/>
  <c r="N17" i="32"/>
  <c r="M17" i="32"/>
  <c r="L17" i="32"/>
  <c r="K17" i="32"/>
  <c r="O16" i="32"/>
  <c r="G16" i="48" s="1"/>
  <c r="N16" i="32"/>
  <c r="F16" i="48" s="1"/>
  <c r="M16" i="32"/>
  <c r="E16" i="48" s="1"/>
  <c r="L16" i="32"/>
  <c r="D16" i="48" s="1"/>
  <c r="K16" i="32"/>
  <c r="C16" i="48" s="1"/>
  <c r="O13" i="32"/>
  <c r="G13" i="48" s="1"/>
  <c r="N13" i="32"/>
  <c r="F13" i="48" s="1"/>
  <c r="M13" i="32"/>
  <c r="E13" i="48" s="1"/>
  <c r="L13" i="32"/>
  <c r="D13" i="48" s="1"/>
  <c r="K13" i="32"/>
  <c r="C13" i="48" s="1"/>
  <c r="O11" i="32"/>
  <c r="G11" i="48" s="1"/>
  <c r="N11" i="32"/>
  <c r="F11" i="48" s="1"/>
  <c r="M11" i="32"/>
  <c r="E11" i="48" s="1"/>
  <c r="L11" i="32"/>
  <c r="D11" i="48" s="1"/>
  <c r="K11" i="32"/>
  <c r="C11" i="48" s="1"/>
  <c r="O9" i="32"/>
  <c r="G9" i="48" s="1"/>
  <c r="N9" i="32"/>
  <c r="F9" i="48" s="1"/>
  <c r="M9" i="32"/>
  <c r="E9" i="48" s="1"/>
  <c r="L9" i="32"/>
  <c r="D9" i="48" s="1"/>
  <c r="K9" i="32"/>
  <c r="C9" i="48" s="1"/>
  <c r="J29" i="32"/>
  <c r="J28" i="32"/>
  <c r="J25" i="32"/>
  <c r="J24" i="32"/>
  <c r="J21" i="32"/>
  <c r="J19" i="32"/>
  <c r="J18" i="32"/>
  <c r="J17" i="32"/>
  <c r="J16" i="32"/>
  <c r="J13" i="32"/>
  <c r="J38" i="32"/>
  <c r="J37" i="32"/>
  <c r="J34" i="32"/>
  <c r="J33" i="32"/>
  <c r="J11" i="32"/>
  <c r="J9" i="32"/>
  <c r="B29" i="32"/>
  <c r="B28" i="32"/>
  <c r="B25" i="32"/>
  <c r="B24" i="32"/>
  <c r="B21" i="32"/>
  <c r="B19" i="32"/>
  <c r="B18" i="32"/>
  <c r="B17" i="32"/>
  <c r="B16" i="32"/>
  <c r="B13" i="32"/>
  <c r="B38" i="32"/>
  <c r="B34" i="32"/>
  <c r="B37" i="32"/>
  <c r="B33" i="32"/>
  <c r="B11" i="32"/>
  <c r="B9" i="32"/>
  <c r="H48" i="30"/>
  <c r="G48" i="30"/>
  <c r="F48" i="30"/>
  <c r="E48" i="30"/>
  <c r="D48" i="30"/>
  <c r="H47" i="30"/>
  <c r="G47" i="30"/>
  <c r="F47" i="30"/>
  <c r="E47" i="30"/>
  <c r="D47" i="30"/>
  <c r="H46" i="30"/>
  <c r="G46" i="30"/>
  <c r="F46" i="30"/>
  <c r="E46" i="30"/>
  <c r="D46" i="30"/>
  <c r="H45" i="30"/>
  <c r="G45" i="30"/>
  <c r="F45" i="30"/>
  <c r="E45" i="30"/>
  <c r="D45" i="30"/>
  <c r="H44" i="30"/>
  <c r="G44" i="30"/>
  <c r="F44" i="30"/>
  <c r="E44" i="30"/>
  <c r="D44" i="30"/>
  <c r="H43" i="30"/>
  <c r="G43" i="30"/>
  <c r="F43" i="30"/>
  <c r="E43" i="30"/>
  <c r="D43" i="30"/>
  <c r="H42" i="30"/>
  <c r="G42" i="30"/>
  <c r="F42" i="30"/>
  <c r="E42" i="30"/>
  <c r="D42" i="30"/>
  <c r="H41" i="30"/>
  <c r="G41" i="30"/>
  <c r="F41" i="30"/>
  <c r="E41" i="30"/>
  <c r="D41" i="30"/>
  <c r="H40" i="30"/>
  <c r="G40" i="30"/>
  <c r="F40" i="30"/>
  <c r="E40" i="30"/>
  <c r="D40" i="30"/>
  <c r="H39" i="30"/>
  <c r="G39" i="30"/>
  <c r="F39" i="30"/>
  <c r="E39" i="30"/>
  <c r="D39" i="30"/>
  <c r="H33" i="30"/>
  <c r="G33" i="30"/>
  <c r="F33" i="30"/>
  <c r="E33" i="30"/>
  <c r="D33" i="30"/>
  <c r="H32" i="30"/>
  <c r="G32" i="30"/>
  <c r="F32" i="30"/>
  <c r="E32" i="30"/>
  <c r="D32" i="30"/>
  <c r="H31" i="30"/>
  <c r="G31" i="30"/>
  <c r="F31" i="30"/>
  <c r="E31" i="30"/>
  <c r="D31" i="30"/>
  <c r="H30" i="30"/>
  <c r="G30" i="30"/>
  <c r="F30" i="30"/>
  <c r="E30" i="30"/>
  <c r="D30" i="30"/>
  <c r="H29" i="30"/>
  <c r="G29" i="30"/>
  <c r="F29" i="30"/>
  <c r="E29" i="30"/>
  <c r="D29" i="30"/>
  <c r="H28" i="30"/>
  <c r="G28" i="30"/>
  <c r="F28" i="30"/>
  <c r="E28" i="30"/>
  <c r="D28" i="30"/>
  <c r="H27" i="30"/>
  <c r="G27" i="30"/>
  <c r="F27" i="30"/>
  <c r="E27" i="30"/>
  <c r="D27" i="30"/>
  <c r="H26" i="30"/>
  <c r="G26" i="30"/>
  <c r="F26" i="30"/>
  <c r="E26" i="30"/>
  <c r="D26" i="30"/>
  <c r="H25" i="30"/>
  <c r="G25" i="30"/>
  <c r="F25" i="30"/>
  <c r="E25" i="30"/>
  <c r="D25" i="30"/>
  <c r="H24" i="30"/>
  <c r="G24" i="30"/>
  <c r="F24" i="30"/>
  <c r="E24" i="30"/>
  <c r="D24" i="30"/>
  <c r="D10" i="30"/>
  <c r="E10" i="30"/>
  <c r="F10" i="30"/>
  <c r="G10" i="30"/>
  <c r="H10" i="30"/>
  <c r="D11" i="30"/>
  <c r="E11" i="30"/>
  <c r="F11" i="30"/>
  <c r="G11" i="30"/>
  <c r="H11" i="30"/>
  <c r="D12" i="30"/>
  <c r="E12" i="30"/>
  <c r="F12" i="30"/>
  <c r="G12" i="30"/>
  <c r="H12" i="30"/>
  <c r="D13" i="30"/>
  <c r="E13" i="30"/>
  <c r="F13" i="30"/>
  <c r="G13" i="30"/>
  <c r="H13" i="30"/>
  <c r="D14" i="30"/>
  <c r="E14" i="30"/>
  <c r="F14" i="30"/>
  <c r="G14" i="30"/>
  <c r="H14" i="30"/>
  <c r="D15" i="30"/>
  <c r="E15" i="30"/>
  <c r="F15" i="30"/>
  <c r="G15" i="30"/>
  <c r="H15" i="30"/>
  <c r="D16" i="30"/>
  <c r="E16" i="30"/>
  <c r="F16" i="30"/>
  <c r="G16" i="30"/>
  <c r="H16" i="30"/>
  <c r="D17" i="30"/>
  <c r="E17" i="30"/>
  <c r="F17" i="30"/>
  <c r="G17" i="30"/>
  <c r="H17" i="30"/>
  <c r="D18" i="30"/>
  <c r="E18" i="30"/>
  <c r="F18" i="30"/>
  <c r="G18" i="30"/>
  <c r="H18" i="30"/>
  <c r="D19" i="30"/>
  <c r="E19" i="30"/>
  <c r="F19" i="30"/>
  <c r="G19" i="30"/>
  <c r="H19" i="30"/>
  <c r="D20" i="30"/>
  <c r="E20" i="30"/>
  <c r="F20" i="30"/>
  <c r="G20" i="30"/>
  <c r="H20" i="30"/>
  <c r="D21" i="30"/>
  <c r="E21" i="30"/>
  <c r="F21" i="30"/>
  <c r="G21" i="30"/>
  <c r="H21" i="30"/>
  <c r="E9" i="30"/>
  <c r="F9" i="30"/>
  <c r="G9" i="30"/>
  <c r="H9" i="30"/>
  <c r="D9" i="30"/>
  <c r="B51" i="30"/>
  <c r="B50" i="30"/>
  <c r="B49" i="30"/>
  <c r="B48" i="30"/>
  <c r="B47" i="30"/>
  <c r="B46" i="30"/>
  <c r="B45" i="30"/>
  <c r="B44" i="30"/>
  <c r="B43" i="30"/>
  <c r="B42" i="30"/>
  <c r="B41" i="30"/>
  <c r="B40" i="30"/>
  <c r="B39" i="30"/>
  <c r="B36" i="30"/>
  <c r="B35" i="30"/>
  <c r="B34" i="30"/>
  <c r="B33" i="30"/>
  <c r="B32" i="30"/>
  <c r="B31" i="30"/>
  <c r="B30" i="30"/>
  <c r="B29" i="30"/>
  <c r="B28" i="30"/>
  <c r="B27" i="30"/>
  <c r="B26" i="30"/>
  <c r="B25" i="30"/>
  <c r="B24" i="30"/>
  <c r="B10" i="30"/>
  <c r="B11" i="30"/>
  <c r="B12" i="30"/>
  <c r="B13" i="30"/>
  <c r="B14" i="30"/>
  <c r="B15" i="30"/>
  <c r="B16" i="30"/>
  <c r="B17" i="30"/>
  <c r="B18" i="30"/>
  <c r="B19" i="30"/>
  <c r="B20" i="30"/>
  <c r="B21" i="30"/>
  <c r="B9" i="30"/>
  <c r="B25" i="28"/>
  <c r="B26" i="28" s="1"/>
  <c r="B27" i="28" s="1"/>
  <c r="B28" i="28" s="1"/>
  <c r="B29" i="28" s="1"/>
  <c r="B30" i="28" s="1"/>
  <c r="B31" i="28" s="1"/>
  <c r="B32" i="28" s="1"/>
  <c r="B33" i="28" s="1"/>
  <c r="B34" i="28" s="1"/>
  <c r="B35" i="28" s="1"/>
  <c r="C2" i="28"/>
  <c r="D2" i="28" s="1"/>
  <c r="E2" i="28" s="1"/>
  <c r="F2" i="28" s="1"/>
  <c r="G2" i="28" s="1"/>
  <c r="H2" i="28" s="1"/>
  <c r="I2" i="28" s="1"/>
  <c r="J2" i="28" s="1"/>
  <c r="K2" i="28" s="1"/>
  <c r="L2" i="28" s="1"/>
  <c r="M2" i="28" s="1"/>
  <c r="N2" i="28" s="1"/>
  <c r="O2" i="28" s="1"/>
  <c r="P2" i="28" s="1"/>
  <c r="Q2" i="28" s="1"/>
  <c r="R2" i="28" s="1"/>
  <c r="S2" i="28" s="1"/>
  <c r="T2" i="28" s="1"/>
  <c r="U2" i="28" s="1"/>
  <c r="V2" i="28" s="1"/>
  <c r="W2" i="28" s="1"/>
  <c r="X2" i="28" s="1"/>
  <c r="Y2" i="28" s="1"/>
  <c r="Z2" i="28" s="1"/>
  <c r="AA2" i="28" s="1"/>
  <c r="AB2" i="28" s="1"/>
  <c r="AC2" i="28" s="1"/>
  <c r="AD2" i="28" s="1"/>
  <c r="AE2" i="28" s="1"/>
  <c r="AF2" i="28" s="1"/>
  <c r="AG2" i="28" s="1"/>
  <c r="AH2" i="28" s="1"/>
  <c r="AI2" i="28" s="1"/>
  <c r="AJ2" i="28" s="1"/>
  <c r="AK2" i="28" s="1"/>
  <c r="B2" i="28"/>
  <c r="B19" i="48" l="1"/>
  <c r="E17" i="48"/>
  <c r="B17" i="48"/>
  <c r="B18" i="49"/>
  <c r="E18" i="49"/>
  <c r="D18" i="49"/>
  <c r="C18" i="49"/>
  <c r="B37" i="48"/>
  <c r="B38" i="48"/>
  <c r="B21" i="48"/>
  <c r="B24" i="48"/>
  <c r="B9" i="48"/>
  <c r="F17" i="48"/>
  <c r="B18" i="48"/>
  <c r="B25" i="48"/>
  <c r="B34" i="48"/>
  <c r="B11" i="48"/>
  <c r="C17" i="48"/>
  <c r="B33" i="48"/>
  <c r="B13" i="48"/>
  <c r="B28" i="48"/>
  <c r="D17" i="48"/>
  <c r="B16" i="48"/>
  <c r="B29" i="48"/>
  <c r="D15" i="29"/>
  <c r="C15" i="29"/>
  <c r="C12" i="29"/>
  <c r="B12" i="29"/>
  <c r="B11" i="29"/>
  <c r="D17" i="29"/>
  <c r="C17" i="29"/>
  <c r="C11" i="29"/>
  <c r="B15" i="29"/>
  <c r="D11" i="29"/>
  <c r="D14" i="29"/>
  <c r="C18" i="29"/>
  <c r="B13" i="29"/>
  <c r="B18" i="29"/>
  <c r="D12" i="29"/>
  <c r="B17" i="29"/>
  <c r="C14" i="29"/>
  <c r="D16" i="29"/>
  <c r="B14" i="29"/>
  <c r="C16" i="29"/>
  <c r="D13" i="29"/>
  <c r="D18" i="29"/>
  <c r="B16" i="29"/>
  <c r="C13" i="29"/>
  <c r="O4" i="3" l="1"/>
  <c r="W3" i="1" l="1"/>
  <c r="W4" i="1"/>
  <c r="A6" i="3" l="1"/>
  <c r="O2" i="3"/>
  <c r="W2" i="2"/>
  <c r="W2" i="1"/>
  <c r="C28" i="1"/>
  <c r="B13" i="2"/>
  <c r="C24" i="1"/>
  <c r="C16" i="1"/>
  <c r="C30" i="1"/>
  <c r="C29" i="1"/>
  <c r="C18" i="1"/>
  <c r="B28" i="1"/>
  <c r="B15" i="2"/>
  <c r="B11" i="1"/>
  <c r="B29" i="1"/>
  <c r="C17" i="1"/>
  <c r="C15" i="1"/>
  <c r="B16" i="1"/>
  <c r="C20" i="1"/>
  <c r="B14" i="1"/>
  <c r="C9" i="2"/>
  <c r="B30" i="1"/>
  <c r="B9" i="2"/>
  <c r="C15" i="2"/>
  <c r="B18" i="1"/>
  <c r="C34" i="1"/>
  <c r="C11" i="1"/>
  <c r="B9" i="1"/>
  <c r="B24" i="1"/>
  <c r="C32" i="1"/>
  <c r="B15" i="1"/>
  <c r="C13" i="1"/>
  <c r="B17" i="1"/>
  <c r="C11" i="2"/>
  <c r="C14" i="1"/>
  <c r="B36" i="1"/>
  <c r="B11" i="2"/>
  <c r="B20" i="1"/>
  <c r="C36" i="1"/>
  <c r="C22" i="1"/>
  <c r="C9" i="1"/>
  <c r="C13" i="2"/>
  <c r="B19" i="29" l="1"/>
  <c r="C13" i="35"/>
  <c r="C9" i="35"/>
  <c r="B9" i="35"/>
  <c r="C11" i="35"/>
  <c r="B11" i="35"/>
  <c r="B12" i="34"/>
  <c r="C12" i="34"/>
  <c r="B27" i="34"/>
  <c r="C27" i="34"/>
  <c r="B17" i="34"/>
  <c r="C17" i="34"/>
  <c r="C14" i="34"/>
  <c r="B14" i="34"/>
  <c r="C29" i="34"/>
  <c r="B29" i="34"/>
  <c r="E16" i="34"/>
  <c r="C16" i="34"/>
  <c r="B16" i="34"/>
  <c r="B15" i="34"/>
  <c r="C15" i="34"/>
  <c r="C8" i="34"/>
  <c r="B8" i="34"/>
  <c r="B28" i="34"/>
  <c r="C28" i="34"/>
  <c r="B10" i="34"/>
  <c r="C10" i="34"/>
  <c r="C23" i="34"/>
  <c r="B23" i="34"/>
  <c r="C19" i="34"/>
  <c r="B19" i="34"/>
  <c r="B13" i="34"/>
  <c r="C13" i="34"/>
  <c r="D19" i="29"/>
  <c r="B15" i="35"/>
  <c r="D9" i="35"/>
  <c r="D13" i="34"/>
  <c r="B22" i="29"/>
  <c r="B21" i="29"/>
  <c r="D29" i="34"/>
  <c r="C19" i="29"/>
  <c r="E12" i="34"/>
  <c r="E13" i="34"/>
  <c r="E23" i="34"/>
  <c r="E9" i="35"/>
  <c r="D15" i="34"/>
  <c r="D10" i="34"/>
  <c r="D19" i="34"/>
  <c r="D8" i="34"/>
  <c r="E8" i="34"/>
  <c r="E15" i="34"/>
  <c r="D16" i="34"/>
  <c r="C15" i="35"/>
  <c r="D11" i="35"/>
  <c r="E11" i="35"/>
  <c r="E29" i="34"/>
  <c r="E10" i="34"/>
  <c r="K12" i="38"/>
  <c r="J12" i="38"/>
  <c r="I12" i="38"/>
  <c r="H12" i="38"/>
  <c r="B12" i="38"/>
  <c r="D12" i="38"/>
  <c r="C12" i="38"/>
  <c r="F12" i="38"/>
  <c r="E12" i="38"/>
  <c r="D13" i="35"/>
  <c r="H14" i="38"/>
  <c r="F14" i="38"/>
  <c r="B14" i="38"/>
  <c r="E14" i="38"/>
  <c r="D14" i="38"/>
  <c r="C14" i="38"/>
  <c r="J14" i="38"/>
  <c r="I14" i="38"/>
  <c r="K14" i="38"/>
  <c r="E28" i="34"/>
  <c r="E14" i="34"/>
  <c r="D14" i="34"/>
  <c r="E13" i="35"/>
  <c r="D23" i="34"/>
  <c r="B13" i="35"/>
  <c r="E17" i="34"/>
  <c r="D28" i="34"/>
  <c r="D17" i="34"/>
  <c r="D12" i="34"/>
  <c r="E27" i="34"/>
  <c r="D27" i="34"/>
  <c r="F8" i="38"/>
  <c r="J8" i="38"/>
  <c r="I8" i="38"/>
  <c r="H8" i="38"/>
  <c r="E8" i="38"/>
  <c r="B8" i="38"/>
  <c r="K8" i="38"/>
  <c r="D8" i="38"/>
  <c r="C8" i="38"/>
  <c r="B10" i="38"/>
  <c r="E10" i="38"/>
  <c r="D10" i="38"/>
  <c r="C10" i="38"/>
  <c r="K10" i="38"/>
  <c r="J10" i="38"/>
  <c r="I10" i="38"/>
  <c r="H10" i="38"/>
  <c r="F10" i="38"/>
  <c r="E19" i="34"/>
  <c r="E15" i="35"/>
  <c r="D15" i="35"/>
  <c r="L18" i="1"/>
  <c r="K17" i="3"/>
  <c r="C29" i="3"/>
  <c r="C21" i="3"/>
  <c r="H15" i="1"/>
  <c r="E11" i="3"/>
  <c r="C11" i="3"/>
  <c r="N17" i="1"/>
  <c r="N14" i="1"/>
  <c r="I33" i="3"/>
  <c r="O20" i="1"/>
  <c r="J33" i="3"/>
  <c r="N20" i="1"/>
  <c r="E25" i="3"/>
  <c r="F15" i="1"/>
  <c r="E14" i="1"/>
  <c r="I13" i="1"/>
  <c r="E30" i="1"/>
  <c r="J37" i="3"/>
  <c r="I17" i="3"/>
  <c r="K13" i="2"/>
  <c r="L28" i="1"/>
  <c r="N24" i="1"/>
  <c r="O29" i="1"/>
  <c r="B11" i="3"/>
  <c r="I19" i="3"/>
  <c r="I9" i="1"/>
  <c r="G11" i="2"/>
  <c r="H17" i="1"/>
  <c r="D23" i="3"/>
  <c r="I21" i="3"/>
  <c r="L16" i="1"/>
  <c r="K15" i="1"/>
  <c r="I11" i="3"/>
  <c r="H21" i="3"/>
  <c r="G9" i="1"/>
  <c r="I17" i="1"/>
  <c r="B33" i="3"/>
  <c r="O24" i="1"/>
  <c r="C17" i="3"/>
  <c r="L11" i="1"/>
  <c r="H11" i="2"/>
  <c r="D15" i="3"/>
  <c r="E19" i="3"/>
  <c r="J30" i="1"/>
  <c r="N9" i="1"/>
  <c r="J18" i="1"/>
  <c r="I29" i="3"/>
  <c r="H37" i="3"/>
  <c r="B9" i="3"/>
  <c r="F35" i="3"/>
  <c r="J20" i="1"/>
  <c r="O30" i="1"/>
  <c r="D33" i="3"/>
  <c r="K37" i="3"/>
  <c r="L15" i="1"/>
  <c r="F17" i="3"/>
  <c r="J14" i="1"/>
  <c r="H14" i="1"/>
  <c r="I9" i="2"/>
  <c r="F18" i="1"/>
  <c r="I24" i="1"/>
  <c r="I28" i="1"/>
  <c r="N11" i="2"/>
  <c r="J11" i="3"/>
  <c r="N18" i="1"/>
  <c r="E23" i="3"/>
  <c r="J13" i="3"/>
  <c r="L13" i="2"/>
  <c r="J19" i="3"/>
  <c r="E21" i="3"/>
  <c r="H18" i="1"/>
  <c r="G20" i="1"/>
  <c r="K29" i="1"/>
  <c r="L29" i="1"/>
  <c r="J29" i="3"/>
  <c r="F24" i="1"/>
  <c r="F13" i="1"/>
  <c r="E9" i="2"/>
  <c r="K16" i="1"/>
  <c r="K11" i="2"/>
  <c r="H29" i="3"/>
  <c r="K9" i="3"/>
  <c r="G9" i="2"/>
  <c r="D13" i="3"/>
  <c r="K13" i="3"/>
  <c r="J17" i="3"/>
  <c r="F33" i="3"/>
  <c r="F19" i="3"/>
  <c r="E15" i="3"/>
  <c r="J15" i="3"/>
  <c r="C13" i="3"/>
  <c r="H19" i="3"/>
  <c r="K11" i="3"/>
  <c r="L20" i="1"/>
  <c r="I35" i="3"/>
  <c r="C9" i="3"/>
  <c r="J21" i="3"/>
  <c r="E11" i="1"/>
  <c r="I15" i="1"/>
  <c r="C35" i="3"/>
  <c r="F25" i="3"/>
  <c r="B32" i="1"/>
  <c r="O11" i="2"/>
  <c r="B22" i="1"/>
  <c r="D29" i="3"/>
  <c r="B21" i="3"/>
  <c r="F14" i="1"/>
  <c r="F23" i="3"/>
  <c r="N13" i="2"/>
  <c r="G15" i="1"/>
  <c r="D21" i="3"/>
  <c r="K15" i="3"/>
  <c r="G28" i="1"/>
  <c r="F9" i="1"/>
  <c r="K23" i="3"/>
  <c r="L30" i="1"/>
  <c r="J13" i="2"/>
  <c r="H16" i="1"/>
  <c r="I9" i="3"/>
  <c r="N28" i="1"/>
  <c r="B15" i="3"/>
  <c r="I18" i="1"/>
  <c r="F11" i="2"/>
  <c r="B19" i="3"/>
  <c r="H23" i="3"/>
  <c r="H15" i="2"/>
  <c r="H9" i="1"/>
  <c r="H9" i="2"/>
  <c r="D25" i="3"/>
  <c r="J11" i="1"/>
  <c r="G18" i="1"/>
  <c r="O13" i="1"/>
  <c r="I37" i="3"/>
  <c r="D11" i="3"/>
  <c r="E35" i="3"/>
  <c r="J13" i="1"/>
  <c r="E29" i="3"/>
  <c r="I13" i="3"/>
  <c r="K9" i="2"/>
  <c r="F11" i="1"/>
  <c r="N15" i="2"/>
  <c r="E17" i="3"/>
  <c r="B25" i="3"/>
  <c r="K21" i="3"/>
  <c r="B34" i="1"/>
  <c r="J24" i="1"/>
  <c r="I11" i="1"/>
  <c r="E17" i="1"/>
  <c r="G24" i="1"/>
  <c r="I13" i="2"/>
  <c r="H15" i="3"/>
  <c r="J11" i="2"/>
  <c r="J9" i="2"/>
  <c r="K9" i="1"/>
  <c r="I15" i="3"/>
  <c r="J23" i="3"/>
  <c r="I14" i="1"/>
  <c r="G15" i="2"/>
  <c r="I11" i="2"/>
  <c r="O9" i="1"/>
  <c r="L9" i="2"/>
  <c r="F29" i="1"/>
  <c r="F15" i="3"/>
  <c r="J9" i="1"/>
  <c r="O11" i="1"/>
  <c r="O17" i="1"/>
  <c r="K30" i="1"/>
  <c r="B13" i="1"/>
  <c r="L11" i="2"/>
  <c r="J16" i="1"/>
  <c r="I30" i="1"/>
  <c r="O16" i="1"/>
  <c r="J15" i="2"/>
  <c r="F9" i="3"/>
  <c r="J29" i="1"/>
  <c r="E33" i="3"/>
  <c r="C37" i="3"/>
  <c r="F37" i="3"/>
  <c r="E13" i="3"/>
  <c r="C15" i="3"/>
  <c r="C19" i="3"/>
  <c r="I16" i="1"/>
  <c r="K18" i="1"/>
  <c r="I29" i="1"/>
  <c r="L13" i="1"/>
  <c r="F16" i="1"/>
  <c r="J17" i="1"/>
  <c r="L9" i="1"/>
  <c r="L15" i="2"/>
  <c r="O9" i="2"/>
  <c r="B29" i="3"/>
  <c r="I25" i="3"/>
  <c r="N13" i="1"/>
  <c r="H30" i="1"/>
  <c r="J28" i="1"/>
  <c r="N16" i="1"/>
  <c r="B23" i="3"/>
  <c r="C33" i="3"/>
  <c r="C26" i="1"/>
  <c r="I20" i="1"/>
  <c r="K28" i="1"/>
  <c r="F30" i="1"/>
  <c r="D9" i="3"/>
  <c r="H13" i="3"/>
  <c r="H17" i="3"/>
  <c r="E20" i="1"/>
  <c r="E9" i="3"/>
  <c r="G13" i="1"/>
  <c r="H13" i="1"/>
  <c r="J35" i="3"/>
  <c r="K20" i="1"/>
  <c r="F20" i="1"/>
  <c r="E16" i="1"/>
  <c r="H13" i="2"/>
  <c r="G17" i="1"/>
  <c r="I15" i="2"/>
  <c r="N15" i="1"/>
  <c r="F29" i="3"/>
  <c r="D17" i="3"/>
  <c r="E13" i="2"/>
  <c r="F21" i="3"/>
  <c r="E15" i="2"/>
  <c r="O15" i="2"/>
  <c r="E15" i="1"/>
  <c r="J25" i="3"/>
  <c r="J15" i="1"/>
  <c r="B17" i="3"/>
  <c r="E24" i="1"/>
  <c r="F28" i="1"/>
  <c r="E11" i="2"/>
  <c r="H11" i="3"/>
  <c r="H24" i="1"/>
  <c r="J9" i="3"/>
  <c r="K11" i="1"/>
  <c r="G14" i="1"/>
  <c r="H33" i="3"/>
  <c r="K13" i="1"/>
  <c r="O18" i="1"/>
  <c r="F9" i="2"/>
  <c r="E29" i="1"/>
  <c r="F13" i="2"/>
  <c r="O13" i="2"/>
  <c r="K14" i="1"/>
  <c r="H20" i="1"/>
  <c r="C23" i="3"/>
  <c r="G11" i="1"/>
  <c r="G29" i="1"/>
  <c r="K35" i="3"/>
  <c r="B37" i="3"/>
  <c r="L17" i="1"/>
  <c r="H35" i="3"/>
  <c r="G16" i="1"/>
  <c r="G30" i="1"/>
  <c r="D37" i="3"/>
  <c r="E28" i="1"/>
  <c r="H28" i="1"/>
  <c r="E13" i="1"/>
  <c r="D35" i="3"/>
  <c r="H9" i="3"/>
  <c r="O15" i="1"/>
  <c r="N29" i="1"/>
  <c r="E9" i="1"/>
  <c r="N9" i="2"/>
  <c r="C25" i="3"/>
  <c r="F15" i="2"/>
  <c r="E18" i="1"/>
  <c r="I23" i="3"/>
  <c r="O14" i="1"/>
  <c r="D19" i="3"/>
  <c r="H25" i="3"/>
  <c r="G13" i="2"/>
  <c r="K33" i="3"/>
  <c r="N30" i="1"/>
  <c r="K15" i="2"/>
  <c r="F17" i="1"/>
  <c r="O28" i="1"/>
  <c r="H11" i="1"/>
  <c r="N11" i="1"/>
  <c r="K24" i="1"/>
  <c r="H29" i="1"/>
  <c r="K17" i="1"/>
  <c r="K25" i="3"/>
  <c r="F13" i="3"/>
  <c r="F11" i="3"/>
  <c r="L24" i="1"/>
  <c r="L14" i="1"/>
  <c r="K19" i="3"/>
  <c r="E37" i="3"/>
  <c r="B35" i="3"/>
  <c r="K29" i="3"/>
  <c r="B13" i="3"/>
  <c r="D35" i="34" l="1"/>
  <c r="E35" i="34"/>
  <c r="C33" i="34"/>
  <c r="B33" i="34"/>
  <c r="B21" i="34"/>
  <c r="C21" i="34"/>
  <c r="B31" i="34"/>
  <c r="C31" i="34"/>
  <c r="B35" i="34"/>
  <c r="C35" i="34"/>
  <c r="D20" i="29"/>
  <c r="C21" i="29"/>
  <c r="D21" i="29"/>
  <c r="C22" i="29"/>
  <c r="E21" i="34"/>
  <c r="C20" i="29"/>
  <c r="B20" i="29"/>
  <c r="D21" i="34"/>
  <c r="D33" i="34"/>
  <c r="E33" i="34"/>
  <c r="E31" i="34"/>
  <c r="D31" i="34"/>
  <c r="H32" i="1"/>
  <c r="H39" i="3"/>
  <c r="J39" i="3"/>
  <c r="F39" i="3"/>
  <c r="E27" i="3"/>
  <c r="C43" i="3"/>
  <c r="K34" i="1"/>
  <c r="H43" i="3"/>
  <c r="G36" i="1"/>
  <c r="I34" i="1"/>
  <c r="E39" i="3"/>
  <c r="G22" i="1"/>
  <c r="K36" i="1"/>
  <c r="L32" i="1"/>
  <c r="J22" i="1"/>
  <c r="O34" i="1"/>
  <c r="J32" i="1"/>
  <c r="H22" i="1"/>
  <c r="D41" i="3"/>
  <c r="O36" i="1"/>
  <c r="L34" i="1"/>
  <c r="F22" i="1"/>
  <c r="N32" i="1"/>
  <c r="O32" i="1"/>
  <c r="F27" i="3"/>
  <c r="E41" i="3"/>
  <c r="I36" i="1"/>
  <c r="I22" i="1"/>
  <c r="B43" i="3"/>
  <c r="L22" i="1"/>
  <c r="H27" i="3"/>
  <c r="E32" i="1"/>
  <c r="D39" i="3"/>
  <c r="K41" i="3"/>
  <c r="N34" i="1"/>
  <c r="D43" i="3"/>
  <c r="C27" i="3"/>
  <c r="J43" i="3"/>
  <c r="H34" i="1"/>
  <c r="J34" i="1"/>
  <c r="L36" i="1"/>
  <c r="I27" i="3"/>
  <c r="I39" i="3"/>
  <c r="F41" i="3"/>
  <c r="I43" i="3"/>
  <c r="E22" i="1"/>
  <c r="J27" i="3"/>
  <c r="F34" i="1"/>
  <c r="H41" i="3"/>
  <c r="D27" i="3"/>
  <c r="F43" i="3"/>
  <c r="B26" i="1"/>
  <c r="C39" i="3"/>
  <c r="N22" i="1"/>
  <c r="E36" i="1"/>
  <c r="O22" i="1"/>
  <c r="E43" i="3"/>
  <c r="I32" i="1"/>
  <c r="F36" i="1"/>
  <c r="K27" i="3"/>
  <c r="G34" i="1"/>
  <c r="G32" i="1"/>
  <c r="B27" i="3"/>
  <c r="J36" i="1"/>
  <c r="B41" i="3"/>
  <c r="K22" i="1"/>
  <c r="C41" i="3"/>
  <c r="N36" i="1"/>
  <c r="B39" i="3"/>
  <c r="K43" i="3"/>
  <c r="I41" i="3"/>
  <c r="K39" i="3"/>
  <c r="K32" i="1"/>
  <c r="H36" i="1"/>
  <c r="F32" i="1"/>
  <c r="E34" i="1"/>
  <c r="J41" i="3"/>
  <c r="B25" i="34" l="1"/>
  <c r="D22" i="29"/>
  <c r="G36" i="30"/>
  <c r="F51" i="30"/>
  <c r="H51" i="30"/>
  <c r="G51" i="30"/>
  <c r="F36" i="30"/>
  <c r="H36" i="30"/>
  <c r="D51" i="30"/>
  <c r="D36" i="30"/>
  <c r="D50" i="30"/>
  <c r="G35" i="30"/>
  <c r="H35" i="30"/>
  <c r="G50" i="30"/>
  <c r="D35" i="30"/>
  <c r="F50" i="30"/>
  <c r="F35" i="30"/>
  <c r="H50" i="30"/>
  <c r="F49" i="30"/>
  <c r="F34" i="30"/>
  <c r="D49" i="30"/>
  <c r="H34" i="30"/>
  <c r="D34" i="30"/>
  <c r="G49" i="30"/>
  <c r="G34" i="30"/>
  <c r="H49" i="30"/>
  <c r="C25" i="34"/>
  <c r="D25" i="34"/>
  <c r="E25" i="34"/>
  <c r="L26" i="1"/>
  <c r="H26" i="1"/>
  <c r="N26" i="1"/>
  <c r="I26" i="1"/>
  <c r="E26" i="1"/>
  <c r="H31" i="3"/>
  <c r="O26" i="1"/>
  <c r="K26" i="1"/>
  <c r="G26" i="1"/>
  <c r="I31" i="3"/>
  <c r="J26" i="1"/>
  <c r="F31" i="3"/>
  <c r="D31" i="3"/>
  <c r="K31" i="3"/>
  <c r="J31" i="3"/>
  <c r="F26" i="1"/>
  <c r="C31" i="3"/>
  <c r="B31" i="3"/>
  <c r="E31" i="3"/>
  <c r="E36" i="30" l="1"/>
  <c r="E51" i="30"/>
  <c r="E50" i="30"/>
  <c r="E35" i="30"/>
  <c r="E34" i="30"/>
  <c r="E49" i="30"/>
</calcChain>
</file>

<file path=xl/sharedStrings.xml><?xml version="1.0" encoding="utf-8"?>
<sst xmlns="http://schemas.openxmlformats.org/spreadsheetml/2006/main" count="1982" uniqueCount="684">
  <si>
    <t xml:space="preserve">Table 3a:  GCSE and equivalent entries and achievements of pupils at the end of key stage 4 by type of school and gender </t>
  </si>
  <si>
    <t>Please select criteria</t>
  </si>
  <si>
    <t>Boys</t>
  </si>
  <si>
    <t>Coverage: England</t>
  </si>
  <si>
    <t xml:space="preserve">Gender: </t>
  </si>
  <si>
    <t>All</t>
  </si>
  <si>
    <t>Girls</t>
  </si>
  <si>
    <t>Methodology:</t>
  </si>
  <si>
    <t>Number of schools</t>
  </si>
  <si>
    <t xml:space="preserve">Number of end of key stage 4 pupils </t>
  </si>
  <si>
    <t>Pupils entered for 5+ GCSEs or equivalent</t>
  </si>
  <si>
    <t>Pupils who achieved at GCSE or equivalent</t>
  </si>
  <si>
    <t>Pupils entered for GCSEs or equivalents</t>
  </si>
  <si>
    <t xml:space="preserve"> Pupils who achieved at GCSE or equivalent</t>
  </si>
  <si>
    <t>English Baccalaureate</t>
  </si>
  <si>
    <t>5+ A*-C grades</t>
  </si>
  <si>
    <r>
      <t>5+ A*-C inc. English &amp; mathematics</t>
    </r>
    <r>
      <rPr>
        <vertAlign val="superscript"/>
        <sz val="8"/>
        <color indexed="8"/>
        <rFont val="Arial"/>
        <family val="2"/>
      </rPr>
      <t/>
    </r>
  </si>
  <si>
    <t>5+ A*-G grades</t>
  </si>
  <si>
    <t>5+ A*-G inc. English &amp; mathematics</t>
  </si>
  <si>
    <t>1+ A*-C grades</t>
  </si>
  <si>
    <t>Any passes</t>
  </si>
  <si>
    <t>Pupils entered for all components</t>
  </si>
  <si>
    <t>Pupils who achieved</t>
  </si>
  <si>
    <r>
      <t>All state-funded mainstream schools</t>
    </r>
    <r>
      <rPr>
        <vertAlign val="superscript"/>
        <sz val="8"/>
        <rFont val="Arial"/>
        <family val="2"/>
      </rPr>
      <t>4</t>
    </r>
  </si>
  <si>
    <t>Hospital schools and alternative provision including academy and free school alternative provision and pupil referral units</t>
  </si>
  <si>
    <t>All state-funded schools, hospital schools and alternative provision including academy and free school alternative provision and pupil referral units</t>
  </si>
  <si>
    <t>Non-maintained special schools</t>
  </si>
  <si>
    <t>Independent schools</t>
  </si>
  <si>
    <t>Independent special schools</t>
  </si>
  <si>
    <t>All special schools</t>
  </si>
  <si>
    <t>All schools</t>
  </si>
  <si>
    <t>1.  Includes entries and achievements by these pupils in previous academic years.</t>
  </si>
  <si>
    <t>3. The effects of both Wolf and early entry rules have been removed from calculations to create a proxy for 2013 methodology (see SFR main text).</t>
  </si>
  <si>
    <t>4.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</si>
  <si>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x   Figure has been suppressed due to low numbers (1 or 2 pupils) or where secondary suppression has been applied.</t>
  </si>
  <si>
    <t xml:space="preserve">Table 3b:  GCSE and equivalent entries and achievements of pupils at the end of key stage 4 by admission basis and gender </t>
  </si>
  <si>
    <t>Comprehensive Schools</t>
  </si>
  <si>
    <t>Selective Schools</t>
  </si>
  <si>
    <t>Modern Schools</t>
  </si>
  <si>
    <t>2.  New 2014 methodology applied to 2013/14 data (see SFR main text).</t>
  </si>
  <si>
    <t>Table 5a:  Percentage of pupils achieving level 2 at the end of key stage 4 by qualification families, by type of school and gender</t>
  </si>
  <si>
    <t>Number of end of key stage 4 pupils</t>
  </si>
  <si>
    <t>Percentage of pupils achieving 5 or more GCSEs at grade A*-C as successive equivalents are included</t>
  </si>
  <si>
    <t>Percentage of pupils achieving 5 or more GCSEs at grade A*-C including English and mathematics GCSEs as successive equivalents are included</t>
  </si>
  <si>
    <t>3.  The effects of both Wolf and early entry rules have been removed from calculations to create a proxy for 2013 methodology (see SFR main text).</t>
  </si>
  <si>
    <t>2013/14 (2013 methodology)</t>
  </si>
  <si>
    <t xml:space="preserve"> </t>
  </si>
  <si>
    <t>Total</t>
  </si>
  <si>
    <t>Maintained</t>
  </si>
  <si>
    <t>All state-funded mainstream schools</t>
  </si>
  <si>
    <t>20,21,22,23,24,25,51,52, 57, 58</t>
  </si>
  <si>
    <t>All pupils</t>
  </si>
  <si>
    <t>Local authority maintained mainstream schools</t>
  </si>
  <si>
    <t>21,22,23,24</t>
  </si>
  <si>
    <t>All Academies and free schools</t>
  </si>
  <si>
    <t>20,51,52,57,58</t>
  </si>
  <si>
    <t>Sponsored Academies</t>
  </si>
  <si>
    <t>Converter Academies</t>
  </si>
  <si>
    <t>Free schools</t>
  </si>
  <si>
    <t>52,57,58</t>
  </si>
  <si>
    <t xml:space="preserve"> All State-funded special schools</t>
  </si>
  <si>
    <t>26,27,50,53,55</t>
  </si>
  <si>
    <t>All State-funded schools</t>
  </si>
  <si>
    <t>20,21,22,23,24,25,26,27,50,51,52,53,55,57,58</t>
  </si>
  <si>
    <t>Hospital schools, Pupil Referral Units (PRUs) and Alternative Provision (AP)</t>
  </si>
  <si>
    <t>32,33,34,56,97,61,62</t>
  </si>
  <si>
    <t>All State-funded schools including hospital schools, PRUs and AP</t>
  </si>
  <si>
    <t>20,21,22,23,24,25,26,27,50,51,52,53,55,57,58,32,33,34,56,97,61,62</t>
  </si>
  <si>
    <t>29,48</t>
  </si>
  <si>
    <t>All Special schools</t>
  </si>
  <si>
    <t>26,27,28,29,50,53,55</t>
  </si>
  <si>
    <r>
      <t>All state-funded mainstream schools</t>
    </r>
    <r>
      <rPr>
        <b/>
        <vertAlign val="superscript"/>
        <sz val="8"/>
        <rFont val="Arial"/>
        <family val="2"/>
      </rPr>
      <t>4</t>
    </r>
  </si>
  <si>
    <t xml:space="preserve">2013 post-errata </t>
  </si>
  <si>
    <r>
      <t>All state-funded mainstream schools</t>
    </r>
    <r>
      <rPr>
        <vertAlign val="superscript"/>
        <sz val="8"/>
        <rFont val="Arial"/>
        <family val="2"/>
      </rPr>
      <t>3</t>
    </r>
  </si>
  <si>
    <t>MLEVEL2GCSE</t>
  </si>
  <si>
    <t>MLEVEL2GVOC</t>
  </si>
  <si>
    <t>MLEVEL2BTEC</t>
  </si>
  <si>
    <t>MLevel2</t>
  </si>
  <si>
    <t>MLEVEL2GCSEem</t>
  </si>
  <si>
    <t>MLEVEL2GVOCem</t>
  </si>
  <si>
    <t>MLEVEL2BTECem</t>
  </si>
  <si>
    <t>M5ACEM</t>
  </si>
  <si>
    <t>FLEVEL2GCSE</t>
  </si>
  <si>
    <t>FLEVEL2GVOC</t>
  </si>
  <si>
    <t>FLEVEL2BTEC</t>
  </si>
  <si>
    <t>FLevel2</t>
  </si>
  <si>
    <t>FLEVEL2GCSEem</t>
  </si>
  <si>
    <t>FLEVEL2GVOCem</t>
  </si>
  <si>
    <t>FLEVEL2BTECem</t>
  </si>
  <si>
    <t>F5ACEM</t>
  </si>
  <si>
    <t>LEVEL2GCSE</t>
  </si>
  <si>
    <t>LEVEL2GVOC</t>
  </si>
  <si>
    <t>LEVEL2BTEC</t>
  </si>
  <si>
    <t>Level2</t>
  </si>
  <si>
    <t>LEVEL2GCSEem</t>
  </si>
  <si>
    <t>LEVEL2GVOCem</t>
  </si>
  <si>
    <t>LEVEL2BTECem</t>
  </si>
  <si>
    <t>5ACEM</t>
  </si>
  <si>
    <t>Comprehensive schools</t>
  </si>
  <si>
    <t>Selective schools</t>
  </si>
  <si>
    <t>Modern schools</t>
  </si>
  <si>
    <t>Useful Reference information</t>
  </si>
  <si>
    <t>BPUP</t>
  </si>
  <si>
    <t>GPUP</t>
  </si>
  <si>
    <t>TPUP</t>
  </si>
  <si>
    <t>20,21,22,23,24,25,26,27,28,29,30,32,33,34,48, 50,51,52,53,55,56,57,58,97,61,62</t>
  </si>
  <si>
    <t>F</t>
  </si>
  <si>
    <t>NULL</t>
  </si>
  <si>
    <t>schools</t>
  </si>
  <si>
    <t>Level2_ALL_B</t>
  </si>
  <si>
    <t>Level1_ALL_B</t>
  </si>
  <si>
    <t>AG5GM</t>
  </si>
  <si>
    <t>ANYPASS_ALL_B</t>
  </si>
  <si>
    <t>EBACC_E_ALL_B</t>
  </si>
  <si>
    <t>EBACC_ALL_B</t>
  </si>
  <si>
    <t>MEntry5</t>
  </si>
  <si>
    <t>MAC5EM</t>
  </si>
  <si>
    <t>MLevel1</t>
  </si>
  <si>
    <t>MAG5GM</t>
  </si>
  <si>
    <t>MEntry1</t>
  </si>
  <si>
    <t>MAC1</t>
  </si>
  <si>
    <t>MANYPASS</t>
  </si>
  <si>
    <t>MEBACC_E</t>
  </si>
  <si>
    <t>MEBACC</t>
  </si>
  <si>
    <t>MPTSCNEWE</t>
  </si>
  <si>
    <t>MPTSTNEWE</t>
  </si>
  <si>
    <t>Mentbasicn</t>
  </si>
  <si>
    <t>ML2BASICS</t>
  </si>
  <si>
    <t>FEntry5</t>
  </si>
  <si>
    <t>FAC5EM</t>
  </si>
  <si>
    <t>FLevel1</t>
  </si>
  <si>
    <t>FAG5GM</t>
  </si>
  <si>
    <t>FEntry1</t>
  </si>
  <si>
    <t>FAC1</t>
  </si>
  <si>
    <t>FANYPASS</t>
  </si>
  <si>
    <t>FEBACC_E</t>
  </si>
  <si>
    <t>FEBACC</t>
  </si>
  <si>
    <t>FPTSCNEWE</t>
  </si>
  <si>
    <t>FPTSTNEWE</t>
  </si>
  <si>
    <t>Fentbasicn</t>
  </si>
  <si>
    <t>FL2BASICS</t>
  </si>
  <si>
    <t>Entry5</t>
  </si>
  <si>
    <t>AC5EM</t>
  </si>
  <si>
    <t>Level1</t>
  </si>
  <si>
    <t>Entry1</t>
  </si>
  <si>
    <t>AC1</t>
  </si>
  <si>
    <t>ANYPASS</t>
  </si>
  <si>
    <t>EBACC_E</t>
  </si>
  <si>
    <t>EBACC</t>
  </si>
  <si>
    <t>PTSCNEWE</t>
  </si>
  <si>
    <t>PTSTNEWE</t>
  </si>
  <si>
    <t>entbasicn</t>
  </si>
  <si>
    <t>L2BASICS</t>
  </si>
  <si>
    <t>Table3_2014Method</t>
  </si>
  <si>
    <t>Table3_2013Method</t>
  </si>
  <si>
    <t>Table3_WBMethod</t>
  </si>
  <si>
    <t>Denominators_2014Method</t>
  </si>
  <si>
    <t>Denominators_2013Method</t>
  </si>
  <si>
    <t>Denominators_WBMethod</t>
  </si>
  <si>
    <t>=This field feeds into Tables 5a and 5b</t>
  </si>
  <si>
    <t>Table5ab_2014_Method</t>
  </si>
  <si>
    <t>Table5ab_2013_Method</t>
  </si>
  <si>
    <t>Table5ab_WB_Method</t>
  </si>
  <si>
    <t>Table 1a: Time series of GCSE and equivalent entries and achievements</t>
  </si>
  <si>
    <r>
      <t>Number of pupils</t>
    </r>
    <r>
      <rPr>
        <vertAlign val="superscript"/>
        <sz val="8"/>
        <rFont val="Arial"/>
        <family val="2"/>
      </rPr>
      <t>3</t>
    </r>
  </si>
  <si>
    <r>
      <t>Percentage who achieved (including equivalents</t>
    </r>
    <r>
      <rPr>
        <sz val="8"/>
        <rFont val="Arial"/>
        <family val="2"/>
      </rPr>
      <t>)</t>
    </r>
  </si>
  <si>
    <t>5+ GCSEs A*-C or equivalent</t>
  </si>
  <si>
    <r>
      <t>5+ GCSEs A*-C or equivalent including English and mathematics GCSEs</t>
    </r>
    <r>
      <rPr>
        <vertAlign val="superscript"/>
        <sz val="8"/>
        <rFont val="Arial"/>
        <family val="2"/>
      </rPr>
      <t>4</t>
    </r>
  </si>
  <si>
    <t>5+ GCSEs A*-G or equivalent</t>
  </si>
  <si>
    <r>
      <t>5+ GCSEs A*-G or equivalent including English and mathematics GCSEs</t>
    </r>
    <r>
      <rPr>
        <vertAlign val="superscript"/>
        <sz val="8"/>
        <rFont val="Arial"/>
        <family val="2"/>
      </rPr>
      <t>4</t>
    </r>
  </si>
  <si>
    <r>
      <t>Any passes</t>
    </r>
    <r>
      <rPr>
        <vertAlign val="superscript"/>
        <sz val="8"/>
        <rFont val="Arial"/>
        <family val="2"/>
      </rPr>
      <t>5</t>
    </r>
  </si>
  <si>
    <t>15 year olds</t>
  </si>
  <si>
    <t>1995/96</t>
  </si>
  <si>
    <r>
      <t>1996/97</t>
    </r>
    <r>
      <rPr>
        <vertAlign val="superscript"/>
        <sz val="8"/>
        <rFont val="Arial"/>
        <family val="2"/>
      </rPr>
      <t>6</t>
    </r>
  </si>
  <si>
    <t>1997/98</t>
  </si>
  <si>
    <t>1998/99</t>
  </si>
  <si>
    <t>1999/00</t>
  </si>
  <si>
    <t>2000/01</t>
  </si>
  <si>
    <t>2001/02</t>
  </si>
  <si>
    <t>2002/03</t>
  </si>
  <si>
    <r>
      <t>2003/04</t>
    </r>
    <r>
      <rPr>
        <vertAlign val="superscript"/>
        <sz val="8"/>
        <rFont val="Arial"/>
        <family val="2"/>
      </rPr>
      <t>7</t>
    </r>
  </si>
  <si>
    <t>2004/05</t>
  </si>
  <si>
    <t>2005/06</t>
  </si>
  <si>
    <t>2006/07</t>
  </si>
  <si>
    <t>2007/08</t>
  </si>
  <si>
    <r>
      <t>Pupils at end Key Stage 4</t>
    </r>
    <r>
      <rPr>
        <vertAlign val="superscript"/>
        <sz val="8"/>
        <rFont val="Arial"/>
        <family val="2"/>
      </rPr>
      <t>8</t>
    </r>
  </si>
  <si>
    <t>2008/09</t>
  </si>
  <si>
    <t>2009/10</t>
  </si>
  <si>
    <t xml:space="preserve">2010/11 </t>
  </si>
  <si>
    <t>2011/12</t>
  </si>
  <si>
    <t>2012/13</t>
  </si>
  <si>
    <t xml:space="preserve">2009/10 </t>
  </si>
  <si>
    <t>Source: Key stage 4 attainment data</t>
  </si>
  <si>
    <t>1.  Including entries and achievements in previous academic years.</t>
  </si>
  <si>
    <t>3.  Number of pupils on roll aged 15 at the start of the academic year or at the end of key stage 4.</t>
  </si>
  <si>
    <t>6.  Percentages from 1996/97 include GCSEs and GNVQs.</t>
  </si>
  <si>
    <t>7.  Percentages from 2003/04 include GCSEs and other equivalent qualifications approved for use pre-16.</t>
  </si>
  <si>
    <t>8.  Includes pupils in state-funded schools, independent schools, independent special schools, non-maintained special schools, hospital schools and alternative provision including academy and free school alternative provision and pupil referral units.</t>
  </si>
  <si>
    <t>11.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</si>
  <si>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10.  New 2014 methodology applied to 2013/14 data (see SFR main text).</t>
  </si>
  <si>
    <t>9.  The effects of both Wolf and early entry rules have been removed from calculations to create a proxy for 2013 methodology (see SFR main text).</t>
  </si>
  <si>
    <t xml:space="preserve">5.  From 2003/04 until 2013/14, this includes entries in entry level qualifications which do not contribute towards A*-C or A*-G thresholds. From 2013/14 entry level qualifications no longer count in the performance tables and measures. </t>
  </si>
  <si>
    <t>4.  From 2009/2010 until 2012/2013 IGCSEs, accredited at time of publication, have been counted as GCSE equivalents and also as English &amp; mathematics GCSEs. Also provided are 2009/10 figures without IGCSEs to be consistent with earlier years’ data. From 2013/14 a number of these qualifications are now regulated as Level 1/2 Certificates and are counted in the same way as a GCSE in this publication (see SFR main text).</t>
  </si>
  <si>
    <t>2.  Figures for 2013/14 are provisional, all other figures are final.</t>
  </si>
  <si>
    <r>
      <t>2013/14 (2013 methodology</t>
    </r>
    <r>
      <rPr>
        <vertAlign val="superscript"/>
        <sz val="8"/>
        <rFont val="Arial"/>
        <family val="2"/>
      </rPr>
      <t>9</t>
    </r>
    <r>
      <rPr>
        <sz val="8"/>
        <rFont val="Arial"/>
        <family val="2"/>
      </rPr>
      <t>)</t>
    </r>
  </si>
  <si>
    <r>
      <t>2009/10 including IGCSEs</t>
    </r>
    <r>
      <rPr>
        <vertAlign val="superscript"/>
        <sz val="8"/>
        <rFont val="Arial"/>
        <family val="2"/>
      </rPr>
      <t>4</t>
    </r>
  </si>
  <si>
    <r>
      <t>Pupils at end Key Stage 4 in State-funded schools</t>
    </r>
    <r>
      <rPr>
        <vertAlign val="superscript"/>
        <sz val="8"/>
        <rFont val="Arial"/>
        <family val="2"/>
      </rPr>
      <t>11</t>
    </r>
  </si>
  <si>
    <r>
      <t>Years: 1995/96 to 2013/14</t>
    </r>
    <r>
      <rPr>
        <b/>
        <vertAlign val="superscript"/>
        <sz val="9"/>
        <rFont val="Arial"/>
        <family val="2"/>
      </rPr>
      <t>1</t>
    </r>
    <r>
      <rPr>
        <b/>
        <sz val="9"/>
        <rFont val="Arial"/>
        <family val="2"/>
      </rPr>
      <t xml:space="preserve"> (Provisional)</t>
    </r>
    <r>
      <rPr>
        <b/>
        <vertAlign val="superscript"/>
        <sz val="9"/>
        <rFont val="Arial"/>
        <family val="2"/>
      </rPr>
      <t>2</t>
    </r>
  </si>
  <si>
    <t xml:space="preserve">Table 1b: The English Baccalaureate </t>
  </si>
  <si>
    <t>2010/11</t>
  </si>
  <si>
    <t>Number of pupils</t>
  </si>
  <si>
    <t>Percentage of pupils entered for the components of the English Baccalaureate:</t>
  </si>
  <si>
    <t>Percentage of pupils who achieved the English Baccalaureate:</t>
  </si>
  <si>
    <t xml:space="preserve"> - English</t>
  </si>
  <si>
    <t xml:space="preserve"> - Mathematics</t>
  </si>
  <si>
    <t xml:space="preserve"> - History or Geography</t>
  </si>
  <si>
    <t xml:space="preserve"> - Languages</t>
  </si>
  <si>
    <t>4.  The effects of both Wolf and early entry rules have been removed from calculations to create a proxy for 2013 methodology (see SFR main text).</t>
  </si>
  <si>
    <t>ELIGENG</t>
  </si>
  <si>
    <t>ENGPRG</t>
  </si>
  <si>
    <t>ENGPRG_P</t>
  </si>
  <si>
    <t>ELIGMAT</t>
  </si>
  <si>
    <t>MATPRG</t>
  </si>
  <si>
    <t>MATPRG_P</t>
  </si>
  <si>
    <t>3.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</si>
  <si>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Mathematics</t>
  </si>
  <si>
    <t>English</t>
  </si>
  <si>
    <t>Percentage making expected level of progress</t>
  </si>
  <si>
    <t>Number of eligible pupils</t>
  </si>
  <si>
    <t>A</t>
  </si>
  <si>
    <t>B</t>
  </si>
  <si>
    <t>C</t>
  </si>
  <si>
    <t>D</t>
  </si>
  <si>
    <t>E</t>
  </si>
  <si>
    <t>G</t>
  </si>
  <si>
    <r>
      <t>Table 1d: Percentage of pupils making expected progress</t>
    </r>
    <r>
      <rPr>
        <b/>
        <vertAlign val="superscript"/>
        <sz val="9"/>
        <rFont val="Arial"/>
        <family val="2"/>
      </rPr>
      <t>1</t>
    </r>
    <r>
      <rPr>
        <b/>
        <sz val="9"/>
        <rFont val="Arial"/>
        <family val="2"/>
      </rPr>
      <t xml:space="preserve"> in English and mathematics between key stage 2 and key stage 4 by key stage 2 attainment level and key stage 4 outcome</t>
    </r>
    <r>
      <rPr>
        <b/>
        <vertAlign val="superscript"/>
        <sz val="9"/>
        <rFont val="Arial"/>
        <family val="2"/>
      </rPr>
      <t>2</t>
    </r>
  </si>
  <si>
    <r>
      <t>State-funded mainstream schools</t>
    </r>
    <r>
      <rPr>
        <b/>
        <vertAlign val="superscript"/>
        <sz val="9"/>
        <rFont val="Arial"/>
        <family val="2"/>
      </rPr>
      <t>3</t>
    </r>
  </si>
  <si>
    <t>GCSE English grade</t>
  </si>
  <si>
    <t>% making expected progress</t>
  </si>
  <si>
    <t>A*</t>
  </si>
  <si>
    <t>U / 
No entry</t>
  </si>
  <si>
    <t>Key stage 2 English attainment level</t>
  </si>
  <si>
    <t>W</t>
  </si>
  <si>
    <t>No valid KS2 level</t>
  </si>
  <si>
    <t>GCSE mathematics grade</t>
  </si>
  <si>
    <t>Key stage 2 mathematics attainment level</t>
  </si>
  <si>
    <r>
      <t>State-funded schools</t>
    </r>
    <r>
      <rPr>
        <b/>
        <vertAlign val="superscript"/>
        <sz val="9"/>
        <rFont val="Arial"/>
        <family val="2"/>
      </rPr>
      <t>4</t>
    </r>
  </si>
  <si>
    <t>Relates to pupils who have made the expected progress</t>
  </si>
  <si>
    <t>Relates to pupils who are not included in the calculation of the progress measures</t>
  </si>
  <si>
    <t>Year</t>
  </si>
  <si>
    <t>5+A*-C grades</t>
  </si>
  <si>
    <t xml:space="preserve"> - Including English and Mathematics GCSE</t>
  </si>
  <si>
    <r>
      <t xml:space="preserve"> - Including English and Mathematics skills</t>
    </r>
    <r>
      <rPr>
        <vertAlign val="superscript"/>
        <sz val="8"/>
        <rFont val="Arial"/>
        <family val="2"/>
      </rPr>
      <t>4</t>
    </r>
    <r>
      <rPr>
        <sz val="8"/>
        <rFont val="Arial"/>
        <family val="2"/>
      </rPr>
      <t xml:space="preserve"> at Level 2</t>
    </r>
  </si>
  <si>
    <t>English and Mathematics GCSEs at grades A*-C</t>
  </si>
  <si>
    <r>
      <t>English and Mathematics skills</t>
    </r>
    <r>
      <rPr>
        <vertAlign val="superscript"/>
        <sz val="8"/>
        <rFont val="Arial"/>
        <family val="2"/>
      </rPr>
      <t>4</t>
    </r>
    <r>
      <rPr>
        <sz val="8"/>
        <rFont val="Arial"/>
        <family val="2"/>
      </rPr>
      <t xml:space="preserve"> at Level 2</t>
    </r>
  </si>
  <si>
    <t>5+A*-G grades</t>
  </si>
  <si>
    <t xml:space="preserve"> - Including English and Mathematics GCSE </t>
  </si>
  <si>
    <r>
      <t xml:space="preserve"> - Including English and Mathematics skills</t>
    </r>
    <r>
      <rPr>
        <vertAlign val="superscript"/>
        <sz val="8"/>
        <rFont val="Arial"/>
        <family val="2"/>
      </rPr>
      <t>4</t>
    </r>
    <r>
      <rPr>
        <sz val="8"/>
        <rFont val="Arial"/>
        <family val="2"/>
      </rPr>
      <t xml:space="preserve"> at Level 1</t>
    </r>
  </si>
  <si>
    <t>English and Mathematics GCSEs at grades A*-G</t>
  </si>
  <si>
    <r>
      <t>English and Mathematics skills</t>
    </r>
    <r>
      <rPr>
        <vertAlign val="superscript"/>
        <sz val="8"/>
        <rFont val="Arial"/>
        <family val="2"/>
      </rPr>
      <t>4</t>
    </r>
    <r>
      <rPr>
        <sz val="8"/>
        <rFont val="Arial"/>
        <family val="2"/>
      </rPr>
      <t xml:space="preserve"> at Level 1</t>
    </r>
  </si>
  <si>
    <r>
      <t>Any qualification</t>
    </r>
    <r>
      <rPr>
        <vertAlign val="superscript"/>
        <sz val="8"/>
        <rFont val="Arial"/>
        <family val="2"/>
      </rPr>
      <t>5</t>
    </r>
  </si>
  <si>
    <r>
      <t>2009/10 including IGCSE</t>
    </r>
    <r>
      <rPr>
        <b/>
        <vertAlign val="superscript"/>
        <sz val="9"/>
        <rFont val="Arial"/>
        <family val="2"/>
      </rPr>
      <t>3</t>
    </r>
  </si>
  <si>
    <t xml:space="preserve">2011/12 </t>
  </si>
  <si>
    <t>Vlookups</t>
  </si>
  <si>
    <t>5+A*-C grades including English and mathematics GCSE</t>
  </si>
  <si>
    <t>English and mathematics GCSEs at grades A*-C</t>
  </si>
  <si>
    <t xml:space="preserve">5+A*-G grades including English and mathematics GCSE </t>
  </si>
  <si>
    <t>English and mathematics GCSEs at grades A*-G</t>
  </si>
  <si>
    <t>Table 2: Performance of pupils attaining levels 1 and 2 (including English and mathematics) for pupils at the end of key stage 4</t>
  </si>
  <si>
    <t>2009/10 including IGCSE3</t>
  </si>
  <si>
    <t>Sponsor Academies</t>
  </si>
  <si>
    <t>ac_open</t>
  </si>
  <si>
    <t>Pupils</t>
  </si>
  <si>
    <t>Entry_5</t>
  </si>
  <si>
    <t>Entry_5_ALL_B</t>
  </si>
  <si>
    <t>5A*-CEM</t>
  </si>
  <si>
    <t>5A*-CEM_ALL_B</t>
  </si>
  <si>
    <t>5A*-GEM</t>
  </si>
  <si>
    <t>5A*-GEM_ALL_B</t>
  </si>
  <si>
    <t>Entry_1</t>
  </si>
  <si>
    <t>Entry_1_ALL_B</t>
  </si>
  <si>
    <t>1A*-C</t>
  </si>
  <si>
    <t>1A*-C_ALL_B</t>
  </si>
  <si>
    <t>ELIGENG_ALL_B</t>
  </si>
  <si>
    <t>ENGPRG_ALL_B</t>
  </si>
  <si>
    <t>ENGPRG_P_ALL_B</t>
  </si>
  <si>
    <t>ELIGMAT_ALL_B</t>
  </si>
  <si>
    <t>MATPRG_ALL_B</t>
  </si>
  <si>
    <t>MATPRG_P_ALL_B</t>
  </si>
  <si>
    <r>
      <t>Table 3c:  GCSE and equivalent entries and achievements of pupils at the end of key stage 4 in sponsored academies</t>
    </r>
    <r>
      <rPr>
        <b/>
        <vertAlign val="superscript"/>
        <sz val="9"/>
        <rFont val="Arial"/>
        <family val="2"/>
      </rPr>
      <t>1</t>
    </r>
    <r>
      <rPr>
        <b/>
        <sz val="9"/>
        <rFont val="Arial"/>
        <family val="2"/>
      </rPr>
      <t xml:space="preserve"> by length of time open</t>
    </r>
  </si>
  <si>
    <r>
      <t>2013/14 (2013 methodology</t>
    </r>
    <r>
      <rPr>
        <vertAlign val="superscript"/>
        <sz val="8"/>
        <rFont val="Arial"/>
        <family val="2"/>
      </rPr>
      <t>3</t>
    </r>
    <r>
      <rPr>
        <sz val="8"/>
        <rFont val="Arial"/>
        <family val="2"/>
      </rPr>
      <t>)</t>
    </r>
  </si>
  <si>
    <r>
      <t>2013/14 (2014 methodology</t>
    </r>
    <r>
      <rPr>
        <vertAlign val="superscript"/>
        <sz val="8"/>
        <rFont val="Arial"/>
        <family val="2"/>
      </rPr>
      <t>4</t>
    </r>
    <r>
      <rPr>
        <sz val="8"/>
        <rFont val="Arial"/>
        <family val="2"/>
      </rPr>
      <t>)</t>
    </r>
  </si>
  <si>
    <r>
      <t>Sponsored academies</t>
    </r>
    <r>
      <rPr>
        <vertAlign val="superscript"/>
        <sz val="8"/>
        <rFont val="Arial"/>
        <family val="2"/>
      </rPr>
      <t>1</t>
    </r>
    <r>
      <rPr>
        <sz val="8"/>
        <rFont val="Arial"/>
        <family val="2"/>
      </rPr>
      <t>:</t>
    </r>
  </si>
  <si>
    <t>open for 
2 academic years</t>
  </si>
  <si>
    <t>open for 
3 academic years</t>
  </si>
  <si>
    <t>open for 
4 academic years</t>
  </si>
  <si>
    <t>open for 
5 or more academic years</t>
  </si>
  <si>
    <t>All sponsored academies</t>
  </si>
  <si>
    <t>Number of sponsored academies</t>
  </si>
  <si>
    <t>Percentage entered for 5+ GCSEs or equivalent</t>
  </si>
  <si>
    <t>Percentage who achieved at GCSE or equivalent</t>
  </si>
  <si>
    <r>
      <t>5+ A*-C including English and mathematics</t>
    </r>
    <r>
      <rPr>
        <vertAlign val="superscript"/>
        <sz val="8"/>
        <color indexed="8"/>
        <rFont val="Arial"/>
        <family val="2"/>
      </rPr>
      <t/>
    </r>
  </si>
  <si>
    <t>5+ A*-G including English and mathematics</t>
  </si>
  <si>
    <t>Percentage entered for GCSEs or equivalents</t>
  </si>
  <si>
    <t>Percentage entered for all components</t>
  </si>
  <si>
    <t>Percentage who achieved</t>
  </si>
  <si>
    <t>Pupils making expected progress between key stage 2 and key stage 4</t>
  </si>
  <si>
    <t xml:space="preserve">1.  Includes all sponsored academies that were open before 12 September 2013. </t>
  </si>
  <si>
    <t>2.  Includes entries and achievements by these pupils in previous academic years.</t>
  </si>
  <si>
    <t>4.  New 2014 methodology applied to 2013/14 data (see SFR main text).</t>
  </si>
  <si>
    <r>
      <t>Table 3d: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</si>
  <si>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r>
      <t>Converter academies</t>
    </r>
    <r>
      <rPr>
        <vertAlign val="superscript"/>
        <sz val="8"/>
        <rFont val="Arial"/>
        <family val="2"/>
      </rPr>
      <t>1</t>
    </r>
    <r>
      <rPr>
        <sz val="8"/>
        <rFont val="Arial"/>
        <family val="2"/>
      </rPr>
      <t>:</t>
    </r>
  </si>
  <si>
    <t>All converter academies</t>
  </si>
  <si>
    <t>Number of converter academies</t>
  </si>
  <si>
    <t xml:space="preserve">1.  Includes all converter academies that were open before 12 September 2013. </t>
  </si>
  <si>
    <r>
      <t>2013/14 (2014 best entry methodology</t>
    </r>
    <r>
      <rPr>
        <vertAlign val="superscript"/>
        <sz val="8"/>
        <rFont val="Arial"/>
        <family val="2"/>
      </rPr>
      <t>5</t>
    </r>
    <r>
      <rPr>
        <sz val="8"/>
        <rFont val="Arial"/>
        <family val="2"/>
      </rPr>
      <t>)</t>
    </r>
  </si>
  <si>
    <r>
      <t>Table 4a: Average point scores and achievement of GCSE English and mathematics at grades A* to C by pupils at the end of key stage 4 by type of school and gender</t>
    </r>
    <r>
      <rPr>
        <b/>
        <vertAlign val="superscript"/>
        <sz val="9"/>
        <rFont val="Arial"/>
        <family val="2"/>
      </rPr>
      <t>1</t>
    </r>
  </si>
  <si>
    <r>
      <t>Average capped</t>
    </r>
    <r>
      <rPr>
        <vertAlign val="superscript"/>
        <sz val="8"/>
        <rFont val="Arial"/>
        <family val="2"/>
      </rPr>
      <t xml:space="preserve">3 </t>
    </r>
    <r>
      <rPr>
        <sz val="8"/>
        <rFont val="Arial"/>
        <family val="2"/>
      </rPr>
      <t>GCSE and equivalents point score per pupil</t>
    </r>
  </si>
  <si>
    <t>Average GCSE and equivalents point score per pupil</t>
  </si>
  <si>
    <t>Percentage entered for components</t>
  </si>
  <si>
    <t xml:space="preserve">3.  Average capped point scores are calculated using the best 8 GCSE results or the equivalent. </t>
  </si>
  <si>
    <r>
      <t>Table 4b: Average point scores and achievement of GCSE English and mathematics at grades A* to C by pupils at the end of key stage 4 by admission basis and gender</t>
    </r>
    <r>
      <rPr>
        <b/>
        <vertAlign val="superscript"/>
        <sz val="9"/>
        <rFont val="Arial"/>
        <family val="2"/>
      </rPr>
      <t>1</t>
    </r>
  </si>
  <si>
    <r>
      <t>GCSE or Level 1/2 Certificate</t>
    </r>
    <r>
      <rPr>
        <vertAlign val="superscript"/>
        <sz val="8"/>
        <rFont val="Arial"/>
        <family val="2"/>
      </rPr>
      <t xml:space="preserve">5 </t>
    </r>
    <r>
      <rPr>
        <sz val="8"/>
        <rFont val="Arial"/>
        <family val="2"/>
      </rPr>
      <t>English and mathematics at A*-C</t>
    </r>
  </si>
  <si>
    <t>5. Only includes established IGCSE qualifications (see SFR main text).</t>
  </si>
  <si>
    <r>
      <t>Table 6a: Attainment of pupils at the end of key stage 4 by prior attainment band</t>
    </r>
    <r>
      <rPr>
        <b/>
        <vertAlign val="superscript"/>
        <sz val="9"/>
        <rFont val="Arial"/>
        <family val="2"/>
      </rPr>
      <t>1</t>
    </r>
    <r>
      <rPr>
        <b/>
        <sz val="9"/>
        <rFont val="Arial"/>
        <family val="2"/>
      </rPr>
      <t>, type of school and gender</t>
    </r>
  </si>
  <si>
    <t>Percentage of pupils whose prior attainment was:</t>
  </si>
  <si>
    <t>Percentage of pupils achieving 5+ A*-C GCSEs or equivalent including English and mathematics whose prior attainment was:</t>
  </si>
  <si>
    <t>Percentage of pupils achieving
A*-C in both English and mathematics GCSEs whose prior attainment was:</t>
  </si>
  <si>
    <t>Percentage of pupils achieving the English Baccalaureate whose prior attainment was:</t>
  </si>
  <si>
    <t>Percentage of pupils making the expected level of progress in English whose prior attainment was:</t>
  </si>
  <si>
    <t>Percentage of pupils making the expected level of progress in mathematics whose prior attainment was:</t>
  </si>
  <si>
    <r>
      <t>Local authority maintained mainstream schools</t>
    </r>
    <r>
      <rPr>
        <vertAlign val="superscript"/>
        <sz val="8"/>
        <rFont val="Arial"/>
        <family val="2"/>
      </rPr>
      <t>4</t>
    </r>
  </si>
  <si>
    <r>
      <t>Academies and free schools</t>
    </r>
    <r>
      <rPr>
        <vertAlign val="superscript"/>
        <sz val="8"/>
        <rFont val="Arial"/>
        <family val="2"/>
      </rPr>
      <t>5</t>
    </r>
  </si>
  <si>
    <r>
      <t>Sponsored academies</t>
    </r>
    <r>
      <rPr>
        <i/>
        <vertAlign val="superscript"/>
        <sz val="8"/>
        <rFont val="Arial"/>
        <family val="2"/>
      </rPr>
      <t>5</t>
    </r>
  </si>
  <si>
    <r>
      <t>Converter academies</t>
    </r>
    <r>
      <rPr>
        <i/>
        <vertAlign val="superscript"/>
        <sz val="8"/>
        <rFont val="Arial"/>
        <family val="2"/>
      </rPr>
      <t>5</t>
    </r>
  </si>
  <si>
    <r>
      <t>All state-funded special schools</t>
    </r>
    <r>
      <rPr>
        <vertAlign val="superscript"/>
        <sz val="8"/>
        <rFont val="Arial"/>
        <family val="2"/>
      </rPr>
      <t>6</t>
    </r>
  </si>
  <si>
    <r>
      <t>All state-funded schools</t>
    </r>
    <r>
      <rPr>
        <b/>
        <vertAlign val="superscript"/>
        <sz val="8"/>
        <rFont val="Arial"/>
        <family val="2"/>
      </rPr>
      <t>7</t>
    </r>
  </si>
  <si>
    <t>2.  Includes entries and achievements by these pupils in previous academic years based on the new 2014 methodology applied to 2013/14 data (see SFR main text).</t>
  </si>
  <si>
    <t>4. Local authority maintained mainstream schools include community schools, voluntary aided schools, voluntary controlled schools and foundation schools.</t>
  </si>
  <si>
    <t>6.  State-funded special schools include community special schools, foundation special schools, special sponsored academies, special converter academies and special free schools.</t>
  </si>
  <si>
    <t>7.  State-funded schools include academies, free schools, city technology colleges and state-funded special schools but exclude independent schools, independent special schools, non-maintained special schools, hospital schools, pupil referral units and alternative provision. Alternative provision includes academy and free school alternative provision.</t>
  </si>
  <si>
    <r>
      <t>Table 6b: Attainment of pupils at the end of key stage 4 by prior attainment band</t>
    </r>
    <r>
      <rPr>
        <b/>
        <vertAlign val="superscript"/>
        <sz val="9"/>
        <rFont val="Arial"/>
        <family val="2"/>
      </rPr>
      <t>1</t>
    </r>
    <r>
      <rPr>
        <b/>
        <sz val="9"/>
        <rFont val="Arial"/>
        <family val="2"/>
      </rPr>
      <t>, admission basis and gender</t>
    </r>
  </si>
  <si>
    <t>Percentage of pupils achieving 5+ A*-C GCSEs or equivalent including English &amp; mathematics whose prior attainment was:</t>
  </si>
  <si>
    <t xml:space="preserve">2.  Includes BTEC qualifications awarded as part of the Qualifications and Credit Framework (QCF). </t>
  </si>
  <si>
    <t>1.  Includes entries and achievements by these pupils in previous academic years based on the new 2014 methodology applied to 2013/14 data (see SFR main text).</t>
  </si>
  <si>
    <r>
      <t>GCSEs    and all equivalents</t>
    </r>
    <r>
      <rPr>
        <vertAlign val="superscript"/>
        <sz val="8"/>
        <color indexed="8"/>
        <rFont val="Arial"/>
        <family val="2"/>
      </rPr>
      <t>3</t>
    </r>
  </si>
  <si>
    <r>
      <t>GCSEs, Level 1/2 Certificates</t>
    </r>
    <r>
      <rPr>
        <vertAlign val="superscript"/>
        <sz val="8"/>
        <rFont val="Arial"/>
        <family val="2"/>
      </rPr>
      <t>5</t>
    </r>
    <r>
      <rPr>
        <sz val="8"/>
        <rFont val="Arial"/>
        <family val="2"/>
      </rPr>
      <t>, applied GCSEs and BTECs</t>
    </r>
    <r>
      <rPr>
        <vertAlign val="superscript"/>
        <sz val="8"/>
        <rFont val="Arial"/>
        <family val="2"/>
      </rPr>
      <t>2</t>
    </r>
  </si>
  <si>
    <r>
      <t>GCSEs including Level 1/2 Certificates</t>
    </r>
    <r>
      <rPr>
        <vertAlign val="superscript"/>
        <sz val="8"/>
        <rFont val="Arial"/>
        <family val="2"/>
      </rPr>
      <t>5</t>
    </r>
    <r>
      <rPr>
        <sz val="8"/>
        <rFont val="Arial"/>
        <family val="2"/>
      </rPr>
      <t xml:space="preserve"> and applied GCSEs</t>
    </r>
  </si>
  <si>
    <t xml:space="preserve">GCSEs only 
</t>
  </si>
  <si>
    <r>
      <t>GCSEs    and all equivalents</t>
    </r>
    <r>
      <rPr>
        <vertAlign val="superscript"/>
        <sz val="8"/>
        <rFont val="Arial"/>
        <family val="2"/>
      </rPr>
      <t>3</t>
    </r>
  </si>
  <si>
    <r>
      <t>Percentage of pupils achieving 5 or more GCSEs at grade A*-C including English &amp; mathematics GCSEs or Level 1/2 Certificates</t>
    </r>
    <r>
      <rPr>
        <vertAlign val="superscript"/>
        <sz val="8"/>
        <rFont val="Arial"/>
        <family val="2"/>
      </rPr>
      <t>5</t>
    </r>
    <r>
      <rPr>
        <sz val="8"/>
        <rFont val="Arial"/>
        <family val="2"/>
      </rPr>
      <t xml:space="preserve"> as successive equivalents are included</t>
    </r>
  </si>
  <si>
    <t>Table 5b:  Percentage of pupils achieving level 2 at the end of key stage 4 by qualification families, admission basis and gender</t>
  </si>
  <si>
    <t>All state-funded mainstream schools4</t>
  </si>
  <si>
    <t>Difference</t>
  </si>
  <si>
    <t>MPRIOR</t>
  </si>
  <si>
    <t>MPRIORLO</t>
  </si>
  <si>
    <t>MPRIORAV</t>
  </si>
  <si>
    <t>MPRIORHI</t>
  </si>
  <si>
    <t>MAC5EMLO</t>
  </si>
  <si>
    <t>MAC5EMAV</t>
  </si>
  <si>
    <t>MAC5EMHI</t>
  </si>
  <si>
    <t>MBASICSLO</t>
  </si>
  <si>
    <t>MBASICSAV</t>
  </si>
  <si>
    <t>MBASICSHI</t>
  </si>
  <si>
    <t>MEBACCLO</t>
  </si>
  <si>
    <t>MEBACCAV</t>
  </si>
  <si>
    <t>MEBACCHI</t>
  </si>
  <si>
    <t>M24ENGPRGLO</t>
  </si>
  <si>
    <t>M24ENGPRGAV</t>
  </si>
  <si>
    <t>M24ENGPRGHI</t>
  </si>
  <si>
    <t>M24MATPRGLO</t>
  </si>
  <si>
    <t>M24MATPRGAV</t>
  </si>
  <si>
    <t>M24MATPRGHI</t>
  </si>
  <si>
    <t>MPup24EngPrgLO</t>
  </si>
  <si>
    <t>MPup24EngPrgAV</t>
  </si>
  <si>
    <t>MPup24EngPrgHI</t>
  </si>
  <si>
    <t>MPup24MatPrgLO</t>
  </si>
  <si>
    <t>MPup24MatPrgAV</t>
  </si>
  <si>
    <t>MPup24MatPrgHI</t>
  </si>
  <si>
    <t>FPRIOR</t>
  </si>
  <si>
    <t>FPRIORLO</t>
  </si>
  <si>
    <t>FPRIORAV</t>
  </si>
  <si>
    <t>FPRIORHI</t>
  </si>
  <si>
    <t>FAC5EMLO</t>
  </si>
  <si>
    <t>FAC5EMAV</t>
  </si>
  <si>
    <t>FAC5EMHI</t>
  </si>
  <si>
    <t>FBASICSLO</t>
  </si>
  <si>
    <t>FBASICSAV</t>
  </si>
  <si>
    <t>FBASICSHI</t>
  </si>
  <si>
    <t>FEBACCLO</t>
  </si>
  <si>
    <t>FEBACCAV</t>
  </si>
  <si>
    <t>FEBACCHI</t>
  </si>
  <si>
    <t>F24ENGPRGLO</t>
  </si>
  <si>
    <t>F24ENGPRGAV</t>
  </si>
  <si>
    <t>F24ENGPRGHI</t>
  </si>
  <si>
    <t>F24MATPRGLO</t>
  </si>
  <si>
    <t>F24MATPRGAV</t>
  </si>
  <si>
    <t>F24MATPRGHI</t>
  </si>
  <si>
    <t>FPup24EngPrgLO</t>
  </si>
  <si>
    <t>FPup24EngPrgAV</t>
  </si>
  <si>
    <t>FPup24EngPrgHI</t>
  </si>
  <si>
    <t>FPup24MatPrgLO</t>
  </si>
  <si>
    <t>FPup24MatPrgAV</t>
  </si>
  <si>
    <t>FPup24MatPrgHI</t>
  </si>
  <si>
    <t>TPRIOR</t>
  </si>
  <si>
    <t>TPRIORLO</t>
  </si>
  <si>
    <t>TPRIORAV</t>
  </si>
  <si>
    <t>TPRIORHI</t>
  </si>
  <si>
    <t>TAC5EMLO</t>
  </si>
  <si>
    <t>TAC5EMAV</t>
  </si>
  <si>
    <t>TAC5EMHI</t>
  </si>
  <si>
    <t>TBASICSLO</t>
  </si>
  <si>
    <t>TBASICSAV</t>
  </si>
  <si>
    <t>TBASICSHI</t>
  </si>
  <si>
    <t>TEBACCLO</t>
  </si>
  <si>
    <t>TEBACCAV</t>
  </si>
  <si>
    <t>TEBACCHI</t>
  </si>
  <si>
    <t>T24ENGPRGLO</t>
  </si>
  <si>
    <t>T24ENGPRGAV</t>
  </si>
  <si>
    <t>T24ENGPRGHI</t>
  </si>
  <si>
    <t>T24MATPRGLO</t>
  </si>
  <si>
    <t>T24MATPRGAV</t>
  </si>
  <si>
    <t>T24MATPRGHI</t>
  </si>
  <si>
    <t>TPup24EngPrgLO</t>
  </si>
  <si>
    <t>TPup24EngPrgAV</t>
  </si>
  <si>
    <t>TPup24EngPrgHI</t>
  </si>
  <si>
    <t>TPup24MatPrgLO</t>
  </si>
  <si>
    <t>TPup24MatPrgAV</t>
  </si>
  <si>
    <t>TPup24MatPrgHI</t>
  </si>
  <si>
    <t>=This field feeds into Tables 6a and 6b</t>
  </si>
  <si>
    <t>=This field feeds into tables 3a, 3b, 4a and 4b</t>
  </si>
  <si>
    <t>=This field feeds into Table 2</t>
  </si>
  <si>
    <t>2014 Best Entry</t>
  </si>
  <si>
    <t>12.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</si>
  <si>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5.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</si>
  <si>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6.  Local authority maintained mainstream schools include community schools, voluntary aided schools, voluntary controlled schools and foundation schools.</t>
  </si>
  <si>
    <t>8.  State-funded special schools include community special schools, foundation special schools, special sponsored academies, special converter academies and special free schools.</t>
  </si>
  <si>
    <t>9.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</si>
  <si>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10.  All independent schools include non-maintained special schools, independent special schools and independent schools.</t>
  </si>
  <si>
    <r>
      <t>All state-funded mainstream schools</t>
    </r>
    <r>
      <rPr>
        <vertAlign val="superscript"/>
        <sz val="8"/>
        <rFont val="Arial"/>
        <family val="2"/>
      </rPr>
      <t>5</t>
    </r>
  </si>
  <si>
    <r>
      <t>Local authority maintained mainstream schools</t>
    </r>
    <r>
      <rPr>
        <vertAlign val="superscript"/>
        <sz val="8"/>
        <rFont val="Arial"/>
        <family val="2"/>
      </rPr>
      <t>6</t>
    </r>
  </si>
  <si>
    <r>
      <t>Academies and free schools</t>
    </r>
    <r>
      <rPr>
        <vertAlign val="superscript"/>
        <sz val="8"/>
        <rFont val="Arial"/>
        <family val="2"/>
      </rPr>
      <t>7</t>
    </r>
  </si>
  <si>
    <r>
      <t>Sponsored academies</t>
    </r>
    <r>
      <rPr>
        <i/>
        <vertAlign val="superscript"/>
        <sz val="8"/>
        <rFont val="Arial"/>
        <family val="2"/>
      </rPr>
      <t>7</t>
    </r>
  </si>
  <si>
    <r>
      <t>Converter academies</t>
    </r>
    <r>
      <rPr>
        <i/>
        <vertAlign val="superscript"/>
        <sz val="8"/>
        <rFont val="Arial"/>
        <family val="2"/>
      </rPr>
      <t>7</t>
    </r>
  </si>
  <si>
    <r>
      <t>All state-funded special schools</t>
    </r>
    <r>
      <rPr>
        <vertAlign val="superscript"/>
        <sz val="8"/>
        <rFont val="Arial"/>
        <family val="2"/>
      </rPr>
      <t>8</t>
    </r>
  </si>
  <si>
    <r>
      <t>All state-funded schools</t>
    </r>
    <r>
      <rPr>
        <b/>
        <vertAlign val="superscript"/>
        <sz val="8"/>
        <rFont val="Arial"/>
        <family val="2"/>
      </rPr>
      <t>9</t>
    </r>
  </si>
  <si>
    <r>
      <t>All independent schools</t>
    </r>
    <r>
      <rPr>
        <b/>
        <vertAlign val="superscript"/>
        <sz val="8"/>
        <rFont val="Arial"/>
        <family val="2"/>
      </rPr>
      <t>10</t>
    </r>
  </si>
  <si>
    <r>
      <t>All state-funded mainstream schools</t>
    </r>
    <r>
      <rPr>
        <vertAlign val="superscript"/>
        <sz val="9"/>
        <rFont val="Arial"/>
        <family val="2"/>
      </rPr>
      <t>5</t>
    </r>
  </si>
  <si>
    <r>
      <t>Local Authority maintained mainstream schools</t>
    </r>
    <r>
      <rPr>
        <vertAlign val="superscript"/>
        <sz val="9"/>
        <rFont val="Arial"/>
        <family val="2"/>
      </rPr>
      <t>6</t>
    </r>
  </si>
  <si>
    <r>
      <t>Academies and Free Schools</t>
    </r>
    <r>
      <rPr>
        <vertAlign val="superscript"/>
        <sz val="9"/>
        <rFont val="Arial"/>
        <family val="2"/>
      </rPr>
      <t>7</t>
    </r>
  </si>
  <si>
    <r>
      <t>Sponsored Academies</t>
    </r>
    <r>
      <rPr>
        <i/>
        <vertAlign val="superscript"/>
        <sz val="9"/>
        <rFont val="Arial"/>
        <family val="2"/>
      </rPr>
      <t>7</t>
    </r>
  </si>
  <si>
    <r>
      <t>Converter Academies</t>
    </r>
    <r>
      <rPr>
        <i/>
        <vertAlign val="superscript"/>
        <sz val="9"/>
        <rFont val="Arial"/>
        <family val="2"/>
      </rPr>
      <t>7</t>
    </r>
  </si>
  <si>
    <r>
      <t>All state-funded special schools</t>
    </r>
    <r>
      <rPr>
        <vertAlign val="superscript"/>
        <sz val="9"/>
        <rFont val="Arial"/>
        <family val="2"/>
      </rPr>
      <t>8</t>
    </r>
  </si>
  <si>
    <r>
      <t>All state-funded schools</t>
    </r>
    <r>
      <rPr>
        <b/>
        <vertAlign val="superscript"/>
        <sz val="9"/>
        <rFont val="Arial"/>
        <family val="2"/>
      </rPr>
      <t>9</t>
    </r>
  </si>
  <si>
    <r>
      <t>All independent schools</t>
    </r>
    <r>
      <rPr>
        <b/>
        <vertAlign val="superscript"/>
        <sz val="9"/>
        <rFont val="Arial"/>
        <family val="2"/>
      </rPr>
      <t>10</t>
    </r>
  </si>
  <si>
    <r>
      <t>All state-funded mainstream schools</t>
    </r>
    <r>
      <rPr>
        <b/>
        <vertAlign val="superscript"/>
        <sz val="9"/>
        <rFont val="Arial"/>
        <family val="2"/>
      </rPr>
      <t>5</t>
    </r>
  </si>
  <si>
    <t>2013/14 (new methodology) Table 4</t>
  </si>
  <si>
    <r>
      <t>GCSE or Level 1/2 Certificate</t>
    </r>
    <r>
      <rPr>
        <vertAlign val="superscript"/>
        <sz val="8"/>
        <rFont val="Arial"/>
        <family val="2"/>
      </rPr>
      <t xml:space="preserve">4 </t>
    </r>
    <r>
      <rPr>
        <sz val="8"/>
        <rFont val="Arial"/>
        <family val="2"/>
      </rPr>
      <t>English and mathematics at A*-C</t>
    </r>
  </si>
  <si>
    <t>4. Only includes established IGCSE qualifications (see SFR main text).</t>
  </si>
  <si>
    <t>2014 best entry</t>
  </si>
  <si>
    <r>
      <t>open for 
1 academic year</t>
    </r>
    <r>
      <rPr>
        <vertAlign val="superscript"/>
        <sz val="8"/>
        <rFont val="Arial"/>
        <family val="2"/>
      </rPr>
      <t>6</t>
    </r>
  </si>
  <si>
    <t>5.  State-funded mainstream schools include academies, free schools and city technology colleges but exclude state-funded special schools, independent schools, independent special schools, non-maintained special schools, hospital schools, pupil referral units and alternative provision. Alternative provision includes academy and free school alternative provision.</t>
  </si>
  <si>
    <t>6.  One academic year is between 12 September 2012 and 11 September 2013.</t>
  </si>
  <si>
    <t>Index of tables</t>
  </si>
  <si>
    <t>National tables</t>
  </si>
  <si>
    <t>Table 1a</t>
  </si>
  <si>
    <t>Time series of GCSE and equivalent entries and achievements (1995/96 to 2013/14)</t>
  </si>
  <si>
    <t>Table 1b</t>
  </si>
  <si>
    <t>The English Baccalaureate (2009/10 to 2013/14)</t>
  </si>
  <si>
    <t>Table 1c</t>
  </si>
  <si>
    <t>Percentage of pupils making expected progress in English and in mathematics between key stage 2 and key stage 4 by gender (2007/08 to 2013/14)</t>
  </si>
  <si>
    <t>Table 1d</t>
  </si>
  <si>
    <t>Percentage of pupils making expected progress in English and mathematics between key stage 2 and key stage 4 by key stage 2 attainment level and key stage 4 outcome</t>
  </si>
  <si>
    <t>Table 2</t>
  </si>
  <si>
    <t>Performance of pupils attaining levels 1 and 2 (including English and mathematics) for pupils at the end of key stage 4 (2005/06 to 2013/14)</t>
  </si>
  <si>
    <t>Table 3a</t>
  </si>
  <si>
    <t>GCSE and equivalent entries and achievements of pupils at the end of key stage 4 by type of school and gender</t>
  </si>
  <si>
    <t>Table 3b</t>
  </si>
  <si>
    <t>GCSE and equivalent entries and achievements of pupils at the end of key stage 4 by admission basis and gender</t>
  </si>
  <si>
    <t>Table 3c</t>
  </si>
  <si>
    <t>Table 3d</t>
  </si>
  <si>
    <t>Table 4a</t>
  </si>
  <si>
    <t>Average point scores and achievement of GCSE English and mathematics at grades A* to C by pupils at the end of key stage 4 by type of school and gender</t>
  </si>
  <si>
    <t>Table 4b</t>
  </si>
  <si>
    <t>Average point scores and achievement of GCSE English and mathematics at grades A* to C by pupils at the end of key stage 4 by admission basis and gender</t>
  </si>
  <si>
    <t xml:space="preserve">Percentage of pupils achieving level 2 at the end of key stage 4 by qualification families and type of school and gender </t>
  </si>
  <si>
    <t>Table 5b</t>
  </si>
  <si>
    <t>Percentage of pupils achieving level 2 at the end of key stage 4 by qualification families and admission basis and gender</t>
  </si>
  <si>
    <t>Table 6a</t>
  </si>
  <si>
    <t>Table 6b</t>
  </si>
  <si>
    <t>Table 7a</t>
  </si>
  <si>
    <t>Number of schools showing the percentage of pupils at the end of key stage 4 achieving the English Baccalaureate by type of school</t>
  </si>
  <si>
    <t>Table 7b</t>
  </si>
  <si>
    <t>Number of schools showing the percentage of pupils at the end of key stage 4 achieving the English Baccalaureate by admission basis</t>
  </si>
  <si>
    <t>Table 5a</t>
  </si>
  <si>
    <r>
      <rPr>
        <b/>
        <sz val="8"/>
        <rFont val="Arial"/>
        <family val="2"/>
      </rPr>
      <t>NB</t>
    </r>
    <r>
      <rPr>
        <sz val="8"/>
        <rFont val="Arial"/>
        <family val="2"/>
      </rPr>
      <t xml:space="preserve"> Cells used to power drop down table - hide these columns when creating final version</t>
    </r>
  </si>
  <si>
    <t>2013/14 new methodology</t>
  </si>
  <si>
    <t>2013/14 2014 Best Entry Methodology</t>
  </si>
  <si>
    <t>2013/14 (2014 Best Entry methodology)</t>
  </si>
  <si>
    <t>2013/14 (2014 methodology)</t>
  </si>
  <si>
    <t>4. The effects of the early entry rules have been removed from calculations to create a methodology that incorporates the effects of Wolf but not early entry on 2013/14 data (see SFR main text).</t>
  </si>
  <si>
    <t>5. The effects of the early entry rules have been removed from calculations to create a methodology that incorporates the effects of Wolf but not early entry on 2013/14 data (see SFR main text).</t>
  </si>
  <si>
    <t>Source: 2013/14 key stage 4 attainment data (Revised)</t>
  </si>
  <si>
    <t>Year: 2013/14 (Revised)</t>
  </si>
  <si>
    <t>2.  Figures for 2013/14 are revised, all other figures are final.</t>
  </si>
  <si>
    <r>
      <t>Year: 2013/14</t>
    </r>
    <r>
      <rPr>
        <b/>
        <vertAlign val="superscript"/>
        <sz val="9"/>
        <rFont val="Arial"/>
        <family val="2"/>
      </rPr>
      <t>2</t>
    </r>
    <r>
      <rPr>
        <b/>
        <sz val="9"/>
        <rFont val="Arial"/>
        <family val="2"/>
      </rPr>
      <t xml:space="preserve"> (Revised)</t>
    </r>
  </si>
  <si>
    <r>
      <t>Year: 2013/14</t>
    </r>
    <r>
      <rPr>
        <b/>
        <vertAlign val="superscript"/>
        <sz val="9"/>
        <rFont val="Arial"/>
        <family val="2"/>
      </rPr>
      <t>1</t>
    </r>
    <r>
      <rPr>
        <b/>
        <sz val="9"/>
        <rFont val="Arial"/>
        <family val="2"/>
      </rPr>
      <t xml:space="preserve"> (Revised)</t>
    </r>
  </si>
  <si>
    <r>
      <t>Years: 1995/96 to 2013/14</t>
    </r>
    <r>
      <rPr>
        <b/>
        <vertAlign val="superscript"/>
        <sz val="9"/>
        <rFont val="Arial"/>
        <family val="2"/>
      </rPr>
      <t>1</t>
    </r>
    <r>
      <rPr>
        <b/>
        <sz val="9"/>
        <rFont val="Arial"/>
        <family val="2"/>
      </rPr>
      <t xml:space="preserve"> (Revised)</t>
    </r>
    <r>
      <rPr>
        <b/>
        <vertAlign val="superscript"/>
        <sz val="9"/>
        <rFont val="Arial"/>
        <family val="2"/>
      </rPr>
      <t>2</t>
    </r>
  </si>
  <si>
    <r>
      <t>Years: 2005/06 to 2013/14</t>
    </r>
    <r>
      <rPr>
        <b/>
        <vertAlign val="superscript"/>
        <sz val="9"/>
        <rFont val="Arial"/>
        <family val="2"/>
      </rPr>
      <t>1</t>
    </r>
    <r>
      <rPr>
        <b/>
        <sz val="9"/>
        <rFont val="Arial"/>
        <family val="2"/>
      </rPr>
      <t xml:space="preserve"> (Revised)</t>
    </r>
    <r>
      <rPr>
        <b/>
        <vertAlign val="superscript"/>
        <sz val="9"/>
        <rFont val="Arial"/>
        <family val="2"/>
      </rPr>
      <t>2</t>
    </r>
  </si>
  <si>
    <r>
      <t>Table S2: Number of schools achieving the floor standard</t>
    </r>
    <r>
      <rPr>
        <b/>
        <vertAlign val="superscript"/>
        <sz val="9"/>
        <rFont val="Arial"/>
        <family val="2"/>
      </rPr>
      <t>1 2</t>
    </r>
  </si>
  <si>
    <t>Number of state-funded mainstream schools:</t>
  </si>
  <si>
    <t>making the expected progress between 
key stage 2 and key stage 4 in English</t>
  </si>
  <si>
    <t>making the expected progress between 
key stage 2 and key stage 4 in mathematics</t>
  </si>
  <si>
    <t>making the expected progress between 
key stage 2 and key stage 4 in English and mathematics</t>
  </si>
  <si>
    <t>achieving 5+ A*-C inc.
English and mathematics</t>
  </si>
  <si>
    <t>Below the national median</t>
  </si>
  <si>
    <t>At or above the national median</t>
  </si>
  <si>
    <t>Below the national median in both subjects</t>
  </si>
  <si>
    <t>At or above the national median in at least one subject</t>
  </si>
  <si>
    <t>less than 20%</t>
  </si>
  <si>
    <t>20% and less than 25%</t>
  </si>
  <si>
    <t>25% and less than 30%</t>
  </si>
  <si>
    <t>30% and less than 35%</t>
  </si>
  <si>
    <t>35% and less than 40%</t>
  </si>
  <si>
    <t>40% and less than 45%</t>
  </si>
  <si>
    <t>45% and less than 50%</t>
  </si>
  <si>
    <t>50% and less than 55%</t>
  </si>
  <si>
    <t>55% and less than 60%</t>
  </si>
  <si>
    <t>60% and less than 65%</t>
  </si>
  <si>
    <t>65% and less than 70%</t>
  </si>
  <si>
    <t>70% and less than 75%</t>
  </si>
  <si>
    <t>75% and less than 80%</t>
  </si>
  <si>
    <t>80% and less than 85%</t>
  </si>
  <si>
    <t>85% and less than 90%</t>
  </si>
  <si>
    <t>90% and less than 95%</t>
  </si>
  <si>
    <t>95% and over</t>
  </si>
  <si>
    <r>
      <t>All state-funded mainstream schools</t>
    </r>
    <r>
      <rPr>
        <vertAlign val="superscript"/>
        <sz val="8"/>
        <rFont val="Arial"/>
        <family val="2"/>
      </rPr>
      <t>2</t>
    </r>
  </si>
  <si>
    <r>
      <t>Academies and Free Schools</t>
    </r>
    <r>
      <rPr>
        <vertAlign val="superscript"/>
        <sz val="8"/>
        <rFont val="Arial"/>
        <family val="2"/>
      </rPr>
      <t>4</t>
    </r>
  </si>
  <si>
    <r>
      <t>Table S1b: Number of schools</t>
    </r>
    <r>
      <rPr>
        <b/>
        <vertAlign val="superscript"/>
        <sz val="9"/>
        <rFont val="Arial"/>
        <family val="2"/>
      </rPr>
      <t>1</t>
    </r>
    <r>
      <rPr>
        <b/>
        <sz val="9"/>
        <rFont val="Arial"/>
        <family val="2"/>
      </rPr>
      <t xml:space="preserve"> showing the percentage of pupils at the end of key stage 4 achieving the English Baccalaureate by admission basis</t>
    </r>
  </si>
  <si>
    <t>Pupils achieving English Baccalaureate</t>
  </si>
  <si>
    <t>less than 10%</t>
  </si>
  <si>
    <t>10% and less than 20%</t>
  </si>
  <si>
    <t>20% and less than 30%</t>
  </si>
  <si>
    <t>30% and less than 40%</t>
  </si>
  <si>
    <t>40% and less than 50%</t>
  </si>
  <si>
    <t>50% and less than 60%</t>
  </si>
  <si>
    <t>60% and less than 70%</t>
  </si>
  <si>
    <t>70% and less than 80%</t>
  </si>
  <si>
    <t>80% and less than 90%</t>
  </si>
  <si>
    <t>90% or over</t>
  </si>
  <si>
    <r>
      <t>Local Authority maintained mainstream schools</t>
    </r>
    <r>
      <rPr>
        <vertAlign val="superscript"/>
        <sz val="8"/>
        <rFont val="Arial"/>
        <family val="2"/>
      </rPr>
      <t>3</t>
    </r>
  </si>
  <si>
    <r>
      <t>Sponsored Academies</t>
    </r>
    <r>
      <rPr>
        <i/>
        <vertAlign val="superscript"/>
        <sz val="8"/>
        <rFont val="Arial"/>
        <family val="2"/>
      </rPr>
      <t>4</t>
    </r>
  </si>
  <si>
    <r>
      <t>Converter Academies</t>
    </r>
    <r>
      <rPr>
        <i/>
        <vertAlign val="superscript"/>
        <sz val="8"/>
        <rFont val="Arial"/>
        <family val="2"/>
      </rPr>
      <t>4</t>
    </r>
  </si>
  <si>
    <t>3.  Local authority maintained mainstream schools include community schools, voluntary aided schools, voluntary controlled schools and foundation schools.</t>
  </si>
  <si>
    <t xml:space="preserve">Table S1a </t>
  </si>
  <si>
    <t xml:space="preserve">Number of schools showing the percentage of pupils at the end of key stage 4 achieving the English Baccalaureate by type of school </t>
  </si>
  <si>
    <t>Table S1b</t>
  </si>
  <si>
    <t>Table S2</t>
  </si>
  <si>
    <t>Number of schools achieving the floor standard</t>
  </si>
  <si>
    <t>3.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</si>
  <si>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4.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</si>
  <si>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r>
      <t>5+A*-C grades including English and mathematics skills</t>
    </r>
    <r>
      <rPr>
        <sz val="8"/>
        <rFont val="Arial"/>
        <family val="2"/>
      </rPr>
      <t xml:space="preserve"> at Level 2</t>
    </r>
  </si>
  <si>
    <r>
      <t>English and mathematics skills</t>
    </r>
    <r>
      <rPr>
        <sz val="8"/>
        <rFont val="Arial"/>
        <family val="2"/>
      </rPr>
      <t xml:space="preserve"> at Level 2</t>
    </r>
  </si>
  <si>
    <r>
      <t>5+A*-G grades including English and mathematics skills</t>
    </r>
    <r>
      <rPr>
        <sz val="8"/>
        <rFont val="Arial"/>
        <family val="2"/>
      </rPr>
      <t xml:space="preserve"> at Level 1</t>
    </r>
  </si>
  <si>
    <r>
      <t>English and mathematics skills</t>
    </r>
    <r>
      <rPr>
        <sz val="8"/>
        <rFont val="Arial"/>
        <family val="2"/>
      </rPr>
      <t xml:space="preserve"> at Level 1</t>
    </r>
  </si>
  <si>
    <t>Any qualification</t>
  </si>
  <si>
    <r>
      <t>2013/14 (2013 methodology</t>
    </r>
    <r>
      <rPr>
        <vertAlign val="superscript"/>
        <sz val="8"/>
        <rFont val="Arial"/>
        <family val="2"/>
      </rPr>
      <t>4</t>
    </r>
    <r>
      <rPr>
        <sz val="8"/>
        <rFont val="Arial"/>
        <family val="2"/>
      </rPr>
      <t>)</t>
    </r>
  </si>
  <si>
    <r>
      <t>2013/14 (2013 methodology</t>
    </r>
    <r>
      <rPr>
        <b/>
        <vertAlign val="superscript"/>
        <sz val="9"/>
        <rFont val="Arial"/>
        <family val="2"/>
      </rPr>
      <t>4</t>
    </r>
    <r>
      <rPr>
        <b/>
        <sz val="9"/>
        <rFont val="Arial"/>
        <family val="2"/>
      </rPr>
      <t>)</t>
    </r>
  </si>
  <si>
    <t>2013/14 (2013 methodology4)</t>
  </si>
  <si>
    <t>8.  Includes pupils in state-funded schools, independent schools, independent special schools, non-maintained special schools, hospital schools, pupil referral units and alternative provision. Alternative provision includes academy and free school alternative provision.</t>
  </si>
  <si>
    <t>2.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</si>
  <si>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GCSE and equivalent entries and achievements of pupils at the end of key stage 4 in sponsored academies by length of time open</t>
  </si>
  <si>
    <r>
      <t>Table S1a: Number of schools</t>
    </r>
    <r>
      <rPr>
        <b/>
        <vertAlign val="superscript"/>
        <sz val="9"/>
        <rFont val="Arial"/>
        <family val="2"/>
      </rPr>
      <t>1</t>
    </r>
    <r>
      <rPr>
        <b/>
        <sz val="9"/>
        <rFont val="Arial"/>
        <family val="2"/>
      </rPr>
      <t xml:space="preserve"> showing the percentage of pupils at the end of key stage 4 achieving the English Baccalaureate by type of school</t>
    </r>
  </si>
  <si>
    <t>10. The effects of the early entry rules have been removed from calculations to create a methodology that incorporates the effects of Wolf but not early entry on 2013/14 data (see SFR main text).</t>
  </si>
  <si>
    <r>
      <t>2013/14 (2014 best entry</t>
    </r>
    <r>
      <rPr>
        <vertAlign val="superscript"/>
        <sz val="8"/>
        <rFont val="Arial"/>
        <family val="2"/>
      </rPr>
      <t>10</t>
    </r>
    <r>
      <rPr>
        <sz val="8"/>
        <rFont val="Arial"/>
        <family val="2"/>
      </rPr>
      <t>)</t>
    </r>
  </si>
  <si>
    <r>
      <t>2013/14 (2014 methodology</t>
    </r>
    <r>
      <rPr>
        <b/>
        <vertAlign val="superscript"/>
        <sz val="8"/>
        <rFont val="Arial"/>
        <family val="2"/>
      </rPr>
      <t>11</t>
    </r>
    <r>
      <rPr>
        <b/>
        <sz val="8"/>
        <rFont val="Arial"/>
        <family val="2"/>
      </rPr>
      <t>)</t>
    </r>
  </si>
  <si>
    <r>
      <t>2013/14 (2014 best entry</t>
    </r>
    <r>
      <rPr>
        <vertAlign val="superscript"/>
        <sz val="8"/>
        <rFont val="Arial"/>
        <family val="2"/>
      </rPr>
      <t>5</t>
    </r>
    <r>
      <rPr>
        <sz val="8"/>
        <rFont val="Arial"/>
        <family val="2"/>
      </rPr>
      <t>)</t>
    </r>
  </si>
  <si>
    <t>2013/14 (2014 methodology6)</t>
  </si>
  <si>
    <t>2013/14 (2014 best entry5)</t>
  </si>
  <si>
    <t>Please select criteria below:</t>
  </si>
  <si>
    <t>A school is below the floor standard if less than 40% of pupils achieve 5+ A*-C including English and mathematics and the expected progress between key stage 2 and key stage 4 is less than the median of 74% in English and less than the median of 67% in mathematics.</t>
  </si>
  <si>
    <r>
      <t>Free schools</t>
    </r>
    <r>
      <rPr>
        <i/>
        <vertAlign val="superscript"/>
        <sz val="8"/>
        <rFont val="Arial"/>
        <family val="2"/>
      </rPr>
      <t>4</t>
    </r>
  </si>
  <si>
    <r>
      <t>GCSEs including Level 1/2 Certificates</t>
    </r>
    <r>
      <rPr>
        <vertAlign val="superscript"/>
        <sz val="8"/>
        <rFont val="Arial"/>
        <family val="2"/>
      </rPr>
      <t xml:space="preserve">6 </t>
    </r>
    <r>
      <rPr>
        <sz val="8"/>
        <rFont val="Arial"/>
        <family val="2"/>
      </rPr>
      <t>and applied GCSEs</t>
    </r>
  </si>
  <si>
    <r>
      <t>GCSEs, Level 1/2 Certificates</t>
    </r>
    <r>
      <rPr>
        <vertAlign val="superscript"/>
        <sz val="8"/>
        <rFont val="Arial"/>
        <family val="2"/>
      </rPr>
      <t>6</t>
    </r>
    <r>
      <rPr>
        <sz val="8"/>
        <rFont val="Arial"/>
        <family val="2"/>
      </rPr>
      <t>, applied GCSEs and BTECs</t>
    </r>
    <r>
      <rPr>
        <vertAlign val="superscript"/>
        <sz val="8"/>
        <rFont val="Arial"/>
        <family val="2"/>
      </rPr>
      <t>7</t>
    </r>
  </si>
  <si>
    <r>
      <t>GCSEs including Level 1/2 Certificates</t>
    </r>
    <r>
      <rPr>
        <vertAlign val="superscript"/>
        <sz val="8"/>
        <rFont val="Arial"/>
        <family val="2"/>
      </rPr>
      <t>6</t>
    </r>
    <r>
      <rPr>
        <sz val="8"/>
        <rFont val="Arial"/>
        <family val="2"/>
      </rPr>
      <t xml:space="preserve"> and applied GCSEs</t>
    </r>
  </si>
  <si>
    <r>
      <t>GCSEs and all equivalents</t>
    </r>
    <r>
      <rPr>
        <vertAlign val="superscript"/>
        <sz val="8"/>
        <rFont val="Arial"/>
        <family val="2"/>
      </rPr>
      <t>8</t>
    </r>
  </si>
  <si>
    <r>
      <t>All state-funded mainstream schools</t>
    </r>
    <r>
      <rPr>
        <vertAlign val="superscript"/>
        <sz val="8"/>
        <rFont val="Arial"/>
        <family val="2"/>
      </rPr>
      <t>9</t>
    </r>
  </si>
  <si>
    <r>
      <t>Local authority maintained mainstream schools</t>
    </r>
    <r>
      <rPr>
        <vertAlign val="superscript"/>
        <sz val="8"/>
        <rFont val="Arial"/>
        <family val="2"/>
      </rPr>
      <t>10</t>
    </r>
  </si>
  <si>
    <r>
      <t>Academies and free schools</t>
    </r>
    <r>
      <rPr>
        <vertAlign val="superscript"/>
        <sz val="8"/>
        <rFont val="Arial"/>
        <family val="2"/>
      </rPr>
      <t>11</t>
    </r>
  </si>
  <si>
    <r>
      <t>Sponsored academies</t>
    </r>
    <r>
      <rPr>
        <i/>
        <vertAlign val="superscript"/>
        <sz val="8"/>
        <rFont val="Arial"/>
        <family val="2"/>
      </rPr>
      <t>11</t>
    </r>
  </si>
  <si>
    <r>
      <t>Converter academies</t>
    </r>
    <r>
      <rPr>
        <i/>
        <vertAlign val="superscript"/>
        <sz val="8"/>
        <rFont val="Arial"/>
        <family val="2"/>
      </rPr>
      <t>11</t>
    </r>
  </si>
  <si>
    <r>
      <t>All state-funded special schools</t>
    </r>
    <r>
      <rPr>
        <vertAlign val="superscript"/>
        <sz val="8"/>
        <rFont val="Arial"/>
        <family val="2"/>
      </rPr>
      <t>12</t>
    </r>
  </si>
  <si>
    <r>
      <t>All state-funded schools</t>
    </r>
    <r>
      <rPr>
        <b/>
        <vertAlign val="superscript"/>
        <sz val="8"/>
        <rFont val="Arial"/>
        <family val="2"/>
      </rPr>
      <t>13</t>
    </r>
  </si>
  <si>
    <r>
      <t>All independent schools</t>
    </r>
    <r>
      <rPr>
        <b/>
        <vertAlign val="superscript"/>
        <sz val="8"/>
        <rFont val="Arial"/>
        <family val="2"/>
      </rPr>
      <t>14</t>
    </r>
  </si>
  <si>
    <t>All state-funded mainstream schools9</t>
  </si>
  <si>
    <t>All state-funded schools13</t>
  </si>
  <si>
    <t>6. Only includes established IGCSE qualifications (see SFR main text).</t>
  </si>
  <si>
    <t xml:space="preserve">7.  Includes BTEC qualifications awarded as part of the Qualifications and Credit Framework (QCF).  </t>
  </si>
  <si>
    <t xml:space="preserve">8.  Achievements in AS levels are added in the final 'GCSEs and all equivalents' column. In performance tables, AS levels are counted as GCSE achievements. </t>
  </si>
  <si>
    <t>9.  State-funded mainstream schools include academies, free schools and city technology colleges but exclude state-funded special schools, independent schools, independent special schools, non-maintained special schools, hospital schools, pupil referral units and alternative provision. Alternative provision includes academy and free school alternative provision.</t>
  </si>
  <si>
    <t>10.  Local authority maintained mainstream schools include community schools, voluntary aided schools, voluntary controlled schools and foundation schools.</t>
  </si>
  <si>
    <t>12.  State-funded special schools include community special schools, foundation special schools, special sponsored academies, special converter academies and special free schools.</t>
  </si>
  <si>
    <t>13.  State-funded schools include academies, free schools, city technology colleges and state-funded special schools but exclude independent schools, independent special schools, non-maintained special schools, hospital schools, pupil referral units and alternative provision. Alternative provision includes academy and free school alternative provision.</t>
  </si>
  <si>
    <t>14.  All independent schools include non-maintained special schools, independent special schools and independent schools.</t>
  </si>
  <si>
    <t xml:space="preserve">1.  Based on the new 2014 methodology and including only those state-funded mainstream schools with results published in the 2013/14 Secondary School Performance Tables.  </t>
  </si>
  <si>
    <t xml:space="preserve">1.  Based on the new 2014 methodology and including only those state-funded mainstream schools with results published in the 2013/14 Secondary School Performance Tables. </t>
  </si>
  <si>
    <t>GCSEs only</t>
  </si>
  <si>
    <t xml:space="preserve">4.  2013 methodology includes GCSE short courses. From 2014, GCSE short courses no longer count in the performance tables and measures and are therefore excluded in both for the new 2014 methodology and 2014 best entry methodology. </t>
  </si>
  <si>
    <t>3.  All schools include state-funded schools, independent schools, independent special schools, non-maintained special schools, hospital schools, pupil referral units and alternative provision. Alternative provision includes academy and free school alternative provision.</t>
  </si>
  <si>
    <t>5.  The effects of both Wolf and early entry rules have been removed from calculations to create a proxy for 2013 methodology (see SFR main text).</t>
  </si>
  <si>
    <t>6. The effects of the early entry rules have been removed from calculations to create a methodology that incorporates the effects of Wolf but not early entry on 2013/14 data (see SFR main text).</t>
  </si>
  <si>
    <t xml:space="preserve">10.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  </t>
  </si>
  <si>
    <r>
      <t>Number of pupils</t>
    </r>
    <r>
      <rPr>
        <vertAlign val="superscript"/>
        <sz val="8"/>
        <rFont val="Arial"/>
        <family val="2"/>
      </rPr>
      <t>8</t>
    </r>
  </si>
  <si>
    <t>8.  Number of pupils on roll aged 15 at the start of the academic year or at the end of key stage 4.</t>
  </si>
  <si>
    <r>
      <t>Years: 2009/10 to 2013/14 (Revised)</t>
    </r>
    <r>
      <rPr>
        <b/>
        <vertAlign val="superscript"/>
        <sz val="9"/>
        <rFont val="Arial"/>
        <family val="2"/>
      </rPr>
      <t>1,2</t>
    </r>
  </si>
  <si>
    <r>
      <t>2013/14 
(2013 methodology</t>
    </r>
    <r>
      <rPr>
        <vertAlign val="superscript"/>
        <sz val="8"/>
        <rFont val="Arial"/>
        <family val="2"/>
      </rPr>
      <t>5</t>
    </r>
    <r>
      <rPr>
        <sz val="8"/>
        <rFont val="Arial"/>
        <family val="2"/>
      </rPr>
      <t>)</t>
    </r>
  </si>
  <si>
    <r>
      <t>2013/14 
(2014 best entry</t>
    </r>
    <r>
      <rPr>
        <vertAlign val="superscript"/>
        <sz val="8"/>
        <rFont val="Arial"/>
        <family val="2"/>
      </rPr>
      <t>6</t>
    </r>
    <r>
      <rPr>
        <sz val="8"/>
        <rFont val="Arial"/>
        <family val="2"/>
      </rPr>
      <t>)</t>
    </r>
  </si>
  <si>
    <r>
      <t xml:space="preserve"> - Sciences</t>
    </r>
    <r>
      <rPr>
        <vertAlign val="superscript"/>
        <sz val="8"/>
        <rFont val="Arial"/>
        <family val="2"/>
      </rPr>
      <t>9</t>
    </r>
  </si>
  <si>
    <r>
      <t>Percentage of pupils who achieved the components of the English Baccalaureate</t>
    </r>
    <r>
      <rPr>
        <b/>
        <vertAlign val="superscript"/>
        <sz val="8"/>
        <rFont val="Arial"/>
        <family val="2"/>
      </rPr>
      <t>10</t>
    </r>
    <r>
      <rPr>
        <b/>
        <sz val="8"/>
        <rFont val="Arial"/>
        <family val="2"/>
      </rPr>
      <t xml:space="preserve"> :</t>
    </r>
  </si>
  <si>
    <r>
      <t>Years: 2007/08 to 2013/14 (Revised)</t>
    </r>
    <r>
      <rPr>
        <b/>
        <vertAlign val="superscript"/>
        <sz val="9"/>
        <rFont val="Arial"/>
        <family val="2"/>
      </rPr>
      <t xml:space="preserve">2,3 </t>
    </r>
  </si>
  <si>
    <t>2.  Including entries and achievements in previous academic years.</t>
  </si>
  <si>
    <t>3.  Figures for 2013/14 are revised, all other figures are final.</t>
  </si>
  <si>
    <r>
      <t>State-funded mainstream schools</t>
    </r>
    <r>
      <rPr>
        <vertAlign val="superscript"/>
        <sz val="8"/>
        <rFont val="Arial"/>
        <family val="2"/>
      </rPr>
      <t>4</t>
    </r>
  </si>
  <si>
    <r>
      <t>2013/14
(2013 methodology</t>
    </r>
    <r>
      <rPr>
        <vertAlign val="superscript"/>
        <sz val="8"/>
        <rFont val="Arial"/>
        <family val="2"/>
      </rPr>
      <t>5</t>
    </r>
    <r>
      <rPr>
        <sz val="8"/>
        <rFont val="Arial"/>
        <family val="2"/>
      </rPr>
      <t>)</t>
    </r>
  </si>
  <si>
    <r>
      <t>2013/14
(2014 best entry</t>
    </r>
    <r>
      <rPr>
        <vertAlign val="superscript"/>
        <sz val="8"/>
        <rFont val="Arial"/>
        <family val="2"/>
      </rPr>
      <t>6</t>
    </r>
    <r>
      <rPr>
        <sz val="8"/>
        <rFont val="Arial"/>
        <family val="2"/>
      </rPr>
      <t>)</t>
    </r>
  </si>
  <si>
    <r>
      <t>State-funded schools</t>
    </r>
    <r>
      <rPr>
        <vertAlign val="superscript"/>
        <sz val="8"/>
        <rFont val="Arial"/>
        <family val="2"/>
      </rPr>
      <t>9</t>
    </r>
  </si>
  <si>
    <r>
      <t>Number of eligible pupils</t>
    </r>
    <r>
      <rPr>
        <vertAlign val="superscript"/>
        <sz val="8"/>
        <rFont val="Arial"/>
        <family val="2"/>
      </rPr>
      <t>8</t>
    </r>
  </si>
  <si>
    <r>
      <t>Pupils at the end of key stage 4</t>
    </r>
    <r>
      <rPr>
        <vertAlign val="superscript"/>
        <sz val="8"/>
        <rFont val="Arial"/>
        <family val="2"/>
      </rPr>
      <t>8</t>
    </r>
  </si>
  <si>
    <r>
      <t>Pupils at the end of key stage 4 in state-funded schools</t>
    </r>
    <r>
      <rPr>
        <vertAlign val="superscript"/>
        <sz val="8"/>
        <rFont val="Arial"/>
        <family val="2"/>
      </rPr>
      <t>12</t>
    </r>
  </si>
  <si>
    <r>
      <t>Pupils at the end of key stage 4
(All schools</t>
    </r>
    <r>
      <rPr>
        <vertAlign val="superscript"/>
        <sz val="8"/>
        <rFont val="Arial"/>
        <family val="2"/>
      </rPr>
      <t>3</t>
    </r>
    <r>
      <rPr>
        <sz val="8"/>
        <rFont val="Arial"/>
        <family val="2"/>
      </rPr>
      <t>)</t>
    </r>
  </si>
  <si>
    <r>
      <t>Pupils at the end of key stage 4 
(State-funded schools</t>
    </r>
    <r>
      <rPr>
        <vertAlign val="superscript"/>
        <sz val="8"/>
        <rFont val="Arial"/>
        <family val="2"/>
      </rPr>
      <t>4</t>
    </r>
    <r>
      <rPr>
        <sz val="8"/>
        <rFont val="Arial"/>
        <family val="2"/>
      </rPr>
      <t>)</t>
    </r>
  </si>
  <si>
    <t>1.  Pupils included are those at the end of key stage 4 who have valid matched key stage 2 results or teacher assessments. Pupils with no prior attainment record are excluded from the calculation unless they are ungraded or have achieved grade B or above at GCSE. A full explanation of how expected progress is calculated is included in the methodology document of this SFR.</t>
  </si>
  <si>
    <t>1.  A full explanation of how expected progress is calculated is included in the methodology document of this SFR.</t>
  </si>
  <si>
    <t>3.  From 2009/10 until 2012/13 IGCSEs, accredited at time of publication, have been counted as GCSE equivalents and also as English and mathematics GCSEs. Also provided are 2009/10 figures without IGCSEs to be consistent with earlier years’ data. From 2013/14 a number these qualifications are now regulated as Level 1/2 Certificates and are counted in the same way as a GCSE in this publication (see SFR main text).</t>
  </si>
  <si>
    <t>Below level 4</t>
  </si>
  <si>
    <t>At 
level 4</t>
  </si>
  <si>
    <t>Above level 4</t>
  </si>
  <si>
    <t>2.  Includes only those state-funded mainstream schools with results published in the 2013/14 Secondary School Performance Tables.  The standard excludes special schools, schools with fewer than 11 pupils and closed schools.</t>
  </si>
  <si>
    <t>less than 40%</t>
  </si>
  <si>
    <t>2. Includes entries and achievements by these pupils in previous academic years.</t>
  </si>
  <si>
    <t>3. Average capped point scores are calculated using the best 8 GCSE and equivalent results.</t>
  </si>
  <si>
    <t>4.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</si>
  <si>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5.  Includes mainstream independent schools but excludes independent special schools and non-maintained special schools.</t>
  </si>
  <si>
    <r>
      <t>Independent schools</t>
    </r>
    <r>
      <rPr>
        <vertAlign val="superscript"/>
        <sz val="8"/>
        <rFont val="Arial"/>
        <family val="2"/>
      </rPr>
      <t>5</t>
    </r>
  </si>
  <si>
    <t>4.  From 2009/10 until 2012/13 IGCSEs, accredited at time of publication, have been counted as GCSE equivalents and also as English &amp; mathematics GCSEs. Also provided are 2009/10 figures without IGCSEs to be consistent with earlier years’ data. From 2013/14 a number of these qualifications are now regulated as Level 1/2 Certificates and are counted in the same way as a GCSE in this publication (see SFR main text).</t>
  </si>
  <si>
    <t>11.  Based on the new 2014 methodology applied to 2013/14 data (see SFR main text).</t>
  </si>
  <si>
    <t>7.  Based on the new 2014 methodology applied to 2013/14 data (see SFR main text).</t>
  </si>
  <si>
    <t>2. Based on the new 2014 methodology applied to 2013/14 data (see SFR main text).</t>
  </si>
  <si>
    <t>6.  Based on the new 2014 methodology applied to 2013/14 data (see SFR main text).</t>
  </si>
  <si>
    <t>2.  Based on the new 2014 methodology applied to 2013/14 data (see SFR main text).</t>
  </si>
  <si>
    <t>1. Based on the new 2014 methodology applied to 2013/14 data (see SFR main text).</t>
  </si>
  <si>
    <t>1.  Based on the new 2014 methodology applied to 2013/14 data (see SFR main text).</t>
  </si>
  <si>
    <t>3.  Based on the new 2014 methodology applied to 2013/14 data (see SFR main text).</t>
  </si>
  <si>
    <t>University technical colleges (UTCs)</t>
  </si>
  <si>
    <t>Studio schools</t>
  </si>
  <si>
    <t>University Technical Colleges (UTCs)</t>
  </si>
  <si>
    <t>Studio Schools</t>
  </si>
  <si>
    <t>Admissions basis:</t>
  </si>
  <si>
    <t>Comprehensive schools: Admit all pupils, usually regardless of their ability or aptitude; includes schools operating pupil ability banding admission arrangements.</t>
  </si>
  <si>
    <t>Selective schools: Admit pupils wholly or mainly with reference to ability. These schools are formally designated as grammar schools.</t>
  </si>
  <si>
    <t>Modern schools: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t>
  </si>
  <si>
    <r>
      <t>2013/14 
(2014 methodology</t>
    </r>
    <r>
      <rPr>
        <b/>
        <vertAlign val="superscript"/>
        <sz val="8"/>
        <rFont val="Arial"/>
        <family val="2"/>
      </rPr>
      <t>7</t>
    </r>
    <r>
      <rPr>
        <b/>
        <sz val="8"/>
        <rFont val="Arial"/>
        <family val="2"/>
      </rPr>
      <t>)</t>
    </r>
  </si>
  <si>
    <r>
      <t>2013/14
(2014 methodology</t>
    </r>
    <r>
      <rPr>
        <b/>
        <vertAlign val="superscript"/>
        <sz val="8"/>
        <rFont val="Arial"/>
        <family val="2"/>
      </rPr>
      <t>7</t>
    </r>
    <r>
      <rPr>
        <b/>
        <sz val="8"/>
        <rFont val="Arial"/>
        <family val="2"/>
      </rPr>
      <t>)</t>
    </r>
  </si>
  <si>
    <t>1.  Prior attainment bands refer to the key stage 2 attainment of pupils at the end of key stage 4. An explanation of how prior attainment bands are calculated is included in the methodology document of this SFR.</t>
  </si>
  <si>
    <t>1.  Prior attainment bands refer to the key stage 2 attainment of pupils at the end of key stage 4.  An explanation of how prior attainment bands are calculated is included in the methodology document of this SFR.</t>
  </si>
  <si>
    <t>7.  Includes all academies and free schools that have been operating for at least a full academic year.</t>
  </si>
  <si>
    <t>1.  Includes all sponsored academies that been operating for at least a full academic year.</t>
  </si>
  <si>
    <t>1.  Includes all converter academies that were operating for at least a full academic year.</t>
  </si>
  <si>
    <t>GCSE and equivalent entries and achievements of pupils at the end of key stage 4 in converter academies by length of time open</t>
  </si>
  <si>
    <t>Attainment of pupils at the end of key stage 4 by prior attainment band, type of school and gender</t>
  </si>
  <si>
    <t>Attainment of pupils at the end of key stage 4 by prior attainment band,admission basis and gender</t>
  </si>
  <si>
    <t>9.  From 2014, sciences include computer science.</t>
  </si>
  <si>
    <r>
      <t>Table 1c: Percentage of pupils making expected progress</t>
    </r>
    <r>
      <rPr>
        <b/>
        <vertAlign val="superscript"/>
        <sz val="9"/>
        <rFont val="Arial"/>
        <family val="2"/>
      </rPr>
      <t>1</t>
    </r>
    <r>
      <rPr>
        <b/>
        <sz val="9"/>
        <rFont val="Arial"/>
        <family val="2"/>
      </rPr>
      <t xml:space="preserve"> in English and mathematics between key stage 2 and key stage 4 by gender</t>
    </r>
  </si>
  <si>
    <r>
      <t>2009/10 including IGCSE</t>
    </r>
    <r>
      <rPr>
        <vertAlign val="superscript"/>
        <sz val="8"/>
        <rFont val="Arial"/>
        <family val="2"/>
      </rPr>
      <t>3</t>
    </r>
  </si>
  <si>
    <t>3.  Achievements in AS qualifications are added in the final 'GCSEs and all equivalents' column. In performance tables, AS qualifications are counted as 
equivalents to GCSE achievements.</t>
  </si>
  <si>
    <t>x</t>
  </si>
  <si>
    <r>
      <t>Number of eligible pupils</t>
    </r>
    <r>
      <rPr>
        <b/>
        <vertAlign val="superscript"/>
        <sz val="8"/>
        <rFont val="Arial"/>
        <family val="2"/>
      </rPr>
      <t>8</t>
    </r>
  </si>
  <si>
    <t>GCSE AND EQUIVALENT RESULTS IN ENGLAND 2013/14 (REVISED)</t>
  </si>
  <si>
    <t>4.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</si>
  <si>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r>
      <t>2013/14 (2014 methodology</t>
    </r>
    <r>
      <rPr>
        <b/>
        <vertAlign val="superscript"/>
        <sz val="8"/>
        <rFont val="Arial"/>
        <family val="2"/>
      </rPr>
      <t>6</t>
    </r>
    <r>
      <rPr>
        <b/>
        <sz val="8"/>
        <rFont val="Arial"/>
        <family val="2"/>
      </rPr>
      <t>)</t>
    </r>
  </si>
  <si>
    <t>7. Includes all academies and free schools that have been operating for at least a full academic year.</t>
  </si>
  <si>
    <t>11. Includes all academies and free schools that have been operating for at least a full academic year.</t>
  </si>
  <si>
    <t>5.  Includes all academies and free schools that have been operating for at least a full academic year.</t>
  </si>
  <si>
    <t>4. Includes all academies and free schools that have been operating for at least a full academic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</si>
</sst>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0_);_(* \(#,##0.0\);_(* &quot;-&quot;??_);_(@_)"/>
    <numFmt numFmtId="168" formatCode="_(* #,##0_);_(* \(#,##0\);_(* &quot;-&quot;??_);_(@_)"/>
  </numFmts>
  <fonts count="38" x14ac:knownFonts="1">
    <font>
      <sz val="10"/>
      <name val="Arial"/>
    </font>
    <font>
      <sz val="10"/>
      <name val="Arial"/>
      <family val="2"/>
    </font>
    <font>
      <b/>
      <sz val="9"/>
      <name val="Arial"/>
      <family val="2"/>
    </font>
    <font>
      <sz val="8"/>
      <name val="Arial"/>
      <family val="2"/>
    </font>
    <font>
      <b/>
      <vertAlign val="superscript"/>
      <sz val="9"/>
      <name val="Arial"/>
      <family val="2"/>
    </font>
    <font>
      <b/>
      <sz val="8"/>
      <name val="Arial"/>
      <family val="2"/>
    </font>
    <font>
      <sz val="9"/>
      <name val="Arial"/>
      <family val="2"/>
    </font>
    <font>
      <vertAlign val="superscript"/>
      <sz val="9"/>
      <name val="Arial"/>
      <family val="2"/>
    </font>
    <font>
      <u/>
      <sz val="10"/>
      <color indexed="12"/>
      <name val="Arial"/>
      <family val="2"/>
    </font>
    <font>
      <b/>
      <sz val="8"/>
      <color theme="0"/>
      <name val="Arial"/>
      <family val="2"/>
    </font>
    <font>
      <sz val="8"/>
      <color indexed="72"/>
      <name val="MS Sans Serif"/>
      <family val="2"/>
    </font>
    <font>
      <sz val="8"/>
      <color indexed="8"/>
      <name val="Arial"/>
      <family val="2"/>
    </font>
    <font>
      <vertAlign val="superscript"/>
      <sz val="8"/>
      <color indexed="8"/>
      <name val="Arial"/>
      <family val="2"/>
    </font>
    <font>
      <vertAlign val="superscript"/>
      <sz val="8"/>
      <name val="Arial"/>
      <family val="2"/>
    </font>
    <font>
      <i/>
      <sz val="8"/>
      <name val="Arial"/>
      <family val="2"/>
    </font>
    <font>
      <i/>
      <vertAlign val="superscript"/>
      <sz val="8"/>
      <name val="Arial"/>
      <family val="2"/>
    </font>
    <font>
      <b/>
      <vertAlign val="superscript"/>
      <sz val="8"/>
      <name val="Arial"/>
      <family val="2"/>
    </font>
    <font>
      <sz val="10"/>
      <name val="Courier"/>
      <family val="3"/>
    </font>
    <font>
      <sz val="8"/>
      <color rgb="FFFF0000"/>
      <name val="Arial"/>
      <family val="2"/>
    </font>
    <font>
      <sz val="11"/>
      <color theme="1"/>
      <name val="Arial"/>
      <family val="2"/>
    </font>
    <font>
      <b/>
      <u/>
      <sz val="10"/>
      <name val="Arial"/>
      <family val="2"/>
    </font>
    <font>
      <b/>
      <sz val="10"/>
      <name val="Arial"/>
      <family val="2"/>
    </font>
    <font>
      <i/>
      <sz val="9"/>
      <name val="Arial"/>
      <family val="2"/>
    </font>
    <font>
      <i/>
      <vertAlign val="superscript"/>
      <sz val="9"/>
      <name val="Arial"/>
      <family val="2"/>
    </font>
    <font>
      <sz val="10"/>
      <color rgb="FFFF0000"/>
      <name val="Arial"/>
      <family val="2"/>
    </font>
    <font>
      <u/>
      <sz val="10"/>
      <name val="Arial"/>
      <family val="2"/>
    </font>
    <font>
      <b/>
      <u/>
      <sz val="12"/>
      <name val="Arial"/>
      <family val="2"/>
    </font>
    <font>
      <b/>
      <i/>
      <u/>
      <sz val="10"/>
      <name val="Arial"/>
      <family val="2"/>
    </font>
    <font>
      <sz val="8"/>
      <color indexed="10"/>
      <name val="Arial"/>
      <family val="2"/>
    </font>
    <font>
      <b/>
      <u/>
      <sz val="8"/>
      <color indexed="12"/>
      <name val="Arial"/>
      <family val="2"/>
    </font>
    <font>
      <sz val="8"/>
      <color theme="1"/>
      <name val="Arial"/>
      <family val="2"/>
    </font>
    <font>
      <sz val="11"/>
      <color indexed="8"/>
      <name val="Calibri"/>
      <family val="2"/>
    </font>
    <font>
      <b/>
      <i/>
      <sz val="10"/>
      <name val="Arial"/>
      <family val="2"/>
    </font>
    <font>
      <sz val="10"/>
      <color indexed="18"/>
      <name val="Arial"/>
      <family val="2"/>
    </font>
    <font>
      <b/>
      <sz val="8"/>
      <color indexed="10"/>
      <name val="Arial"/>
      <family val="2"/>
    </font>
    <font>
      <sz val="10"/>
      <name val="Times New Roman"/>
      <family val="1"/>
    </font>
    <font>
      <sz val="8"/>
      <color rgb="FF000000"/>
      <name val="Arial"/>
      <family val="2"/>
    </font>
    <font>
      <b/>
      <sz val="12"/>
      <color rgb="FFFF0000"/>
      <name val="Arial"/>
      <family val="2"/>
    </font>
  </fonts>
  <fills count="1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
      <patternFill patternType="solid">
        <fgColor rgb="FFFFFFFF"/>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auto="1"/>
      </top>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ashed">
        <color indexed="64"/>
      </left>
      <right/>
      <top style="thin">
        <color indexed="64"/>
      </top>
      <bottom style="thin">
        <color auto="1"/>
      </bottom>
      <diagonal/>
    </border>
    <border>
      <left/>
      <right style="dashed">
        <color indexed="64"/>
      </right>
      <top/>
      <bottom style="thin">
        <color indexed="64"/>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diagonal/>
    </border>
    <border>
      <left/>
      <right/>
      <top style="thin">
        <color indexed="64"/>
      </top>
      <bottom style="medium">
        <color indexed="64"/>
      </bottom>
      <diagonal/>
    </border>
    <border>
      <left style="dashed">
        <color auto="1"/>
      </left>
      <right/>
      <top/>
      <bottom style="thin">
        <color indexed="64"/>
      </bottom>
      <diagonal/>
    </border>
    <border>
      <left style="thin">
        <color indexed="64"/>
      </left>
      <right/>
      <top/>
      <bottom/>
      <diagonal/>
    </border>
    <border>
      <left/>
      <right/>
      <top style="dashed">
        <color auto="1"/>
      </top>
      <bottom style="dashed">
        <color auto="1"/>
      </bottom>
      <diagonal/>
    </border>
    <border>
      <left/>
      <right style="thin">
        <color indexed="64"/>
      </right>
      <top/>
      <bottom/>
      <diagonal/>
    </border>
    <border>
      <left/>
      <right/>
      <top/>
      <bottom style="dashed">
        <color auto="1"/>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s>
  <cellStyleXfs count="14">
    <xf numFmtId="0" fontId="0" fillId="0" borderId="0"/>
    <xf numFmtId="0" fontId="1" fillId="0" borderId="0"/>
    <xf numFmtId="0" fontId="8" fillId="0" borderId="0" applyNumberFormat="0" applyFill="0" applyBorder="0" applyAlignment="0" applyProtection="0">
      <alignment vertical="top"/>
      <protection locked="0"/>
    </xf>
    <xf numFmtId="0" fontId="10" fillId="0" borderId="0" applyAlignment="0">
      <alignment vertical="top" wrapText="1"/>
      <protection locked="0"/>
    </xf>
    <xf numFmtId="0" fontId="1" fillId="0" borderId="0"/>
    <xf numFmtId="0" fontId="1" fillId="0" borderId="0"/>
    <xf numFmtId="0" fontId="17"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8" fillId="0" borderId="0" applyNumberFormat="0" applyFill="0" applyBorder="0" applyAlignment="0" applyProtection="0">
      <alignment vertical="top"/>
      <protection locked="0"/>
    </xf>
  </cellStyleXfs>
  <cellXfs count="848">
    <xf numFmtId="0" fontId="0" fillId="0" borderId="0" xfId="0"/>
    <xf numFmtId="0" fontId="2" fillId="0" borderId="0" xfId="1" applyFont="1" applyAlignment="1"/>
    <xf numFmtId="0" fontId="3" fillId="0" borderId="0" xfId="1" applyFont="1"/>
    <xf numFmtId="0" fontId="2" fillId="0" borderId="0" xfId="1" applyFont="1" applyAlignment="1" applyProtection="1">
      <alignment horizontal="left"/>
    </xf>
    <xf numFmtId="165" fontId="3" fillId="0" borderId="0" xfId="1" applyNumberFormat="1" applyFont="1" applyAlignment="1" applyProtection="1">
      <alignment horizontal="right"/>
    </xf>
    <xf numFmtId="165" fontId="3" fillId="0" borderId="0" xfId="1" applyNumberFormat="1" applyFont="1" applyProtection="1"/>
    <xf numFmtId="165" fontId="3" fillId="0" borderId="0" xfId="1" applyNumberFormat="1" applyFont="1"/>
    <xf numFmtId="0" fontId="2" fillId="2" borderId="1" xfId="1" applyFont="1" applyFill="1" applyBorder="1" applyAlignment="1" applyProtection="1">
      <protection hidden="1"/>
    </xf>
    <xf numFmtId="0" fontId="2" fillId="2" borderId="2" xfId="1" applyFont="1" applyFill="1" applyBorder="1" applyAlignment="1" applyProtection="1">
      <protection hidden="1"/>
    </xf>
    <xf numFmtId="0" fontId="5" fillId="0" borderId="0" xfId="1" applyNumberFormat="1" applyFont="1" applyAlignment="1" applyProtection="1">
      <alignment vertical="center"/>
      <protection locked="0" hidden="1"/>
    </xf>
    <xf numFmtId="0" fontId="6" fillId="0" borderId="0" xfId="1" applyFont="1" applyFill="1" applyProtection="1">
      <protection hidden="1"/>
    </xf>
    <xf numFmtId="0" fontId="2" fillId="0" borderId="0" xfId="1" applyFont="1" applyProtection="1"/>
    <xf numFmtId="3" fontId="3" fillId="0" borderId="0" xfId="1" applyNumberFormat="1" applyFont="1" applyProtection="1"/>
    <xf numFmtId="0" fontId="3" fillId="0" borderId="0" xfId="1" applyFont="1" applyBorder="1"/>
    <xf numFmtId="0" fontId="2" fillId="0" borderId="1" xfId="1" applyFont="1" applyFill="1" applyBorder="1" applyAlignment="1" applyProtection="1">
      <protection hidden="1"/>
    </xf>
    <xf numFmtId="0" fontId="2" fillId="0" borderId="2" xfId="1" applyFont="1" applyFill="1" applyBorder="1" applyAlignment="1" applyProtection="1">
      <protection hidden="1"/>
    </xf>
    <xf numFmtId="0" fontId="6" fillId="0" borderId="0" xfId="1" applyFont="1" applyFill="1" applyAlignment="1" applyProtection="1">
      <alignment vertical="center"/>
      <protection hidden="1"/>
    </xf>
    <xf numFmtId="0" fontId="2" fillId="0" borderId="3" xfId="1" applyFont="1" applyFill="1" applyBorder="1" applyAlignment="1" applyProtection="1">
      <protection hidden="1"/>
    </xf>
    <xf numFmtId="0" fontId="2" fillId="0" borderId="4" xfId="1" applyFont="1" applyFill="1" applyBorder="1" applyAlignment="1" applyProtection="1">
      <protection hidden="1"/>
    </xf>
    <xf numFmtId="2" fontId="7" fillId="3" borderId="5" xfId="1" applyNumberFormat="1" applyFont="1" applyFill="1" applyBorder="1" applyAlignment="1" applyProtection="1">
      <alignment horizontal="center"/>
      <protection locked="0"/>
    </xf>
    <xf numFmtId="0" fontId="8" fillId="0" borderId="0" xfId="2" applyAlignment="1" applyProtection="1">
      <alignment vertical="center"/>
    </xf>
    <xf numFmtId="0" fontId="9" fillId="0" borderId="0" xfId="1" applyNumberFormat="1" applyFont="1" applyAlignment="1" applyProtection="1">
      <alignment vertical="center"/>
      <protection locked="0" hidden="1"/>
    </xf>
    <xf numFmtId="0" fontId="5" fillId="0" borderId="0" xfId="1" applyFont="1" applyAlignment="1">
      <alignment vertical="center"/>
    </xf>
    <xf numFmtId="165" fontId="5" fillId="0" borderId="0" xfId="1" applyNumberFormat="1" applyFont="1" applyAlignment="1">
      <alignment vertical="center"/>
    </xf>
    <xf numFmtId="165" fontId="5" fillId="0" borderId="0" xfId="1" applyNumberFormat="1" applyFont="1" applyAlignment="1">
      <alignment horizontal="center" vertical="center"/>
    </xf>
    <xf numFmtId="0" fontId="3" fillId="0" borderId="6" xfId="1" applyFont="1" applyFill="1" applyBorder="1" applyAlignment="1" applyProtection="1">
      <alignment horizontal="center"/>
      <protection locked="0"/>
    </xf>
    <xf numFmtId="0" fontId="3" fillId="0" borderId="0" xfId="1" applyFont="1" applyFill="1" applyBorder="1" applyAlignment="1" applyProtection="1">
      <alignment horizontal="center"/>
      <protection locked="0"/>
    </xf>
    <xf numFmtId="0" fontId="3" fillId="0" borderId="2" xfId="1" applyFont="1" applyBorder="1"/>
    <xf numFmtId="3" fontId="3" fillId="0" borderId="2" xfId="1" applyNumberFormat="1" applyFont="1" applyBorder="1" applyAlignment="1">
      <alignment horizontal="center" vertical="center" wrapText="1"/>
    </xf>
    <xf numFmtId="0" fontId="3" fillId="0" borderId="0" xfId="3" applyFont="1" applyBorder="1" applyAlignment="1">
      <protection locked="0"/>
    </xf>
    <xf numFmtId="0" fontId="3" fillId="0" borderId="0" xfId="3" applyFont="1" applyBorder="1" applyAlignment="1">
      <alignment horizontal="center" vertical="center" wrapText="1"/>
      <protection locked="0"/>
    </xf>
    <xf numFmtId="0" fontId="3" fillId="0" borderId="6" xfId="1" applyFont="1" applyBorder="1" applyAlignment="1">
      <alignment vertical="center" wrapText="1"/>
    </xf>
    <xf numFmtId="3" fontId="3" fillId="0" borderId="6" xfId="1" applyNumberFormat="1" applyFont="1" applyBorder="1" applyAlignment="1">
      <alignment horizontal="center" vertical="center" wrapText="1"/>
    </xf>
    <xf numFmtId="165" fontId="3" fillId="0" borderId="4" xfId="1" applyNumberFormat="1" applyFont="1" applyBorder="1" applyAlignment="1">
      <alignment horizontal="center" vertical="center" wrapText="1"/>
    </xf>
    <xf numFmtId="165" fontId="11" fillId="0" borderId="4" xfId="4" applyNumberFormat="1" applyFont="1" applyBorder="1" applyAlignment="1">
      <alignment horizontal="center" vertical="center" wrapText="1"/>
    </xf>
    <xf numFmtId="0" fontId="3" fillId="0" borderId="6" xfId="3" applyFont="1" applyBorder="1" applyAlignment="1">
      <protection locked="0"/>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Border="1" applyAlignment="1">
      <alignment vertical="center" wrapText="1"/>
    </xf>
    <xf numFmtId="3" fontId="3" fillId="0" borderId="0" xfId="1" applyNumberFormat="1" applyFont="1" applyFill="1" applyBorder="1" applyAlignment="1">
      <alignment horizontal="center" vertical="center" wrapText="1"/>
    </xf>
    <xf numFmtId="165" fontId="3" fillId="0" borderId="0" xfId="1" applyNumberFormat="1" applyFont="1" applyBorder="1" applyAlignment="1">
      <alignment horizontal="center" vertical="center" wrapText="1"/>
    </xf>
    <xf numFmtId="165" fontId="11" fillId="0" borderId="0" xfId="4" applyNumberFormat="1" applyFont="1" applyBorder="1" applyAlignment="1">
      <alignment horizontal="center" vertical="center" wrapText="1"/>
    </xf>
    <xf numFmtId="0" fontId="3" fillId="0" borderId="0" xfId="1" applyFont="1" applyAlignment="1" applyProtection="1"/>
    <xf numFmtId="3" fontId="3" fillId="0" borderId="0" xfId="1" applyNumberFormat="1" applyFont="1" applyFill="1" applyAlignment="1" applyProtection="1">
      <alignment horizontal="center"/>
      <protection hidden="1"/>
    </xf>
    <xf numFmtId="3" fontId="3" fillId="0" borderId="0" xfId="0" applyNumberFormat="1" applyFont="1" applyFill="1" applyAlignment="1">
      <alignment horizontal="center"/>
    </xf>
    <xf numFmtId="164" fontId="3" fillId="0" borderId="0" xfId="1" applyNumberFormat="1" applyFont="1" applyFill="1" applyAlignment="1" applyProtection="1">
      <alignment horizontal="center"/>
      <protection hidden="1"/>
    </xf>
    <xf numFmtId="3" fontId="3" fillId="0" borderId="0" xfId="1" applyNumberFormat="1" applyFont="1" applyFill="1" applyAlignment="1" applyProtection="1">
      <alignment horizontal="right"/>
      <protection hidden="1"/>
    </xf>
    <xf numFmtId="0" fontId="3" fillId="0" borderId="0" xfId="1" applyFont="1" applyFill="1" applyAlignment="1" applyProtection="1">
      <alignment horizontal="left" wrapText="1" indent="1"/>
    </xf>
    <xf numFmtId="0" fontId="3" fillId="0" borderId="0" xfId="1" applyFont="1" applyAlignment="1" applyProtection="1">
      <alignment horizontal="left" indent="1"/>
    </xf>
    <xf numFmtId="0" fontId="14" fillId="0" borderId="0" xfId="1" applyFont="1" applyAlignment="1" applyProtection="1">
      <alignment horizontal="left" indent="2"/>
    </xf>
    <xf numFmtId="0" fontId="14" fillId="0" borderId="0" xfId="1" applyFont="1"/>
    <xf numFmtId="0" fontId="14" fillId="0" borderId="0" xfId="1" applyFont="1" applyAlignment="1" applyProtection="1">
      <alignment horizontal="left" wrapText="1" indent="2"/>
    </xf>
    <xf numFmtId="0" fontId="5" fillId="0" borderId="0" xfId="1" applyFont="1" applyAlignment="1" applyProtection="1"/>
    <xf numFmtId="0" fontId="3" fillId="0" borderId="0" xfId="3" applyFont="1" applyAlignment="1" applyProtection="1">
      <alignment horizontal="left" wrapText="1"/>
    </xf>
    <xf numFmtId="0" fontId="5" fillId="0" borderId="0" xfId="1" applyFont="1" applyAlignment="1" applyProtection="1">
      <alignment wrapText="1"/>
    </xf>
    <xf numFmtId="0" fontId="3" fillId="0" borderId="6" xfId="1" applyFont="1" applyBorder="1" applyAlignment="1"/>
    <xf numFmtId="3" fontId="3" fillId="0" borderId="6" xfId="4" applyNumberFormat="1" applyFont="1" applyFill="1" applyBorder="1" applyAlignment="1">
      <alignment horizontal="right"/>
    </xf>
    <xf numFmtId="165" fontId="3" fillId="0" borderId="6" xfId="4" applyNumberFormat="1" applyFont="1" applyBorder="1" applyAlignment="1">
      <alignment horizontal="right"/>
    </xf>
    <xf numFmtId="0" fontId="3" fillId="0" borderId="6" xfId="1" applyFont="1" applyBorder="1" applyAlignment="1">
      <alignment horizontal="right"/>
    </xf>
    <xf numFmtId="0" fontId="3" fillId="0" borderId="0" xfId="1" applyFont="1" applyBorder="1" applyAlignment="1">
      <alignment horizontal="right"/>
    </xf>
    <xf numFmtId="0" fontId="3" fillId="0" borderId="0" xfId="1" applyFont="1" applyBorder="1" applyAlignment="1"/>
    <xf numFmtId="3" fontId="3" fillId="0" borderId="0" xfId="4" applyNumberFormat="1" applyFont="1" applyBorder="1" applyAlignment="1">
      <alignment horizontal="center"/>
    </xf>
    <xf numFmtId="165" fontId="3" fillId="0" borderId="0" xfId="4" applyNumberFormat="1" applyFont="1" applyBorder="1" applyAlignment="1">
      <alignment horizontal="center"/>
    </xf>
    <xf numFmtId="0" fontId="14" fillId="4" borderId="0" xfId="5" applyFont="1" applyFill="1" applyAlignment="1">
      <alignment horizontal="right"/>
    </xf>
    <xf numFmtId="165" fontId="3" fillId="0" borderId="0" xfId="4" applyNumberFormat="1" applyFont="1" applyAlignment="1">
      <alignment horizontal="center"/>
    </xf>
    <xf numFmtId="0" fontId="3" fillId="0" borderId="0" xfId="1" applyFont="1" applyAlignment="1">
      <alignment horizontal="left"/>
    </xf>
    <xf numFmtId="0" fontId="3" fillId="0" borderId="0" xfId="1" applyFont="1" applyAlignment="1">
      <alignment horizontal="left" wrapText="1"/>
    </xf>
    <xf numFmtId="0" fontId="3" fillId="0" borderId="0" xfId="6" applyFont="1" applyFill="1" applyAlignment="1">
      <alignment wrapText="1"/>
    </xf>
    <xf numFmtId="0" fontId="3" fillId="0" borderId="0" xfId="1" applyFont="1" applyAlignment="1"/>
    <xf numFmtId="0" fontId="3" fillId="0" borderId="0" xfId="1" applyFont="1" applyAlignment="1">
      <alignment wrapText="1"/>
    </xf>
    <xf numFmtId="3" fontId="3" fillId="0" borderId="0" xfId="1" applyNumberFormat="1" applyFont="1"/>
    <xf numFmtId="165" fontId="3" fillId="0" borderId="0" xfId="1" applyNumberFormat="1" applyFont="1" applyAlignment="1">
      <alignment horizontal="right"/>
    </xf>
    <xf numFmtId="0" fontId="2" fillId="0" borderId="0" xfId="0" applyFont="1" applyAlignment="1" applyProtection="1">
      <alignment vertical="top"/>
    </xf>
    <xf numFmtId="0" fontId="3" fillId="0" borderId="0" xfId="0" applyFont="1"/>
    <xf numFmtId="0" fontId="2" fillId="0" borderId="0" xfId="0" applyFont="1" applyAlignment="1" applyProtection="1">
      <alignment horizontal="left"/>
    </xf>
    <xf numFmtId="165" fontId="3" fillId="0" borderId="0" xfId="0" applyNumberFormat="1" applyFont="1" applyAlignment="1" applyProtection="1">
      <alignment horizontal="right"/>
    </xf>
    <xf numFmtId="165" fontId="3" fillId="0" borderId="0" xfId="0" applyNumberFormat="1" applyFont="1" applyProtection="1"/>
    <xf numFmtId="0" fontId="2" fillId="0" borderId="0" xfId="0" applyFont="1" applyProtection="1"/>
    <xf numFmtId="3" fontId="3" fillId="0" borderId="0" xfId="0" applyNumberFormat="1" applyFont="1" applyProtection="1"/>
    <xf numFmtId="0" fontId="5" fillId="0" borderId="0" xfId="0" applyFont="1" applyAlignment="1">
      <alignment vertical="center"/>
    </xf>
    <xf numFmtId="3" fontId="5" fillId="0" borderId="0" xfId="0" applyNumberFormat="1" applyFont="1" applyAlignment="1">
      <alignment vertical="center"/>
    </xf>
    <xf numFmtId="165" fontId="5" fillId="0" borderId="0" xfId="0" applyNumberFormat="1" applyFont="1" applyAlignment="1">
      <alignment horizontal="right" vertical="center"/>
    </xf>
    <xf numFmtId="165" fontId="5" fillId="0" borderId="0" xfId="0" applyNumberFormat="1" applyFont="1" applyAlignment="1">
      <alignment vertical="center"/>
    </xf>
    <xf numFmtId="165" fontId="5" fillId="0" borderId="0" xfId="0" applyNumberFormat="1" applyFont="1" applyAlignment="1">
      <alignment horizontal="center" vertical="center"/>
    </xf>
    <xf numFmtId="0" fontId="6" fillId="0" borderId="6" xfId="1" applyFont="1" applyFill="1" applyBorder="1" applyAlignment="1" applyProtection="1">
      <alignment horizontal="center"/>
      <protection locked="0"/>
    </xf>
    <xf numFmtId="0" fontId="6" fillId="0" borderId="0" xfId="1" applyFont="1" applyFill="1" applyBorder="1" applyAlignment="1" applyProtection="1">
      <alignment horizontal="center"/>
      <protection locked="0"/>
    </xf>
    <xf numFmtId="0" fontId="3" fillId="0" borderId="2" xfId="0" applyFont="1" applyBorder="1"/>
    <xf numFmtId="0" fontId="3" fillId="0" borderId="2" xfId="3" applyFont="1" applyBorder="1" applyAlignment="1">
      <protection locked="0"/>
    </xf>
    <xf numFmtId="0" fontId="3" fillId="0" borderId="6" xfId="0" applyFont="1" applyBorder="1" applyAlignment="1">
      <alignment vertical="center" wrapText="1"/>
    </xf>
    <xf numFmtId="0" fontId="3" fillId="0" borderId="0" xfId="0" applyFont="1" applyBorder="1" applyAlignment="1">
      <alignment vertical="center" wrapText="1"/>
    </xf>
    <xf numFmtId="3" fontId="3" fillId="0" borderId="0" xfId="0" applyNumberFormat="1" applyFont="1" applyFill="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Font="1" applyBorder="1" applyAlignment="1"/>
    <xf numFmtId="0" fontId="3" fillId="0" borderId="0" xfId="0" applyFont="1" applyAlignment="1">
      <alignment horizontal="center"/>
    </xf>
    <xf numFmtId="0" fontId="3" fillId="0" borderId="0" xfId="0" applyFont="1" applyAlignment="1"/>
    <xf numFmtId="0" fontId="3" fillId="0" borderId="6" xfId="0" applyFont="1" applyBorder="1" applyAlignment="1"/>
    <xf numFmtId="0" fontId="3" fillId="0" borderId="6" xfId="0" applyFont="1" applyBorder="1" applyAlignment="1">
      <alignment horizontal="center"/>
    </xf>
    <xf numFmtId="3" fontId="3" fillId="0" borderId="6" xfId="4" applyNumberFormat="1" applyFont="1" applyFill="1" applyBorder="1" applyAlignment="1">
      <alignment horizontal="center"/>
    </xf>
    <xf numFmtId="3" fontId="3" fillId="0" borderId="6" xfId="4" applyNumberFormat="1" applyFont="1" applyBorder="1" applyAlignment="1">
      <alignment horizontal="center"/>
    </xf>
    <xf numFmtId="3" fontId="3" fillId="0" borderId="6" xfId="0" applyNumberFormat="1" applyFont="1" applyBorder="1" applyAlignment="1">
      <alignment horizontal="center"/>
    </xf>
    <xf numFmtId="3" fontId="3" fillId="0" borderId="0" xfId="0" applyNumberFormat="1" applyFont="1" applyBorder="1" applyAlignment="1">
      <alignment horizontal="center"/>
    </xf>
    <xf numFmtId="0" fontId="3" fillId="0" borderId="0" xfId="0" applyFont="1" applyBorder="1" applyAlignment="1" applyProtection="1"/>
    <xf numFmtId="3" fontId="3" fillId="0" borderId="0" xfId="0" applyNumberFormat="1" applyFont="1" applyFill="1" applyBorder="1" applyAlignment="1" applyProtection="1"/>
    <xf numFmtId="3" fontId="3" fillId="0" borderId="0" xfId="0" applyNumberFormat="1" applyFont="1" applyBorder="1" applyAlignment="1" applyProtection="1"/>
    <xf numFmtId="3" fontId="3" fillId="0" borderId="0" xfId="0" applyNumberFormat="1" applyFont="1"/>
    <xf numFmtId="165" fontId="3" fillId="0" borderId="0" xfId="0" applyNumberFormat="1" applyFont="1" applyAlignment="1">
      <alignment horizontal="right"/>
    </xf>
    <xf numFmtId="165" fontId="3" fillId="0" borderId="0" xfId="0" applyNumberFormat="1" applyFont="1"/>
    <xf numFmtId="165" fontId="3" fillId="0" borderId="0" xfId="4" applyNumberFormat="1" applyFont="1" applyAlignment="1" applyProtection="1">
      <alignment horizontal="center"/>
    </xf>
    <xf numFmtId="0" fontId="3" fillId="0" borderId="0" xfId="0" applyFont="1" applyProtection="1"/>
    <xf numFmtId="0" fontId="3" fillId="0" borderId="0" xfId="1" applyFont="1" applyAlignment="1">
      <alignment horizontal="left" vertical="top"/>
    </xf>
    <xf numFmtId="0" fontId="3" fillId="0" borderId="0" xfId="0" applyFont="1" applyAlignment="1" applyProtection="1">
      <alignment horizontal="left"/>
    </xf>
    <xf numFmtId="0" fontId="3" fillId="0" borderId="0" xfId="0" applyFont="1" applyAlignment="1" applyProtection="1">
      <alignment horizontal="left" wrapText="1"/>
    </xf>
    <xf numFmtId="0" fontId="2" fillId="0" borderId="0" xfId="0" applyFont="1" applyAlignment="1" applyProtection="1">
      <alignment vertical="top" wrapText="1"/>
    </xf>
    <xf numFmtId="0" fontId="3" fillId="0" borderId="0" xfId="0" applyFont="1" applyBorder="1" applyAlignment="1">
      <alignment vertical="top"/>
    </xf>
    <xf numFmtId="0" fontId="3" fillId="0" borderId="0" xfId="0" applyFont="1" applyBorder="1"/>
    <xf numFmtId="0" fontId="2" fillId="0" borderId="0" xfId="0" applyFont="1"/>
    <xf numFmtId="0" fontId="2" fillId="0" borderId="3" xfId="1" applyFont="1" applyFill="1" applyBorder="1" applyAlignment="1" applyProtection="1">
      <alignment horizontal="right"/>
      <protection locked="0"/>
    </xf>
    <xf numFmtId="0" fontId="2" fillId="0" borderId="0" xfId="1" applyFont="1" applyFill="1" applyBorder="1" applyAlignment="1" applyProtection="1">
      <alignment horizontal="right"/>
      <protection hidden="1"/>
    </xf>
    <xf numFmtId="0" fontId="3" fillId="0" borderId="2" xfId="0" applyFont="1" applyBorder="1" applyAlignment="1">
      <alignment horizontal="center" vertical="center"/>
    </xf>
    <xf numFmtId="0" fontId="3" fillId="0" borderId="6" xfId="0"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0" xfId="0" applyNumberFormat="1" applyFont="1" applyFill="1"/>
    <xf numFmtId="164" fontId="3" fillId="0" borderId="0" xfId="1" applyNumberFormat="1" applyFont="1" applyFill="1" applyAlignment="1" applyProtection="1">
      <alignment horizontal="right"/>
      <protection hidden="1"/>
    </xf>
    <xf numFmtId="0" fontId="3" fillId="0" borderId="0" xfId="0" applyFont="1" applyFill="1" applyAlignment="1">
      <alignment horizontal="left" wrapText="1" indent="1"/>
    </xf>
    <xf numFmtId="0" fontId="3" fillId="0" borderId="0" xfId="0" applyFont="1" applyAlignment="1">
      <alignment horizontal="left" indent="1"/>
    </xf>
    <xf numFmtId="0" fontId="3" fillId="0" borderId="0" xfId="0" applyFont="1" applyAlignment="1">
      <alignment horizontal="left"/>
    </xf>
    <xf numFmtId="0" fontId="14" fillId="0" borderId="0" xfId="0" applyFont="1" applyAlignment="1">
      <alignment horizontal="left" indent="2"/>
    </xf>
    <xf numFmtId="0" fontId="14" fillId="0" borderId="0" xfId="0" applyFont="1" applyAlignment="1"/>
    <xf numFmtId="0" fontId="14" fillId="0" borderId="0" xfId="0" applyFont="1" applyAlignment="1">
      <alignment horizontal="left" wrapText="1" indent="2"/>
    </xf>
    <xf numFmtId="0" fontId="14" fillId="0" borderId="0" xfId="0" applyFont="1"/>
    <xf numFmtId="0" fontId="5" fillId="0" borderId="0" xfId="0" applyFont="1" applyAlignment="1"/>
    <xf numFmtId="0" fontId="3" fillId="0" borderId="0" xfId="3" applyFont="1" applyAlignment="1">
      <alignment horizontal="left" wrapText="1"/>
      <protection locked="0"/>
    </xf>
    <xf numFmtId="0" fontId="5" fillId="0" borderId="0" xfId="0" applyFont="1" applyAlignment="1">
      <alignment wrapText="1"/>
    </xf>
    <xf numFmtId="165" fontId="3" fillId="0" borderId="6" xfId="0" applyNumberFormat="1" applyFont="1" applyBorder="1"/>
    <xf numFmtId="164" fontId="3" fillId="0" borderId="6" xfId="1" applyNumberFormat="1" applyFont="1" applyFill="1" applyBorder="1" applyAlignment="1" applyProtection="1">
      <alignment horizontal="right"/>
      <protection hidden="1"/>
    </xf>
    <xf numFmtId="3" fontId="3" fillId="0" borderId="0" xfId="4" applyNumberFormat="1" applyFont="1" applyBorder="1" applyAlignment="1" applyProtection="1">
      <alignment horizontal="center"/>
    </xf>
    <xf numFmtId="165" fontId="3" fillId="0" borderId="0" xfId="4" applyNumberFormat="1" applyFont="1" applyBorder="1" applyAlignment="1" applyProtection="1">
      <alignment horizontal="center"/>
    </xf>
    <xf numFmtId="0" fontId="0" fillId="0" borderId="0" xfId="0" applyAlignment="1" applyProtection="1"/>
    <xf numFmtId="0" fontId="3" fillId="0" borderId="0" xfId="1" applyFont="1" applyAlignment="1">
      <alignment horizontal="right"/>
    </xf>
    <xf numFmtId="0" fontId="0" fillId="0" borderId="0" xfId="0" applyFill="1"/>
    <xf numFmtId="0" fontId="1" fillId="0" borderId="0" xfId="0" applyFont="1"/>
    <xf numFmtId="0" fontId="20" fillId="0" borderId="0" xfId="0" applyNumberFormat="1" applyFont="1" applyBorder="1" applyAlignment="1"/>
    <xf numFmtId="0" fontId="0" fillId="5" borderId="0" xfId="0" applyFill="1"/>
    <xf numFmtId="165" fontId="1" fillId="0" borderId="0" xfId="0" quotePrefix="1" applyNumberFormat="1" applyFont="1" applyAlignment="1">
      <alignment horizontal="left"/>
    </xf>
    <xf numFmtId="0" fontId="1" fillId="0" borderId="0" xfId="0" applyFont="1" applyFill="1"/>
    <xf numFmtId="0" fontId="2" fillId="5" borderId="0" xfId="1" applyFont="1" applyFill="1" applyAlignment="1"/>
    <xf numFmtId="0" fontId="6" fillId="5" borderId="0" xfId="1" applyFont="1" applyFill="1" applyAlignment="1">
      <alignment horizontal="left"/>
    </xf>
    <xf numFmtId="0" fontId="22" fillId="5" borderId="0" xfId="1" applyFont="1" applyFill="1" applyAlignment="1">
      <alignment horizontal="left"/>
    </xf>
    <xf numFmtId="0" fontId="6" fillId="5" borderId="0" xfId="1" applyFont="1" applyFill="1" applyAlignment="1"/>
    <xf numFmtId="0" fontId="3" fillId="0" borderId="7" xfId="3" applyFont="1" applyBorder="1" applyAlignment="1">
      <alignment horizontal="left" vertical="center"/>
      <protection locked="0"/>
    </xf>
    <xf numFmtId="0" fontId="6" fillId="5" borderId="0" xfId="3" applyFont="1" applyFill="1" applyAlignment="1">
      <alignment horizontal="left"/>
      <protection locked="0"/>
    </xf>
    <xf numFmtId="0" fontId="24" fillId="0" borderId="0" xfId="0" applyFont="1"/>
    <xf numFmtId="0" fontId="3" fillId="5" borderId="0" xfId="0" applyFont="1" applyFill="1" applyBorder="1" applyAlignment="1"/>
    <xf numFmtId="0" fontId="3" fillId="5" borderId="0" xfId="0" applyFont="1" applyFill="1" applyAlignment="1"/>
    <xf numFmtId="0" fontId="5" fillId="5" borderId="0" xfId="0" applyFont="1" applyFill="1" applyAlignment="1"/>
    <xf numFmtId="0" fontId="20" fillId="0" borderId="0" xfId="0" applyNumberFormat="1" applyFont="1" applyFill="1" applyBorder="1" applyAlignment="1"/>
    <xf numFmtId="0" fontId="6" fillId="0" borderId="0" xfId="1" applyFont="1"/>
    <xf numFmtId="0" fontId="6" fillId="5" borderId="0" xfId="1" applyFont="1" applyFill="1" applyAlignment="1">
      <alignment horizontal="left" wrapText="1" indent="1"/>
    </xf>
    <xf numFmtId="0" fontId="6" fillId="5" borderId="0" xfId="1" applyFont="1" applyFill="1" applyAlignment="1">
      <alignment horizontal="left" indent="1"/>
    </xf>
    <xf numFmtId="0" fontId="22" fillId="5" borderId="0" xfId="1" applyFont="1" applyFill="1" applyAlignment="1">
      <alignment horizontal="left" indent="2"/>
    </xf>
    <xf numFmtId="0" fontId="22" fillId="5" borderId="0" xfId="1" applyFont="1" applyFill="1" applyAlignment="1">
      <alignment horizontal="left" wrapText="1" indent="2"/>
    </xf>
    <xf numFmtId="0" fontId="6" fillId="5" borderId="0" xfId="3" applyFont="1" applyFill="1" applyAlignment="1">
      <alignment horizontal="left" wrapText="1"/>
      <protection locked="0"/>
    </xf>
    <xf numFmtId="0" fontId="2" fillId="5" borderId="0" xfId="1" applyFont="1" applyFill="1" applyAlignment="1">
      <alignment wrapText="1"/>
    </xf>
    <xf numFmtId="0" fontId="3" fillId="5" borderId="0" xfId="0" applyFont="1" applyFill="1" applyAlignment="1">
      <alignment horizontal="left" wrapText="1" indent="1"/>
    </xf>
    <xf numFmtId="0" fontId="3" fillId="5" borderId="0" xfId="0" applyFont="1" applyFill="1" applyAlignment="1">
      <alignment horizontal="left" indent="1"/>
    </xf>
    <xf numFmtId="0" fontId="14" fillId="5" borderId="0" xfId="0" applyFont="1" applyFill="1" applyAlignment="1">
      <alignment horizontal="left" indent="2"/>
    </xf>
    <xf numFmtId="0" fontId="14" fillId="5" borderId="0" xfId="0" applyFont="1" applyFill="1" applyAlignment="1">
      <alignment horizontal="left" wrapText="1" indent="2"/>
    </xf>
    <xf numFmtId="0" fontId="3" fillId="5" borderId="0" xfId="3" applyFont="1" applyFill="1" applyAlignment="1">
      <alignment horizontal="left" wrapText="1"/>
      <protection locked="0"/>
    </xf>
    <xf numFmtId="0" fontId="5" fillId="5" borderId="0" xfId="0" applyFont="1" applyFill="1" applyAlignment="1">
      <alignment wrapText="1"/>
    </xf>
    <xf numFmtId="0" fontId="3" fillId="5" borderId="0" xfId="0" applyFont="1" applyFill="1"/>
    <xf numFmtId="0" fontId="1" fillId="0" borderId="0" xfId="1"/>
    <xf numFmtId="0" fontId="26" fillId="0" borderId="0" xfId="1" applyFont="1"/>
    <xf numFmtId="0" fontId="1" fillId="11" borderId="0" xfId="1" applyFill="1"/>
    <xf numFmtId="0" fontId="1" fillId="0" borderId="0" xfId="1" quotePrefix="1"/>
    <xf numFmtId="0" fontId="1" fillId="5" borderId="0" xfId="1" applyFill="1"/>
    <xf numFmtId="165" fontId="1" fillId="0" borderId="0" xfId="1" quotePrefix="1" applyNumberFormat="1" applyFont="1" applyAlignment="1">
      <alignment horizontal="left"/>
    </xf>
    <xf numFmtId="0" fontId="24" fillId="0" borderId="0" xfId="1" applyFont="1"/>
    <xf numFmtId="0" fontId="27" fillId="0" borderId="0" xfId="1" applyFont="1"/>
    <xf numFmtId="0" fontId="21" fillId="0" borderId="0" xfId="1" applyFont="1"/>
    <xf numFmtId="0" fontId="1" fillId="0" borderId="0" xfId="1" applyFont="1"/>
    <xf numFmtId="0" fontId="21" fillId="5" borderId="0" xfId="1" applyFont="1" applyFill="1"/>
    <xf numFmtId="0" fontId="3" fillId="0" borderId="7" xfId="1" applyFont="1" applyBorder="1" applyAlignment="1">
      <alignment horizontal="left" vertical="center"/>
    </xf>
    <xf numFmtId="0" fontId="1" fillId="6" borderId="7" xfId="1" applyFill="1" applyBorder="1" applyAlignment="1">
      <alignment horizontal="left"/>
    </xf>
    <xf numFmtId="0" fontId="1" fillId="7" borderId="7" xfId="1" applyFill="1" applyBorder="1" applyAlignment="1">
      <alignment horizontal="left"/>
    </xf>
    <xf numFmtId="0" fontId="1" fillId="8" borderId="7" xfId="1" applyFill="1" applyBorder="1" applyAlignment="1">
      <alignment horizontal="left"/>
    </xf>
    <xf numFmtId="0" fontId="1" fillId="9" borderId="7" xfId="1" applyFill="1" applyBorder="1" applyAlignment="1">
      <alignment horizontal="left"/>
    </xf>
    <xf numFmtId="0" fontId="1" fillId="10" borderId="7" xfId="1" applyFill="1" applyBorder="1" applyAlignment="1">
      <alignment horizontal="left"/>
    </xf>
    <xf numFmtId="0" fontId="1" fillId="6" borderId="7" xfId="1" applyFont="1" applyFill="1" applyBorder="1" applyAlignment="1">
      <alignment horizontal="left"/>
    </xf>
    <xf numFmtId="0" fontId="3" fillId="5" borderId="0" xfId="1" applyFont="1" applyFill="1" applyBorder="1" applyAlignment="1"/>
    <xf numFmtId="0" fontId="3" fillId="5" borderId="0" xfId="1" applyFont="1" applyFill="1" applyAlignment="1"/>
    <xf numFmtId="0" fontId="5" fillId="5" borderId="0" xfId="1" applyFont="1" applyFill="1" applyAlignment="1"/>
    <xf numFmtId="0" fontId="1" fillId="5" borderId="0" xfId="1" applyFont="1" applyFill="1"/>
    <xf numFmtId="0" fontId="20" fillId="0" borderId="0" xfId="1" applyFont="1"/>
    <xf numFmtId="0" fontId="1" fillId="5" borderId="0" xfId="1" applyFont="1" applyFill="1" applyAlignment="1">
      <alignment horizontal="left"/>
    </xf>
    <xf numFmtId="0" fontId="1" fillId="5" borderId="0" xfId="1" applyFill="1" applyAlignment="1">
      <alignment horizontal="left"/>
    </xf>
    <xf numFmtId="0" fontId="26" fillId="0" borderId="0" xfId="1" applyNumberFormat="1" applyFont="1" applyBorder="1" applyAlignment="1"/>
    <xf numFmtId="0" fontId="3" fillId="0" borderId="0" xfId="1" applyFont="1" applyFill="1" applyAlignment="1">
      <alignment horizontal="left" wrapText="1" indent="1"/>
    </xf>
    <xf numFmtId="0" fontId="3" fillId="0" borderId="0" xfId="1" applyFont="1" applyAlignment="1">
      <alignment horizontal="left" indent="1"/>
    </xf>
    <xf numFmtId="0" fontId="14" fillId="0" borderId="0" xfId="1" applyFont="1" applyAlignment="1">
      <alignment horizontal="left" indent="2"/>
    </xf>
    <xf numFmtId="0" fontId="14" fillId="0" borderId="0" xfId="1" applyFont="1" applyAlignment="1">
      <alignment horizontal="left" wrapText="1" indent="2"/>
    </xf>
    <xf numFmtId="0" fontId="5" fillId="0" borderId="0" xfId="1" applyFont="1" applyAlignment="1"/>
    <xf numFmtId="0" fontId="5" fillId="0" borderId="0" xfId="1" applyFont="1" applyAlignment="1">
      <alignment wrapText="1"/>
    </xf>
    <xf numFmtId="0" fontId="26" fillId="0" borderId="0" xfId="0" applyNumberFormat="1" applyFont="1" applyFill="1" applyBorder="1" applyAlignment="1"/>
    <xf numFmtId="0" fontId="26" fillId="0" borderId="0" xfId="0" applyNumberFormat="1" applyFont="1" applyBorder="1" applyAlignment="1"/>
    <xf numFmtId="0" fontId="6" fillId="0" borderId="0" xfId="0" applyFont="1"/>
    <xf numFmtId="0" fontId="3" fillId="0" borderId="0" xfId="1" applyFont="1" applyAlignment="1">
      <alignment horizontal="left"/>
    </xf>
    <xf numFmtId="0" fontId="2" fillId="0" borderId="0" xfId="1" applyFont="1" applyAlignment="1" applyProtection="1">
      <alignment horizontal="left"/>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165" fontId="3" fillId="0" borderId="0" xfId="1" applyNumberFormat="1" applyFont="1" applyFill="1" applyAlignment="1" applyProtection="1">
      <alignment horizontal="center"/>
      <protection hidden="1"/>
    </xf>
    <xf numFmtId="0" fontId="2" fillId="0" borderId="0" xfId="1" applyFont="1" applyAlignment="1" applyProtection="1">
      <alignment horizontal="left"/>
    </xf>
    <xf numFmtId="0" fontId="3" fillId="0" borderId="6" xfId="1" applyFont="1" applyBorder="1" applyAlignment="1">
      <alignment horizontal="center" vertical="center" wrapText="1"/>
    </xf>
    <xf numFmtId="3" fontId="3" fillId="0" borderId="6" xfId="1" applyNumberFormat="1" applyFont="1" applyBorder="1" applyAlignment="1">
      <alignment horizontal="center" vertical="center" wrapText="1"/>
    </xf>
    <xf numFmtId="165" fontId="3" fillId="0" borderId="6" xfId="1" applyNumberFormat="1" applyFont="1" applyBorder="1" applyAlignment="1">
      <alignment horizontal="center" vertical="center" wrapText="1"/>
    </xf>
    <xf numFmtId="0" fontId="3" fillId="0" borderId="0" xfId="1" applyFont="1" applyAlignment="1">
      <alignment horizontal="left"/>
    </xf>
    <xf numFmtId="0" fontId="3" fillId="0" borderId="4" xfId="0" applyFont="1" applyBorder="1" applyAlignment="1">
      <alignment horizontal="center" vertical="center" wrapText="1"/>
    </xf>
    <xf numFmtId="0" fontId="3" fillId="0" borderId="0" xfId="7" applyFont="1" applyAlignment="1" applyProtection="1">
      <alignment horizontal="left"/>
    </xf>
    <xf numFmtId="1" fontId="0" fillId="0" borderId="0" xfId="0" applyNumberFormat="1" applyAlignment="1">
      <alignment horizontal="right"/>
    </xf>
    <xf numFmtId="1" fontId="0" fillId="0" borderId="0" xfId="0" applyNumberFormat="1" applyFill="1" applyAlignment="1">
      <alignment horizontal="right"/>
    </xf>
    <xf numFmtId="1" fontId="1" fillId="0" borderId="0" xfId="0" quotePrefix="1" applyNumberFormat="1" applyFont="1" applyAlignment="1">
      <alignment horizontal="right"/>
    </xf>
    <xf numFmtId="0" fontId="2" fillId="0" borderId="0" xfId="1" applyFont="1"/>
    <xf numFmtId="0" fontId="5" fillId="0" borderId="0" xfId="1" applyFont="1" applyAlignment="1">
      <alignment horizontal="right"/>
    </xf>
    <xf numFmtId="0" fontId="3" fillId="0" borderId="6" xfId="1" applyFont="1" applyBorder="1"/>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Alignment="1">
      <alignment horizontal="left" indent="2"/>
    </xf>
    <xf numFmtId="3" fontId="3" fillId="0" borderId="0" xfId="0" applyNumberFormat="1" applyFont="1" applyAlignment="1">
      <alignment horizontal="center"/>
    </xf>
    <xf numFmtId="165" fontId="3" fillId="0" borderId="0" xfId="0" applyNumberFormat="1" applyFont="1" applyBorder="1" applyAlignment="1">
      <alignment horizontal="center"/>
    </xf>
    <xf numFmtId="165" fontId="3" fillId="0" borderId="0" xfId="0" applyNumberFormat="1" applyFont="1" applyAlignment="1">
      <alignment horizontal="center"/>
    </xf>
    <xf numFmtId="0" fontId="3" fillId="0" borderId="0" xfId="0" applyFont="1" applyBorder="1" applyAlignment="1">
      <alignment horizontal="left" indent="2"/>
    </xf>
    <xf numFmtId="0" fontId="3" fillId="0" borderId="0" xfId="0" applyFont="1" applyBorder="1" applyAlignment="1">
      <alignment horizontal="center"/>
    </xf>
    <xf numFmtId="0" fontId="3" fillId="0" borderId="0" xfId="0" applyNumberFormat="1" applyFont="1" applyBorder="1" applyAlignment="1">
      <alignment horizontal="left" indent="2"/>
    </xf>
    <xf numFmtId="3" fontId="3" fillId="0" borderId="0" xfId="0" applyNumberFormat="1" applyFont="1" applyBorder="1" applyAlignment="1">
      <alignment horizontal="right"/>
    </xf>
    <xf numFmtId="0" fontId="28" fillId="0" borderId="0" xfId="0" applyFont="1"/>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165" fontId="3" fillId="0" borderId="0" xfId="0" applyNumberFormat="1" applyFont="1" applyFill="1" applyBorder="1" applyAlignment="1">
      <alignment horizontal="center"/>
    </xf>
    <xf numFmtId="165" fontId="3" fillId="0" borderId="0" xfId="0" applyNumberFormat="1" applyFont="1" applyFill="1" applyAlignment="1">
      <alignment horizontal="center"/>
    </xf>
    <xf numFmtId="164" fontId="3" fillId="0" borderId="0" xfId="0" applyNumberFormat="1" applyFont="1" applyBorder="1" applyAlignment="1">
      <alignment horizontal="center"/>
    </xf>
    <xf numFmtId="165" fontId="3" fillId="0" borderId="0" xfId="0" applyNumberFormat="1" applyFont="1" applyBorder="1" applyAlignment="1">
      <alignment horizontal="left"/>
    </xf>
    <xf numFmtId="0" fontId="3" fillId="0" borderId="0" xfId="0" applyNumberFormat="1" applyFont="1" applyBorder="1" applyAlignment="1"/>
    <xf numFmtId="0" fontId="3" fillId="0" borderId="8" xfId="0" applyNumberFormat="1" applyFont="1" applyBorder="1" applyAlignment="1">
      <alignment horizontal="left" indent="2"/>
    </xf>
    <xf numFmtId="3" fontId="3" fillId="0" borderId="8" xfId="0" applyNumberFormat="1" applyFont="1" applyFill="1" applyBorder="1" applyAlignment="1">
      <alignment horizontal="center"/>
    </xf>
    <xf numFmtId="3" fontId="3" fillId="0" borderId="8" xfId="0" applyNumberFormat="1" applyFont="1" applyFill="1" applyBorder="1" applyAlignment="1">
      <alignment horizontal="right"/>
    </xf>
    <xf numFmtId="165" fontId="3" fillId="0" borderId="8" xfId="0" applyNumberFormat="1" applyFont="1" applyFill="1" applyBorder="1" applyAlignment="1">
      <alignment horizontal="center"/>
    </xf>
    <xf numFmtId="165" fontId="28" fillId="0" borderId="0" xfId="0" applyNumberFormat="1" applyFont="1"/>
    <xf numFmtId="164" fontId="3" fillId="0" borderId="0" xfId="0" applyNumberFormat="1" applyFont="1" applyFill="1" applyBorder="1" applyAlignment="1">
      <alignment horizontal="center"/>
    </xf>
    <xf numFmtId="3" fontId="28" fillId="0" borderId="0" xfId="0" applyNumberFormat="1" applyFont="1" applyFill="1" applyBorder="1" applyAlignment="1">
      <alignment horizontal="right"/>
    </xf>
    <xf numFmtId="164" fontId="3" fillId="0" borderId="8" xfId="0" applyNumberFormat="1" applyFont="1" applyFill="1" applyBorder="1" applyAlignment="1">
      <alignment horizontal="center"/>
    </xf>
    <xf numFmtId="0" fontId="3" fillId="0" borderId="6" xfId="0" applyNumberFormat="1" applyFont="1" applyBorder="1" applyAlignment="1">
      <alignment horizontal="left" indent="2"/>
    </xf>
    <xf numFmtId="3" fontId="3" fillId="0" borderId="6" xfId="0" applyNumberFormat="1" applyFont="1" applyFill="1" applyBorder="1" applyAlignment="1">
      <alignment horizontal="center"/>
    </xf>
    <xf numFmtId="3" fontId="3" fillId="0" borderId="6" xfId="0" applyNumberFormat="1" applyFont="1" applyFill="1" applyBorder="1" applyAlignment="1">
      <alignment horizontal="right"/>
    </xf>
    <xf numFmtId="165" fontId="3" fillId="0" borderId="6" xfId="0" applyNumberFormat="1" applyFont="1" applyFill="1" applyBorder="1" applyAlignment="1">
      <alignment horizontal="center"/>
    </xf>
    <xf numFmtId="0" fontId="3" fillId="0" borderId="0" xfId="1" applyNumberFormat="1" applyFont="1" applyBorder="1" applyAlignment="1">
      <alignment horizontal="left" indent="2"/>
    </xf>
    <xf numFmtId="3" fontId="3" fillId="0" borderId="0" xfId="1" applyNumberFormat="1" applyFont="1" applyFill="1" applyBorder="1" applyAlignment="1">
      <alignment horizontal="center"/>
    </xf>
    <xf numFmtId="3" fontId="3" fillId="0" borderId="0" xfId="1" applyNumberFormat="1" applyFont="1" applyFill="1" applyBorder="1" applyAlignment="1">
      <alignment horizontal="right"/>
    </xf>
    <xf numFmtId="165" fontId="3" fillId="0" borderId="0" xfId="1" applyNumberFormat="1" applyFont="1" applyFill="1" applyBorder="1" applyAlignment="1">
      <alignment horizontal="center"/>
    </xf>
    <xf numFmtId="0" fontId="28" fillId="0" borderId="0" xfId="1" applyFont="1"/>
    <xf numFmtId="0" fontId="28" fillId="0" borderId="0" xfId="0" applyFont="1" applyAlignment="1">
      <alignment vertical="top"/>
    </xf>
    <xf numFmtId="0" fontId="6" fillId="0" borderId="0" xfId="0" applyFont="1" applyFill="1"/>
    <xf numFmtId="0" fontId="14" fillId="4" borderId="0" xfId="5" applyFont="1" applyFill="1" applyAlignment="1">
      <alignment horizontal="right" vertical="top"/>
    </xf>
    <xf numFmtId="165" fontId="3" fillId="0" borderId="9" xfId="0" applyNumberFormat="1" applyFont="1" applyFill="1" applyBorder="1" applyAlignment="1">
      <alignment horizontal="center"/>
    </xf>
    <xf numFmtId="0" fontId="28" fillId="0" borderId="9" xfId="0" applyFont="1" applyBorder="1"/>
    <xf numFmtId="3" fontId="3" fillId="0" borderId="9" xfId="0" applyNumberFormat="1" applyFont="1" applyFill="1" applyBorder="1" applyAlignment="1">
      <alignment horizontal="center"/>
    </xf>
    <xf numFmtId="0" fontId="3" fillId="0" borderId="9" xfId="0" applyNumberFormat="1" applyFont="1" applyBorder="1" applyAlignment="1">
      <alignment horizontal="left" indent="2"/>
    </xf>
    <xf numFmtId="3" fontId="28" fillId="0" borderId="0" xfId="0" applyNumberFormat="1" applyFont="1"/>
    <xf numFmtId="164" fontId="3" fillId="0" borderId="9" xfId="0" applyNumberFormat="1" applyFont="1" applyFill="1" applyBorder="1" applyAlignment="1">
      <alignment horizontal="center"/>
    </xf>
    <xf numFmtId="0" fontId="3" fillId="0" borderId="9" xfId="0" applyFont="1" applyBorder="1"/>
    <xf numFmtId="0" fontId="3" fillId="0" borderId="0" xfId="0" applyNumberFormat="1" applyFont="1" applyFill="1" applyBorder="1" applyAlignment="1">
      <alignment horizontal="left" indent="2"/>
    </xf>
    <xf numFmtId="0" fontId="20" fillId="0" borderId="0" xfId="1" applyNumberFormat="1" applyFont="1" applyBorder="1" applyAlignment="1"/>
    <xf numFmtId="0" fontId="27" fillId="0" borderId="0" xfId="1" applyFont="1" applyFill="1"/>
    <xf numFmtId="0" fontId="1" fillId="0" borderId="0" xfId="1" applyFill="1"/>
    <xf numFmtId="0" fontId="25" fillId="0" borderId="0" xfId="1" applyFont="1"/>
    <xf numFmtId="0" fontId="1" fillId="0" borderId="0" xfId="1" applyFont="1" applyFill="1"/>
    <xf numFmtId="1" fontId="1" fillId="0" borderId="0" xfId="1" applyNumberFormat="1"/>
    <xf numFmtId="0" fontId="2" fillId="0" borderId="0" xfId="1" applyFont="1" applyFill="1" applyAlignment="1"/>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1" xfId="1" applyFont="1" applyBorder="1"/>
    <xf numFmtId="0" fontId="3" fillId="0" borderId="0" xfId="1" applyFont="1" applyBorder="1" applyAlignment="1">
      <alignment horizontal="left" indent="1"/>
    </xf>
    <xf numFmtId="3" fontId="3" fillId="0" borderId="0" xfId="1" applyNumberFormat="1" applyFont="1" applyAlignment="1">
      <alignment horizontal="center"/>
    </xf>
    <xf numFmtId="3" fontId="3" fillId="0" borderId="11" xfId="1" applyNumberFormat="1" applyFont="1" applyFill="1" applyBorder="1" applyAlignment="1">
      <alignment horizontal="center"/>
    </xf>
    <xf numFmtId="0" fontId="3" fillId="0" borderId="0" xfId="1" applyFont="1" applyAlignment="1">
      <alignment horizontal="center"/>
    </xf>
    <xf numFmtId="0" fontId="28" fillId="0" borderId="11" xfId="1" applyFont="1" applyBorder="1"/>
    <xf numFmtId="0" fontId="3" fillId="0" borderId="0" xfId="1" applyFont="1" applyBorder="1" applyAlignment="1">
      <alignment horizontal="center"/>
    </xf>
    <xf numFmtId="0" fontId="3" fillId="0" borderId="0" xfId="1" applyFont="1" applyBorder="1" applyAlignment="1">
      <alignment horizontal="left" vertical="center" wrapText="1"/>
    </xf>
    <xf numFmtId="0" fontId="3" fillId="0" borderId="11" xfId="1" applyFont="1" applyBorder="1" applyAlignment="1">
      <alignment vertical="center" wrapText="1"/>
    </xf>
    <xf numFmtId="0" fontId="5" fillId="0" borderId="0" xfId="1" applyFont="1" applyFill="1" applyBorder="1" applyAlignment="1">
      <alignment vertical="center" wrapText="1"/>
    </xf>
    <xf numFmtId="165" fontId="3" fillId="0" borderId="0" xfId="1" applyNumberFormat="1" applyFont="1" applyAlignment="1">
      <alignment horizontal="center"/>
    </xf>
    <xf numFmtId="165" fontId="3" fillId="0" borderId="11" xfId="1" applyNumberFormat="1" applyFont="1" applyFill="1" applyBorder="1" applyAlignment="1">
      <alignment horizontal="center"/>
    </xf>
    <xf numFmtId="165" fontId="28" fillId="0" borderId="0" xfId="1" applyNumberFormat="1" applyFont="1"/>
    <xf numFmtId="165" fontId="5" fillId="0" borderId="0" xfId="1" applyNumberFormat="1" applyFont="1" applyBorder="1" applyAlignment="1">
      <alignment horizontal="center"/>
    </xf>
    <xf numFmtId="165" fontId="3" fillId="0" borderId="11" xfId="1" applyNumberFormat="1" applyFont="1" applyBorder="1"/>
    <xf numFmtId="165" fontId="5" fillId="0" borderId="0" xfId="1" applyNumberFormat="1" applyFont="1" applyAlignment="1">
      <alignment horizontal="center"/>
    </xf>
    <xf numFmtId="0" fontId="5" fillId="0" borderId="0" xfId="1" applyFont="1" applyBorder="1" applyAlignment="1">
      <alignment vertical="center" wrapText="1"/>
    </xf>
    <xf numFmtId="165" fontId="5" fillId="0" borderId="11" xfId="1" applyNumberFormat="1" applyFont="1" applyBorder="1" applyAlignment="1">
      <alignment horizontal="center"/>
    </xf>
    <xf numFmtId="165" fontId="3" fillId="0" borderId="0" xfId="1" applyNumberFormat="1" applyFont="1" applyBorder="1" applyAlignment="1">
      <alignment horizontal="center"/>
    </xf>
    <xf numFmtId="0" fontId="5" fillId="0" borderId="0" xfId="1" applyFont="1" applyBorder="1" applyAlignment="1">
      <alignment horizontal="left" vertical="center" wrapText="1" indent="1"/>
    </xf>
    <xf numFmtId="165" fontId="28" fillId="0" borderId="0" xfId="1" applyNumberFormat="1" applyFont="1" applyAlignment="1">
      <alignment horizontal="center"/>
    </xf>
    <xf numFmtId="165" fontId="28" fillId="0" borderId="11" xfId="1" applyNumberFormat="1" applyFont="1" applyBorder="1"/>
    <xf numFmtId="0" fontId="5" fillId="0" borderId="0" xfId="1" applyFont="1" applyBorder="1" applyAlignment="1">
      <alignment horizontal="left" vertical="center" wrapText="1"/>
    </xf>
    <xf numFmtId="165" fontId="3" fillId="0" borderId="0" xfId="1" applyNumberFormat="1" applyFont="1" applyBorder="1"/>
    <xf numFmtId="0" fontId="3" fillId="0" borderId="0" xfId="1" quotePrefix="1" applyFont="1" applyBorder="1" applyAlignment="1">
      <alignment horizontal="left" vertical="center" wrapText="1" indent="1"/>
    </xf>
    <xf numFmtId="0" fontId="3" fillId="0" borderId="0" xfId="1" quotePrefix="1" applyFont="1" applyFill="1" applyBorder="1" applyAlignment="1">
      <alignment horizontal="left" vertical="center" wrapText="1" indent="1"/>
    </xf>
    <xf numFmtId="165" fontId="6" fillId="0" borderId="0" xfId="1" applyNumberFormat="1" applyFont="1"/>
    <xf numFmtId="0" fontId="5" fillId="0" borderId="0" xfId="1" applyFont="1" applyFill="1" applyBorder="1" applyAlignment="1">
      <alignment horizontal="left" vertical="center" wrapText="1"/>
    </xf>
    <xf numFmtId="165" fontId="3" fillId="0" borderId="11" xfId="1" applyNumberFormat="1" applyFont="1" applyBorder="1" applyAlignment="1">
      <alignment horizontal="center"/>
    </xf>
    <xf numFmtId="0" fontId="3" fillId="0" borderId="6" xfId="1" applyFont="1" applyBorder="1" applyAlignment="1">
      <alignment horizontal="left" indent="2"/>
    </xf>
    <xf numFmtId="0" fontId="6" fillId="0" borderId="6" xfId="1" applyFont="1" applyBorder="1"/>
    <xf numFmtId="0" fontId="6" fillId="0" borderId="6" xfId="1" applyFont="1" applyBorder="1" applyAlignment="1">
      <alignment horizontal="center"/>
    </xf>
    <xf numFmtId="0" fontId="6" fillId="0" borderId="12" xfId="1" applyFont="1" applyBorder="1"/>
    <xf numFmtId="3" fontId="3" fillId="0" borderId="6" xfId="1" applyNumberFormat="1" applyFont="1" applyFill="1" applyBorder="1" applyAlignment="1">
      <alignment horizontal="right"/>
    </xf>
    <xf numFmtId="165" fontId="3" fillId="0" borderId="6" xfId="1" applyNumberFormat="1" applyFont="1" applyFill="1" applyBorder="1" applyAlignment="1">
      <alignment horizontal="center"/>
    </xf>
    <xf numFmtId="0" fontId="3" fillId="0" borderId="0" xfId="1" applyFont="1" applyBorder="1" applyAlignment="1">
      <alignment horizontal="left" indent="2"/>
    </xf>
    <xf numFmtId="0" fontId="6" fillId="0" borderId="0" xfId="1" applyFont="1" applyBorder="1"/>
    <xf numFmtId="0" fontId="1" fillId="0" borderId="0" xfId="1" applyAlignment="1">
      <alignment vertical="center" wrapText="1"/>
    </xf>
    <xf numFmtId="0" fontId="6" fillId="0" borderId="0" xfId="1" applyFont="1" applyAlignment="1">
      <alignment vertical="center"/>
    </xf>
    <xf numFmtId="0" fontId="3" fillId="0" borderId="0" xfId="1" applyFont="1" applyFill="1" applyAlignment="1">
      <alignment horizontal="left" vertical="center" wrapText="1"/>
    </xf>
    <xf numFmtId="0" fontId="3" fillId="0" borderId="0" xfId="1" applyFont="1" applyBorder="1" applyAlignment="1">
      <alignment vertical="top" wrapText="1"/>
    </xf>
    <xf numFmtId="0" fontId="3" fillId="0" borderId="0" xfId="1" applyFont="1" applyBorder="1" applyAlignment="1">
      <alignment horizontal="left" vertical="top" wrapText="1"/>
    </xf>
    <xf numFmtId="0" fontId="3" fillId="0" borderId="0" xfId="1" applyFont="1" applyBorder="1" applyAlignment="1">
      <alignment vertical="center"/>
    </xf>
    <xf numFmtId="0" fontId="3" fillId="0" borderId="0" xfId="1" applyFont="1" applyFill="1" applyAlignment="1">
      <alignment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6" fillId="0" borderId="15" xfId="1" applyFont="1" applyBorder="1"/>
    <xf numFmtId="0" fontId="3" fillId="0" borderId="14" xfId="1" applyFont="1" applyBorder="1"/>
    <xf numFmtId="3" fontId="3" fillId="0" borderId="14" xfId="1" applyNumberFormat="1" applyFont="1" applyFill="1" applyBorder="1" applyAlignment="1">
      <alignment horizontal="center"/>
    </xf>
    <xf numFmtId="0" fontId="28" fillId="0" borderId="14" xfId="1" applyFont="1" applyBorder="1"/>
    <xf numFmtId="0" fontId="3" fillId="0" borderId="14" xfId="1" applyFont="1" applyBorder="1" applyAlignment="1">
      <alignment vertical="center" wrapText="1"/>
    </xf>
    <xf numFmtId="165" fontId="3" fillId="0" borderId="14" xfId="1" applyNumberFormat="1" applyFont="1" applyFill="1" applyBorder="1" applyAlignment="1">
      <alignment horizontal="center"/>
    </xf>
    <xf numFmtId="165" fontId="3" fillId="0" borderId="14" xfId="1" applyNumberFormat="1" applyFont="1" applyBorder="1"/>
    <xf numFmtId="165" fontId="5" fillId="0" borderId="14" xfId="1" applyNumberFormat="1" applyFont="1" applyBorder="1" applyAlignment="1">
      <alignment horizontal="center"/>
    </xf>
    <xf numFmtId="165" fontId="28" fillId="0" borderId="14" xfId="1" applyNumberFormat="1" applyFont="1" applyBorder="1"/>
    <xf numFmtId="165" fontId="3" fillId="0" borderId="14" xfId="1" applyNumberFormat="1" applyFont="1" applyBorder="1" applyAlignment="1">
      <alignment horizontal="center"/>
    </xf>
    <xf numFmtId="0" fontId="3" fillId="0" borderId="15" xfId="1" applyFont="1" applyBorder="1" applyAlignment="1">
      <alignment horizontal="center"/>
    </xf>
    <xf numFmtId="0" fontId="20" fillId="0" borderId="0" xfId="1" applyNumberFormat="1" applyFont="1" applyFill="1" applyBorder="1" applyAlignment="1"/>
    <xf numFmtId="0" fontId="26" fillId="0" borderId="0" xfId="1" applyNumberFormat="1" applyFont="1" applyFill="1" applyBorder="1" applyAlignment="1"/>
    <xf numFmtId="0" fontId="3" fillId="4" borderId="0" xfId="1" applyFont="1" applyFill="1"/>
    <xf numFmtId="1" fontId="3" fillId="4" borderId="0" xfId="1" applyNumberFormat="1" applyFont="1" applyFill="1" applyAlignment="1">
      <alignment horizontal="center"/>
    </xf>
    <xf numFmtId="0" fontId="3" fillId="4" borderId="0" xfId="1" applyFont="1" applyFill="1" applyAlignment="1">
      <alignment horizontal="right"/>
    </xf>
    <xf numFmtId="0" fontId="3" fillId="4" borderId="0" xfId="1" applyFont="1" applyFill="1" applyAlignment="1">
      <alignment wrapText="1"/>
    </xf>
    <xf numFmtId="1" fontId="3" fillId="4" borderId="0" xfId="1" applyNumberFormat="1" applyFont="1" applyFill="1" applyBorder="1" applyAlignment="1">
      <alignment horizontal="center"/>
    </xf>
    <xf numFmtId="3" fontId="3" fillId="4" borderId="0" xfId="1" applyNumberFormat="1" applyFont="1" applyFill="1" applyBorder="1"/>
    <xf numFmtId="0" fontId="3" fillId="4" borderId="0" xfId="1" applyFont="1" applyFill="1" applyBorder="1"/>
    <xf numFmtId="3" fontId="3" fillId="4" borderId="0" xfId="1" applyNumberFormat="1" applyFont="1" applyFill="1" applyBorder="1" applyAlignment="1">
      <alignment horizontal="right"/>
    </xf>
    <xf numFmtId="0" fontId="3" fillId="4" borderId="6" xfId="1" applyFont="1" applyFill="1" applyBorder="1"/>
    <xf numFmtId="164" fontId="3" fillId="4" borderId="6" xfId="1" applyNumberFormat="1" applyFont="1" applyFill="1" applyBorder="1" applyAlignment="1">
      <alignment horizontal="center"/>
    </xf>
    <xf numFmtId="3" fontId="3" fillId="4" borderId="6" xfId="1" applyNumberFormat="1" applyFont="1" applyFill="1" applyBorder="1" applyAlignment="1">
      <alignment horizontal="center"/>
    </xf>
    <xf numFmtId="0" fontId="3" fillId="4" borderId="6" xfId="1" applyFont="1" applyFill="1" applyBorder="1" applyAlignment="1">
      <alignment horizontal="center"/>
    </xf>
    <xf numFmtId="1" fontId="3" fillId="4" borderId="6" xfId="1" applyNumberFormat="1" applyFont="1" applyFill="1" applyBorder="1" applyAlignment="1">
      <alignment horizontal="center"/>
    </xf>
    <xf numFmtId="3" fontId="3" fillId="4" borderId="6" xfId="1" applyNumberFormat="1" applyFont="1" applyFill="1" applyBorder="1"/>
    <xf numFmtId="3" fontId="3" fillId="4" borderId="6" xfId="1" applyNumberFormat="1" applyFont="1" applyFill="1" applyBorder="1" applyAlignment="1">
      <alignment horizontal="right"/>
    </xf>
    <xf numFmtId="164" fontId="3" fillId="4" borderId="0" xfId="1" applyNumberFormat="1" applyFont="1" applyFill="1" applyAlignment="1">
      <alignment horizontal="center"/>
    </xf>
    <xf numFmtId="3" fontId="3" fillId="4" borderId="0" xfId="1" applyNumberFormat="1" applyFont="1" applyFill="1"/>
    <xf numFmtId="165" fontId="3" fillId="4" borderId="0" xfId="1" applyNumberFormat="1" applyFont="1" applyFill="1" applyAlignment="1">
      <alignment horizontal="center"/>
    </xf>
    <xf numFmtId="0" fontId="3" fillId="4" borderId="0" xfId="1" applyFont="1" applyFill="1" applyBorder="1" applyAlignment="1">
      <alignment horizontal="center"/>
    </xf>
    <xf numFmtId="3" fontId="3" fillId="4" borderId="0" xfId="1" applyNumberFormat="1" applyFont="1" applyFill="1" applyAlignment="1">
      <alignment horizontal="center"/>
    </xf>
    <xf numFmtId="0" fontId="3" fillId="4" borderId="0" xfId="1" applyFont="1" applyFill="1" applyAlignment="1">
      <alignment horizontal="center"/>
    </xf>
    <xf numFmtId="3" fontId="3" fillId="4" borderId="0" xfId="1" applyNumberFormat="1" applyFont="1" applyFill="1" applyAlignment="1">
      <alignment horizontal="right"/>
    </xf>
    <xf numFmtId="166" fontId="3" fillId="4" borderId="0" xfId="1" applyNumberFormat="1" applyFont="1" applyFill="1" applyAlignment="1">
      <alignment horizontal="center"/>
    </xf>
    <xf numFmtId="1" fontId="3" fillId="4" borderId="4" xfId="1" applyNumberFormat="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xf numFmtId="0" fontId="3" fillId="4" borderId="4" xfId="1" applyFont="1" applyFill="1" applyBorder="1" applyAlignment="1">
      <alignment horizontal="center" vertical="center" wrapText="1"/>
    </xf>
    <xf numFmtId="0" fontId="3" fillId="4" borderId="6" xfId="1" applyFont="1" applyFill="1" applyBorder="1" applyAlignment="1">
      <alignment horizontal="center" vertical="center" wrapText="1"/>
    </xf>
    <xf numFmtId="1" fontId="3" fillId="4" borderId="6" xfId="1" applyNumberFormat="1" applyFont="1" applyFill="1" applyBorder="1" applyAlignment="1">
      <alignment horizontal="center" vertical="center" wrapText="1"/>
    </xf>
    <xf numFmtId="0" fontId="3" fillId="4" borderId="20" xfId="1" applyFont="1" applyFill="1" applyBorder="1"/>
    <xf numFmtId="0" fontId="3" fillId="4" borderId="2" xfId="1" applyFont="1" applyFill="1" applyBorder="1"/>
    <xf numFmtId="0" fontId="3" fillId="4" borderId="4" xfId="1" applyFont="1" applyFill="1" applyBorder="1"/>
    <xf numFmtId="164" fontId="3" fillId="4" borderId="0" xfId="1" applyNumberFormat="1" applyFont="1" applyFill="1" applyBorder="1" applyAlignment="1">
      <alignment horizontal="center"/>
    </xf>
    <xf numFmtId="3" fontId="3" fillId="4" borderId="0" xfId="1" applyNumberFormat="1" applyFont="1" applyFill="1" applyBorder="1" applyAlignment="1">
      <alignment horizontal="center"/>
    </xf>
    <xf numFmtId="165" fontId="3" fillId="4" borderId="0" xfId="1" applyNumberFormat="1" applyFont="1" applyFill="1" applyBorder="1" applyAlignment="1">
      <alignment horizontal="center"/>
    </xf>
    <xf numFmtId="0" fontId="5" fillId="4" borderId="2" xfId="1" applyFont="1" applyFill="1" applyBorder="1"/>
    <xf numFmtId="0" fontId="1" fillId="4" borderId="0" xfId="1" applyFill="1"/>
    <xf numFmtId="0" fontId="6" fillId="4" borderId="0" xfId="1" applyFont="1" applyFill="1"/>
    <xf numFmtId="165" fontId="6" fillId="4" borderId="0" xfId="1" applyNumberFormat="1" applyFont="1" applyFill="1" applyAlignment="1">
      <alignment horizontal="center"/>
    </xf>
    <xf numFmtId="0" fontId="6" fillId="4" borderId="0" xfId="1" applyFont="1" applyFill="1" applyBorder="1"/>
    <xf numFmtId="165" fontId="6" fillId="4" borderId="0" xfId="1" applyNumberFormat="1" applyFont="1" applyFill="1" applyBorder="1" applyAlignment="1">
      <alignment horizontal="center"/>
    </xf>
    <xf numFmtId="165" fontId="6" fillId="4" borderId="0" xfId="1" applyNumberFormat="1" applyFont="1" applyFill="1" applyAlignment="1">
      <alignment horizontal="right"/>
    </xf>
    <xf numFmtId="1" fontId="2" fillId="4" borderId="0" xfId="1" applyNumberFormat="1" applyFont="1" applyFill="1" applyAlignment="1">
      <alignment horizontal="left"/>
    </xf>
    <xf numFmtId="1" fontId="2" fillId="4" borderId="0" xfId="1" applyNumberFormat="1" applyFont="1" applyFill="1" applyAlignment="1"/>
    <xf numFmtId="0" fontId="3" fillId="4" borderId="22" xfId="1" applyFont="1" applyFill="1" applyBorder="1"/>
    <xf numFmtId="0" fontId="3" fillId="0" borderId="0" xfId="7" applyFont="1" applyAlignment="1"/>
    <xf numFmtId="165" fontId="6" fillId="4" borderId="0" xfId="1" applyNumberFormat="1" applyFont="1" applyFill="1" applyBorder="1" applyAlignment="1">
      <alignment horizontal="right"/>
    </xf>
    <xf numFmtId="1" fontId="2" fillId="4" borderId="0" xfId="1" applyNumberFormat="1" applyFont="1" applyFill="1" applyBorder="1" applyAlignment="1">
      <alignment horizontal="left"/>
    </xf>
    <xf numFmtId="1" fontId="2" fillId="4" borderId="2" xfId="1" applyNumberFormat="1" applyFont="1" applyFill="1" applyBorder="1" applyAlignment="1"/>
    <xf numFmtId="0" fontId="3" fillId="4" borderId="6" xfId="1" applyFont="1" applyFill="1" applyBorder="1" applyAlignment="1">
      <alignment vertical="center"/>
    </xf>
    <xf numFmtId="0" fontId="3" fillId="4" borderId="6" xfId="1" applyFont="1" applyFill="1" applyBorder="1" applyAlignment="1">
      <alignment horizontal="right" vertical="center"/>
    </xf>
    <xf numFmtId="0" fontId="1" fillId="0" borderId="0" xfId="1" applyAlignment="1">
      <alignment vertical="center"/>
    </xf>
    <xf numFmtId="0" fontId="3" fillId="4" borderId="0" xfId="1" applyFont="1" applyFill="1" applyAlignment="1">
      <alignment horizontal="center" vertical="center" wrapText="1"/>
    </xf>
    <xf numFmtId="3" fontId="3" fillId="13" borderId="0" xfId="1" applyNumberFormat="1" applyFont="1" applyFill="1" applyBorder="1" applyAlignment="1">
      <alignment horizontal="right" vertical="center"/>
    </xf>
    <xf numFmtId="3" fontId="3" fillId="0" borderId="0" xfId="1" applyNumberFormat="1" applyFont="1" applyFill="1" applyBorder="1" applyAlignment="1">
      <alignment horizontal="right" vertical="center"/>
    </xf>
    <xf numFmtId="0" fontId="3" fillId="4" borderId="0" xfId="1" applyFont="1" applyFill="1" applyBorder="1" applyAlignment="1">
      <alignment horizontal="center" vertical="center"/>
    </xf>
    <xf numFmtId="165" fontId="3" fillId="4" borderId="0" xfId="1" applyNumberFormat="1" applyFont="1" applyFill="1" applyBorder="1" applyAlignment="1">
      <alignment horizontal="center" vertical="center"/>
    </xf>
    <xf numFmtId="3" fontId="3" fillId="12" borderId="0" xfId="1" applyNumberFormat="1" applyFont="1" applyFill="1" applyBorder="1" applyAlignment="1">
      <alignment horizontal="right" vertical="center"/>
    </xf>
    <xf numFmtId="0" fontId="3" fillId="4" borderId="0" xfId="1" applyFont="1" applyFill="1" applyAlignment="1">
      <alignment vertical="center"/>
    </xf>
    <xf numFmtId="3" fontId="3" fillId="4" borderId="0" xfId="1" applyNumberFormat="1" applyFont="1" applyFill="1" applyBorder="1" applyAlignment="1">
      <alignment horizontal="center" vertical="center" wrapText="1"/>
    </xf>
    <xf numFmtId="3" fontId="3" fillId="13" borderId="6" xfId="1" applyNumberFormat="1" applyFont="1" applyFill="1" applyBorder="1" applyAlignment="1">
      <alignment horizontal="right" vertical="center"/>
    </xf>
    <xf numFmtId="3" fontId="3" fillId="12" borderId="6" xfId="1" applyNumberFormat="1" applyFont="1" applyFill="1" applyBorder="1" applyAlignment="1">
      <alignment horizontal="right" vertical="center"/>
    </xf>
    <xf numFmtId="0" fontId="5" fillId="4" borderId="0" xfId="1" applyFont="1" applyFill="1" applyAlignment="1">
      <alignment horizontal="center" vertical="center" wrapText="1"/>
    </xf>
    <xf numFmtId="0" fontId="3" fillId="4" borderId="0" xfId="1" applyFont="1" applyFill="1" applyAlignment="1">
      <alignment horizontal="center" wrapText="1"/>
    </xf>
    <xf numFmtId="0" fontId="1" fillId="0" borderId="2" xfId="1" applyBorder="1"/>
    <xf numFmtId="0" fontId="3" fillId="4" borderId="0"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1" fillId="13" borderId="7" xfId="1" applyFill="1" applyBorder="1"/>
    <xf numFmtId="3" fontId="3" fillId="4" borderId="0" xfId="1" applyNumberFormat="1" applyFont="1" applyFill="1" applyBorder="1" applyAlignment="1">
      <alignment horizontal="center" vertical="center"/>
    </xf>
    <xf numFmtId="0" fontId="5" fillId="14" borderId="7" xfId="1" applyFont="1" applyFill="1" applyBorder="1" applyAlignment="1">
      <alignment horizontal="left" vertical="center"/>
    </xf>
    <xf numFmtId="0" fontId="5" fillId="4" borderId="0" xfId="1" applyFont="1" applyFill="1" applyBorder="1" applyAlignment="1">
      <alignment horizontal="left" vertical="center"/>
    </xf>
    <xf numFmtId="0" fontId="1" fillId="0" borderId="0" xfId="1" applyAlignment="1"/>
    <xf numFmtId="0" fontId="1" fillId="0" borderId="0" xfId="1" applyBorder="1" applyAlignment="1">
      <alignment vertical="top" wrapText="1"/>
    </xf>
    <xf numFmtId="3" fontId="3" fillId="3" borderId="0" xfId="1" applyNumberFormat="1" applyFont="1" applyFill="1" applyBorder="1" applyAlignment="1">
      <alignment horizontal="right" vertical="center"/>
    </xf>
    <xf numFmtId="3" fontId="3" fillId="3" borderId="6" xfId="1" applyNumberFormat="1" applyFont="1" applyFill="1" applyBorder="1" applyAlignment="1">
      <alignment horizontal="right" vertical="center"/>
    </xf>
    <xf numFmtId="0" fontId="3" fillId="4" borderId="6" xfId="1" applyFont="1" applyFill="1" applyBorder="1" applyAlignment="1">
      <alignment horizontal="center" vertical="center"/>
    </xf>
    <xf numFmtId="165" fontId="3" fillId="4" borderId="6" xfId="1" applyNumberFormat="1" applyFont="1" applyFill="1" applyBorder="1" applyAlignment="1">
      <alignment horizontal="center" vertical="center"/>
    </xf>
    <xf numFmtId="0" fontId="2" fillId="0" borderId="0" xfId="1" applyFont="1" applyProtection="1">
      <protection hidden="1"/>
    </xf>
    <xf numFmtId="0" fontId="3" fillId="0" borderId="0" xfId="1" applyFont="1" applyAlignment="1" applyProtection="1">
      <alignment wrapText="1"/>
      <protection hidden="1"/>
    </xf>
    <xf numFmtId="0" fontId="3" fillId="0" borderId="0" xfId="1" applyFont="1" applyFill="1" applyAlignment="1" applyProtection="1">
      <alignment wrapText="1"/>
      <protection hidden="1"/>
    </xf>
    <xf numFmtId="0" fontId="3" fillId="0" borderId="0" xfId="1" applyFont="1" applyBorder="1" applyAlignment="1" applyProtection="1">
      <alignment wrapText="1"/>
      <protection hidden="1"/>
    </xf>
    <xf numFmtId="0" fontId="3" fillId="0" borderId="0" xfId="1" applyFont="1" applyProtection="1">
      <protection hidden="1"/>
    </xf>
    <xf numFmtId="3" fontId="3" fillId="0" borderId="0" xfId="1" applyNumberFormat="1" applyFont="1" applyProtection="1">
      <protection hidden="1"/>
    </xf>
    <xf numFmtId="165" fontId="3" fillId="0" borderId="0" xfId="1" applyNumberFormat="1" applyFont="1" applyAlignment="1" applyProtection="1">
      <alignment horizontal="right"/>
      <protection hidden="1"/>
    </xf>
    <xf numFmtId="0" fontId="3" fillId="0" borderId="0" xfId="1" applyFont="1" applyAlignment="1" applyProtection="1">
      <alignment wrapText="1"/>
      <protection locked="0"/>
    </xf>
    <xf numFmtId="0" fontId="1" fillId="0" borderId="0" xfId="1" applyProtection="1">
      <protection locked="0"/>
    </xf>
    <xf numFmtId="0" fontId="3" fillId="0" borderId="0" xfId="1" applyFont="1" applyFill="1" applyAlignment="1" applyProtection="1">
      <alignment wrapText="1"/>
      <protection locked="0"/>
    </xf>
    <xf numFmtId="0" fontId="3" fillId="0" borderId="0" xfId="1" applyFont="1" applyBorder="1" applyAlignment="1" applyProtection="1">
      <alignment wrapText="1"/>
      <protection locked="0"/>
    </xf>
    <xf numFmtId="0" fontId="2" fillId="5" borderId="0" xfId="1" applyFont="1" applyFill="1" applyBorder="1" applyAlignment="1" applyProtection="1">
      <alignment vertical="center" wrapText="1"/>
      <protection hidden="1"/>
    </xf>
    <xf numFmtId="3" fontId="3" fillId="5" borderId="0" xfId="8" applyNumberFormat="1" applyFont="1" applyFill="1" applyAlignment="1" applyProtection="1">
      <alignment horizontal="right"/>
      <protection hidden="1"/>
    </xf>
    <xf numFmtId="165" fontId="3" fillId="5" borderId="0" xfId="8" applyNumberFormat="1" applyFont="1" applyFill="1" applyAlignment="1" applyProtection="1">
      <alignment horizontal="right"/>
      <protection hidden="1"/>
    </xf>
    <xf numFmtId="167" fontId="3" fillId="5" borderId="0" xfId="8" applyNumberFormat="1" applyFont="1" applyFill="1" applyAlignment="1" applyProtection="1">
      <alignment horizontal="right"/>
      <protection hidden="1"/>
    </xf>
    <xf numFmtId="0" fontId="2" fillId="5" borderId="0" xfId="1" applyFont="1" applyFill="1" applyBorder="1" applyAlignment="1" applyProtection="1">
      <alignment vertical="center"/>
      <protection hidden="1"/>
    </xf>
    <xf numFmtId="165" fontId="3" fillId="5" borderId="0" xfId="1" applyNumberFormat="1" applyFont="1" applyFill="1" applyAlignment="1" applyProtection="1">
      <alignment horizontal="right"/>
      <protection hidden="1"/>
    </xf>
    <xf numFmtId="165" fontId="3" fillId="5" borderId="0" xfId="1" applyNumberFormat="1" applyFont="1" applyFill="1" applyAlignment="1" applyProtection="1">
      <alignment horizontal="right" vertical="center"/>
      <protection hidden="1"/>
    </xf>
    <xf numFmtId="167" fontId="3" fillId="5" borderId="0" xfId="1" applyNumberFormat="1" applyFont="1" applyFill="1" applyAlignment="1" applyProtection="1">
      <alignment horizontal="right"/>
      <protection hidden="1"/>
    </xf>
    <xf numFmtId="167" fontId="3" fillId="5" borderId="0" xfId="1" applyNumberFormat="1" applyFont="1" applyFill="1" applyAlignment="1" applyProtection="1">
      <alignment horizontal="right" vertical="center"/>
      <protection hidden="1"/>
    </xf>
    <xf numFmtId="3" fontId="3" fillId="5" borderId="0" xfId="8" applyNumberFormat="1" applyFont="1" applyFill="1" applyAlignment="1">
      <alignment horizontal="right"/>
    </xf>
    <xf numFmtId="165" fontId="3" fillId="5" borderId="0" xfId="1" applyNumberFormat="1" applyFont="1" applyFill="1" applyAlignment="1">
      <alignment horizontal="right" vertical="center"/>
    </xf>
    <xf numFmtId="167" fontId="3" fillId="5" borderId="0" xfId="1" applyNumberFormat="1" applyFont="1" applyFill="1" applyAlignment="1">
      <alignment horizontal="right" vertical="center"/>
    </xf>
    <xf numFmtId="3" fontId="3" fillId="5" borderId="11" xfId="8" applyNumberFormat="1" applyFont="1" applyFill="1" applyBorder="1" applyAlignment="1">
      <alignment horizontal="right"/>
    </xf>
    <xf numFmtId="167" fontId="3" fillId="5" borderId="11" xfId="1" applyNumberFormat="1" applyFont="1" applyFill="1" applyBorder="1" applyAlignment="1">
      <alignment horizontal="right" vertical="center"/>
    </xf>
    <xf numFmtId="165" fontId="3" fillId="5" borderId="0" xfId="1" applyNumberFormat="1" applyFont="1" applyFill="1" applyBorder="1" applyAlignment="1">
      <alignment horizontal="right" vertical="center"/>
    </xf>
    <xf numFmtId="167" fontId="3" fillId="5" borderId="0" xfId="1" applyNumberFormat="1" applyFont="1" applyFill="1" applyBorder="1" applyAlignment="1">
      <alignment horizontal="right" vertical="center"/>
    </xf>
    <xf numFmtId="3" fontId="3" fillId="5" borderId="0" xfId="1" applyNumberFormat="1" applyFont="1" applyFill="1" applyAlignment="1">
      <alignment horizontal="right"/>
    </xf>
    <xf numFmtId="164" fontId="3" fillId="5" borderId="0" xfId="1" applyNumberFormat="1" applyFont="1" applyFill="1" applyAlignment="1">
      <alignment horizontal="right"/>
    </xf>
    <xf numFmtId="165" fontId="3" fillId="5" borderId="0" xfId="1" applyNumberFormat="1" applyFont="1" applyFill="1" applyAlignment="1">
      <alignment horizontal="right"/>
    </xf>
    <xf numFmtId="167" fontId="3" fillId="5" borderId="0" xfId="1" applyNumberFormat="1" applyFont="1" applyFill="1" applyAlignment="1">
      <alignment horizontal="right"/>
    </xf>
    <xf numFmtId="0" fontId="1" fillId="0" borderId="0" xfId="1" applyProtection="1"/>
    <xf numFmtId="0" fontId="2" fillId="0" borderId="0" xfId="1" applyFont="1" applyAlignment="1" applyProtection="1"/>
    <xf numFmtId="0" fontId="5" fillId="0" borderId="0" xfId="2" applyFont="1" applyFill="1" applyBorder="1" applyAlignment="1" applyProtection="1">
      <alignment horizontal="left" vertical="center"/>
    </xf>
    <xf numFmtId="0" fontId="1" fillId="0" borderId="0" xfId="1" applyProtection="1">
      <protection locked="0" hidden="1"/>
    </xf>
    <xf numFmtId="0" fontId="29" fillId="0" borderId="0" xfId="2" applyFont="1" applyBorder="1" applyAlignment="1" applyProtection="1">
      <alignment vertical="center"/>
      <protection locked="0" hidden="1"/>
    </xf>
    <xf numFmtId="0" fontId="5" fillId="0" borderId="0" xfId="1" applyFont="1" applyBorder="1" applyProtection="1">
      <protection locked="0" hidden="1"/>
    </xf>
    <xf numFmtId="0" fontId="5" fillId="0" borderId="0" xfId="2" applyFont="1" applyBorder="1" applyAlignment="1" applyProtection="1">
      <alignment horizontal="right" vertical="center" indent="1"/>
      <protection locked="0" hidden="1"/>
    </xf>
    <xf numFmtId="0" fontId="6" fillId="0" borderId="4" xfId="1" applyFont="1" applyBorder="1" applyProtection="1"/>
    <xf numFmtId="3" fontId="3" fillId="0" borderId="4" xfId="1" applyNumberFormat="1" applyFont="1" applyFill="1" applyBorder="1" applyAlignment="1" applyProtection="1">
      <alignment horizontal="right"/>
    </xf>
    <xf numFmtId="0" fontId="3" fillId="0" borderId="0" xfId="1" applyFont="1" applyFill="1" applyBorder="1" applyAlignment="1" applyProtection="1">
      <alignment vertical="center" wrapText="1"/>
    </xf>
    <xf numFmtId="0" fontId="3" fillId="0" borderId="0" xfId="1" applyFont="1" applyFill="1" applyBorder="1" applyAlignment="1" applyProtection="1">
      <alignment vertical="center"/>
    </xf>
    <xf numFmtId="164" fontId="3" fillId="0" borderId="0" xfId="1" applyNumberFormat="1" applyFont="1" applyFill="1" applyBorder="1" applyAlignment="1" applyProtection="1">
      <alignment horizontal="right"/>
      <protection locked="0" hidden="1"/>
    </xf>
    <xf numFmtId="0" fontId="3" fillId="0" borderId="8" xfId="1" applyFont="1" applyFill="1" applyBorder="1" applyAlignment="1" applyProtection="1">
      <alignment vertical="center"/>
      <protection hidden="1"/>
    </xf>
    <xf numFmtId="0" fontId="3" fillId="0" borderId="0" xfId="1" applyFont="1" applyBorder="1" applyProtection="1"/>
    <xf numFmtId="0" fontId="3" fillId="0" borderId="0" xfId="1" applyFont="1" applyBorder="1" applyAlignment="1" applyProtection="1"/>
    <xf numFmtId="0" fontId="14" fillId="4" borderId="0" xfId="5" applyFont="1" applyFill="1" applyAlignment="1" applyProtection="1">
      <alignment horizontal="right"/>
    </xf>
    <xf numFmtId="0" fontId="3" fillId="0" borderId="0" xfId="1" applyFont="1" applyAlignment="1" applyProtection="1">
      <alignment horizontal="left"/>
    </xf>
    <xf numFmtId="168" fontId="3" fillId="0" borderId="0" xfId="8" applyNumberFormat="1" applyFont="1" applyFill="1" applyAlignment="1" applyProtection="1">
      <alignment horizontal="center"/>
    </xf>
    <xf numFmtId="0" fontId="1" fillId="0" borderId="0" xfId="1" applyFill="1" applyProtection="1"/>
    <xf numFmtId="164" fontId="3" fillId="0" borderId="24" xfId="1" applyNumberFormat="1" applyFont="1" applyFill="1" applyBorder="1" applyAlignment="1" applyProtection="1">
      <alignment horizontal="right"/>
      <protection locked="0" hidden="1"/>
    </xf>
    <xf numFmtId="0" fontId="2" fillId="0" borderId="0" xfId="1" applyFont="1" applyAlignment="1">
      <alignment horizontal="left" wrapText="1"/>
    </xf>
    <xf numFmtId="0" fontId="2" fillId="0" borderId="0" xfId="1" applyFont="1" applyAlignment="1">
      <alignment horizontal="left"/>
    </xf>
    <xf numFmtId="3" fontId="5" fillId="0" borderId="0" xfId="1" applyNumberFormat="1" applyFont="1" applyAlignment="1">
      <alignment vertical="center"/>
    </xf>
    <xf numFmtId="165" fontId="5" fillId="0" borderId="0" xfId="1" applyNumberFormat="1" applyFont="1" applyAlignment="1">
      <alignment horizontal="right" vertical="center"/>
    </xf>
    <xf numFmtId="0" fontId="5" fillId="0" borderId="0" xfId="1" applyFont="1" applyAlignment="1">
      <alignment horizontal="right" vertical="center"/>
    </xf>
    <xf numFmtId="165" fontId="3" fillId="0" borderId="4" xfId="1" applyNumberFormat="1" applyFont="1" applyBorder="1" applyAlignment="1">
      <alignment horizontal="right"/>
    </xf>
    <xf numFmtId="0" fontId="3" fillId="0" borderId="4" xfId="1" applyFont="1" applyBorder="1" applyAlignment="1">
      <alignment horizontal="center"/>
    </xf>
    <xf numFmtId="0" fontId="3" fillId="0" borderId="11" xfId="1" applyFont="1" applyBorder="1" applyAlignment="1">
      <alignment horizontal="center"/>
    </xf>
    <xf numFmtId="0" fontId="3" fillId="0" borderId="0" xfId="1" applyFont="1" applyAlignment="1">
      <alignment horizontal="right" indent="1"/>
    </xf>
    <xf numFmtId="3" fontId="3" fillId="0" borderId="0" xfId="1" applyNumberFormat="1" applyFont="1" applyBorder="1" applyAlignment="1">
      <alignment vertical="center" wrapText="1"/>
    </xf>
    <xf numFmtId="3" fontId="3" fillId="0" borderId="11" xfId="1" applyNumberFormat="1" applyFont="1" applyBorder="1" applyAlignment="1">
      <alignment horizontal="center"/>
    </xf>
    <xf numFmtId="0" fontId="3" fillId="0" borderId="0" xfId="1" applyFont="1" applyBorder="1" applyAlignment="1">
      <alignment horizontal="left"/>
    </xf>
    <xf numFmtId="165" fontId="3" fillId="0" borderId="0" xfId="1" applyNumberFormat="1" applyFont="1" applyBorder="1" applyAlignment="1">
      <alignment horizontal="left" vertical="center" wrapText="1"/>
    </xf>
    <xf numFmtId="165" fontId="3" fillId="0" borderId="0" xfId="1" applyNumberFormat="1" applyFont="1" applyBorder="1" applyAlignment="1">
      <alignment horizontal="left" vertical="center" wrapText="1" indent="1"/>
    </xf>
    <xf numFmtId="165" fontId="11" fillId="0" borderId="0" xfId="4" applyNumberFormat="1" applyFont="1" applyBorder="1" applyAlignment="1">
      <alignment horizontal="left" vertical="center" wrapText="1" indent="1"/>
    </xf>
    <xf numFmtId="165" fontId="3" fillId="0" borderId="0" xfId="1" applyNumberFormat="1" applyFont="1" applyBorder="1" applyAlignment="1">
      <alignment vertical="center" wrapText="1"/>
    </xf>
    <xf numFmtId="0" fontId="3" fillId="0" borderId="0" xfId="3" applyFont="1" applyBorder="1" applyAlignment="1">
      <alignment horizontal="left" vertical="center" wrapText="1"/>
      <protection locked="0"/>
    </xf>
    <xf numFmtId="0" fontId="3" fillId="0" borderId="0" xfId="1" applyFont="1" applyBorder="1" applyAlignment="1">
      <alignment horizontal="left" vertical="center" wrapText="1" indent="1"/>
    </xf>
    <xf numFmtId="0" fontId="3" fillId="4" borderId="0" xfId="1" applyFont="1" applyFill="1" applyBorder="1" applyAlignment="1">
      <alignment horizontal="left" vertical="center" wrapText="1" indent="1"/>
    </xf>
    <xf numFmtId="1" fontId="3" fillId="4" borderId="0" xfId="1" applyNumberFormat="1" applyFont="1" applyFill="1" applyBorder="1" applyAlignment="1">
      <alignment horizontal="left" vertical="center" wrapText="1" indent="1"/>
    </xf>
    <xf numFmtId="1" fontId="3" fillId="4" borderId="0" xfId="1" applyNumberFormat="1" applyFont="1" applyFill="1" applyBorder="1" applyAlignment="1">
      <alignment horizontal="left" vertical="center" wrapText="1"/>
    </xf>
    <xf numFmtId="0" fontId="3" fillId="0" borderId="12" xfId="1" applyFont="1" applyBorder="1" applyAlignment="1">
      <alignment horizontal="right" indent="1"/>
    </xf>
    <xf numFmtId="0" fontId="3" fillId="0" borderId="6" xfId="1" applyFont="1" applyBorder="1" applyAlignment="1">
      <alignment horizontal="right" indent="1"/>
    </xf>
    <xf numFmtId="0" fontId="3" fillId="0" borderId="2" xfId="1" applyFont="1" applyBorder="1" applyAlignment="1">
      <alignment horizontal="right" indent="1"/>
    </xf>
    <xf numFmtId="0" fontId="14" fillId="4" borderId="2" xfId="5" applyFont="1" applyFill="1" applyBorder="1" applyAlignment="1">
      <alignment horizontal="right"/>
    </xf>
    <xf numFmtId="0" fontId="14" fillId="4" borderId="0" xfId="5" applyFont="1" applyFill="1" applyBorder="1" applyAlignment="1">
      <alignment horizontal="right"/>
    </xf>
    <xf numFmtId="165" fontId="3" fillId="0" borderId="0" xfId="1" applyNumberFormat="1" applyFont="1" applyAlignment="1">
      <alignment wrapText="1"/>
    </xf>
    <xf numFmtId="165" fontId="6" fillId="0" borderId="0" xfId="1" applyNumberFormat="1" applyFont="1" applyAlignment="1">
      <alignment horizontal="right"/>
    </xf>
    <xf numFmtId="3" fontId="6" fillId="0" borderId="0" xfId="1" applyNumberFormat="1" applyFont="1"/>
    <xf numFmtId="0" fontId="2" fillId="0" borderId="3" xfId="1" applyFont="1" applyFill="1" applyBorder="1" applyAlignment="1" applyProtection="1">
      <alignment horizontal="right"/>
      <protection hidden="1"/>
    </xf>
    <xf numFmtId="0" fontId="6" fillId="0" borderId="7" xfId="1" applyFont="1" applyFill="1" applyBorder="1" applyAlignment="1" applyProtection="1">
      <alignment horizontal="center"/>
      <protection locked="0"/>
    </xf>
    <xf numFmtId="0" fontId="3" fillId="0" borderId="4" xfId="1" applyFont="1" applyBorder="1"/>
    <xf numFmtId="0" fontId="3" fillId="0" borderId="0" xfId="1" applyFont="1" applyProtection="1"/>
    <xf numFmtId="0" fontId="2" fillId="0" borderId="0" xfId="0" applyFont="1" applyAlignment="1" applyProtection="1">
      <alignment wrapText="1"/>
    </xf>
    <xf numFmtId="165" fontId="3" fillId="0" borderId="0" xfId="4" applyNumberFormat="1" applyFont="1" applyAlignment="1">
      <alignment horizontal="right"/>
    </xf>
    <xf numFmtId="165" fontId="3" fillId="0" borderId="6" xfId="4" applyNumberFormat="1" applyFont="1" applyBorder="1" applyAlignment="1">
      <alignment horizontal="center"/>
    </xf>
    <xf numFmtId="0" fontId="2" fillId="0" borderId="0" xfId="3" applyFont="1" applyAlignment="1">
      <protection locked="0"/>
    </xf>
    <xf numFmtId="0" fontId="2" fillId="0" borderId="0" xfId="3" applyFont="1" applyAlignment="1">
      <alignment horizontal="left"/>
      <protection locked="0"/>
    </xf>
    <xf numFmtId="0" fontId="3" fillId="0" borderId="0" xfId="6" applyFont="1"/>
    <xf numFmtId="3" fontId="3" fillId="0" borderId="0" xfId="6" applyNumberFormat="1" applyFont="1" applyProtection="1"/>
    <xf numFmtId="165" fontId="3" fillId="0" borderId="0" xfId="6" applyNumberFormat="1" applyFont="1" applyAlignment="1" applyProtection="1">
      <alignment horizontal="right"/>
    </xf>
    <xf numFmtId="165" fontId="3" fillId="0" borderId="0" xfId="6" applyNumberFormat="1" applyFont="1" applyProtection="1"/>
    <xf numFmtId="165" fontId="3" fillId="0" borderId="0" xfId="6" applyNumberFormat="1" applyFont="1"/>
    <xf numFmtId="0" fontId="3" fillId="0" borderId="0" xfId="3" applyFont="1" applyAlignment="1">
      <alignment vertical="center"/>
      <protection locked="0"/>
    </xf>
    <xf numFmtId="165" fontId="3" fillId="0" borderId="0" xfId="3" applyNumberFormat="1" applyFont="1" applyAlignment="1">
      <alignment horizontal="right" vertical="center"/>
      <protection locked="0"/>
    </xf>
    <xf numFmtId="165" fontId="3" fillId="0" borderId="0" xfId="3" applyNumberFormat="1" applyFont="1" applyAlignment="1">
      <alignment vertical="center"/>
      <protection locked="0"/>
    </xf>
    <xf numFmtId="165" fontId="3" fillId="0" borderId="2" xfId="1" applyNumberFormat="1" applyFont="1" applyBorder="1" applyAlignment="1">
      <alignment vertical="center"/>
    </xf>
    <xf numFmtId="0" fontId="3" fillId="0" borderId="0" xfId="3" applyFont="1" applyAlignment="1">
      <protection locked="0"/>
    </xf>
    <xf numFmtId="3" fontId="3" fillId="0" borderId="0" xfId="4" applyNumberFormat="1" applyFont="1" applyAlignment="1">
      <alignment horizontal="center"/>
    </xf>
    <xf numFmtId="165" fontId="3" fillId="0" borderId="2" xfId="4" applyNumberFormat="1" applyFont="1" applyBorder="1" applyAlignment="1">
      <alignment horizontal="center"/>
    </xf>
    <xf numFmtId="0" fontId="14" fillId="0" borderId="0" xfId="1" applyFont="1" applyAlignment="1"/>
    <xf numFmtId="0" fontId="3" fillId="0" borderId="6" xfId="1" applyFont="1" applyBorder="1" applyAlignment="1">
      <alignment horizontal="left" indent="1"/>
    </xf>
    <xf numFmtId="165" fontId="3" fillId="0" borderId="6" xfId="1" applyNumberFormat="1" applyFont="1" applyBorder="1" applyAlignment="1">
      <alignment horizontal="right"/>
    </xf>
    <xf numFmtId="0" fontId="3" fillId="0" borderId="0" xfId="3" applyFont="1" applyBorder="1" applyAlignment="1" applyProtection="1"/>
    <xf numFmtId="3" fontId="3" fillId="0" borderId="0" xfId="4" applyNumberFormat="1" applyFont="1" applyBorder="1" applyProtection="1"/>
    <xf numFmtId="165" fontId="3" fillId="0" borderId="0" xfId="4" applyNumberFormat="1" applyFont="1" applyBorder="1" applyProtection="1"/>
    <xf numFmtId="165" fontId="3" fillId="0" borderId="0" xfId="6" applyNumberFormat="1" applyFont="1" applyAlignment="1" applyProtection="1">
      <alignment horizontal="left"/>
    </xf>
    <xf numFmtId="0" fontId="3" fillId="0" borderId="0" xfId="6" applyFont="1" applyFill="1" applyProtection="1"/>
    <xf numFmtId="0" fontId="3" fillId="0" borderId="0" xfId="6" applyFont="1" applyFill="1"/>
    <xf numFmtId="0" fontId="3" fillId="0" borderId="0" xfId="7" applyFont="1" applyAlignment="1" applyProtection="1"/>
    <xf numFmtId="3" fontId="3" fillId="0" borderId="0" xfId="6" applyNumberFormat="1" applyFont="1"/>
    <xf numFmtId="3" fontId="3" fillId="0" borderId="6" xfId="1" applyNumberFormat="1" applyFont="1" applyBorder="1" applyAlignment="1" applyProtection="1">
      <alignment horizontal="center" vertical="center" wrapText="1"/>
    </xf>
    <xf numFmtId="165" fontId="3" fillId="0" borderId="6" xfId="1" applyNumberFormat="1" applyFont="1" applyBorder="1" applyAlignment="1" applyProtection="1">
      <alignment horizontal="center" vertical="center" wrapText="1"/>
    </xf>
    <xf numFmtId="165" fontId="3" fillId="0" borderId="0" xfId="4" applyNumberFormat="1" applyFont="1" applyBorder="1" applyAlignment="1" applyProtection="1">
      <alignment vertical="center"/>
    </xf>
    <xf numFmtId="0" fontId="3" fillId="0" borderId="0" xfId="1" applyFont="1" applyAlignment="1" applyProtection="1">
      <alignment vertical="top"/>
    </xf>
    <xf numFmtId="0" fontId="3" fillId="0" borderId="0" xfId="1" applyFont="1" applyAlignment="1" applyProtection="1">
      <alignment vertical="center"/>
    </xf>
    <xf numFmtId="165" fontId="3" fillId="0" borderId="0" xfId="6" applyNumberFormat="1" applyFont="1" applyAlignment="1" applyProtection="1">
      <alignment horizontal="left" vertical="center"/>
    </xf>
    <xf numFmtId="0" fontId="3" fillId="0" borderId="0" xfId="3" applyFont="1" applyAlignment="1" applyProtection="1"/>
    <xf numFmtId="0" fontId="3" fillId="0" borderId="0" xfId="6" applyFont="1" applyProtection="1"/>
    <xf numFmtId="165" fontId="3" fillId="0" borderId="6" xfId="1" applyNumberFormat="1" applyFont="1" applyBorder="1"/>
    <xf numFmtId="3" fontId="3" fillId="0" borderId="0" xfId="1" applyNumberFormat="1" applyFont="1" applyFill="1"/>
    <xf numFmtId="3" fontId="3" fillId="0" borderId="0" xfId="1" applyNumberFormat="1" applyFont="1" applyBorder="1" applyAlignment="1">
      <alignment horizontal="center" vertical="center" wrapText="1"/>
    </xf>
    <xf numFmtId="0" fontId="30" fillId="0" borderId="6"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2" xfId="1" applyFont="1" applyBorder="1" applyAlignment="1">
      <alignment horizontal="center" vertical="center"/>
    </xf>
    <xf numFmtId="0" fontId="5" fillId="0" borderId="0" xfId="1" applyFont="1" applyBorder="1" applyAlignment="1">
      <alignment vertical="center"/>
    </xf>
    <xf numFmtId="0" fontId="5" fillId="0" borderId="6" xfId="1" applyFont="1" applyBorder="1" applyAlignment="1">
      <alignment vertical="center"/>
    </xf>
    <xf numFmtId="0" fontId="8" fillId="0" borderId="6" xfId="2" applyBorder="1" applyAlignment="1" applyProtection="1">
      <alignment vertical="center"/>
    </xf>
    <xf numFmtId="0" fontId="1" fillId="0" borderId="0" xfId="0" applyNumberFormat="1" applyFont="1" applyBorder="1" applyAlignment="1"/>
    <xf numFmtId="165" fontId="1" fillId="5" borderId="0" xfId="1" applyNumberFormat="1" applyFill="1" applyAlignment="1">
      <alignment horizontal="right"/>
    </xf>
    <xf numFmtId="1" fontId="1" fillId="5" borderId="0" xfId="1" applyNumberFormat="1" applyFill="1" applyAlignment="1">
      <alignment horizontal="right"/>
    </xf>
    <xf numFmtId="0" fontId="3" fillId="5" borderId="0" xfId="1" applyFont="1" applyFill="1" applyAlignment="1">
      <alignment horizontal="left" wrapText="1" indent="1"/>
    </xf>
    <xf numFmtId="0" fontId="3" fillId="5" borderId="0" xfId="1" applyFont="1" applyFill="1" applyAlignment="1">
      <alignment horizontal="left" indent="1"/>
    </xf>
    <xf numFmtId="0" fontId="14" fillId="5" borderId="0" xfId="1" applyFont="1" applyFill="1" applyAlignment="1">
      <alignment horizontal="left" indent="2"/>
    </xf>
    <xf numFmtId="0" fontId="14" fillId="5" borderId="0" xfId="1" applyFont="1" applyFill="1" applyAlignment="1">
      <alignment horizontal="left" wrapText="1" indent="2"/>
    </xf>
    <xf numFmtId="0" fontId="3" fillId="5" borderId="0" xfId="1" applyFont="1" applyFill="1"/>
    <xf numFmtId="165" fontId="1" fillId="0" borderId="0" xfId="1" applyNumberFormat="1" applyAlignment="1">
      <alignment horizontal="right"/>
    </xf>
    <xf numFmtId="1" fontId="1" fillId="0" borderId="0" xfId="1" applyNumberFormat="1" applyAlignment="1">
      <alignment horizontal="right"/>
    </xf>
    <xf numFmtId="0" fontId="1" fillId="0" borderId="0" xfId="1" applyFont="1" applyFill="1" applyBorder="1"/>
    <xf numFmtId="0" fontId="1" fillId="0" borderId="0" xfId="1" applyFill="1" applyBorder="1"/>
    <xf numFmtId="0" fontId="1" fillId="0" borderId="0" xfId="1" applyBorder="1"/>
    <xf numFmtId="0" fontId="31" fillId="0" borderId="0" xfId="1" applyFont="1"/>
    <xf numFmtId="0" fontId="3" fillId="0" borderId="0" xfId="1" applyFont="1" applyFill="1" applyAlignment="1">
      <alignment horizontal="left" indent="1"/>
    </xf>
    <xf numFmtId="0" fontId="3" fillId="0" borderId="0" xfId="1" applyFont="1" applyAlignment="1">
      <alignment horizontal="left" indent="2"/>
    </xf>
    <xf numFmtId="165" fontId="3" fillId="0" borderId="0" xfId="1" applyNumberFormat="1" applyFont="1" applyFill="1" applyAlignment="1">
      <alignment horizontal="right"/>
    </xf>
    <xf numFmtId="0" fontId="3" fillId="0" borderId="0" xfId="1" applyFont="1" applyFill="1"/>
    <xf numFmtId="0" fontId="6" fillId="0" borderId="25" xfId="1" applyFont="1" applyFill="1" applyBorder="1" applyAlignment="1" applyProtection="1">
      <alignment horizontal="center"/>
      <protection locked="0"/>
    </xf>
    <xf numFmtId="0" fontId="2" fillId="2" borderId="3" xfId="1" applyFont="1" applyFill="1" applyBorder="1" applyAlignment="1" applyProtection="1">
      <protection hidden="1"/>
    </xf>
    <xf numFmtId="0" fontId="2" fillId="2" borderId="4" xfId="1" applyFont="1" applyFill="1" applyBorder="1" applyAlignment="1" applyProtection="1">
      <protection hidden="1"/>
    </xf>
    <xf numFmtId="0" fontId="2" fillId="2" borderId="5" xfId="1" applyFont="1" applyFill="1" applyBorder="1" applyAlignment="1" applyProtection="1">
      <protection hidden="1"/>
    </xf>
    <xf numFmtId="0" fontId="6" fillId="0" borderId="5" xfId="1" applyFont="1" applyFill="1" applyBorder="1" applyAlignment="1" applyProtection="1">
      <alignment horizontal="center"/>
      <protection locked="0"/>
    </xf>
    <xf numFmtId="0" fontId="21" fillId="0" borderId="0" xfId="0" applyFont="1"/>
    <xf numFmtId="1" fontId="7" fillId="3" borderId="5" xfId="1" applyNumberFormat="1" applyFont="1" applyFill="1" applyBorder="1" applyAlignment="1" applyProtection="1">
      <alignment horizontal="center"/>
      <protection locked="0" hidden="1"/>
    </xf>
    <xf numFmtId="0" fontId="3" fillId="0" borderId="5" xfId="0" applyFont="1" applyBorder="1" applyProtection="1">
      <protection locked="0"/>
    </xf>
    <xf numFmtId="0" fontId="1" fillId="4" borderId="0" xfId="1" applyFont="1" applyFill="1"/>
    <xf numFmtId="0" fontId="20" fillId="4" borderId="0" xfId="1" applyFont="1" applyFill="1"/>
    <xf numFmtId="0" fontId="32" fillId="4" borderId="0" xfId="13" applyFont="1" applyFill="1" applyAlignment="1" applyProtection="1"/>
    <xf numFmtId="0" fontId="1" fillId="4" borderId="0" xfId="13" applyFont="1" applyFill="1" applyAlignment="1" applyProtection="1"/>
    <xf numFmtId="0" fontId="8" fillId="0" borderId="0" xfId="2" applyAlignment="1" applyProtection="1"/>
    <xf numFmtId="0" fontId="6" fillId="0" borderId="0" xfId="1" applyFont="1" applyAlignment="1"/>
    <xf numFmtId="0" fontId="3" fillId="0" borderId="0" xfId="1" applyFont="1" applyAlignment="1">
      <alignment horizontal="left"/>
    </xf>
    <xf numFmtId="0" fontId="2" fillId="0" borderId="0" xfId="1" applyFont="1" applyAlignment="1">
      <alignment horizontal="left"/>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2" fillId="0" borderId="0" xfId="1" applyFont="1" applyAlignment="1" applyProtection="1">
      <alignment horizontal="left"/>
    </xf>
    <xf numFmtId="0" fontId="6" fillId="0" borderId="2" xfId="1" applyFont="1" applyFill="1" applyBorder="1" applyAlignment="1" applyProtection="1">
      <alignment horizontal="center"/>
      <protection locked="0"/>
    </xf>
    <xf numFmtId="0" fontId="3" fillId="0" borderId="4" xfId="1" applyFont="1" applyBorder="1" applyAlignment="1">
      <alignment horizontal="center"/>
    </xf>
    <xf numFmtId="0" fontId="3" fillId="3" borderId="0" xfId="6" applyFont="1" applyFill="1"/>
    <xf numFmtId="3" fontId="3" fillId="3" borderId="0" xfId="6" applyNumberFormat="1" applyFont="1" applyFill="1"/>
    <xf numFmtId="165" fontId="3" fillId="3" borderId="0" xfId="6" applyNumberFormat="1" applyFont="1" applyFill="1" applyAlignment="1">
      <alignment horizontal="right"/>
    </xf>
    <xf numFmtId="165" fontId="3" fillId="3" borderId="0" xfId="6" applyNumberFormat="1" applyFont="1" applyFill="1"/>
    <xf numFmtId="0" fontId="2" fillId="3" borderId="0" xfId="1" applyFont="1" applyFill="1"/>
    <xf numFmtId="3" fontId="3" fillId="3" borderId="0" xfId="1" applyNumberFormat="1" applyFont="1" applyFill="1"/>
    <xf numFmtId="0" fontId="8" fillId="3" borderId="0" xfId="2" applyFill="1" applyAlignment="1" applyProtection="1">
      <alignment vertical="center"/>
    </xf>
    <xf numFmtId="3" fontId="3" fillId="3" borderId="0" xfId="3" applyNumberFormat="1" applyFont="1" applyFill="1" applyAlignment="1">
      <alignment vertical="center"/>
      <protection locked="0"/>
    </xf>
    <xf numFmtId="165" fontId="3" fillId="3" borderId="0" xfId="3" applyNumberFormat="1" applyFont="1" applyFill="1" applyAlignment="1">
      <alignment horizontal="right" vertical="center"/>
      <protection locked="0"/>
    </xf>
    <xf numFmtId="165" fontId="3" fillId="3" borderId="0" xfId="3" applyNumberFormat="1" applyFont="1" applyFill="1" applyAlignment="1">
      <alignment vertical="center"/>
      <protection locked="0"/>
    </xf>
    <xf numFmtId="0" fontId="3" fillId="3" borderId="0" xfId="3" applyFont="1" applyFill="1" applyAlignment="1">
      <alignment vertical="center"/>
      <protection locked="0"/>
    </xf>
    <xf numFmtId="0" fontId="3" fillId="3" borderId="2" xfId="3" applyFont="1" applyFill="1" applyBorder="1" applyAlignment="1">
      <alignment vertical="center"/>
      <protection locked="0"/>
    </xf>
    <xf numFmtId="3" fontId="3" fillId="3" borderId="4" xfId="1" applyNumberFormat="1" applyFont="1" applyFill="1" applyBorder="1" applyAlignment="1">
      <alignment horizontal="centerContinuous" vertical="center" wrapText="1"/>
    </xf>
    <xf numFmtId="165" fontId="3" fillId="3" borderId="4" xfId="1" applyNumberFormat="1" applyFont="1" applyFill="1" applyBorder="1" applyAlignment="1">
      <alignment horizontal="centerContinuous" vertical="center" wrapText="1"/>
    </xf>
    <xf numFmtId="0" fontId="3" fillId="3" borderId="4" xfId="3" applyFont="1" applyFill="1" applyBorder="1" applyAlignment="1">
      <alignment horizontal="centerContinuous" vertical="center"/>
      <protection locked="0"/>
    </xf>
    <xf numFmtId="0" fontId="3" fillId="3" borderId="6" xfId="3" applyFont="1" applyFill="1" applyBorder="1" applyAlignment="1">
      <alignment vertical="center" wrapText="1"/>
      <protection locked="0"/>
    </xf>
    <xf numFmtId="3" fontId="3" fillId="3" borderId="6" xfId="1" applyNumberFormat="1" applyFont="1" applyFill="1" applyBorder="1" applyAlignment="1">
      <alignment horizontal="center" vertical="center" wrapText="1"/>
    </xf>
    <xf numFmtId="165" fontId="3" fillId="3" borderId="6" xfId="1" applyNumberFormat="1" applyFont="1" applyFill="1" applyBorder="1" applyAlignment="1">
      <alignment horizontal="center" vertical="center" wrapText="1"/>
    </xf>
    <xf numFmtId="0" fontId="3" fillId="3" borderId="0" xfId="3" applyFont="1" applyFill="1" applyAlignment="1">
      <protection locked="0"/>
    </xf>
    <xf numFmtId="3" fontId="3" fillId="3" borderId="0" xfId="4" applyNumberFormat="1" applyFont="1" applyFill="1" applyAlignment="1">
      <alignment horizontal="center"/>
    </xf>
    <xf numFmtId="165" fontId="3" fillId="3" borderId="0" xfId="4" applyNumberFormat="1" applyFont="1" applyFill="1" applyAlignment="1">
      <alignment horizontal="center"/>
    </xf>
    <xf numFmtId="165" fontId="3" fillId="3" borderId="0" xfId="4" applyNumberFormat="1" applyFont="1" applyFill="1" applyBorder="1" applyAlignment="1">
      <alignment horizontal="center"/>
    </xf>
    <xf numFmtId="0" fontId="3" fillId="3" borderId="0" xfId="0" applyFont="1" applyFill="1" applyAlignment="1"/>
    <xf numFmtId="0" fontId="3" fillId="3" borderId="0" xfId="0" applyFont="1" applyFill="1" applyAlignment="1">
      <alignment horizontal="left" indent="1"/>
    </xf>
    <xf numFmtId="0" fontId="3" fillId="3" borderId="0" xfId="0" applyFont="1" applyFill="1" applyAlignment="1">
      <alignment horizontal="left"/>
    </xf>
    <xf numFmtId="0" fontId="14" fillId="3" borderId="0" xfId="0" applyFont="1" applyFill="1" applyAlignment="1">
      <alignment horizontal="left" indent="2"/>
    </xf>
    <xf numFmtId="0" fontId="14" fillId="3" borderId="0" xfId="0" applyFont="1" applyFill="1" applyAlignment="1"/>
    <xf numFmtId="0" fontId="3" fillId="3" borderId="6" xfId="3" applyFont="1" applyFill="1" applyBorder="1" applyAlignment="1">
      <protection locked="0"/>
    </xf>
    <xf numFmtId="3" fontId="3" fillId="3" borderId="6" xfId="4" applyNumberFormat="1" applyFont="1" applyFill="1" applyBorder="1"/>
    <xf numFmtId="165" fontId="3" fillId="3" borderId="6" xfId="4" applyNumberFormat="1" applyFont="1" applyFill="1" applyBorder="1"/>
    <xf numFmtId="0" fontId="3" fillId="3" borderId="6" xfId="6" applyFont="1" applyFill="1" applyBorder="1"/>
    <xf numFmtId="0" fontId="3" fillId="3" borderId="0" xfId="0" applyFont="1" applyFill="1" applyAlignment="1">
      <alignment wrapText="1"/>
    </xf>
    <xf numFmtId="0" fontId="3" fillId="3" borderId="0" xfId="6" applyFont="1" applyFill="1" applyAlignment="1">
      <alignment wrapText="1"/>
    </xf>
    <xf numFmtId="0" fontId="3" fillId="3" borderId="0" xfId="0" applyFont="1" applyFill="1"/>
    <xf numFmtId="0" fontId="3" fillId="3" borderId="0" xfId="0" applyFont="1" applyFill="1" applyBorder="1" applyAlignment="1"/>
    <xf numFmtId="0" fontId="2" fillId="3" borderId="0" xfId="1" applyFont="1" applyFill="1" applyAlignment="1">
      <alignment horizontal="left"/>
    </xf>
    <xf numFmtId="0" fontId="33" fillId="3" borderId="0" xfId="1" applyFont="1" applyFill="1" applyAlignment="1">
      <alignment horizontal="left"/>
    </xf>
    <xf numFmtId="0" fontId="3" fillId="3" borderId="0" xfId="3" applyFont="1" applyFill="1" applyBorder="1" applyAlignment="1">
      <alignment horizontal="left" wrapText="1"/>
      <protection locked="0"/>
    </xf>
    <xf numFmtId="0" fontId="3" fillId="3" borderId="2" xfId="3" applyFont="1" applyFill="1" applyBorder="1" applyAlignment="1">
      <alignment horizontal="center" vertical="center" wrapText="1"/>
      <protection locked="0"/>
    </xf>
    <xf numFmtId="0" fontId="3" fillId="3" borderId="6" xfId="3" applyFont="1" applyFill="1" applyBorder="1" applyAlignment="1">
      <alignment horizontal="center" vertical="center" wrapText="1"/>
      <protection locked="0"/>
    </xf>
    <xf numFmtId="165" fontId="3" fillId="3" borderId="0" xfId="1" applyNumberFormat="1" applyFont="1" applyFill="1" applyBorder="1" applyAlignment="1">
      <alignment vertical="center" wrapText="1"/>
    </xf>
    <xf numFmtId="3" fontId="3" fillId="3" borderId="0" xfId="6" applyNumberFormat="1" applyFont="1" applyFill="1" applyAlignment="1">
      <alignment horizontal="right"/>
    </xf>
    <xf numFmtId="0" fontId="3" fillId="3" borderId="0" xfId="1" applyFont="1" applyFill="1" applyAlignment="1"/>
    <xf numFmtId="0" fontId="19" fillId="3" borderId="0" xfId="10" applyFill="1"/>
    <xf numFmtId="1" fontId="13" fillId="0" borderId="5" xfId="1" applyNumberFormat="1" applyFont="1" applyBorder="1"/>
    <xf numFmtId="3" fontId="3" fillId="0" borderId="0" xfId="1" applyNumberFormat="1" applyFont="1" applyBorder="1" applyAlignment="1">
      <alignment horizontal="center"/>
    </xf>
    <xf numFmtId="0" fontId="2" fillId="0" borderId="0" xfId="1" applyFont="1" applyFill="1" applyBorder="1" applyAlignment="1" applyProtection="1">
      <protection hidden="1"/>
    </xf>
    <xf numFmtId="1" fontId="13" fillId="0" borderId="0" xfId="1" applyNumberFormat="1" applyFont="1" applyBorder="1"/>
    <xf numFmtId="0" fontId="1" fillId="0" borderId="0" xfId="1" applyAlignment="1" applyProtection="1">
      <alignment vertical="top"/>
    </xf>
    <xf numFmtId="0" fontId="3" fillId="3" borderId="0" xfId="3" applyFont="1" applyFill="1" applyBorder="1" applyAlignment="1">
      <alignment vertical="top"/>
      <protection locked="0"/>
    </xf>
    <xf numFmtId="165" fontId="3" fillId="3" borderId="0" xfId="4" applyNumberFormat="1" applyFont="1" applyFill="1" applyBorder="1" applyAlignment="1">
      <alignment vertical="top"/>
    </xf>
    <xf numFmtId="0" fontId="14" fillId="3" borderId="0" xfId="5" applyFont="1" applyFill="1" applyAlignment="1">
      <alignment horizontal="right" vertical="top"/>
    </xf>
    <xf numFmtId="0" fontId="3" fillId="3" borderId="0" xfId="6" applyFont="1" applyFill="1" applyAlignment="1">
      <alignment vertical="top"/>
    </xf>
    <xf numFmtId="3" fontId="3" fillId="3" borderId="0" xfId="4" applyNumberFormat="1" applyFont="1" applyFill="1" applyBorder="1" applyAlignment="1">
      <alignment vertical="top"/>
    </xf>
    <xf numFmtId="0" fontId="3" fillId="0" borderId="0" xfId="1" applyFont="1" applyFill="1" applyAlignment="1">
      <alignment horizontal="left" vertical="center" wrapText="1"/>
    </xf>
    <xf numFmtId="165" fontId="3" fillId="3" borderId="0" xfId="1" applyNumberFormat="1" applyFont="1" applyFill="1" applyAlignment="1">
      <alignment horizontal="left" vertical="top" wrapText="1"/>
    </xf>
    <xf numFmtId="0" fontId="3" fillId="3" borderId="0" xfId="1" applyFont="1" applyFill="1" applyAlignment="1">
      <alignment horizontal="left" vertical="center" wrapText="1"/>
    </xf>
    <xf numFmtId="0" fontId="5" fillId="0" borderId="9" xfId="0" applyNumberFormat="1" applyFont="1" applyBorder="1" applyAlignment="1">
      <alignment horizontal="left" indent="2"/>
    </xf>
    <xf numFmtId="3" fontId="5" fillId="0" borderId="9" xfId="0" applyNumberFormat="1" applyFont="1" applyFill="1" applyBorder="1" applyAlignment="1">
      <alignment horizontal="center"/>
    </xf>
    <xf numFmtId="0" fontId="5" fillId="0" borderId="9" xfId="0" applyFont="1" applyBorder="1"/>
    <xf numFmtId="164" fontId="5" fillId="0" borderId="9" xfId="0" applyNumberFormat="1" applyFont="1" applyFill="1" applyBorder="1" applyAlignment="1">
      <alignment horizontal="center"/>
    </xf>
    <xf numFmtId="0" fontId="34" fillId="0" borderId="9" xfId="0" applyFont="1" applyBorder="1"/>
    <xf numFmtId="165" fontId="5" fillId="0" borderId="9" xfId="0" applyNumberFormat="1" applyFont="1" applyFill="1" applyBorder="1" applyAlignment="1">
      <alignment horizontal="center"/>
    </xf>
    <xf numFmtId="164" fontId="3" fillId="0" borderId="26" xfId="1" applyNumberFormat="1" applyFont="1" applyFill="1" applyBorder="1" applyAlignment="1" applyProtection="1">
      <alignment horizontal="right"/>
      <protection locked="0" hidden="1"/>
    </xf>
    <xf numFmtId="0" fontId="3" fillId="0" borderId="24" xfId="1" applyFont="1" applyFill="1" applyBorder="1" applyAlignment="1" applyProtection="1">
      <alignment vertical="center"/>
      <protection hidden="1"/>
    </xf>
    <xf numFmtId="0" fontId="3" fillId="0" borderId="0" xfId="1" applyFont="1" applyFill="1" applyAlignment="1">
      <alignment horizontal="left" vertical="top" wrapText="1"/>
    </xf>
    <xf numFmtId="0" fontId="6" fillId="0" borderId="0" xfId="0" applyFont="1" applyAlignment="1">
      <alignment vertical="top"/>
    </xf>
    <xf numFmtId="0" fontId="3" fillId="0" borderId="0" xfId="1" applyFont="1" applyAlignment="1">
      <alignment vertical="top"/>
    </xf>
    <xf numFmtId="0" fontId="28" fillId="0" borderId="0" xfId="1" applyFont="1" applyAlignment="1">
      <alignment vertical="top"/>
    </xf>
    <xf numFmtId="0" fontId="3" fillId="4" borderId="0" xfId="1" applyFont="1" applyFill="1" applyAlignment="1">
      <alignment vertical="top"/>
    </xf>
    <xf numFmtId="0" fontId="3" fillId="4" borderId="0" xfId="1" applyFont="1" applyFill="1" applyAlignment="1">
      <alignment horizontal="left" vertical="top"/>
    </xf>
    <xf numFmtId="1" fontId="3" fillId="4" borderId="0" xfId="1" applyNumberFormat="1" applyFont="1" applyFill="1" applyAlignment="1">
      <alignment horizontal="left" vertical="top"/>
    </xf>
    <xf numFmtId="0" fontId="18" fillId="0" borderId="0" xfId="1" applyFont="1" applyAlignment="1">
      <alignment vertical="top"/>
    </xf>
    <xf numFmtId="1" fontId="13" fillId="0" borderId="27" xfId="1" applyNumberFormat="1" applyFont="1" applyBorder="1"/>
    <xf numFmtId="0" fontId="2" fillId="0" borderId="28" xfId="1" applyFont="1" applyFill="1" applyBorder="1" applyAlignment="1" applyProtection="1">
      <protection hidden="1"/>
    </xf>
    <xf numFmtId="0" fontId="3" fillId="0" borderId="6" xfId="0" applyFont="1" applyBorder="1" applyAlignment="1">
      <alignment horizontal="center" vertical="center" wrapText="1"/>
    </xf>
    <xf numFmtId="165" fontId="0" fillId="5" borderId="0" xfId="0" applyNumberFormat="1" applyFill="1"/>
    <xf numFmtId="0" fontId="3" fillId="0" borderId="4" xfId="0" applyFont="1" applyBorder="1"/>
    <xf numFmtId="0" fontId="3" fillId="0" borderId="6" xfId="0" applyFont="1" applyBorder="1"/>
    <xf numFmtId="0" fontId="3" fillId="0" borderId="0" xfId="1" applyFont="1" applyBorder="1" applyAlignment="1">
      <alignment horizontal="right" indent="1"/>
    </xf>
    <xf numFmtId="0" fontId="3" fillId="0" borderId="6" xfId="0" applyFont="1" applyBorder="1" applyAlignment="1">
      <alignment horizontal="center" vertical="center" wrapText="1"/>
    </xf>
    <xf numFmtId="0" fontId="3" fillId="4" borderId="29" xfId="1" applyFont="1" applyFill="1" applyBorder="1"/>
    <xf numFmtId="0" fontId="3" fillId="4" borderId="30" xfId="1" applyFont="1" applyFill="1" applyBorder="1"/>
    <xf numFmtId="3" fontId="3" fillId="4" borderId="31" xfId="1" applyNumberFormat="1" applyFont="1" applyFill="1" applyBorder="1"/>
    <xf numFmtId="0" fontId="3" fillId="4" borderId="32" xfId="1" applyFont="1" applyFill="1" applyBorder="1"/>
    <xf numFmtId="0" fontId="3" fillId="0" borderId="0" xfId="1" applyFont="1" applyFill="1" applyAlignment="1">
      <alignment horizontal="left" vertical="top" wrapText="1"/>
    </xf>
    <xf numFmtId="0" fontId="3" fillId="0" borderId="0" xfId="1" applyFont="1" applyFill="1" applyAlignment="1">
      <alignment horizontal="left" vertical="center" wrapText="1"/>
    </xf>
    <xf numFmtId="0" fontId="3" fillId="0" borderId="0" xfId="1" applyFont="1" applyAlignment="1">
      <alignment horizontal="left"/>
    </xf>
    <xf numFmtId="0" fontId="3" fillId="4" borderId="0" xfId="1" applyFont="1" applyFill="1" applyAlignment="1">
      <alignment horizontal="left" vertical="top" wrapText="1"/>
    </xf>
    <xf numFmtId="0" fontId="3" fillId="0" borderId="0" xfId="3" applyFont="1" applyBorder="1" applyAlignment="1" applyProtection="1"/>
    <xf numFmtId="0" fontId="1" fillId="0" borderId="0" xfId="1" applyAlignment="1" applyProtection="1"/>
    <xf numFmtId="0" fontId="3" fillId="0" borderId="0" xfId="3" applyFont="1" applyBorder="1" applyAlignment="1" applyProtection="1">
      <alignment vertical="center"/>
    </xf>
    <xf numFmtId="0" fontId="1" fillId="0" borderId="0" xfId="1" applyAlignment="1" applyProtection="1">
      <alignment vertical="center"/>
    </xf>
    <xf numFmtId="0" fontId="3" fillId="0" borderId="34" xfId="1" applyFont="1" applyBorder="1" applyAlignment="1">
      <alignment horizontal="center" vertical="center" wrapText="1"/>
    </xf>
    <xf numFmtId="165" fontId="5" fillId="0" borderId="34" xfId="1" applyNumberFormat="1" applyFont="1" applyBorder="1" applyAlignment="1">
      <alignment horizontal="center"/>
    </xf>
    <xf numFmtId="0" fontId="6" fillId="0" borderId="35" xfId="1" applyFont="1" applyBorder="1"/>
    <xf numFmtId="0" fontId="3" fillId="0" borderId="34" xfId="1" applyFont="1" applyBorder="1"/>
    <xf numFmtId="0" fontId="3" fillId="0" borderId="35" xfId="1" applyFont="1" applyBorder="1" applyAlignment="1">
      <alignment horizontal="center"/>
    </xf>
    <xf numFmtId="0" fontId="36" fillId="15" borderId="0" xfId="0" applyFont="1" applyFill="1" applyAlignment="1">
      <alignment vertical="center"/>
    </xf>
    <xf numFmtId="0" fontId="35" fillId="0" borderId="0" xfId="0" applyFont="1" applyAlignment="1">
      <alignment vertical="center" wrapText="1"/>
    </xf>
    <xf numFmtId="0" fontId="36" fillId="15" borderId="0" xfId="0" applyFont="1" applyFill="1" applyAlignment="1">
      <alignment vertical="center" wrapText="1"/>
    </xf>
    <xf numFmtId="0" fontId="5" fillId="0" borderId="33" xfId="1" applyFont="1" applyBorder="1" applyAlignment="1">
      <alignment horizontal="center" vertical="center" wrapText="1"/>
    </xf>
    <xf numFmtId="165" fontId="1" fillId="0" borderId="0" xfId="1" quotePrefix="1" applyNumberFormat="1" applyFont="1" applyFill="1" applyAlignment="1">
      <alignment horizontal="left"/>
    </xf>
    <xf numFmtId="0" fontId="1" fillId="0" borderId="0" xfId="0" quotePrefix="1" applyFont="1" applyFill="1"/>
    <xf numFmtId="0" fontId="24" fillId="0" borderId="0" xfId="1" applyFont="1" applyFill="1"/>
    <xf numFmtId="0" fontId="21" fillId="0" borderId="0" xfId="1" applyFont="1" applyFill="1"/>
    <xf numFmtId="0" fontId="21" fillId="0" borderId="0" xfId="1" applyFont="1" applyFill="1" applyAlignment="1">
      <alignment horizontal="left"/>
    </xf>
    <xf numFmtId="0" fontId="20" fillId="0" borderId="0" xfId="1" applyFont="1" applyFill="1"/>
    <xf numFmtId="0" fontId="1" fillId="0" borderId="0" xfId="1" applyFont="1" applyFill="1" applyAlignment="1">
      <alignment horizontal="left"/>
    </xf>
    <xf numFmtId="0" fontId="1" fillId="0" borderId="0" xfId="1" applyFill="1" applyAlignment="1">
      <alignment horizontal="left"/>
    </xf>
    <xf numFmtId="3" fontId="5" fillId="0" borderId="34" xfId="1" applyNumberFormat="1" applyFont="1" applyFill="1" applyBorder="1" applyAlignment="1">
      <alignment horizontal="center"/>
    </xf>
    <xf numFmtId="0" fontId="34" fillId="0" borderId="34" xfId="1" applyFont="1" applyBorder="1"/>
    <xf numFmtId="0" fontId="5" fillId="0" borderId="34" xfId="1" applyFont="1" applyBorder="1" applyAlignment="1">
      <alignment vertical="center" wrapText="1"/>
    </xf>
    <xf numFmtId="165" fontId="5" fillId="0" borderId="34" xfId="1" applyNumberFormat="1" applyFont="1" applyFill="1" applyBorder="1" applyAlignment="1">
      <alignment horizontal="center"/>
    </xf>
    <xf numFmtId="165" fontId="5" fillId="0" borderId="34" xfId="1" applyNumberFormat="1" applyFont="1" applyBorder="1"/>
    <xf numFmtId="165" fontId="34" fillId="0" borderId="34" xfId="1" applyNumberFormat="1" applyFont="1" applyBorder="1"/>
    <xf numFmtId="0" fontId="5" fillId="4" borderId="16" xfId="1" applyFont="1" applyFill="1" applyBorder="1" applyAlignment="1">
      <alignment horizontal="center" vertical="center" wrapText="1"/>
    </xf>
    <xf numFmtId="1" fontId="5" fillId="4" borderId="4" xfId="1" applyNumberFormat="1" applyFont="1" applyFill="1" applyBorder="1" applyAlignment="1">
      <alignment horizontal="center" vertical="center" wrapText="1"/>
    </xf>
    <xf numFmtId="3" fontId="5" fillId="4" borderId="2" xfId="1" applyNumberFormat="1" applyFont="1" applyFill="1" applyBorder="1"/>
    <xf numFmtId="164" fontId="5" fillId="4" borderId="0" xfId="1" applyNumberFormat="1" applyFont="1" applyFill="1" applyAlignment="1">
      <alignment horizontal="center"/>
    </xf>
    <xf numFmtId="3" fontId="5" fillId="4" borderId="0" xfId="1" applyNumberFormat="1" applyFont="1" applyFill="1" applyBorder="1"/>
    <xf numFmtId="0" fontId="5" fillId="4" borderId="0" xfId="1" applyFont="1" applyFill="1"/>
    <xf numFmtId="0" fontId="5" fillId="4" borderId="0" xfId="1" applyFont="1" applyFill="1" applyAlignment="1">
      <alignment horizontal="center"/>
    </xf>
    <xf numFmtId="3" fontId="3" fillId="3" borderId="0" xfId="4" applyNumberFormat="1" applyFont="1" applyFill="1" applyAlignment="1">
      <alignment horizontal="right"/>
    </xf>
    <xf numFmtId="0" fontId="3" fillId="3" borderId="0" xfId="6" applyFont="1" applyFill="1" applyAlignment="1">
      <alignment horizontal="right"/>
    </xf>
    <xf numFmtId="0" fontId="5" fillId="0" borderId="6" xfId="1" applyFont="1" applyFill="1" applyBorder="1" applyAlignment="1" applyProtection="1">
      <alignment vertical="center"/>
      <protection hidden="1"/>
    </xf>
    <xf numFmtId="164" fontId="5" fillId="0" borderId="6" xfId="1" applyNumberFormat="1" applyFont="1" applyFill="1" applyBorder="1" applyAlignment="1" applyProtection="1">
      <alignment horizontal="right"/>
      <protection locked="0" hidden="1"/>
    </xf>
    <xf numFmtId="0" fontId="1" fillId="0" borderId="0" xfId="1" quotePrefix="1" applyFill="1"/>
    <xf numFmtId="0" fontId="37" fillId="4" borderId="0" xfId="1" applyFont="1" applyFill="1" applyAlignment="1">
      <alignment horizontal="center"/>
    </xf>
    <xf numFmtId="0" fontId="21" fillId="0" borderId="0" xfId="1" applyFont="1" applyAlignment="1">
      <alignment horizontal="left"/>
    </xf>
    <xf numFmtId="0" fontId="1" fillId="0" borderId="0" xfId="1" applyFont="1" applyFill="1" applyAlignment="1">
      <alignment horizontal="center"/>
    </xf>
    <xf numFmtId="0" fontId="3" fillId="0" borderId="0" xfId="1" applyFont="1" applyAlignment="1">
      <alignment horizontal="left" vertical="top" wrapText="1"/>
    </xf>
    <xf numFmtId="0" fontId="3" fillId="0" borderId="0" xfId="1" applyFont="1" applyAlignment="1">
      <alignment horizontal="left" vertical="top"/>
    </xf>
    <xf numFmtId="0" fontId="3" fillId="3" borderId="0" xfId="1" applyFont="1" applyFill="1" applyAlignment="1">
      <alignment horizontal="left" vertical="top" wrapText="1"/>
    </xf>
    <xf numFmtId="0" fontId="2" fillId="0" borderId="0" xfId="1" applyFont="1" applyAlignment="1">
      <alignment horizontal="left"/>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4" xfId="1" applyFont="1" applyBorder="1" applyAlignment="1">
      <alignment horizontal="center" vertical="center"/>
    </xf>
    <xf numFmtId="165" fontId="3" fillId="0" borderId="0" xfId="1" applyNumberFormat="1" applyFont="1" applyAlignment="1">
      <alignment horizontal="left" vertical="top" wrapText="1"/>
    </xf>
    <xf numFmtId="0" fontId="3" fillId="0" borderId="0" xfId="1" applyFont="1" applyFill="1" applyAlignment="1">
      <alignment horizontal="left" vertical="top" wrapText="1"/>
    </xf>
    <xf numFmtId="0" fontId="3" fillId="3" borderId="0" xfId="1" applyFont="1" applyFill="1" applyAlignment="1">
      <alignment horizontal="left" vertical="top"/>
    </xf>
    <xf numFmtId="0" fontId="3" fillId="0" borderId="0" xfId="1" applyFont="1" applyFill="1" applyAlignment="1">
      <alignment horizontal="left" vertical="center" wrapText="1"/>
    </xf>
    <xf numFmtId="0" fontId="3" fillId="0" borderId="4" xfId="1" applyFont="1" applyBorder="1" applyAlignment="1">
      <alignment horizontal="center" vertical="center" wrapText="1"/>
    </xf>
    <xf numFmtId="165" fontId="3" fillId="3" borderId="0" xfId="1" applyNumberFormat="1" applyFont="1" applyFill="1" applyAlignment="1">
      <alignment horizontal="left" vertical="top" wrapText="1"/>
    </xf>
    <xf numFmtId="0" fontId="3" fillId="3" borderId="0" xfId="1" applyFont="1" applyFill="1" applyAlignment="1">
      <alignment horizontal="left" vertical="center" wrapText="1"/>
    </xf>
    <xf numFmtId="0" fontId="3" fillId="0" borderId="0" xfId="1" applyFont="1" applyAlignment="1">
      <alignment horizontal="left"/>
    </xf>
    <xf numFmtId="0" fontId="3" fillId="0" borderId="0" xfId="1" applyFont="1" applyAlignment="1">
      <alignment horizontal="left" wrapText="1"/>
    </xf>
    <xf numFmtId="1" fontId="2" fillId="4" borderId="0" xfId="1" applyNumberFormat="1" applyFont="1" applyFill="1" applyAlignment="1">
      <alignment horizontal="left" wrapText="1"/>
    </xf>
    <xf numFmtId="0" fontId="3" fillId="4" borderId="6" xfId="1" applyFont="1" applyFill="1" applyBorder="1" applyAlignment="1">
      <alignment horizontal="center"/>
    </xf>
    <xf numFmtId="0" fontId="3" fillId="4" borderId="19" xfId="1" applyFont="1" applyFill="1" applyBorder="1" applyAlignment="1">
      <alignment horizontal="center" wrapText="1"/>
    </xf>
    <xf numFmtId="0" fontId="3" fillId="4" borderId="18" xfId="1" applyFont="1" applyFill="1" applyBorder="1" applyAlignment="1">
      <alignment horizontal="center"/>
    </xf>
    <xf numFmtId="0" fontId="3" fillId="4" borderId="6" xfId="1" applyFont="1" applyFill="1" applyBorder="1" applyAlignment="1">
      <alignment horizontal="center" wrapText="1"/>
    </xf>
    <xf numFmtId="0" fontId="3" fillId="4" borderId="21" xfId="1" applyFont="1" applyFill="1" applyBorder="1" applyAlignment="1">
      <alignment horizontal="center"/>
    </xf>
    <xf numFmtId="3" fontId="3" fillId="4" borderId="21" xfId="1" applyNumberFormat="1" applyFont="1" applyFill="1" applyBorder="1" applyAlignment="1">
      <alignment horizontal="center"/>
    </xf>
    <xf numFmtId="0" fontId="5" fillId="4" borderId="18" xfId="1" applyFont="1" applyFill="1" applyBorder="1" applyAlignment="1">
      <alignment horizontal="center" wrapText="1"/>
    </xf>
    <xf numFmtId="0" fontId="5" fillId="4" borderId="18" xfId="1" applyFont="1" applyFill="1" applyBorder="1" applyAlignment="1">
      <alignment horizontal="center"/>
    </xf>
    <xf numFmtId="1" fontId="2" fillId="4" borderId="0" xfId="1" applyNumberFormat="1" applyFont="1" applyFill="1" applyAlignment="1">
      <alignment horizontal="left"/>
    </xf>
    <xf numFmtId="0" fontId="1" fillId="0" borderId="0" xfId="1" applyAlignment="1">
      <alignment vertical="center" wrapText="1"/>
    </xf>
    <xf numFmtId="0" fontId="3" fillId="3" borderId="0" xfId="1" applyFont="1" applyFill="1" applyBorder="1" applyAlignment="1">
      <alignment horizontal="left" vertical="top" wrapText="1"/>
    </xf>
    <xf numFmtId="0" fontId="3" fillId="4" borderId="0" xfId="1" applyFont="1" applyFill="1" applyAlignment="1">
      <alignment horizontal="left" vertical="top" wrapText="1"/>
    </xf>
    <xf numFmtId="0" fontId="3" fillId="4" borderId="0" xfId="1" applyFont="1" applyFill="1" applyBorder="1" applyAlignment="1">
      <alignment vertical="top" wrapText="1"/>
    </xf>
    <xf numFmtId="0" fontId="1" fillId="0" borderId="0" xfId="1" applyBorder="1" applyAlignment="1">
      <alignment vertical="top" wrapText="1"/>
    </xf>
    <xf numFmtId="0" fontId="3" fillId="0" borderId="0" xfId="7" applyFont="1" applyAlignment="1">
      <alignment horizontal="left"/>
    </xf>
    <xf numFmtId="0" fontId="5" fillId="4" borderId="0" xfId="1" applyFont="1" applyFill="1" applyAlignment="1">
      <alignment horizontal="center" vertical="center" wrapText="1"/>
    </xf>
    <xf numFmtId="0" fontId="5" fillId="4" borderId="4" xfId="1" applyFont="1" applyFill="1" applyBorder="1" applyAlignment="1">
      <alignment horizontal="center" wrapText="1"/>
    </xf>
    <xf numFmtId="0" fontId="3" fillId="4" borderId="2" xfId="1" applyFont="1" applyFill="1" applyBorder="1" applyAlignment="1">
      <alignment horizontal="center" vertical="center" wrapText="1"/>
    </xf>
    <xf numFmtId="0" fontId="1" fillId="0" borderId="6" xfId="1" applyBorder="1" applyAlignment="1">
      <alignment horizontal="center" vertical="center" wrapText="1"/>
    </xf>
    <xf numFmtId="0" fontId="5" fillId="4" borderId="0"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3" fillId="4" borderId="23" xfId="1" applyFont="1" applyFill="1" applyBorder="1" applyAlignment="1">
      <alignment horizontal="left" vertical="center"/>
    </xf>
    <xf numFmtId="0" fontId="1" fillId="0" borderId="0" xfId="1" applyFont="1" applyAlignment="1">
      <alignment vertical="center"/>
    </xf>
    <xf numFmtId="0" fontId="3" fillId="4" borderId="23" xfId="1" applyFont="1" applyFill="1" applyBorder="1" applyAlignment="1">
      <alignment vertical="center"/>
    </xf>
    <xf numFmtId="0" fontId="1" fillId="0" borderId="0" xfId="1" applyAlignment="1">
      <alignment vertical="center"/>
    </xf>
    <xf numFmtId="0" fontId="5" fillId="4" borderId="6" xfId="1" applyFont="1" applyFill="1" applyBorder="1" applyAlignment="1">
      <alignment horizontal="center" wrapText="1"/>
    </xf>
    <xf numFmtId="1" fontId="2" fillId="4" borderId="0" xfId="1" applyNumberFormat="1" applyFont="1" applyFill="1" applyAlignment="1">
      <alignment wrapText="1"/>
    </xf>
    <xf numFmtId="0" fontId="1" fillId="4" borderId="0" xfId="1" applyFill="1" applyAlignment="1">
      <alignment wrapText="1"/>
    </xf>
    <xf numFmtId="0" fontId="1" fillId="4" borderId="0" xfId="1" applyFill="1" applyAlignment="1"/>
    <xf numFmtId="1" fontId="2" fillId="4" borderId="0" xfId="1" applyNumberFormat="1" applyFont="1" applyFill="1" applyBorder="1" applyAlignment="1">
      <alignment horizontal="left"/>
    </xf>
    <xf numFmtId="1" fontId="2" fillId="4" borderId="4" xfId="1" applyNumberFormat="1" applyFont="1" applyFill="1" applyBorder="1" applyAlignment="1">
      <alignment horizontal="center"/>
    </xf>
    <xf numFmtId="0" fontId="2" fillId="4" borderId="4" xfId="1" applyFont="1" applyFill="1" applyBorder="1" applyAlignment="1">
      <alignment horizontal="center" wrapText="1"/>
    </xf>
    <xf numFmtId="0" fontId="3" fillId="0" borderId="0" xfId="1" applyFont="1" applyFill="1" applyAlignment="1" applyProtection="1">
      <alignment vertical="top" wrapText="1"/>
    </xf>
    <xf numFmtId="0" fontId="3" fillId="0" borderId="0" xfId="1" applyFont="1" applyAlignment="1" applyProtection="1">
      <alignment horizontal="left"/>
    </xf>
    <xf numFmtId="0" fontId="2" fillId="0" borderId="0" xfId="1" applyFont="1" applyFill="1" applyAlignment="1" applyProtection="1">
      <alignment horizontal="left" wrapText="1"/>
    </xf>
    <xf numFmtId="0" fontId="2" fillId="0" borderId="0" xfId="1" applyFont="1" applyAlignment="1" applyProtection="1">
      <alignment horizontal="left"/>
    </xf>
    <xf numFmtId="0" fontId="5" fillId="0" borderId="0" xfId="2" applyFont="1" applyBorder="1" applyAlignment="1" applyProtection="1">
      <alignment horizontal="right" vertical="center" indent="1"/>
      <protection locked="0" hidden="1"/>
    </xf>
    <xf numFmtId="0" fontId="2" fillId="2" borderId="3" xfId="1" applyFont="1" applyFill="1" applyBorder="1" applyAlignment="1" applyProtection="1">
      <alignment horizontal="left"/>
      <protection hidden="1"/>
    </xf>
    <xf numFmtId="0" fontId="2" fillId="2" borderId="4" xfId="1" applyFont="1" applyFill="1" applyBorder="1" applyAlignment="1" applyProtection="1">
      <alignment horizontal="left"/>
      <protection hidden="1"/>
    </xf>
    <xf numFmtId="0" fontId="2" fillId="2" borderId="5" xfId="1" applyFont="1" applyFill="1" applyBorder="1" applyAlignment="1" applyProtection="1">
      <alignment horizontal="left"/>
      <protection hidden="1"/>
    </xf>
    <xf numFmtId="0" fontId="3" fillId="0" borderId="0" xfId="6" applyFont="1" applyFill="1" applyAlignment="1">
      <alignment horizontal="left" wrapText="1"/>
    </xf>
    <xf numFmtId="0" fontId="6" fillId="0" borderId="1" xfId="1" applyFont="1" applyFill="1" applyBorder="1" applyAlignment="1" applyProtection="1">
      <alignment horizontal="center"/>
      <protection locked="0"/>
    </xf>
    <xf numFmtId="0" fontId="6" fillId="0" borderId="2" xfId="1" applyFont="1" applyFill="1" applyBorder="1" applyAlignment="1" applyProtection="1">
      <alignment horizontal="center"/>
      <protection locked="0"/>
    </xf>
    <xf numFmtId="0" fontId="6" fillId="3" borderId="3" xfId="1" applyFont="1" applyFill="1" applyBorder="1" applyAlignment="1" applyProtection="1">
      <alignment horizontal="center"/>
      <protection locked="0"/>
    </xf>
    <xf numFmtId="0" fontId="6" fillId="3" borderId="4" xfId="1" applyFont="1" applyFill="1" applyBorder="1" applyAlignment="1" applyProtection="1">
      <alignment horizontal="center"/>
      <protection locked="0"/>
    </xf>
    <xf numFmtId="0" fontId="2" fillId="0" borderId="6" xfId="1" applyFont="1" applyBorder="1" applyAlignment="1">
      <alignment horizontal="center" vertical="center"/>
    </xf>
    <xf numFmtId="3" fontId="3" fillId="0" borderId="2" xfId="1" applyNumberFormat="1" applyFont="1" applyBorder="1" applyAlignment="1">
      <alignment horizontal="center" vertical="center" wrapText="1"/>
    </xf>
    <xf numFmtId="3" fontId="3" fillId="0" borderId="6" xfId="1" applyNumberFormat="1" applyFont="1" applyBorder="1" applyAlignment="1">
      <alignment horizontal="center" vertical="center" wrapText="1"/>
    </xf>
    <xf numFmtId="165" fontId="3" fillId="0" borderId="2" xfId="1" applyNumberFormat="1" applyFont="1" applyBorder="1" applyAlignment="1">
      <alignment horizontal="center" vertical="center" wrapText="1"/>
    </xf>
    <xf numFmtId="165" fontId="3" fillId="0" borderId="6" xfId="1" applyNumberFormat="1" applyFont="1" applyBorder="1" applyAlignment="1">
      <alignment horizontal="center" vertical="center" wrapText="1"/>
    </xf>
    <xf numFmtId="165" fontId="3" fillId="0" borderId="4" xfId="1" applyNumberFormat="1" applyFont="1" applyBorder="1" applyAlignment="1">
      <alignment horizontal="center" vertical="center" wrapText="1"/>
    </xf>
    <xf numFmtId="0" fontId="3" fillId="0" borderId="0" xfId="3" applyFont="1" applyBorder="1" applyAlignment="1">
      <alignment horizontal="center" vertical="center" wrapText="1"/>
      <protection locked="0"/>
    </xf>
    <xf numFmtId="0" fontId="36" fillId="15" borderId="0" xfId="0" applyFont="1" applyFill="1" applyAlignment="1">
      <alignment horizontal="left" vertical="center" wrapText="1"/>
    </xf>
    <xf numFmtId="0" fontId="3" fillId="0" borderId="0" xfId="0" applyFont="1" applyAlignment="1" applyProtection="1">
      <alignment horizontal="left" wrapText="1"/>
    </xf>
    <xf numFmtId="0" fontId="2" fillId="2" borderId="3" xfId="1" applyFont="1" applyFill="1" applyBorder="1" applyAlignment="1" applyProtection="1">
      <alignment horizontal="center"/>
      <protection hidden="1"/>
    </xf>
    <xf numFmtId="0" fontId="2" fillId="2" borderId="4" xfId="1" applyFont="1" applyFill="1" applyBorder="1" applyAlignment="1" applyProtection="1">
      <alignment horizontal="center"/>
      <protection hidden="1"/>
    </xf>
    <xf numFmtId="0" fontId="2" fillId="2" borderId="5" xfId="1" applyFont="1" applyFill="1" applyBorder="1" applyAlignment="1" applyProtection="1">
      <alignment horizontal="center"/>
      <protection hidden="1"/>
    </xf>
    <xf numFmtId="0" fontId="6" fillId="0" borderId="3" xfId="1" applyFont="1" applyFill="1" applyBorder="1" applyAlignment="1" applyProtection="1">
      <alignment horizontal="center"/>
      <protection locked="0"/>
    </xf>
    <xf numFmtId="0" fontId="6" fillId="0" borderId="4" xfId="1" applyFont="1" applyFill="1" applyBorder="1" applyAlignment="1" applyProtection="1">
      <alignment horizontal="center"/>
      <protection locked="0"/>
    </xf>
    <xf numFmtId="0" fontId="3" fillId="0" borderId="0" xfId="0" applyFont="1" applyAlignment="1">
      <alignment horizontal="left" wrapText="1"/>
    </xf>
    <xf numFmtId="0" fontId="3" fillId="0" borderId="0" xfId="0" applyFont="1" applyAlignment="1" applyProtection="1">
      <alignment horizontal="left"/>
    </xf>
    <xf numFmtId="0" fontId="2" fillId="0" borderId="3" xfId="1" applyFont="1" applyFill="1" applyBorder="1" applyAlignment="1" applyProtection="1">
      <alignment horizontal="center"/>
      <protection hidden="1"/>
    </xf>
    <xf numFmtId="0" fontId="2" fillId="0" borderId="4" xfId="1" applyFont="1" applyFill="1" applyBorder="1" applyAlignment="1" applyProtection="1">
      <alignment horizontal="center"/>
      <protection hidden="1"/>
    </xf>
    <xf numFmtId="0" fontId="3" fillId="4" borderId="4" xfId="1" applyFont="1" applyFill="1" applyBorder="1" applyAlignment="1">
      <alignment horizontal="center" wrapText="1"/>
    </xf>
    <xf numFmtId="0" fontId="3" fillId="0" borderId="4" xfId="1" applyFont="1" applyBorder="1" applyAlignment="1">
      <alignment horizontal="center"/>
    </xf>
    <xf numFmtId="0" fontId="2" fillId="0" borderId="0" xfId="1" applyFont="1" applyAlignment="1">
      <alignment horizontal="left" vertical="top" wrapText="1"/>
    </xf>
    <xf numFmtId="165" fontId="3" fillId="0" borderId="4" xfId="1" applyNumberFormat="1" applyFont="1" applyBorder="1" applyAlignment="1">
      <alignment horizontal="center"/>
    </xf>
    <xf numFmtId="0" fontId="6" fillId="0" borderId="6" xfId="1" applyFont="1" applyFill="1" applyBorder="1" applyAlignment="1" applyProtection="1">
      <alignment horizontal="center"/>
      <protection locked="0"/>
    </xf>
    <xf numFmtId="0" fontId="2" fillId="0" borderId="0" xfId="0" applyFont="1" applyAlignment="1" applyProtection="1">
      <alignment horizontal="left" wrapText="1"/>
    </xf>
    <xf numFmtId="0" fontId="3" fillId="0" borderId="2" xfId="1" applyFont="1" applyBorder="1" applyAlignment="1" applyProtection="1">
      <alignment horizontal="left" vertical="center"/>
      <protection hidden="1"/>
    </xf>
    <xf numFmtId="0" fontId="3" fillId="0" borderId="6" xfId="1" applyFont="1" applyBorder="1" applyAlignment="1" applyProtection="1">
      <alignment horizontal="left" vertical="center"/>
      <protection hidden="1"/>
    </xf>
    <xf numFmtId="165" fontId="3"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1" applyFont="1" applyAlignment="1" applyProtection="1">
      <alignment horizontal="left" vertical="top" wrapText="1"/>
    </xf>
    <xf numFmtId="0" fontId="3" fillId="0" borderId="0" xfId="1" applyFont="1" applyFill="1" applyAlignment="1">
      <alignment horizontal="left" wrapText="1"/>
    </xf>
    <xf numFmtId="0" fontId="3" fillId="0" borderId="0" xfId="1" applyFont="1" applyAlignment="1" applyProtection="1">
      <alignment horizontal="left" wrapText="1"/>
    </xf>
    <xf numFmtId="0" fontId="3" fillId="0" borderId="0" xfId="6" applyFont="1" applyFill="1" applyAlignment="1" applyProtection="1">
      <alignment horizontal="left" wrapText="1"/>
    </xf>
    <xf numFmtId="0" fontId="3" fillId="0" borderId="0" xfId="0" applyFont="1" applyAlignment="1" applyProtection="1">
      <alignment horizontal="left" vertical="center"/>
    </xf>
    <xf numFmtId="0" fontId="0" fillId="0" borderId="0" xfId="0" applyAlignment="1" applyProtection="1">
      <alignment vertical="center"/>
    </xf>
    <xf numFmtId="0" fontId="3" fillId="0" borderId="0" xfId="0" applyFont="1" applyAlignment="1" applyProtection="1">
      <alignment vertical="top" wrapText="1"/>
    </xf>
    <xf numFmtId="0" fontId="3" fillId="0" borderId="0" xfId="0" applyFont="1" applyAlignment="1">
      <alignment horizontal="left" vertical="top" wrapText="1"/>
    </xf>
    <xf numFmtId="0" fontId="2" fillId="0" borderId="0" xfId="0" applyFont="1" applyAlignment="1" applyProtection="1">
      <alignment horizontal="left"/>
    </xf>
    <xf numFmtId="0" fontId="3" fillId="0" borderId="4" xfId="0" applyFont="1" applyBorder="1" applyAlignment="1">
      <alignment horizontal="center" vertical="center" wrapText="1"/>
    </xf>
    <xf numFmtId="0" fontId="3" fillId="0" borderId="0" xfId="7" applyFont="1" applyAlignment="1" applyProtection="1">
      <alignment horizontal="left"/>
    </xf>
    <xf numFmtId="0" fontId="0" fillId="0" borderId="0" xfId="0" applyAlignment="1" applyProtection="1"/>
    <xf numFmtId="3" fontId="3" fillId="0" borderId="2"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2" fillId="2" borderId="3" xfId="1" applyFont="1" applyFill="1" applyBorder="1" applyAlignment="1" applyProtection="1">
      <alignment horizontal="center"/>
      <protection locked="0"/>
    </xf>
    <xf numFmtId="0" fontId="2" fillId="2" borderId="4" xfId="1" applyFont="1" applyFill="1" applyBorder="1" applyAlignment="1" applyProtection="1">
      <alignment horizontal="center"/>
      <protection locked="0"/>
    </xf>
    <xf numFmtId="0" fontId="2" fillId="2" borderId="5" xfId="1" applyFont="1" applyFill="1" applyBorder="1" applyAlignment="1" applyProtection="1">
      <alignment horizontal="center"/>
      <protection locked="0"/>
    </xf>
    <xf numFmtId="0" fontId="2" fillId="2" borderId="3" xfId="1" applyFont="1" applyFill="1" applyBorder="1" applyAlignment="1" applyProtection="1">
      <alignment horizontal="center"/>
    </xf>
    <xf numFmtId="0" fontId="2" fillId="2" borderId="5" xfId="1" applyFont="1" applyFill="1" applyBorder="1" applyAlignment="1" applyProtection="1">
      <alignment horizontal="center"/>
    </xf>
    <xf numFmtId="0" fontId="3" fillId="0" borderId="4" xfId="1" applyFont="1" applyBorder="1" applyAlignment="1">
      <alignment horizontal="center" vertical="top" wrapText="1"/>
    </xf>
    <xf numFmtId="0" fontId="2" fillId="0" borderId="0" xfId="3" applyFont="1" applyAlignment="1" applyProtection="1">
      <alignment horizontal="left"/>
    </xf>
    <xf numFmtId="0" fontId="2" fillId="2" borderId="7" xfId="1" applyFont="1" applyFill="1" applyBorder="1" applyAlignment="1" applyProtection="1">
      <alignment horizontal="center"/>
      <protection hidden="1"/>
    </xf>
    <xf numFmtId="0" fontId="2" fillId="0" borderId="7" xfId="1" applyFont="1" applyFill="1" applyBorder="1" applyAlignment="1" applyProtection="1">
      <alignment horizontal="center"/>
      <protection hidden="1"/>
    </xf>
    <xf numFmtId="3" fontId="3" fillId="0" borderId="4" xfId="1" applyNumberFormat="1" applyFont="1" applyBorder="1" applyAlignment="1">
      <alignment horizontal="center" vertical="center" wrapText="1"/>
    </xf>
    <xf numFmtId="165" fontId="3" fillId="0" borderId="4" xfId="1" applyNumberFormat="1" applyFont="1" applyBorder="1" applyAlignment="1" applyProtection="1">
      <alignment horizontal="center" vertical="center" wrapText="1"/>
    </xf>
    <xf numFmtId="0" fontId="3" fillId="3" borderId="0" xfId="1" applyFont="1" applyFill="1" applyAlignment="1">
      <alignment horizontal="left"/>
    </xf>
    <xf numFmtId="165" fontId="3" fillId="0" borderId="0" xfId="1" applyNumberFormat="1" applyFont="1" applyAlignment="1">
      <alignment horizontal="left" wrapText="1"/>
    </xf>
    <xf numFmtId="0" fontId="3" fillId="3" borderId="0" xfId="0" applyFont="1" applyFill="1" applyAlignment="1">
      <alignment horizontal="left"/>
    </xf>
    <xf numFmtId="0" fontId="3" fillId="3" borderId="0" xfId="0" applyFont="1" applyFill="1" applyAlignment="1">
      <alignment horizontal="left" wrapText="1"/>
    </xf>
    <xf numFmtId="0" fontId="3" fillId="3" borderId="0" xfId="6" applyFont="1" applyFill="1" applyAlignment="1">
      <alignment horizontal="left" wrapText="1"/>
    </xf>
    <xf numFmtId="0" fontId="2" fillId="3" borderId="0" xfId="3" applyFont="1" applyFill="1" applyAlignment="1">
      <alignment horizontal="left"/>
      <protection locked="0"/>
    </xf>
    <xf numFmtId="0" fontId="2" fillId="3" borderId="0" xfId="1" applyFont="1" applyFill="1" applyAlignment="1">
      <alignment horizontal="left"/>
    </xf>
    <xf numFmtId="0" fontId="2" fillId="3" borderId="0" xfId="0" applyFont="1" applyFill="1" applyAlignment="1" applyProtection="1">
      <alignment horizontal="left"/>
    </xf>
    <xf numFmtId="0" fontId="3" fillId="3" borderId="0" xfId="7" applyFont="1" applyFill="1" applyAlignment="1">
      <alignment horizontal="left"/>
    </xf>
    <xf numFmtId="0" fontId="3" fillId="3" borderId="0" xfId="1" applyFont="1" applyFill="1" applyAlignment="1">
      <alignment vertical="top" wrapText="1"/>
    </xf>
    <xf numFmtId="0" fontId="3" fillId="3" borderId="0" xfId="0" applyFont="1" applyFill="1" applyAlignment="1">
      <alignment horizontal="left" vertical="top" wrapText="1"/>
    </xf>
    <xf numFmtId="0" fontId="3" fillId="3" borderId="0" xfId="6" applyFont="1" applyFill="1" applyAlignment="1">
      <alignment vertical="top" wrapText="1"/>
    </xf>
    <xf numFmtId="0" fontId="1" fillId="3" borderId="0" xfId="1" applyFill="1" applyAlignment="1">
      <alignment vertical="top" wrapText="1"/>
    </xf>
    <xf numFmtId="0" fontId="5" fillId="3" borderId="0" xfId="0" applyFont="1" applyFill="1" applyAlignment="1">
      <alignment horizontal="left" wrapText="1"/>
    </xf>
    <xf numFmtId="3" fontId="3" fillId="3" borderId="4" xfId="1" applyNumberFormat="1" applyFont="1" applyFill="1" applyBorder="1" applyAlignment="1">
      <alignment horizontal="center" vertical="center" wrapText="1"/>
    </xf>
    <xf numFmtId="0" fontId="3" fillId="3" borderId="4" xfId="3" applyFont="1" applyFill="1" applyBorder="1" applyAlignment="1">
      <alignment horizontal="center" vertical="center" wrapText="1"/>
      <protection locked="0"/>
    </xf>
    <xf numFmtId="0" fontId="2" fillId="0" borderId="3" xfId="1" applyFont="1" applyFill="1" applyBorder="1" applyAlignment="1" applyProtection="1">
      <alignment horizontal="left"/>
      <protection locked="0"/>
    </xf>
    <xf numFmtId="0" fontId="2" fillId="0" borderId="4" xfId="1" applyFont="1" applyFill="1" applyBorder="1" applyAlignment="1" applyProtection="1">
      <alignment horizontal="left"/>
      <protection locked="0"/>
    </xf>
    <xf numFmtId="0" fontId="2" fillId="0" borderId="5" xfId="1" applyFont="1" applyFill="1" applyBorder="1" applyAlignment="1" applyProtection="1">
      <alignment horizontal="left"/>
      <protection locked="0"/>
    </xf>
  </cellXfs>
  <cellStyles count="14">
    <cellStyle name="Comma 2" xfId="8"/>
    <cellStyle name="Hyperlink" xfId="2" builtinId="8"/>
    <cellStyle name="Hyperlink_SFR33_2009Tablesv2" xfId="13"/>
    <cellStyle name="Normal" xfId="0" builtinId="0"/>
    <cellStyle name="Normal 2" xfId="9"/>
    <cellStyle name="Normal 2 2" xfId="1"/>
    <cellStyle name="Normal 2 3" xfId="10"/>
    <cellStyle name="Normal 3" xfId="11"/>
    <cellStyle name="Normal 3 2" xfId="12"/>
    <cellStyle name="Normal_GCSESFR_Jan05_skeletontabsv1.2" xfId="7"/>
    <cellStyle name="Normal_SFR04_fin_Table 4_pr" xfId="6"/>
    <cellStyle name="Normal_SfrOct00tabs2" xfId="4"/>
    <cellStyle name="Normal_Table02a_jv" xfId="3"/>
    <cellStyle name="Normal_table1_MN" xfId="5"/>
  </cellStyles>
  <dxfs count="245">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bgColor indexed="51"/>
        </patternFill>
      </fil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3" formatCode="#,##0"/>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2" name="Text Box 2"/>
        <xdr:cNvSpPr txBox="1">
          <a:spLocks noChangeArrowheads="1"/>
        </xdr:cNvSpPr>
      </xdr:nvSpPr>
      <xdr:spPr bwMode="auto">
        <a:xfrm>
          <a:off x="48768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3" name="Text Box 4"/>
        <xdr:cNvSpPr txBox="1">
          <a:spLocks noChangeArrowheads="1"/>
        </xdr:cNvSpPr>
      </xdr:nvSpPr>
      <xdr:spPr bwMode="auto">
        <a:xfrm>
          <a:off x="48768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 name="Text Box 6"/>
        <xdr:cNvSpPr txBox="1">
          <a:spLocks noChangeArrowheads="1"/>
        </xdr:cNvSpPr>
      </xdr:nvSpPr>
      <xdr:spPr bwMode="auto">
        <a:xfrm>
          <a:off x="48768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Box 2"/>
        <xdr:cNvSpPr txBox="1">
          <a:spLocks noChangeArrowheads="1"/>
        </xdr:cNvSpPr>
      </xdr:nvSpPr>
      <xdr:spPr bwMode="auto">
        <a:xfrm>
          <a:off x="30480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 name="Text Box 4"/>
        <xdr:cNvSpPr txBox="1">
          <a:spLocks noChangeArrowheads="1"/>
        </xdr:cNvSpPr>
      </xdr:nvSpPr>
      <xdr:spPr bwMode="auto">
        <a:xfrm>
          <a:off x="30480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5" name="Text Box 6"/>
        <xdr:cNvSpPr txBox="1">
          <a:spLocks noChangeArrowheads="1"/>
        </xdr:cNvSpPr>
      </xdr:nvSpPr>
      <xdr:spPr bwMode="auto">
        <a:xfrm>
          <a:off x="30480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 name="Text Box 8"/>
        <xdr:cNvSpPr txBox="1">
          <a:spLocks noChangeArrowheads="1"/>
        </xdr:cNvSpPr>
      </xdr:nvSpPr>
      <xdr:spPr bwMode="auto">
        <a:xfrm>
          <a:off x="30480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 name="Text Box 10"/>
        <xdr:cNvSpPr txBox="1">
          <a:spLocks noChangeArrowheads="1"/>
        </xdr:cNvSpPr>
      </xdr:nvSpPr>
      <xdr:spPr bwMode="auto">
        <a:xfrm>
          <a:off x="30480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 name="Text Box 12"/>
        <xdr:cNvSpPr txBox="1">
          <a:spLocks noChangeArrowheads="1"/>
        </xdr:cNvSpPr>
      </xdr:nvSpPr>
      <xdr:spPr bwMode="auto">
        <a:xfrm>
          <a:off x="304800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30"/>
  <sheetViews>
    <sheetView showGridLines="0" tabSelected="1" workbookViewId="0">
      <selection sqref="A1:B1"/>
    </sheetView>
  </sheetViews>
  <sheetFormatPr defaultRowHeight="12.75" x14ac:dyDescent="0.2"/>
  <cols>
    <col min="1" max="1" width="9.7109375" style="373" customWidth="1"/>
    <col min="2" max="2" width="139.85546875" style="373" bestFit="1" customWidth="1"/>
    <col min="3" max="16384" width="9.140625" style="373"/>
  </cols>
  <sheetData>
    <row r="1" spans="1:11" x14ac:dyDescent="0.2">
      <c r="A1" s="711" t="s">
        <v>677</v>
      </c>
      <c r="B1" s="711"/>
      <c r="C1" s="178"/>
      <c r="D1" s="170"/>
      <c r="E1" s="170"/>
      <c r="F1" s="170"/>
    </row>
    <row r="2" spans="1:11" x14ac:dyDescent="0.2">
      <c r="A2" s="569"/>
      <c r="B2" s="569"/>
      <c r="C2" s="569"/>
      <c r="D2" s="569"/>
      <c r="E2" s="569"/>
    </row>
    <row r="3" spans="1:11" x14ac:dyDescent="0.2">
      <c r="A3" s="570" t="s">
        <v>463</v>
      </c>
      <c r="B3" s="569"/>
      <c r="C3" s="569"/>
      <c r="D3" s="569"/>
      <c r="E3" s="569"/>
    </row>
    <row r="4" spans="1:11" x14ac:dyDescent="0.2">
      <c r="A4" s="569"/>
      <c r="B4" s="569"/>
      <c r="C4" s="569"/>
      <c r="D4" s="569"/>
      <c r="E4" s="569"/>
    </row>
    <row r="5" spans="1:11" x14ac:dyDescent="0.2">
      <c r="A5" s="571" t="s">
        <v>464</v>
      </c>
      <c r="B5" s="572"/>
      <c r="C5" s="572"/>
      <c r="D5" s="572"/>
      <c r="E5" s="569"/>
    </row>
    <row r="6" spans="1:11" s="170" customFormat="1" x14ac:dyDescent="0.2">
      <c r="A6" s="573" t="s">
        <v>465</v>
      </c>
      <c r="B6" s="573" t="s">
        <v>466</v>
      </c>
      <c r="E6" s="178"/>
    </row>
    <row r="7" spans="1:11" s="170" customFormat="1" x14ac:dyDescent="0.2">
      <c r="A7" s="573" t="s">
        <v>467</v>
      </c>
      <c r="B7" s="573" t="s">
        <v>468</v>
      </c>
    </row>
    <row r="8" spans="1:11" s="170" customFormat="1" x14ac:dyDescent="0.2">
      <c r="A8" s="573" t="s">
        <v>469</v>
      </c>
      <c r="B8" s="573" t="s">
        <v>470</v>
      </c>
    </row>
    <row r="9" spans="1:11" s="170" customFormat="1" x14ac:dyDescent="0.2">
      <c r="A9" s="573" t="s">
        <v>471</v>
      </c>
      <c r="B9" s="573" t="s">
        <v>472</v>
      </c>
    </row>
    <row r="10" spans="1:11" s="170" customFormat="1" x14ac:dyDescent="0.2">
      <c r="A10" s="573" t="s">
        <v>473</v>
      </c>
      <c r="B10" s="573" t="s">
        <v>474</v>
      </c>
    </row>
    <row r="11" spans="1:11" s="170" customFormat="1" x14ac:dyDescent="0.2">
      <c r="A11" s="573" t="s">
        <v>475</v>
      </c>
      <c r="B11" s="573" t="s">
        <v>476</v>
      </c>
    </row>
    <row r="12" spans="1:11" s="170" customFormat="1" x14ac:dyDescent="0.2">
      <c r="A12" s="573" t="s">
        <v>477</v>
      </c>
      <c r="B12" s="573" t="s">
        <v>478</v>
      </c>
      <c r="C12" s="574"/>
      <c r="D12" s="574"/>
      <c r="E12" s="574"/>
      <c r="F12" s="574"/>
      <c r="G12" s="574"/>
      <c r="H12" s="574"/>
      <c r="I12" s="574"/>
      <c r="J12" s="574"/>
      <c r="K12" s="574"/>
    </row>
    <row r="13" spans="1:11" s="170" customFormat="1" x14ac:dyDescent="0.2">
      <c r="A13" s="573" t="s">
        <v>479</v>
      </c>
      <c r="B13" s="573" t="s">
        <v>571</v>
      </c>
    </row>
    <row r="14" spans="1:11" s="170" customFormat="1" x14ac:dyDescent="0.2">
      <c r="A14" s="573" t="s">
        <v>480</v>
      </c>
      <c r="B14" s="573" t="s">
        <v>668</v>
      </c>
    </row>
    <row r="15" spans="1:11" x14ac:dyDescent="0.2">
      <c r="A15" s="573" t="s">
        <v>481</v>
      </c>
      <c r="B15" s="573" t="s">
        <v>482</v>
      </c>
      <c r="C15" s="572"/>
      <c r="D15" s="572"/>
      <c r="E15" s="569"/>
    </row>
    <row r="16" spans="1:11" x14ac:dyDescent="0.2">
      <c r="A16" s="573" t="s">
        <v>483</v>
      </c>
      <c r="B16" s="573" t="s">
        <v>484</v>
      </c>
      <c r="C16" s="572"/>
      <c r="D16" s="572"/>
      <c r="E16" s="569"/>
    </row>
    <row r="17" spans="1:5" x14ac:dyDescent="0.2">
      <c r="A17" s="573" t="s">
        <v>494</v>
      </c>
      <c r="B17" s="573" t="s">
        <v>485</v>
      </c>
      <c r="C17" s="572"/>
      <c r="D17" s="572"/>
      <c r="E17" s="569"/>
    </row>
    <row r="18" spans="1:5" x14ac:dyDescent="0.2">
      <c r="A18" s="573" t="s">
        <v>486</v>
      </c>
      <c r="B18" s="573" t="s">
        <v>487</v>
      </c>
      <c r="C18" s="572"/>
      <c r="D18" s="572"/>
      <c r="E18" s="569"/>
    </row>
    <row r="19" spans="1:5" x14ac:dyDescent="0.2">
      <c r="A19" s="573" t="s">
        <v>488</v>
      </c>
      <c r="B19" s="573" t="s">
        <v>669</v>
      </c>
      <c r="C19" s="572"/>
      <c r="D19" s="572"/>
      <c r="E19" s="569"/>
    </row>
    <row r="20" spans="1:5" x14ac:dyDescent="0.2">
      <c r="A20" s="573" t="s">
        <v>489</v>
      </c>
      <c r="B20" s="573" t="s">
        <v>670</v>
      </c>
      <c r="C20" s="572"/>
      <c r="D20" s="572"/>
      <c r="E20" s="569"/>
    </row>
    <row r="21" spans="1:5" hidden="1" x14ac:dyDescent="0.2">
      <c r="A21" s="573" t="s">
        <v>490</v>
      </c>
      <c r="B21" s="573" t="s">
        <v>491</v>
      </c>
    </row>
    <row r="22" spans="1:5" hidden="1" x14ac:dyDescent="0.2">
      <c r="A22" s="573" t="s">
        <v>492</v>
      </c>
      <c r="B22" s="573" t="s">
        <v>493</v>
      </c>
    </row>
    <row r="23" spans="1:5" x14ac:dyDescent="0.2">
      <c r="A23" s="573" t="s">
        <v>554</v>
      </c>
      <c r="B23" s="573" t="s">
        <v>555</v>
      </c>
    </row>
    <row r="24" spans="1:5" x14ac:dyDescent="0.2">
      <c r="A24" s="573" t="s">
        <v>556</v>
      </c>
      <c r="B24" s="573" t="s">
        <v>493</v>
      </c>
    </row>
    <row r="25" spans="1:5" x14ac:dyDescent="0.2">
      <c r="A25" s="573" t="s">
        <v>557</v>
      </c>
      <c r="B25" s="573" t="s">
        <v>558</v>
      </c>
    </row>
    <row r="30" spans="1:5" ht="15.75" x14ac:dyDescent="0.25">
      <c r="B30" s="710"/>
    </row>
  </sheetData>
  <mergeCells count="1">
    <mergeCell ref="A1:B1"/>
  </mergeCells>
  <hyperlinks>
    <hyperlink ref="A6:B6" location="'Table 1a'!A1" display="Table 1a"/>
    <hyperlink ref="A7:B7" location="'Table 1b'!A1" display="Table 1b"/>
    <hyperlink ref="A13:B13" location="'Table 3c'!A1" display="Table 3c"/>
    <hyperlink ref="A15:B15" location="'Table 4a'!E3" display="Table 4a"/>
    <hyperlink ref="A16:B16" location="'Table 4b'!E3" display="Table 4b"/>
    <hyperlink ref="A10" location="'Table 2'!C5" display="Table 2"/>
    <hyperlink ref="A10:B10" location="'Table 2'!C5" display="Table 2"/>
    <hyperlink ref="A15" location="'Table 4a'!E3" display="Table 4a"/>
    <hyperlink ref="A21:B21" location="'Table S1a'!A1" display="Table S1a"/>
    <hyperlink ref="A22:B22" location="'Table S1b'!A1" display="Table S1b"/>
    <hyperlink ref="A14:B14" location="'Table 3d'!A1" display="Table 3d"/>
    <hyperlink ref="A13" location="'Table 3c'!A1" display="Table 3c"/>
    <hyperlink ref="A23:B23" location="'Table S1a'!A1" display="Table S1a "/>
    <hyperlink ref="A24:B24" location="'Table S1b'!A1" display="Table S1b"/>
    <hyperlink ref="A25:B25" location="'Table S2'!A1" display="Table S2"/>
    <hyperlink ref="A8:B8" location="'Table 1c'!A1" display="Table 1c"/>
    <hyperlink ref="A9:B9" location="'Table 1d '!A1" display="Table 1d"/>
    <hyperlink ref="A11:B11" location="'Table 3a'!A1" display="Table 3a"/>
    <hyperlink ref="A12:B12" location="'Table 3b'!A1" display="Table 3b"/>
    <hyperlink ref="A17:B17" location="'Table 5a'!A1" display="Table 5a"/>
    <hyperlink ref="A18:B18" location="'Table 5b'!A1" display="Table 5b"/>
    <hyperlink ref="A19:B19" location="'Table 6a'!A1" display="Table 6a"/>
    <hyperlink ref="A20:B20" location="'Table 6b'!A1" display="Table 6b"/>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39997558519241921"/>
  </sheetPr>
  <dimension ref="A1:AA51"/>
  <sheetViews>
    <sheetView showGridLines="0" zoomScaleNormal="100" workbookViewId="0"/>
  </sheetViews>
  <sheetFormatPr defaultRowHeight="11.25" x14ac:dyDescent="0.2"/>
  <cols>
    <col min="1" max="1" width="42.7109375" style="2" customWidth="1"/>
    <col min="2" max="2" width="6.28515625" style="2" customWidth="1"/>
    <col min="3" max="3" width="7.7109375" style="70" customWidth="1"/>
    <col min="4" max="4" width="0.85546875" style="70" customWidth="1"/>
    <col min="5" max="5" width="9.7109375" style="71" customWidth="1"/>
    <col min="6" max="10" width="9.7109375" style="6" customWidth="1"/>
    <col min="11" max="11" width="8.7109375" style="6" customWidth="1"/>
    <col min="12" max="12" width="8.7109375" style="2" customWidth="1"/>
    <col min="13" max="13" width="2.7109375" style="2" customWidth="1"/>
    <col min="14" max="14" width="11.7109375" style="2" customWidth="1"/>
    <col min="15" max="15" width="8.7109375" style="2" customWidth="1"/>
    <col min="16" max="16" width="1.7109375" style="2" customWidth="1"/>
    <col min="17" max="22" width="9.140625" style="2"/>
    <col min="23" max="23" width="10" style="2" hidden="1" customWidth="1"/>
    <col min="24" max="26" width="9.140625" style="2" hidden="1" customWidth="1"/>
    <col min="27" max="27" width="0" style="2" hidden="1" customWidth="1"/>
    <col min="28" max="16384" width="9.140625" style="2"/>
  </cols>
  <sheetData>
    <row r="1" spans="1:27" ht="13.5" customHeight="1" x14ac:dyDescent="0.2">
      <c r="A1" s="446" t="s">
        <v>0</v>
      </c>
      <c r="B1" s="446"/>
      <c r="C1" s="446"/>
      <c r="D1" s="446"/>
      <c r="E1" s="446"/>
      <c r="F1" s="446"/>
      <c r="G1" s="446"/>
      <c r="H1" s="446"/>
      <c r="I1" s="446"/>
      <c r="J1" s="446"/>
      <c r="K1" s="446"/>
      <c r="L1" s="1"/>
      <c r="W1" s="113"/>
    </row>
    <row r="2" spans="1:27" ht="13.5" customHeight="1" x14ac:dyDescent="0.2">
      <c r="A2" s="3" t="s">
        <v>506</v>
      </c>
      <c r="B2" s="3"/>
      <c r="C2" s="4"/>
      <c r="D2" s="4"/>
      <c r="E2" s="5"/>
      <c r="F2" s="5"/>
      <c r="G2" s="5"/>
      <c r="H2" s="5"/>
      <c r="I2" s="5"/>
      <c r="J2" s="5"/>
      <c r="L2" s="7" t="s">
        <v>1</v>
      </c>
      <c r="M2" s="8"/>
      <c r="N2" s="562"/>
      <c r="O2" s="563"/>
      <c r="P2" s="564"/>
      <c r="W2" s="9">
        <f>IF(N3="Boys",0,IF(N3="Girls",14,28))</f>
        <v>28</v>
      </c>
      <c r="X2" s="10" t="s">
        <v>2</v>
      </c>
      <c r="Y2" s="2" t="s">
        <v>153</v>
      </c>
      <c r="Z2" s="2">
        <v>2014</v>
      </c>
      <c r="AA2" s="2" t="s">
        <v>156</v>
      </c>
    </row>
    <row r="3" spans="1:27" ht="12.75" customHeight="1" x14ac:dyDescent="0.2">
      <c r="A3" s="11" t="s">
        <v>3</v>
      </c>
      <c r="B3" s="12"/>
      <c r="C3" s="4"/>
      <c r="D3" s="4"/>
      <c r="E3" s="5"/>
      <c r="F3" s="5"/>
      <c r="G3" s="5"/>
      <c r="H3" s="5"/>
      <c r="I3" s="5"/>
      <c r="J3" s="5"/>
      <c r="L3" s="14" t="s">
        <v>4</v>
      </c>
      <c r="M3" s="15"/>
      <c r="N3" s="771" t="s">
        <v>5</v>
      </c>
      <c r="O3" s="772"/>
      <c r="P3" s="561"/>
      <c r="W3" s="2" t="str">
        <f>IF($N$4=Z3,$Y$3,IF($N$4=Z2,$Y$2,IF($N$4=Z4,Y4,0)))</f>
        <v>Table3_2014Method</v>
      </c>
      <c r="X3" s="16" t="s">
        <v>6</v>
      </c>
      <c r="Y3" s="2" t="s">
        <v>154</v>
      </c>
      <c r="Z3" s="2">
        <v>2013</v>
      </c>
      <c r="AA3" s="2" t="s">
        <v>157</v>
      </c>
    </row>
    <row r="4" spans="1:27" ht="12.75" customHeight="1" x14ac:dyDescent="0.2">
      <c r="A4" s="11"/>
      <c r="B4" s="12"/>
      <c r="C4" s="4"/>
      <c r="D4" s="4"/>
      <c r="E4" s="5"/>
      <c r="F4" s="5"/>
      <c r="G4" s="5"/>
      <c r="H4" s="5"/>
      <c r="I4" s="5"/>
      <c r="L4" s="17" t="s">
        <v>7</v>
      </c>
      <c r="M4" s="18"/>
      <c r="N4" s="773">
        <v>2014</v>
      </c>
      <c r="O4" s="774"/>
      <c r="P4" s="19" t="str">
        <f>IF(N4=2014,"2",IF(N4=2013,"3",IF(N4="2014 Best Entry","4","")))</f>
        <v>2</v>
      </c>
      <c r="W4" s="2" t="str">
        <f>IF($N$4=Z3,$AA$3,IF($N$4=Z2,$AA$2,IF($N$4=Z4,AA4)))</f>
        <v>Denominators_2014Method</v>
      </c>
      <c r="X4" s="10" t="s">
        <v>5</v>
      </c>
      <c r="Y4" s="2" t="s">
        <v>155</v>
      </c>
      <c r="Z4" s="138" t="s">
        <v>432</v>
      </c>
      <c r="AA4" s="2" t="s">
        <v>158</v>
      </c>
    </row>
    <row r="5" spans="1:27" s="22" customFormat="1" ht="11.25" customHeight="1" x14ac:dyDescent="0.2">
      <c r="A5" s="20"/>
      <c r="B5" s="21"/>
      <c r="D5" s="21"/>
      <c r="E5" s="21"/>
      <c r="F5" s="23"/>
      <c r="G5" s="23"/>
      <c r="H5" s="23"/>
      <c r="I5" s="23"/>
      <c r="J5" s="23"/>
      <c r="K5" s="24"/>
      <c r="L5" s="775"/>
      <c r="M5" s="775"/>
      <c r="N5" s="775"/>
      <c r="O5" s="25"/>
      <c r="P5" s="26"/>
    </row>
    <row r="6" spans="1:27" ht="33.75" customHeight="1" x14ac:dyDescent="0.2">
      <c r="A6" s="27"/>
      <c r="B6" s="717" t="s">
        <v>8</v>
      </c>
      <c r="C6" s="776" t="s">
        <v>9</v>
      </c>
      <c r="D6" s="28"/>
      <c r="E6" s="778" t="s">
        <v>10</v>
      </c>
      <c r="F6" s="780" t="s">
        <v>11</v>
      </c>
      <c r="G6" s="780"/>
      <c r="H6" s="780"/>
      <c r="I6" s="780"/>
      <c r="J6" s="778" t="s">
        <v>12</v>
      </c>
      <c r="K6" s="780" t="s">
        <v>13</v>
      </c>
      <c r="L6" s="779"/>
      <c r="M6" s="29"/>
      <c r="N6" s="781" t="s">
        <v>14</v>
      </c>
      <c r="O6" s="781"/>
      <c r="P6" s="30"/>
    </row>
    <row r="7" spans="1:27" ht="45" customHeight="1" x14ac:dyDescent="0.2">
      <c r="A7" s="31"/>
      <c r="B7" s="718"/>
      <c r="C7" s="777"/>
      <c r="D7" s="32"/>
      <c r="E7" s="779"/>
      <c r="F7" s="33" t="s">
        <v>15</v>
      </c>
      <c r="G7" s="34" t="s">
        <v>16</v>
      </c>
      <c r="H7" s="33" t="s">
        <v>17</v>
      </c>
      <c r="I7" s="34" t="s">
        <v>18</v>
      </c>
      <c r="J7" s="779"/>
      <c r="K7" s="33" t="s">
        <v>19</v>
      </c>
      <c r="L7" s="33" t="s">
        <v>20</v>
      </c>
      <c r="M7" s="35"/>
      <c r="N7" s="36" t="s">
        <v>21</v>
      </c>
      <c r="O7" s="36" t="s">
        <v>22</v>
      </c>
      <c r="P7" s="37"/>
    </row>
    <row r="8" spans="1:27" ht="11.25" customHeight="1" x14ac:dyDescent="0.2">
      <c r="A8" s="38"/>
      <c r="B8" s="38"/>
      <c r="C8" s="39"/>
      <c r="D8" s="39"/>
      <c r="E8" s="40"/>
      <c r="F8" s="40"/>
      <c r="G8" s="41"/>
      <c r="H8" s="40"/>
      <c r="I8" s="41"/>
      <c r="J8" s="40"/>
      <c r="K8" s="40"/>
      <c r="L8" s="40"/>
    </row>
    <row r="9" spans="1:27" ht="11.25" customHeight="1" x14ac:dyDescent="0.2">
      <c r="A9" s="42" t="s">
        <v>439</v>
      </c>
      <c r="B9" s="43">
        <f ca="1">VLOOKUP($A9,INDIRECT($W$3),2,0)</f>
        <v>3037</v>
      </c>
      <c r="C9" s="44">
        <f ca="1">IF($N$3="Boys",VLOOKUP($A9,INDIRECT($W$4),2,0),IF($N$3="Girls",VLOOKUP($A9,INDIRECT($W$4),3,0),VLOOKUP($A9,INDIRECT($W$4),4,0)))</f>
        <v>548290</v>
      </c>
      <c r="D9" s="43"/>
      <c r="E9" s="209">
        <f ca="1">VLOOKUP($A9,INDIRECT($W$3),3+$W$2,0)</f>
        <v>96.4</v>
      </c>
      <c r="F9" s="209">
        <f ca="1">VLOOKUP($A9,INDIRECT($W$3),4+$W$2,0)</f>
        <v>66.8</v>
      </c>
      <c r="G9" s="209">
        <f ca="1">VLOOKUP($A9,INDIRECT($W$3),5+$W$2,0)</f>
        <v>57.6</v>
      </c>
      <c r="H9" s="209">
        <f ca="1">VLOOKUP($A9,INDIRECT($W$3),6+$W$2,0)</f>
        <v>95</v>
      </c>
      <c r="I9" s="209">
        <f ca="1">VLOOKUP($A9,INDIRECT($W$3),7+$W$2,0)</f>
        <v>92.6</v>
      </c>
      <c r="J9" s="209">
        <f ca="1">VLOOKUP($A9,INDIRECT($W$3),8+$W$2,0)</f>
        <v>99.6</v>
      </c>
      <c r="K9" s="209">
        <f ca="1">VLOOKUP($A9,INDIRECT($W$3),9+$W$2,0)</f>
        <v>95.3</v>
      </c>
      <c r="L9" s="209">
        <f ca="1">VLOOKUP($A9,INDIRECT($W$3),10+$W$2,0)</f>
        <v>99.3</v>
      </c>
      <c r="M9" s="45"/>
      <c r="N9" s="209">
        <f ca="1">VLOOKUP($A9,INDIRECT($W$3),11+$W$2,0)</f>
        <v>39.4</v>
      </c>
      <c r="O9" s="209">
        <f ca="1">VLOOKUP($A9,INDIRECT($W$3),12+$W$2,0)</f>
        <v>24.6</v>
      </c>
      <c r="P9" s="45"/>
      <c r="Q9" s="46"/>
    </row>
    <row r="10" spans="1:27" ht="11.25" customHeight="1" x14ac:dyDescent="0.2">
      <c r="A10" s="42"/>
      <c r="B10" s="43"/>
      <c r="C10" s="44"/>
      <c r="D10" s="43"/>
      <c r="E10" s="45"/>
      <c r="F10" s="45"/>
      <c r="G10" s="45"/>
      <c r="H10" s="45"/>
      <c r="I10" s="45"/>
      <c r="J10" s="45"/>
      <c r="K10" s="45"/>
      <c r="L10" s="45"/>
      <c r="M10" s="45"/>
      <c r="N10" s="45"/>
      <c r="O10" s="45"/>
      <c r="P10" s="45"/>
    </row>
    <row r="11" spans="1:27" x14ac:dyDescent="0.2">
      <c r="A11" s="47" t="s">
        <v>440</v>
      </c>
      <c r="B11" s="43">
        <f ca="1">VLOOKUP($A11,INDIRECT($W$3),2,0)</f>
        <v>1362</v>
      </c>
      <c r="C11" s="44">
        <f ca="1">IF($N$3="Boys",VLOOKUP($A11,INDIRECT($W$4),2,0),IF($N$3="Girls",VLOOKUP($A11,INDIRECT($W$4),3,0),VLOOKUP($A11,INDIRECT($W$4),4,0)))</f>
        <v>242583</v>
      </c>
      <c r="D11" s="43"/>
      <c r="E11" s="209">
        <f ca="1">VLOOKUP($A11,INDIRECT($W$3),3+$W$2,0)</f>
        <v>96.2</v>
      </c>
      <c r="F11" s="209">
        <f ca="1">VLOOKUP($A11,INDIRECT($W$3),4+$W$2,0)</f>
        <v>65</v>
      </c>
      <c r="G11" s="209">
        <f ca="1">VLOOKUP($A11,INDIRECT($W$3),5+$W$2,0)</f>
        <v>55.4</v>
      </c>
      <c r="H11" s="209">
        <f ca="1">VLOOKUP($A11,INDIRECT($W$3),6+$W$2,0)</f>
        <v>94.8</v>
      </c>
      <c r="I11" s="209">
        <f ca="1">VLOOKUP($A11,INDIRECT($W$3),7+$W$2,0)</f>
        <v>92.3</v>
      </c>
      <c r="J11" s="209">
        <f ca="1">VLOOKUP($A11,INDIRECT($W$3),8+$W$2,0)</f>
        <v>99.5</v>
      </c>
      <c r="K11" s="209">
        <f ca="1">VLOOKUP($A11,INDIRECT($W$3),9+$W$2,0)</f>
        <v>94.8</v>
      </c>
      <c r="L11" s="209">
        <f ca="1">VLOOKUP($A11,INDIRECT($W$3),10+$W$2,0)</f>
        <v>99.3</v>
      </c>
      <c r="M11" s="45"/>
      <c r="N11" s="209">
        <f ca="1">VLOOKUP($A11,INDIRECT($W$3),11+$W$2,0)</f>
        <v>37.299999999999997</v>
      </c>
      <c r="O11" s="209">
        <f ca="1">VLOOKUP($A11,INDIRECT($W$3),12+$W$2,0)</f>
        <v>22.5</v>
      </c>
      <c r="P11" s="45"/>
      <c r="Q11" s="46"/>
    </row>
    <row r="12" spans="1:27" ht="11.25" customHeight="1" x14ac:dyDescent="0.2">
      <c r="A12" s="47"/>
      <c r="B12" s="43"/>
      <c r="C12" s="44"/>
      <c r="D12" s="43"/>
      <c r="E12" s="45"/>
      <c r="F12" s="45"/>
      <c r="G12" s="45"/>
      <c r="H12" s="45"/>
      <c r="I12" s="45"/>
      <c r="J12" s="45"/>
      <c r="K12" s="45"/>
      <c r="L12" s="45"/>
      <c r="M12" s="45"/>
      <c r="N12" s="45"/>
      <c r="O12" s="45"/>
      <c r="P12" s="45"/>
      <c r="Q12" s="46"/>
    </row>
    <row r="13" spans="1:27" ht="11.25" customHeight="1" x14ac:dyDescent="0.2">
      <c r="A13" s="48" t="s">
        <v>441</v>
      </c>
      <c r="B13" s="43">
        <f t="shared" ref="B13:B18" ca="1" si="0">VLOOKUP($A13,INDIRECT($W$3),2,0)</f>
        <v>1672</v>
      </c>
      <c r="C13" s="44">
        <f t="shared" ref="C13:C18" ca="1" si="1">IF($N$3="Boys",VLOOKUP($A13,INDIRECT($W$4),2,0),IF($N$3="Girls",VLOOKUP($A13,INDIRECT($W$4),3,0),VLOOKUP($A13,INDIRECT($W$4),4,0)))</f>
        <v>305159</v>
      </c>
      <c r="D13" s="43"/>
      <c r="E13" s="209">
        <f t="shared" ref="E13:E18" ca="1" si="2">VLOOKUP($A13,INDIRECT($W$3),3+$W$2,0)</f>
        <v>96.5</v>
      </c>
      <c r="F13" s="209">
        <f t="shared" ref="F13:F18" ca="1" si="3">VLOOKUP($A13,INDIRECT($W$3),4+$W$2,0)</f>
        <v>68.099999999999994</v>
      </c>
      <c r="G13" s="209">
        <f t="shared" ref="G13:G18" ca="1" si="4">VLOOKUP($A13,INDIRECT($W$3),5+$W$2,0)</f>
        <v>59.3</v>
      </c>
      <c r="H13" s="209">
        <f t="shared" ref="H13:H18" ca="1" si="5">VLOOKUP($A13,INDIRECT($W$3),6+$W$2,0)</f>
        <v>95.1</v>
      </c>
      <c r="I13" s="209">
        <f t="shared" ref="I13:I18" ca="1" si="6">VLOOKUP($A13,INDIRECT($W$3),7+$W$2,0)</f>
        <v>92.8</v>
      </c>
      <c r="J13" s="209">
        <f t="shared" ref="J13:J18" ca="1" si="7">VLOOKUP($A13,INDIRECT($W$3),8+$W$2,0)</f>
        <v>99.6</v>
      </c>
      <c r="K13" s="209">
        <f t="shared" ref="K13:K18" ca="1" si="8">VLOOKUP($A13,INDIRECT($W$3),9+$W$2,0)</f>
        <v>95.8</v>
      </c>
      <c r="L13" s="209">
        <f t="shared" ref="L13:L18" ca="1" si="9">VLOOKUP($A13,INDIRECT($W$3),10+$W$2,0)</f>
        <v>99.4</v>
      </c>
      <c r="M13" s="45"/>
      <c r="N13" s="209">
        <f t="shared" ref="N13:N18" ca="1" si="10">VLOOKUP($A13,INDIRECT($W$3),11+$W$2,0)</f>
        <v>41.1</v>
      </c>
      <c r="O13" s="209">
        <f t="shared" ref="O13:O18" ca="1" si="11">VLOOKUP($A13,INDIRECT($W$3),12+$W$2,0)</f>
        <v>26.3</v>
      </c>
      <c r="P13" s="45"/>
      <c r="Q13" s="46"/>
    </row>
    <row r="14" spans="1:27" ht="11.25" customHeight="1" x14ac:dyDescent="0.2">
      <c r="A14" s="49" t="s">
        <v>442</v>
      </c>
      <c r="B14" s="43">
        <f t="shared" ca="1" si="0"/>
        <v>441</v>
      </c>
      <c r="C14" s="44">
        <f t="shared" ca="1" si="1"/>
        <v>70838</v>
      </c>
      <c r="D14" s="43"/>
      <c r="E14" s="209">
        <f t="shared" ca="1" si="2"/>
        <v>94.3</v>
      </c>
      <c r="F14" s="209">
        <f t="shared" ca="1" si="3"/>
        <v>53.4</v>
      </c>
      <c r="G14" s="209">
        <f t="shared" ca="1" si="4"/>
        <v>45.3</v>
      </c>
      <c r="H14" s="209">
        <f t="shared" ca="1" si="5"/>
        <v>91.4</v>
      </c>
      <c r="I14" s="209">
        <f t="shared" ca="1" si="6"/>
        <v>88.1</v>
      </c>
      <c r="J14" s="209">
        <f t="shared" ca="1" si="7"/>
        <v>99.4</v>
      </c>
      <c r="K14" s="209">
        <f t="shared" ca="1" si="8"/>
        <v>94.3</v>
      </c>
      <c r="L14" s="209">
        <f t="shared" ca="1" si="9"/>
        <v>98.9</v>
      </c>
      <c r="M14" s="45"/>
      <c r="N14" s="209">
        <f t="shared" ca="1" si="10"/>
        <v>26.9</v>
      </c>
      <c r="O14" s="209">
        <f t="shared" ca="1" si="11"/>
        <v>12.9</v>
      </c>
      <c r="P14" s="45"/>
      <c r="Q14" s="46"/>
    </row>
    <row r="15" spans="1:27" s="50" customFormat="1" ht="11.25" customHeight="1" x14ac:dyDescent="0.2">
      <c r="A15" s="49" t="s">
        <v>443</v>
      </c>
      <c r="B15" s="43">
        <f t="shared" ca="1" si="0"/>
        <v>1201</v>
      </c>
      <c r="C15" s="44">
        <f t="shared" ca="1" si="1"/>
        <v>232937</v>
      </c>
      <c r="D15" s="43"/>
      <c r="E15" s="209">
        <f t="shared" ca="1" si="2"/>
        <v>97.1</v>
      </c>
      <c r="F15" s="209">
        <f t="shared" ca="1" si="3"/>
        <v>72.7</v>
      </c>
      <c r="G15" s="209">
        <f t="shared" ca="1" si="4"/>
        <v>63.6</v>
      </c>
      <c r="H15" s="209">
        <f t="shared" ca="1" si="5"/>
        <v>96.2</v>
      </c>
      <c r="I15" s="209">
        <f t="shared" ca="1" si="6"/>
        <v>94.3</v>
      </c>
      <c r="J15" s="209">
        <f t="shared" ca="1" si="7"/>
        <v>99.7</v>
      </c>
      <c r="K15" s="209">
        <f t="shared" ca="1" si="8"/>
        <v>96.2</v>
      </c>
      <c r="L15" s="209">
        <f t="shared" ca="1" si="9"/>
        <v>99.6</v>
      </c>
      <c r="M15" s="45"/>
      <c r="N15" s="209">
        <f t="shared" ca="1" si="10"/>
        <v>45.5</v>
      </c>
      <c r="O15" s="209">
        <f t="shared" ca="1" si="11"/>
        <v>30.4</v>
      </c>
      <c r="P15" s="45"/>
      <c r="Q15" s="46"/>
    </row>
    <row r="16" spans="1:27" s="50" customFormat="1" ht="22.5" customHeight="1" x14ac:dyDescent="0.2">
      <c r="A16" s="51" t="s">
        <v>58</v>
      </c>
      <c r="B16" s="43">
        <f t="shared" ca="1" si="0"/>
        <v>10</v>
      </c>
      <c r="C16" s="44">
        <f t="shared" ca="1" si="1"/>
        <v>554</v>
      </c>
      <c r="D16" s="43"/>
      <c r="E16" s="209">
        <f t="shared" ca="1" si="2"/>
        <v>98</v>
      </c>
      <c r="F16" s="209">
        <f t="shared" ca="1" si="3"/>
        <v>69.3</v>
      </c>
      <c r="G16" s="209">
        <f t="shared" ca="1" si="4"/>
        <v>58.7</v>
      </c>
      <c r="H16" s="209">
        <f t="shared" ca="1" si="5"/>
        <v>97.3</v>
      </c>
      <c r="I16" s="209">
        <f t="shared" ca="1" si="6"/>
        <v>96</v>
      </c>
      <c r="J16" s="209">
        <f t="shared" ca="1" si="7"/>
        <v>99.6</v>
      </c>
      <c r="K16" s="209">
        <f t="shared" ca="1" si="8"/>
        <v>94.8</v>
      </c>
      <c r="L16" s="209">
        <f t="shared" ca="1" si="9"/>
        <v>99.5</v>
      </c>
      <c r="M16" s="45"/>
      <c r="N16" s="209">
        <f t="shared" ca="1" si="10"/>
        <v>38.6</v>
      </c>
      <c r="O16" s="209">
        <f t="shared" ca="1" si="11"/>
        <v>24.7</v>
      </c>
      <c r="P16" s="45"/>
      <c r="Q16" s="46"/>
    </row>
    <row r="17" spans="1:17" s="50" customFormat="1" ht="22.5" customHeight="1" x14ac:dyDescent="0.2">
      <c r="A17" s="51" t="s">
        <v>653</v>
      </c>
      <c r="B17" s="43">
        <f t="shared" ca="1" si="0"/>
        <v>7</v>
      </c>
      <c r="C17" s="44">
        <f t="shared" ca="1" si="1"/>
        <v>290</v>
      </c>
      <c r="D17" s="43"/>
      <c r="E17" s="209">
        <f t="shared" ca="1" si="2"/>
        <v>93.8</v>
      </c>
      <c r="F17" s="209">
        <f t="shared" ca="1" si="3"/>
        <v>54.5</v>
      </c>
      <c r="G17" s="209">
        <f t="shared" ca="1" si="4"/>
        <v>48.3</v>
      </c>
      <c r="H17" s="209">
        <f t="shared" ca="1" si="5"/>
        <v>92.1</v>
      </c>
      <c r="I17" s="209">
        <f t="shared" ca="1" si="6"/>
        <v>91.7</v>
      </c>
      <c r="J17" s="209">
        <f t="shared" ca="1" si="7"/>
        <v>98.6</v>
      </c>
      <c r="K17" s="209">
        <f t="shared" ca="1" si="8"/>
        <v>89.7</v>
      </c>
      <c r="L17" s="209">
        <f t="shared" ca="1" si="9"/>
        <v>98.3</v>
      </c>
      <c r="M17" s="45"/>
      <c r="N17" s="209">
        <f t="shared" ca="1" si="10"/>
        <v>10</v>
      </c>
      <c r="O17" s="209">
        <f t="shared" ca="1" si="11"/>
        <v>3.4</v>
      </c>
      <c r="P17" s="45"/>
      <c r="Q17" s="46"/>
    </row>
    <row r="18" spans="1:17" s="50" customFormat="1" ht="22.5" customHeight="1" x14ac:dyDescent="0.2">
      <c r="A18" s="51" t="s">
        <v>654</v>
      </c>
      <c r="B18" s="43">
        <f t="shared" ca="1" si="0"/>
        <v>13</v>
      </c>
      <c r="C18" s="44">
        <f t="shared" ca="1" si="1"/>
        <v>540</v>
      </c>
      <c r="D18" s="43"/>
      <c r="E18" s="209">
        <f t="shared" ca="1" si="2"/>
        <v>80.599999999999994</v>
      </c>
      <c r="F18" s="209">
        <f t="shared" ca="1" si="3"/>
        <v>24.4</v>
      </c>
      <c r="G18" s="209">
        <f t="shared" ca="1" si="4"/>
        <v>20</v>
      </c>
      <c r="H18" s="209">
        <f t="shared" ca="1" si="5"/>
        <v>74.599999999999994</v>
      </c>
      <c r="I18" s="209">
        <f t="shared" ca="1" si="6"/>
        <v>73.3</v>
      </c>
      <c r="J18" s="209">
        <f t="shared" ca="1" si="7"/>
        <v>97.4</v>
      </c>
      <c r="K18" s="209">
        <f t="shared" ca="1" si="8"/>
        <v>78.099999999999994</v>
      </c>
      <c r="L18" s="209">
        <f t="shared" ca="1" si="9"/>
        <v>95.9</v>
      </c>
      <c r="M18" s="45"/>
      <c r="N18" s="209">
        <f t="shared" ca="1" si="10"/>
        <v>10.4</v>
      </c>
      <c r="O18" s="209">
        <f t="shared" ca="1" si="11"/>
        <v>4.3</v>
      </c>
      <c r="P18" s="45"/>
      <c r="Q18" s="46"/>
    </row>
    <row r="19" spans="1:17" s="50" customFormat="1" ht="11.25" customHeight="1" x14ac:dyDescent="0.2">
      <c r="A19" s="51"/>
      <c r="B19" s="43"/>
      <c r="C19" s="44"/>
      <c r="D19" s="43"/>
      <c r="E19" s="45"/>
      <c r="F19" s="45"/>
      <c r="G19" s="45"/>
      <c r="H19" s="45"/>
      <c r="I19" s="45"/>
      <c r="J19" s="45"/>
      <c r="K19" s="45"/>
      <c r="L19" s="45"/>
      <c r="M19" s="45"/>
      <c r="N19" s="45"/>
      <c r="O19" s="45"/>
      <c r="P19" s="45"/>
      <c r="Q19" s="46"/>
    </row>
    <row r="20" spans="1:17" ht="11.25" customHeight="1" x14ac:dyDescent="0.2">
      <c r="A20" s="42" t="s">
        <v>444</v>
      </c>
      <c r="B20" s="43">
        <f ca="1">VLOOKUP($A20,INDIRECT($W$3),2,0)</f>
        <v>739</v>
      </c>
      <c r="C20" s="44">
        <f ca="1">IF($N$3="Boys",VLOOKUP($A20,INDIRECT($W$4),2,0),IF($N$3="Girls",VLOOKUP($A20,INDIRECT($W$4),3,0),VLOOKUP($A20,INDIRECT($W$4),4,0)))</f>
        <v>10154</v>
      </c>
      <c r="D20" s="43"/>
      <c r="E20" s="209">
        <f ca="1">VLOOKUP($A20,INDIRECT($W$3),3+$W$2,0)</f>
        <v>8</v>
      </c>
      <c r="F20" s="209">
        <f ca="1">VLOOKUP($A20,INDIRECT($W$3),4+$W$2,0)</f>
        <v>0.5</v>
      </c>
      <c r="G20" s="209">
        <f ca="1">VLOOKUP($A20,INDIRECT($W$3),5+$W$2,0)</f>
        <v>0.3</v>
      </c>
      <c r="H20" s="209">
        <f ca="1">VLOOKUP($A20,INDIRECT($W$3),6+$W$2,0)</f>
        <v>6.6</v>
      </c>
      <c r="I20" s="209">
        <f ca="1">VLOOKUP($A20,INDIRECT($W$3),7+$W$2,0)</f>
        <v>5.4</v>
      </c>
      <c r="J20" s="209">
        <f ca="1">VLOOKUP($A20,INDIRECT($W$3),8+$W$2,0)</f>
        <v>39.4</v>
      </c>
      <c r="K20" s="209">
        <f ca="1">VLOOKUP($A20,INDIRECT($W$3),9+$W$2,0)</f>
        <v>9.5</v>
      </c>
      <c r="L20" s="209">
        <f ca="1">VLOOKUP($A20,INDIRECT($W$3),10+$W$2,0)</f>
        <v>36.4</v>
      </c>
      <c r="M20" s="45"/>
      <c r="N20" s="209">
        <f ca="1">VLOOKUP($A20,INDIRECT($W$3),11+$W$2,0)</f>
        <v>0</v>
      </c>
      <c r="O20" s="209">
        <f ca="1">VLOOKUP($A20,INDIRECT($W$3),12+$W$2,0)</f>
        <v>0</v>
      </c>
      <c r="P20" s="45"/>
      <c r="Q20" s="46"/>
    </row>
    <row r="21" spans="1:17" ht="11.25" customHeight="1" x14ac:dyDescent="0.2">
      <c r="A21" s="42"/>
      <c r="B21" s="43"/>
      <c r="C21" s="44"/>
      <c r="D21" s="43"/>
      <c r="E21" s="45"/>
      <c r="F21" s="45"/>
      <c r="G21" s="45"/>
      <c r="H21" s="45"/>
      <c r="I21" s="45"/>
      <c r="J21" s="45"/>
      <c r="K21" s="45"/>
      <c r="L21" s="45"/>
      <c r="M21" s="45"/>
      <c r="N21" s="45"/>
      <c r="O21" s="45"/>
      <c r="P21" s="45"/>
      <c r="Q21" s="46"/>
    </row>
    <row r="22" spans="1:17" ht="11.25" customHeight="1" x14ac:dyDescent="0.2">
      <c r="A22" s="52" t="s">
        <v>445</v>
      </c>
      <c r="B22" s="43">
        <f ca="1">VLOOKUP($A22,INDIRECT($W$3),2,0)</f>
        <v>3776</v>
      </c>
      <c r="C22" s="44">
        <f ca="1">IF($N$3="Boys",VLOOKUP($A22,INDIRECT($W$4),2,0),IF($N$3="Girls",VLOOKUP($A22,INDIRECT($W$4),3,0),VLOOKUP($A22,INDIRECT($W$4),4,0)))</f>
        <v>558444</v>
      </c>
      <c r="D22" s="43"/>
      <c r="E22" s="209">
        <f ca="1">VLOOKUP($A22,INDIRECT($W$3),3+$W$2,0)</f>
        <v>94.7</v>
      </c>
      <c r="F22" s="209">
        <f ca="1">VLOOKUP($A22,INDIRECT($W$3),4+$W$2,0)</f>
        <v>65.5</v>
      </c>
      <c r="G22" s="209">
        <f ca="1">VLOOKUP($A22,INDIRECT($W$3),5+$W$2,0)</f>
        <v>56.6</v>
      </c>
      <c r="H22" s="209">
        <f ca="1">VLOOKUP($A22,INDIRECT($W$3),6+$W$2,0)</f>
        <v>93.3</v>
      </c>
      <c r="I22" s="209">
        <f ca="1">VLOOKUP($A22,INDIRECT($W$3),7+$W$2,0)</f>
        <v>91</v>
      </c>
      <c r="J22" s="209">
        <f ca="1">VLOOKUP($A22,INDIRECT($W$3),8+$W$2,0)</f>
        <v>98.5</v>
      </c>
      <c r="K22" s="209">
        <f ca="1">VLOOKUP($A22,INDIRECT($W$3),9+$W$2,0)</f>
        <v>93.8</v>
      </c>
      <c r="L22" s="209">
        <f ca="1">VLOOKUP($A22,INDIRECT($W$3),10+$W$2,0)</f>
        <v>98.2</v>
      </c>
      <c r="M22" s="45"/>
      <c r="N22" s="209">
        <f ca="1">VLOOKUP($A22,INDIRECT($W$3),11+$W$2,0)</f>
        <v>38.700000000000003</v>
      </c>
      <c r="O22" s="209">
        <f ca="1">VLOOKUP($A22,INDIRECT($W$3),12+$W$2,0)</f>
        <v>24.2</v>
      </c>
      <c r="P22" s="45"/>
      <c r="Q22" s="46"/>
    </row>
    <row r="23" spans="1:17" ht="11.25" customHeight="1" x14ac:dyDescent="0.2">
      <c r="A23" s="52"/>
      <c r="B23" s="43"/>
      <c r="C23" s="44"/>
      <c r="D23" s="43"/>
      <c r="E23" s="45"/>
      <c r="F23" s="45"/>
      <c r="G23" s="45"/>
      <c r="H23" s="45"/>
      <c r="I23" s="45"/>
      <c r="J23" s="45"/>
      <c r="K23" s="45"/>
      <c r="L23" s="45"/>
      <c r="M23" s="45"/>
      <c r="N23" s="45"/>
      <c r="O23" s="45"/>
      <c r="P23" s="45"/>
      <c r="Q23" s="46"/>
    </row>
    <row r="24" spans="1:17" ht="22.5" customHeight="1" x14ac:dyDescent="0.2">
      <c r="A24" s="53" t="s">
        <v>24</v>
      </c>
      <c r="B24" s="43">
        <f ca="1">VLOOKUP($A24,INDIRECT($W$3),2,0)</f>
        <v>427</v>
      </c>
      <c r="C24" s="44">
        <f ca="1">IF($N$3="Boys",VLOOKUP($A24,INDIRECT($W$4),2,0),IF($N$3="Girls",VLOOKUP($A24,INDIRECT($W$4),3,0),VLOOKUP($A24,INDIRECT($W$4),4,0)))</f>
        <v>9135</v>
      </c>
      <c r="D24" s="43"/>
      <c r="E24" s="209">
        <f ca="1">VLOOKUP($A24,INDIRECT($W$3),3+$W$2,0)</f>
        <v>13.2</v>
      </c>
      <c r="F24" s="209">
        <f ca="1">VLOOKUP($A24,INDIRECT($W$3),4+$W$2,0)</f>
        <v>2.1</v>
      </c>
      <c r="G24" s="209">
        <f ca="1">VLOOKUP($A24,INDIRECT($W$3),5+$W$2,0)</f>
        <v>1.3</v>
      </c>
      <c r="H24" s="209">
        <f ca="1">VLOOKUP($A24,INDIRECT($W$3),6+$W$2,0)</f>
        <v>11.1</v>
      </c>
      <c r="I24" s="209">
        <f ca="1">VLOOKUP($A24,INDIRECT($W$3),7+$W$2,0)</f>
        <v>8.6</v>
      </c>
      <c r="J24" s="209">
        <f ca="1">VLOOKUP($A24,INDIRECT($W$3),8+$W$2,0)</f>
        <v>65</v>
      </c>
      <c r="K24" s="209">
        <f ca="1">VLOOKUP($A24,INDIRECT($W$3),9+$W$2,0)</f>
        <v>23.1</v>
      </c>
      <c r="L24" s="209">
        <f ca="1">VLOOKUP($A24,INDIRECT($W$3),10+$W$2,0)</f>
        <v>58.4</v>
      </c>
      <c r="M24" s="45"/>
      <c r="N24" s="209">
        <f ca="1">VLOOKUP($A24,INDIRECT($W$3),11+$W$2,0)</f>
        <v>0.3</v>
      </c>
      <c r="O24" s="209">
        <f ca="1">VLOOKUP($A24,INDIRECT($W$3),12+$W$2,0)</f>
        <v>0.1</v>
      </c>
      <c r="P24" s="45"/>
      <c r="Q24" s="46"/>
    </row>
    <row r="25" spans="1:17" ht="11.25" customHeight="1" x14ac:dyDescent="0.2">
      <c r="A25" s="53"/>
      <c r="B25" s="43"/>
      <c r="C25" s="44"/>
      <c r="D25" s="43"/>
      <c r="E25" s="45"/>
      <c r="F25" s="45"/>
      <c r="G25" s="45"/>
      <c r="H25" s="45"/>
      <c r="I25" s="45"/>
      <c r="J25" s="45"/>
      <c r="K25" s="45"/>
      <c r="L25" s="45"/>
      <c r="M25" s="45"/>
      <c r="N25" s="45"/>
      <c r="O25" s="45"/>
      <c r="P25" s="45"/>
      <c r="Q25" s="46"/>
    </row>
    <row r="26" spans="1:17" ht="33.75" customHeight="1" x14ac:dyDescent="0.2">
      <c r="A26" s="54" t="s">
        <v>25</v>
      </c>
      <c r="B26" s="43">
        <f ca="1">VLOOKUP($A26,INDIRECT($W$3),2,0)</f>
        <v>4203</v>
      </c>
      <c r="C26" s="44">
        <f ca="1">IF($N$3="Boys",VLOOKUP($A26,INDIRECT($W$4),2,0),IF($N$3="Girls",VLOOKUP($A26,INDIRECT($W$4),3,0),VLOOKUP($A26,INDIRECT($W$4),4,0)))</f>
        <v>567579</v>
      </c>
      <c r="D26" s="43"/>
      <c r="E26" s="209">
        <f ca="1">VLOOKUP($A26,INDIRECT($W$3),3+$W$2,0)</f>
        <v>93.4</v>
      </c>
      <c r="F26" s="209">
        <f ca="1">VLOOKUP($A26,INDIRECT($W$3),4+$W$2,0)</f>
        <v>64.5</v>
      </c>
      <c r="G26" s="209">
        <f ca="1">VLOOKUP($A26,INDIRECT($W$3),5+$W$2,0)</f>
        <v>55.7</v>
      </c>
      <c r="H26" s="209">
        <f ca="1">VLOOKUP($A26,INDIRECT($W$3),6+$W$2,0)</f>
        <v>92</v>
      </c>
      <c r="I26" s="209">
        <f ca="1">VLOOKUP($A26,INDIRECT($W$3),7+$W$2,0)</f>
        <v>89.7</v>
      </c>
      <c r="J26" s="209">
        <f ca="1">VLOOKUP($A26,INDIRECT($W$3),8+$W$2,0)</f>
        <v>98</v>
      </c>
      <c r="K26" s="209">
        <f ca="1">VLOOKUP($A26,INDIRECT($W$3),9+$W$2,0)</f>
        <v>92.6</v>
      </c>
      <c r="L26" s="209">
        <f ca="1">VLOOKUP($A26,INDIRECT($W$3),10+$W$2,0)</f>
        <v>97.6</v>
      </c>
      <c r="M26" s="45"/>
      <c r="N26" s="209">
        <f ca="1">VLOOKUP($A26,INDIRECT($W$3),11+$W$2,0)</f>
        <v>38.1</v>
      </c>
      <c r="O26" s="209">
        <f ca="1">VLOOKUP($A26,INDIRECT($W$3),12+$W$2,0)</f>
        <v>23.8</v>
      </c>
      <c r="P26" s="45"/>
      <c r="Q26" s="46"/>
    </row>
    <row r="27" spans="1:17" ht="11.25" customHeight="1" x14ac:dyDescent="0.2">
      <c r="A27" s="54"/>
      <c r="B27" s="43"/>
      <c r="C27" s="44"/>
      <c r="D27" s="43"/>
      <c r="E27" s="45"/>
      <c r="F27" s="45"/>
      <c r="G27" s="45"/>
      <c r="H27" s="45"/>
      <c r="I27" s="45"/>
      <c r="J27" s="45"/>
      <c r="K27" s="45"/>
      <c r="L27" s="45"/>
      <c r="M27" s="45"/>
      <c r="N27" s="45"/>
      <c r="O27" s="45"/>
      <c r="P27" s="45"/>
      <c r="Q27" s="46"/>
    </row>
    <row r="28" spans="1:17" ht="12" customHeight="1" x14ac:dyDescent="0.2">
      <c r="A28" s="42" t="s">
        <v>26</v>
      </c>
      <c r="B28" s="43">
        <f ca="1">VLOOKUP($A28,INDIRECT($W$3),2,0)</f>
        <v>64</v>
      </c>
      <c r="C28" s="44">
        <f ca="1">IF($N$3="Boys",VLOOKUP($A28,INDIRECT($W$4),2,0),IF($N$3="Girls",VLOOKUP($A28,INDIRECT($W$4),3,0),VLOOKUP($A28,INDIRECT($W$4),4,0)))</f>
        <v>571</v>
      </c>
      <c r="D28" s="43"/>
      <c r="E28" s="209">
        <f ca="1">VLOOKUP($A28,INDIRECT($W$3),3+$W$2,0)</f>
        <v>20.7</v>
      </c>
      <c r="F28" s="209">
        <f ca="1">VLOOKUP($A28,INDIRECT($W$3),4+$W$2,0)</f>
        <v>3.7</v>
      </c>
      <c r="G28" s="209">
        <f ca="1">VLOOKUP($A28,INDIRECT($W$3),5+$W$2,0)</f>
        <v>2.6</v>
      </c>
      <c r="H28" s="209">
        <f ca="1">VLOOKUP($A28,INDIRECT($W$3),6+$W$2,0)</f>
        <v>19.399999999999999</v>
      </c>
      <c r="I28" s="209">
        <f ca="1">VLOOKUP($A28,INDIRECT($W$3),7+$W$2,0)</f>
        <v>16.5</v>
      </c>
      <c r="J28" s="209">
        <f ca="1">VLOOKUP($A28,INDIRECT($W$3),8+$W$2,0)</f>
        <v>46.8</v>
      </c>
      <c r="K28" s="209">
        <f ca="1">VLOOKUP($A28,INDIRECT($W$3),9+$W$2,0)</f>
        <v>22.1</v>
      </c>
      <c r="L28" s="209">
        <f ca="1">VLOOKUP($A28,INDIRECT($W$3),10+$W$2,0)</f>
        <v>44.5</v>
      </c>
      <c r="M28" s="45"/>
      <c r="N28" s="209">
        <f ca="1">VLOOKUP($A28,INDIRECT($W$3),11+$W$2,0)</f>
        <v>1.6</v>
      </c>
      <c r="O28" s="209">
        <f ca="1">VLOOKUP($A28,INDIRECT($W$3),12+$W$2,0)</f>
        <v>0.7</v>
      </c>
      <c r="P28" s="45"/>
      <c r="Q28" s="46"/>
    </row>
    <row r="29" spans="1:17" ht="12" customHeight="1" x14ac:dyDescent="0.2">
      <c r="A29" s="42" t="s">
        <v>27</v>
      </c>
      <c r="B29" s="43">
        <f ca="1">VLOOKUP($A29,INDIRECT($W$3),2,0)</f>
        <v>857</v>
      </c>
      <c r="C29" s="44">
        <f ca="1">IF($N$3="Boys",VLOOKUP($A29,INDIRECT($W$4),2,0),IF($N$3="Girls",VLOOKUP($A29,INDIRECT($W$4),3,0),VLOOKUP($A29,INDIRECT($W$4),4,0)))</f>
        <v>48062</v>
      </c>
      <c r="D29" s="43"/>
      <c r="E29" s="209">
        <f ca="1">VLOOKUP($A29,INDIRECT($W$3),3+$W$2,0)</f>
        <v>66.099999999999994</v>
      </c>
      <c r="F29" s="209">
        <f ca="1">VLOOKUP($A29,INDIRECT($W$3),4+$W$2,0)</f>
        <v>58.8</v>
      </c>
      <c r="G29" s="209">
        <f ca="1">VLOOKUP($A29,INDIRECT($W$3),5+$W$2,0)</f>
        <v>29.5</v>
      </c>
      <c r="H29" s="209">
        <f ca="1">VLOOKUP($A29,INDIRECT($W$3),6+$W$2,0)</f>
        <v>66</v>
      </c>
      <c r="I29" s="209">
        <f ca="1">VLOOKUP($A29,INDIRECT($W$3),7+$W$2,0)</f>
        <v>35.700000000000003</v>
      </c>
      <c r="J29" s="209">
        <f ca="1">VLOOKUP($A29,INDIRECT($W$3),8+$W$2,0)</f>
        <v>95.2</v>
      </c>
      <c r="K29" s="209">
        <f ca="1">VLOOKUP($A29,INDIRECT($W$3),9+$W$2,0)</f>
        <v>93.7</v>
      </c>
      <c r="L29" s="209">
        <f ca="1">VLOOKUP($A29,INDIRECT($W$3),10+$W$2,0)</f>
        <v>95.1</v>
      </c>
      <c r="M29" s="45"/>
      <c r="N29" s="209">
        <f ca="1">VLOOKUP($A29,INDIRECT($W$3),11+$W$2,0)</f>
        <v>17.2</v>
      </c>
      <c r="O29" s="209">
        <f ca="1">VLOOKUP($A29,INDIRECT($W$3),12+$W$2,0)</f>
        <v>13.4</v>
      </c>
      <c r="P29" s="45"/>
      <c r="Q29" s="46"/>
    </row>
    <row r="30" spans="1:17" ht="12" customHeight="1" x14ac:dyDescent="0.2">
      <c r="A30" s="42" t="s">
        <v>28</v>
      </c>
      <c r="B30" s="43">
        <f ca="1">VLOOKUP($A30,INDIRECT($W$3),2,0)</f>
        <v>223</v>
      </c>
      <c r="C30" s="44">
        <f ca="1">IF($N$3="Boys",VLOOKUP($A30,INDIRECT($W$4),2,0),IF($N$3="Girls",VLOOKUP($A30,INDIRECT($W$4),3,0),VLOOKUP($A30,INDIRECT($W$4),4,0)))</f>
        <v>2373</v>
      </c>
      <c r="D30" s="43"/>
      <c r="E30" s="209">
        <f ca="1">VLOOKUP($A30,INDIRECT($W$3),3+$W$2,0)</f>
        <v>14.1</v>
      </c>
      <c r="F30" s="209">
        <f ca="1">VLOOKUP($A30,INDIRECT($W$3),4+$W$2,0)</f>
        <v>4.0999999999999996</v>
      </c>
      <c r="G30" s="209">
        <f ca="1">VLOOKUP($A30,INDIRECT($W$3),5+$W$2,0)</f>
        <v>2</v>
      </c>
      <c r="H30" s="209">
        <f ca="1">VLOOKUP($A30,INDIRECT($W$3),6+$W$2,0)</f>
        <v>13.1</v>
      </c>
      <c r="I30" s="209">
        <f ca="1">VLOOKUP($A30,INDIRECT($W$3),7+$W$2,0)</f>
        <v>9.4</v>
      </c>
      <c r="J30" s="209">
        <f ca="1">VLOOKUP($A30,INDIRECT($W$3),8+$W$2,0)</f>
        <v>47.3</v>
      </c>
      <c r="K30" s="209">
        <f ca="1">VLOOKUP($A30,INDIRECT($W$3),9+$W$2,0)</f>
        <v>20.6</v>
      </c>
      <c r="L30" s="209">
        <f ca="1">VLOOKUP($A30,INDIRECT($W$3),10+$W$2,0)</f>
        <v>44</v>
      </c>
      <c r="M30" s="45"/>
      <c r="N30" s="209" t="str">
        <f ca="1">VLOOKUP($A30,INDIRECT($W$3),11+$W$2,0)</f>
        <v>x</v>
      </c>
      <c r="O30" s="209">
        <f ca="1">VLOOKUP($A30,INDIRECT($W$3),12+$W$2,0)</f>
        <v>0</v>
      </c>
      <c r="P30" s="45"/>
      <c r="Q30" s="46"/>
    </row>
    <row r="31" spans="1:17" ht="11.25" customHeight="1" x14ac:dyDescent="0.2">
      <c r="A31" s="42"/>
      <c r="B31" s="43"/>
      <c r="C31" s="44"/>
      <c r="D31" s="43"/>
      <c r="E31" s="45"/>
      <c r="F31" s="45"/>
      <c r="G31" s="45"/>
      <c r="H31" s="45"/>
      <c r="I31" s="45"/>
      <c r="J31" s="45"/>
      <c r="K31" s="45"/>
      <c r="L31" s="45"/>
      <c r="M31" s="45"/>
      <c r="N31" s="45"/>
      <c r="O31" s="45"/>
      <c r="P31" s="45"/>
      <c r="Q31" s="46"/>
    </row>
    <row r="32" spans="1:17" ht="12" customHeight="1" x14ac:dyDescent="0.2">
      <c r="A32" s="52" t="s">
        <v>446</v>
      </c>
      <c r="B32" s="43">
        <f ca="1">VLOOKUP($A32,INDIRECT($W$3),2,0)</f>
        <v>1144</v>
      </c>
      <c r="C32" s="44">
        <f ca="1">IF($N$3="Boys",VLOOKUP($A32,INDIRECT($W$4),2,0),IF($N$3="Girls",VLOOKUP($A32,INDIRECT($W$4),3,0),VLOOKUP($A32,INDIRECT($W$4),4,0)))</f>
        <v>51006</v>
      </c>
      <c r="D32" s="43"/>
      <c r="E32" s="209">
        <f ca="1">VLOOKUP($A32,INDIRECT($W$3),3+$W$2,0)</f>
        <v>63.2</v>
      </c>
      <c r="F32" s="209">
        <f ca="1">VLOOKUP($A32,INDIRECT($W$3),4+$W$2,0)</f>
        <v>55.7</v>
      </c>
      <c r="G32" s="209">
        <f ca="1">VLOOKUP($A32,INDIRECT($W$3),5+$W$2,0)</f>
        <v>27.9</v>
      </c>
      <c r="H32" s="209">
        <f ca="1">VLOOKUP($A32,INDIRECT($W$3),6+$W$2,0)</f>
        <v>63</v>
      </c>
      <c r="I32" s="209">
        <f ca="1">VLOOKUP($A32,INDIRECT($W$3),7+$W$2,0)</f>
        <v>34.200000000000003</v>
      </c>
      <c r="J32" s="209">
        <f ca="1">VLOOKUP($A32,INDIRECT($W$3),8+$W$2,0)</f>
        <v>92.4</v>
      </c>
      <c r="K32" s="209">
        <f ca="1">VLOOKUP($A32,INDIRECT($W$3),9+$W$2,0)</f>
        <v>89.5</v>
      </c>
      <c r="L32" s="209">
        <f ca="1">VLOOKUP($A32,INDIRECT($W$3),10+$W$2,0)</f>
        <v>92.2</v>
      </c>
      <c r="M32" s="45"/>
      <c r="N32" s="209">
        <f ca="1">VLOOKUP($A32,INDIRECT($W$3),11+$W$2,0)</f>
        <v>16.2</v>
      </c>
      <c r="O32" s="209">
        <f ca="1">VLOOKUP($A32,INDIRECT($W$3),12+$W$2,0)</f>
        <v>12.6</v>
      </c>
      <c r="P32" s="45"/>
      <c r="Q32" s="46"/>
    </row>
    <row r="33" spans="1:17" ht="12" customHeight="1" x14ac:dyDescent="0.2">
      <c r="A33" s="52"/>
      <c r="B33" s="43"/>
      <c r="C33" s="44"/>
      <c r="D33" s="43"/>
      <c r="E33" s="45"/>
      <c r="F33" s="45"/>
      <c r="G33" s="45"/>
      <c r="H33" s="45"/>
      <c r="I33" s="45"/>
      <c r="J33" s="45"/>
      <c r="K33" s="45"/>
      <c r="L33" s="45"/>
      <c r="M33" s="45"/>
      <c r="N33" s="45"/>
      <c r="O33" s="45"/>
      <c r="P33" s="45"/>
      <c r="Q33" s="46"/>
    </row>
    <row r="34" spans="1:17" ht="11.25" customHeight="1" x14ac:dyDescent="0.2">
      <c r="A34" s="52" t="s">
        <v>29</v>
      </c>
      <c r="B34" s="43">
        <f ca="1">VLOOKUP($A34,INDIRECT($W$3),2,0)</f>
        <v>1026</v>
      </c>
      <c r="C34" s="44">
        <f ca="1">IF($N$3="Boys",VLOOKUP($A34,INDIRECT($W$4),2,0),IF($N$3="Girls",VLOOKUP($A34,INDIRECT($W$4),3,0),VLOOKUP($A34,INDIRECT($W$4),4,0)))</f>
        <v>13098</v>
      </c>
      <c r="D34" s="43"/>
      <c r="E34" s="209">
        <f ca="1">VLOOKUP($A34,INDIRECT($W$3),3+$W$2,0)</f>
        <v>9.6999999999999993</v>
      </c>
      <c r="F34" s="209">
        <f ca="1">VLOOKUP($A34,INDIRECT($W$3),4+$W$2,0)</f>
        <v>1.3</v>
      </c>
      <c r="G34" s="209">
        <f ca="1">VLOOKUP($A34,INDIRECT($W$3),5+$W$2,0)</f>
        <v>0.7</v>
      </c>
      <c r="H34" s="209">
        <f ca="1">VLOOKUP($A34,INDIRECT($W$3),6+$W$2,0)</f>
        <v>8.4</v>
      </c>
      <c r="I34" s="209">
        <f ca="1">VLOOKUP($A34,INDIRECT($W$3),7+$W$2,0)</f>
        <v>6.6</v>
      </c>
      <c r="J34" s="209">
        <f ca="1">VLOOKUP($A34,INDIRECT($W$3),8+$W$2,0)</f>
        <v>41.2</v>
      </c>
      <c r="K34" s="209">
        <f ca="1">VLOOKUP($A34,INDIRECT($W$3),9+$W$2,0)</f>
        <v>12.1</v>
      </c>
      <c r="L34" s="209">
        <f ca="1">VLOOKUP($A34,INDIRECT($W$3),10+$W$2,0)</f>
        <v>38.200000000000003</v>
      </c>
      <c r="M34" s="45"/>
      <c r="N34" s="209">
        <f ca="1">VLOOKUP($A34,INDIRECT($W$3),11+$W$2,0)</f>
        <v>0.1</v>
      </c>
      <c r="O34" s="209">
        <f ca="1">VLOOKUP($A34,INDIRECT($W$3),12+$W$2,0)</f>
        <v>0.1</v>
      </c>
      <c r="P34" s="45"/>
      <c r="Q34" s="46"/>
    </row>
    <row r="35" spans="1:17" ht="11.25" customHeight="1" x14ac:dyDescent="0.2">
      <c r="A35" s="52"/>
      <c r="B35" s="43"/>
      <c r="C35" s="44"/>
      <c r="D35" s="43"/>
      <c r="E35" s="45"/>
      <c r="F35" s="45"/>
      <c r="G35" s="45"/>
      <c r="H35" s="45"/>
      <c r="I35" s="45"/>
      <c r="J35" s="45"/>
      <c r="K35" s="45"/>
      <c r="L35" s="45"/>
      <c r="M35" s="45"/>
      <c r="N35" s="45"/>
      <c r="O35" s="45"/>
      <c r="P35" s="45"/>
      <c r="Q35" s="46"/>
    </row>
    <row r="36" spans="1:17" ht="11.25" customHeight="1" x14ac:dyDescent="0.2">
      <c r="A36" s="52" t="s">
        <v>30</v>
      </c>
      <c r="B36" s="43">
        <f ca="1">VLOOKUP($A36,INDIRECT($W$3),2,0)</f>
        <v>5356</v>
      </c>
      <c r="C36" s="44">
        <f ca="1">IF($N$3="Boys",VLOOKUP($A36,INDIRECT($W$4),2,0),IF($N$3="Girls",VLOOKUP($A36,INDIRECT($W$4),3,0),VLOOKUP($A36,INDIRECT($W$4),4,0)))</f>
        <v>618585</v>
      </c>
      <c r="D36" s="43"/>
      <c r="E36" s="209">
        <f ca="1">VLOOKUP($A36,INDIRECT($W$3),3+$W$2,0)</f>
        <v>91</v>
      </c>
      <c r="F36" s="209">
        <f ca="1">VLOOKUP($A36,INDIRECT($W$3),4+$W$2,0)</f>
        <v>63.8</v>
      </c>
      <c r="G36" s="209">
        <f ca="1">VLOOKUP($A36,INDIRECT($W$3),5+$W$2,0)</f>
        <v>53.4</v>
      </c>
      <c r="H36" s="209">
        <f ca="1">VLOOKUP($A36,INDIRECT($W$3),6+$W$2,0)</f>
        <v>89.7</v>
      </c>
      <c r="I36" s="209">
        <f ca="1">VLOOKUP($A36,INDIRECT($W$3),7+$W$2,0)</f>
        <v>85.1</v>
      </c>
      <c r="J36" s="209">
        <f ca="1">VLOOKUP($A36,INDIRECT($W$3),8+$W$2,0)</f>
        <v>98.2</v>
      </c>
      <c r="K36" s="209">
        <f ca="1">VLOOKUP($A36,INDIRECT($W$3),9+$W$2,0)</f>
        <v>92.7</v>
      </c>
      <c r="L36" s="209">
        <f ca="1">VLOOKUP($A36,INDIRECT($W$3),10+$W$2,0)</f>
        <v>97.7</v>
      </c>
      <c r="M36" s="45"/>
      <c r="N36" s="209">
        <f ca="1">VLOOKUP($A36,INDIRECT($W$3),11+$W$2,0)</f>
        <v>36.299999999999997</v>
      </c>
      <c r="O36" s="209">
        <f ca="1">VLOOKUP($A36,INDIRECT($W$3),12+$W$2,0)</f>
        <v>22.9</v>
      </c>
      <c r="P36" s="45"/>
      <c r="Q36" s="46"/>
    </row>
    <row r="37" spans="1:17" ht="11.25" customHeight="1" x14ac:dyDescent="0.2">
      <c r="A37" s="55"/>
      <c r="B37" s="55"/>
      <c r="C37" s="56"/>
      <c r="D37" s="56"/>
      <c r="E37" s="57"/>
      <c r="F37" s="57"/>
      <c r="G37" s="57"/>
      <c r="H37" s="57"/>
      <c r="I37" s="57"/>
      <c r="J37" s="57"/>
      <c r="K37" s="57"/>
      <c r="L37" s="57"/>
      <c r="M37" s="58"/>
      <c r="N37" s="58"/>
      <c r="O37" s="58"/>
      <c r="P37" s="59"/>
    </row>
    <row r="38" spans="1:17" ht="11.25" customHeight="1" x14ac:dyDescent="0.2">
      <c r="A38" s="60"/>
      <c r="B38" s="60"/>
      <c r="C38" s="61"/>
      <c r="D38" s="61"/>
      <c r="E38" s="62"/>
      <c r="F38" s="62"/>
      <c r="G38" s="62"/>
      <c r="H38" s="62"/>
      <c r="I38" s="62"/>
      <c r="J38" s="62"/>
      <c r="K38" s="62"/>
      <c r="L38" s="62"/>
      <c r="O38" s="63" t="s">
        <v>502</v>
      </c>
      <c r="P38" s="63"/>
    </row>
    <row r="39" spans="1:17" x14ac:dyDescent="0.2">
      <c r="A39" s="60"/>
      <c r="B39" s="60"/>
      <c r="C39" s="61"/>
      <c r="D39" s="61"/>
      <c r="E39" s="62"/>
      <c r="F39" s="62"/>
      <c r="G39" s="62"/>
      <c r="H39" s="62"/>
      <c r="I39" s="62"/>
      <c r="J39" s="62"/>
      <c r="K39" s="62"/>
      <c r="L39" s="62"/>
      <c r="O39" s="63"/>
      <c r="P39" s="63"/>
    </row>
    <row r="40" spans="1:17" ht="11.25" customHeight="1" x14ac:dyDescent="0.2">
      <c r="A40" s="727" t="s">
        <v>31</v>
      </c>
      <c r="B40" s="727"/>
      <c r="C40" s="727"/>
      <c r="D40" s="727"/>
      <c r="E40" s="727"/>
      <c r="F40" s="727"/>
      <c r="G40" s="727"/>
      <c r="H40" s="64"/>
      <c r="I40" s="64"/>
      <c r="J40" s="64"/>
      <c r="K40" s="2"/>
    </row>
    <row r="41" spans="1:17" ht="11.25" customHeight="1" x14ac:dyDescent="0.2">
      <c r="A41" s="65" t="s">
        <v>647</v>
      </c>
      <c r="B41" s="65"/>
      <c r="C41" s="65"/>
      <c r="D41" s="65"/>
      <c r="E41" s="65"/>
      <c r="F41" s="65"/>
      <c r="G41" s="65"/>
      <c r="H41" s="64"/>
      <c r="I41" s="64"/>
      <c r="J41" s="64"/>
      <c r="K41" s="2"/>
    </row>
    <row r="42" spans="1:17" ht="11.25" customHeight="1" x14ac:dyDescent="0.2">
      <c r="A42" s="65" t="s">
        <v>32</v>
      </c>
      <c r="B42" s="65"/>
      <c r="C42" s="65"/>
      <c r="D42" s="65"/>
      <c r="E42" s="65"/>
      <c r="F42" s="65"/>
      <c r="G42" s="65"/>
      <c r="H42" s="64"/>
      <c r="I42" s="64"/>
      <c r="J42" s="64"/>
      <c r="K42" s="2"/>
    </row>
    <row r="43" spans="1:17" x14ac:dyDescent="0.2">
      <c r="A43" s="728" t="s">
        <v>500</v>
      </c>
      <c r="B43" s="728"/>
      <c r="C43" s="728"/>
      <c r="D43" s="728"/>
      <c r="E43" s="728"/>
      <c r="F43" s="728"/>
      <c r="G43" s="728"/>
      <c r="H43" s="728"/>
      <c r="I43" s="728"/>
      <c r="J43" s="728"/>
      <c r="K43" s="728"/>
      <c r="L43" s="728"/>
      <c r="M43" s="728"/>
      <c r="N43" s="728"/>
      <c r="O43" s="728"/>
    </row>
    <row r="44" spans="1:17" ht="22.5" customHeight="1" x14ac:dyDescent="0.2">
      <c r="A44" s="728" t="s">
        <v>434</v>
      </c>
      <c r="B44" s="728"/>
      <c r="C44" s="728"/>
      <c r="D44" s="728"/>
      <c r="E44" s="728"/>
      <c r="F44" s="728"/>
      <c r="G44" s="728"/>
      <c r="H44" s="728"/>
      <c r="I44" s="728"/>
      <c r="J44" s="728"/>
      <c r="K44" s="728"/>
      <c r="L44" s="728"/>
      <c r="M44" s="728"/>
      <c r="N44" s="728"/>
      <c r="O44" s="728"/>
      <c r="P44" s="66"/>
    </row>
    <row r="45" spans="1:17" ht="11.25" customHeight="1" x14ac:dyDescent="0.2">
      <c r="A45" s="770" t="s">
        <v>435</v>
      </c>
      <c r="B45" s="770"/>
      <c r="C45" s="770"/>
      <c r="D45" s="770"/>
      <c r="E45" s="770"/>
      <c r="F45" s="770"/>
      <c r="G45" s="770"/>
      <c r="H45" s="770"/>
      <c r="I45" s="770"/>
      <c r="J45" s="770"/>
      <c r="K45" s="770"/>
      <c r="L45" s="770"/>
      <c r="M45" s="770"/>
      <c r="N45" s="770"/>
      <c r="O45" s="67"/>
      <c r="P45" s="67"/>
    </row>
    <row r="46" spans="1:17" ht="11.25" customHeight="1" x14ac:dyDescent="0.2">
      <c r="A46" s="727" t="s">
        <v>665</v>
      </c>
      <c r="B46" s="727"/>
      <c r="C46" s="727"/>
      <c r="D46" s="727"/>
      <c r="E46" s="727"/>
      <c r="F46" s="727"/>
      <c r="G46" s="727"/>
      <c r="H46" s="727"/>
      <c r="I46" s="727"/>
      <c r="J46" s="727"/>
      <c r="K46" s="727"/>
      <c r="L46" s="727"/>
      <c r="M46" s="727"/>
      <c r="N46" s="727"/>
      <c r="O46" s="68"/>
      <c r="P46" s="68"/>
    </row>
    <row r="47" spans="1:17" ht="11.25" customHeight="1" x14ac:dyDescent="0.2">
      <c r="A47" s="728" t="s">
        <v>436</v>
      </c>
      <c r="B47" s="728"/>
      <c r="C47" s="728"/>
      <c r="D47" s="728"/>
      <c r="E47" s="728"/>
      <c r="F47" s="728"/>
      <c r="G47" s="728"/>
      <c r="H47" s="728"/>
      <c r="I47" s="728"/>
      <c r="J47" s="728"/>
      <c r="K47" s="728"/>
      <c r="L47" s="728"/>
      <c r="M47" s="728"/>
      <c r="N47" s="728"/>
    </row>
    <row r="48" spans="1:17" ht="22.5" customHeight="1" x14ac:dyDescent="0.2">
      <c r="A48" s="728" t="s">
        <v>437</v>
      </c>
      <c r="B48" s="728"/>
      <c r="C48" s="728"/>
      <c r="D48" s="728"/>
      <c r="E48" s="728"/>
      <c r="F48" s="728"/>
      <c r="G48" s="728"/>
      <c r="H48" s="728"/>
      <c r="I48" s="728"/>
      <c r="J48" s="728"/>
      <c r="K48" s="728"/>
      <c r="L48" s="728"/>
      <c r="M48" s="728"/>
      <c r="N48" s="728"/>
      <c r="O48" s="728"/>
      <c r="P48" s="66"/>
    </row>
    <row r="49" spans="1:16" ht="11.25" customHeight="1" x14ac:dyDescent="0.2">
      <c r="A49" s="728" t="s">
        <v>438</v>
      </c>
      <c r="B49" s="728"/>
      <c r="C49" s="728"/>
      <c r="D49" s="728"/>
      <c r="E49" s="728"/>
      <c r="F49" s="728"/>
      <c r="G49" s="728"/>
      <c r="H49" s="728"/>
      <c r="I49" s="728"/>
      <c r="J49" s="728"/>
      <c r="K49" s="728"/>
      <c r="L49" s="728"/>
      <c r="M49" s="728"/>
      <c r="N49" s="728"/>
      <c r="O49" s="69"/>
      <c r="P49" s="69"/>
    </row>
    <row r="50" spans="1:16" x14ac:dyDescent="0.2">
      <c r="B50" s="70"/>
      <c r="C50" s="71"/>
      <c r="D50" s="71"/>
      <c r="E50" s="6"/>
      <c r="K50" s="2"/>
    </row>
    <row r="51" spans="1:16" x14ac:dyDescent="0.2">
      <c r="A51" s="382" t="s">
        <v>34</v>
      </c>
      <c r="B51" s="382"/>
      <c r="C51" s="382"/>
      <c r="D51" s="382"/>
      <c r="E51" s="382"/>
      <c r="F51" s="382"/>
      <c r="G51" s="382"/>
      <c r="H51" s="382"/>
      <c r="I51" s="382"/>
      <c r="J51" s="382"/>
      <c r="K51" s="382"/>
    </row>
  </sheetData>
  <sheetProtection sheet="1" objects="1" scenarios="1"/>
  <mergeCells count="18">
    <mergeCell ref="N3:O3"/>
    <mergeCell ref="N4:O4"/>
    <mergeCell ref="L5:N5"/>
    <mergeCell ref="B6:B7"/>
    <mergeCell ref="C6:C7"/>
    <mergeCell ref="E6:E7"/>
    <mergeCell ref="F6:I6"/>
    <mergeCell ref="J6:J7"/>
    <mergeCell ref="K6:L6"/>
    <mergeCell ref="N6:O6"/>
    <mergeCell ref="A49:N49"/>
    <mergeCell ref="A40:G40"/>
    <mergeCell ref="A44:O44"/>
    <mergeCell ref="A45:N45"/>
    <mergeCell ref="A46:N46"/>
    <mergeCell ref="A47:N47"/>
    <mergeCell ref="A48:O48"/>
    <mergeCell ref="A43:O43"/>
  </mergeCells>
  <conditionalFormatting sqref="E10:P10 E19:P19 Q16:Q36 M9 P9:Q9 E12:P12 P11 P13:P16 E21:P21 P20 E23:P23 P22 E25:P25 P24 E27:P27 P26 E31:P31 P28:P30 E33:P33 P32 E35:P35 P34 P36">
    <cfRule type="expression" dxfId="243" priority="21">
      <formula>($O$5="Percentage")</formula>
    </cfRule>
  </conditionalFormatting>
  <conditionalFormatting sqref="Q11:Q15">
    <cfRule type="expression" dxfId="242" priority="20">
      <formula>($O$5="Percentage")</formula>
    </cfRule>
  </conditionalFormatting>
  <conditionalFormatting sqref="P17">
    <cfRule type="expression" dxfId="241" priority="19">
      <formula>($O$5="Percentage")</formula>
    </cfRule>
  </conditionalFormatting>
  <conditionalFormatting sqref="P18">
    <cfRule type="expression" dxfId="240" priority="18">
      <formula>($O$5="Percentage")</formula>
    </cfRule>
  </conditionalFormatting>
  <conditionalFormatting sqref="M11">
    <cfRule type="expression" dxfId="239" priority="17">
      <formula>($O$5="Percentage")</formula>
    </cfRule>
  </conditionalFormatting>
  <conditionalFormatting sqref="M13">
    <cfRule type="expression" dxfId="238" priority="16">
      <formula>($O$5="Percentage")</formula>
    </cfRule>
  </conditionalFormatting>
  <conditionalFormatting sqref="M14">
    <cfRule type="expression" dxfId="237" priority="15">
      <formula>($O$5="Percentage")</formula>
    </cfRule>
  </conditionalFormatting>
  <conditionalFormatting sqref="M15">
    <cfRule type="expression" dxfId="236" priority="14">
      <formula>($O$5="Percentage")</formula>
    </cfRule>
  </conditionalFormatting>
  <conditionalFormatting sqref="M16">
    <cfRule type="expression" dxfId="235" priority="13">
      <formula>($O$5="Percentage")</formula>
    </cfRule>
  </conditionalFormatting>
  <conditionalFormatting sqref="M17">
    <cfRule type="expression" dxfId="234" priority="12">
      <formula>($O$5="Percentage")</formula>
    </cfRule>
  </conditionalFormatting>
  <conditionalFormatting sqref="M18">
    <cfRule type="expression" dxfId="233" priority="11">
      <formula>($O$5="Percentage")</formula>
    </cfRule>
  </conditionalFormatting>
  <conditionalFormatting sqref="M36">
    <cfRule type="expression" dxfId="232" priority="1">
      <formula>($O$5="Percentage")</formula>
    </cfRule>
  </conditionalFormatting>
  <conditionalFormatting sqref="M20">
    <cfRule type="expression" dxfId="231" priority="10">
      <formula>($O$5="Percentage")</formula>
    </cfRule>
  </conditionalFormatting>
  <conditionalFormatting sqref="M22">
    <cfRule type="expression" dxfId="230" priority="9">
      <formula>($O$5="Percentage")</formula>
    </cfRule>
  </conditionalFormatting>
  <conditionalFormatting sqref="M24">
    <cfRule type="expression" dxfId="229" priority="8">
      <formula>($O$5="Percentage")</formula>
    </cfRule>
  </conditionalFormatting>
  <conditionalFormatting sqref="M26">
    <cfRule type="expression" dxfId="228" priority="7">
      <formula>($O$5="Percentage")</formula>
    </cfRule>
  </conditionalFormatting>
  <conditionalFormatting sqref="M28">
    <cfRule type="expression" dxfId="227" priority="6">
      <formula>($O$5="Percentage")</formula>
    </cfRule>
  </conditionalFormatting>
  <conditionalFormatting sqref="M29">
    <cfRule type="expression" dxfId="226" priority="5">
      <formula>($O$5="Percentage")</formula>
    </cfRule>
  </conditionalFormatting>
  <conditionalFormatting sqref="M30">
    <cfRule type="expression" dxfId="225" priority="4">
      <formula>($O$5="Percentage")</formula>
    </cfRule>
  </conditionalFormatting>
  <conditionalFormatting sqref="M32">
    <cfRule type="expression" dxfId="224" priority="3">
      <formula>($O$5="Percentage")</formula>
    </cfRule>
  </conditionalFormatting>
  <conditionalFormatting sqref="M34">
    <cfRule type="expression" dxfId="223" priority="2">
      <formula>($O$5="Percentage")</formula>
    </cfRule>
  </conditionalFormatting>
  <dataValidations count="3">
    <dataValidation type="list" allowBlank="1" showInputMessage="1" showErrorMessage="1" sqref="N4">
      <formula1>$Z$2:$Z$4</formula1>
    </dataValidation>
    <dataValidation type="list" allowBlank="1" showInputMessage="1" showErrorMessage="1" sqref="N3">
      <formula1>$X$2:$X$4</formula1>
    </dataValidation>
    <dataValidation type="list" allowBlank="1" showInputMessage="1" showErrorMessage="1" sqref="WVR982092:WVR982093 WLV982092:WLV982093 WBZ982092:WBZ982093 VSD982092:VSD982093 VIH982092:VIH982093 UYL982092:UYL982093 UOP982092:UOP982093 UET982092:UET982093 TUX982092:TUX982093 TLB982092:TLB982093 TBF982092:TBF982093 SRJ982092:SRJ982093 SHN982092:SHN982093 RXR982092:RXR982093 RNV982092:RNV982093 RDZ982092:RDZ982093 QUD982092:QUD982093 QKH982092:QKH982093 QAL982092:QAL982093 PQP982092:PQP982093 PGT982092:PGT982093 OWX982092:OWX982093 ONB982092:ONB982093 ODF982092:ODF982093 NTJ982092:NTJ982093 NJN982092:NJN982093 MZR982092:MZR982093 MPV982092:MPV982093 MFZ982092:MFZ982093 LWD982092:LWD982093 LMH982092:LMH982093 LCL982092:LCL982093 KSP982092:KSP982093 KIT982092:KIT982093 JYX982092:JYX982093 JPB982092:JPB982093 JFF982092:JFF982093 IVJ982092:IVJ982093 ILN982092:ILN982093 IBR982092:IBR982093 HRV982092:HRV982093 HHZ982092:HHZ982093 GYD982092:GYD982093 GOH982092:GOH982093 GEL982092:GEL982093 FUP982092:FUP982093 FKT982092:FKT982093 FAX982092:FAX982093 ERB982092:ERB982093 EHF982092:EHF982093 DXJ982092:DXJ982093 DNN982092:DNN982093 DDR982092:DDR982093 CTV982092:CTV982093 CJZ982092:CJZ982093 CAD982092:CAD982093 BQH982092:BQH982093 BGL982092:BGL982093 AWP982092:AWP982093 AMT982092:AMT982093 ACX982092:ACX982093 TB982092:TB982093 JF982092:JF982093 O982092:P982093 WVR916556:WVR916557 WLV916556:WLV916557 WBZ916556:WBZ916557 VSD916556:VSD916557 VIH916556:VIH916557 UYL916556:UYL916557 UOP916556:UOP916557 UET916556:UET916557 TUX916556:TUX916557 TLB916556:TLB916557 TBF916556:TBF916557 SRJ916556:SRJ916557 SHN916556:SHN916557 RXR916556:RXR916557 RNV916556:RNV916557 RDZ916556:RDZ916557 QUD916556:QUD916557 QKH916556:QKH916557 QAL916556:QAL916557 PQP916556:PQP916557 PGT916556:PGT916557 OWX916556:OWX916557 ONB916556:ONB916557 ODF916556:ODF916557 NTJ916556:NTJ916557 NJN916556:NJN916557 MZR916556:MZR916557 MPV916556:MPV916557 MFZ916556:MFZ916557 LWD916556:LWD916557 LMH916556:LMH916557 LCL916556:LCL916557 KSP916556:KSP916557 KIT916556:KIT916557 JYX916556:JYX916557 JPB916556:JPB916557 JFF916556:JFF916557 IVJ916556:IVJ916557 ILN916556:ILN916557 IBR916556:IBR916557 HRV916556:HRV916557 HHZ916556:HHZ916557 GYD916556:GYD916557 GOH916556:GOH916557 GEL916556:GEL916557 FUP916556:FUP916557 FKT916556:FKT916557 FAX916556:FAX916557 ERB916556:ERB916557 EHF916556:EHF916557 DXJ916556:DXJ916557 DNN916556:DNN916557 DDR916556:DDR916557 CTV916556:CTV916557 CJZ916556:CJZ916557 CAD916556:CAD916557 BQH916556:BQH916557 BGL916556:BGL916557 AWP916556:AWP916557 AMT916556:AMT916557 ACX916556:ACX916557 TB916556:TB916557 JF916556:JF916557 O916556:P916557 WVR851020:WVR851021 WLV851020:WLV851021 WBZ851020:WBZ851021 VSD851020:VSD851021 VIH851020:VIH851021 UYL851020:UYL851021 UOP851020:UOP851021 UET851020:UET851021 TUX851020:TUX851021 TLB851020:TLB851021 TBF851020:TBF851021 SRJ851020:SRJ851021 SHN851020:SHN851021 RXR851020:RXR851021 RNV851020:RNV851021 RDZ851020:RDZ851021 QUD851020:QUD851021 QKH851020:QKH851021 QAL851020:QAL851021 PQP851020:PQP851021 PGT851020:PGT851021 OWX851020:OWX851021 ONB851020:ONB851021 ODF851020:ODF851021 NTJ851020:NTJ851021 NJN851020:NJN851021 MZR851020:MZR851021 MPV851020:MPV851021 MFZ851020:MFZ851021 LWD851020:LWD851021 LMH851020:LMH851021 LCL851020:LCL851021 KSP851020:KSP851021 KIT851020:KIT851021 JYX851020:JYX851021 JPB851020:JPB851021 JFF851020:JFF851021 IVJ851020:IVJ851021 ILN851020:ILN851021 IBR851020:IBR851021 HRV851020:HRV851021 HHZ851020:HHZ851021 GYD851020:GYD851021 GOH851020:GOH851021 GEL851020:GEL851021 FUP851020:FUP851021 FKT851020:FKT851021 FAX851020:FAX851021 ERB851020:ERB851021 EHF851020:EHF851021 DXJ851020:DXJ851021 DNN851020:DNN851021 DDR851020:DDR851021 CTV851020:CTV851021 CJZ851020:CJZ851021 CAD851020:CAD851021 BQH851020:BQH851021 BGL851020:BGL851021 AWP851020:AWP851021 AMT851020:AMT851021 ACX851020:ACX851021 TB851020:TB851021 JF851020:JF851021 O851020:P851021 WVR785484:WVR785485 WLV785484:WLV785485 WBZ785484:WBZ785485 VSD785484:VSD785485 VIH785484:VIH785485 UYL785484:UYL785485 UOP785484:UOP785485 UET785484:UET785485 TUX785484:TUX785485 TLB785484:TLB785485 TBF785484:TBF785485 SRJ785484:SRJ785485 SHN785484:SHN785485 RXR785484:RXR785485 RNV785484:RNV785485 RDZ785484:RDZ785485 QUD785484:QUD785485 QKH785484:QKH785485 QAL785484:QAL785485 PQP785484:PQP785485 PGT785484:PGT785485 OWX785484:OWX785485 ONB785484:ONB785485 ODF785484:ODF785485 NTJ785484:NTJ785485 NJN785484:NJN785485 MZR785484:MZR785485 MPV785484:MPV785485 MFZ785484:MFZ785485 LWD785484:LWD785485 LMH785484:LMH785485 LCL785484:LCL785485 KSP785484:KSP785485 KIT785484:KIT785485 JYX785484:JYX785485 JPB785484:JPB785485 JFF785484:JFF785485 IVJ785484:IVJ785485 ILN785484:ILN785485 IBR785484:IBR785485 HRV785484:HRV785485 HHZ785484:HHZ785485 GYD785484:GYD785485 GOH785484:GOH785485 GEL785484:GEL785485 FUP785484:FUP785485 FKT785484:FKT785485 FAX785484:FAX785485 ERB785484:ERB785485 EHF785484:EHF785485 DXJ785484:DXJ785485 DNN785484:DNN785485 DDR785484:DDR785485 CTV785484:CTV785485 CJZ785484:CJZ785485 CAD785484:CAD785485 BQH785484:BQH785485 BGL785484:BGL785485 AWP785484:AWP785485 AMT785484:AMT785485 ACX785484:ACX785485 TB785484:TB785485 JF785484:JF785485 O785484:P785485 WVR719948:WVR719949 WLV719948:WLV719949 WBZ719948:WBZ719949 VSD719948:VSD719949 VIH719948:VIH719949 UYL719948:UYL719949 UOP719948:UOP719949 UET719948:UET719949 TUX719948:TUX719949 TLB719948:TLB719949 TBF719948:TBF719949 SRJ719948:SRJ719949 SHN719948:SHN719949 RXR719948:RXR719949 RNV719948:RNV719949 RDZ719948:RDZ719949 QUD719948:QUD719949 QKH719948:QKH719949 QAL719948:QAL719949 PQP719948:PQP719949 PGT719948:PGT719949 OWX719948:OWX719949 ONB719948:ONB719949 ODF719948:ODF719949 NTJ719948:NTJ719949 NJN719948:NJN719949 MZR719948:MZR719949 MPV719948:MPV719949 MFZ719948:MFZ719949 LWD719948:LWD719949 LMH719948:LMH719949 LCL719948:LCL719949 KSP719948:KSP719949 KIT719948:KIT719949 JYX719948:JYX719949 JPB719948:JPB719949 JFF719948:JFF719949 IVJ719948:IVJ719949 ILN719948:ILN719949 IBR719948:IBR719949 HRV719948:HRV719949 HHZ719948:HHZ719949 GYD719948:GYD719949 GOH719948:GOH719949 GEL719948:GEL719949 FUP719948:FUP719949 FKT719948:FKT719949 FAX719948:FAX719949 ERB719948:ERB719949 EHF719948:EHF719949 DXJ719948:DXJ719949 DNN719948:DNN719949 DDR719948:DDR719949 CTV719948:CTV719949 CJZ719948:CJZ719949 CAD719948:CAD719949 BQH719948:BQH719949 BGL719948:BGL719949 AWP719948:AWP719949 AMT719948:AMT719949 ACX719948:ACX719949 TB719948:TB719949 JF719948:JF719949 O719948:P719949 WVR654412:WVR654413 WLV654412:WLV654413 WBZ654412:WBZ654413 VSD654412:VSD654413 VIH654412:VIH654413 UYL654412:UYL654413 UOP654412:UOP654413 UET654412:UET654413 TUX654412:TUX654413 TLB654412:TLB654413 TBF654412:TBF654413 SRJ654412:SRJ654413 SHN654412:SHN654413 RXR654412:RXR654413 RNV654412:RNV654413 RDZ654412:RDZ654413 QUD654412:QUD654413 QKH654412:QKH654413 QAL654412:QAL654413 PQP654412:PQP654413 PGT654412:PGT654413 OWX654412:OWX654413 ONB654412:ONB654413 ODF654412:ODF654413 NTJ654412:NTJ654413 NJN654412:NJN654413 MZR654412:MZR654413 MPV654412:MPV654413 MFZ654412:MFZ654413 LWD654412:LWD654413 LMH654412:LMH654413 LCL654412:LCL654413 KSP654412:KSP654413 KIT654412:KIT654413 JYX654412:JYX654413 JPB654412:JPB654413 JFF654412:JFF654413 IVJ654412:IVJ654413 ILN654412:ILN654413 IBR654412:IBR654413 HRV654412:HRV654413 HHZ654412:HHZ654413 GYD654412:GYD654413 GOH654412:GOH654413 GEL654412:GEL654413 FUP654412:FUP654413 FKT654412:FKT654413 FAX654412:FAX654413 ERB654412:ERB654413 EHF654412:EHF654413 DXJ654412:DXJ654413 DNN654412:DNN654413 DDR654412:DDR654413 CTV654412:CTV654413 CJZ654412:CJZ654413 CAD654412:CAD654413 BQH654412:BQH654413 BGL654412:BGL654413 AWP654412:AWP654413 AMT654412:AMT654413 ACX654412:ACX654413 TB654412:TB654413 JF654412:JF654413 O654412:P654413 WVR588876:WVR588877 WLV588876:WLV588877 WBZ588876:WBZ588877 VSD588876:VSD588877 VIH588876:VIH588877 UYL588876:UYL588877 UOP588876:UOP588877 UET588876:UET588877 TUX588876:TUX588877 TLB588876:TLB588877 TBF588876:TBF588877 SRJ588876:SRJ588877 SHN588876:SHN588877 RXR588876:RXR588877 RNV588876:RNV588877 RDZ588876:RDZ588877 QUD588876:QUD588877 QKH588876:QKH588877 QAL588876:QAL588877 PQP588876:PQP588877 PGT588876:PGT588877 OWX588876:OWX588877 ONB588876:ONB588877 ODF588876:ODF588877 NTJ588876:NTJ588877 NJN588876:NJN588877 MZR588876:MZR588877 MPV588876:MPV588877 MFZ588876:MFZ588877 LWD588876:LWD588877 LMH588876:LMH588877 LCL588876:LCL588877 KSP588876:KSP588877 KIT588876:KIT588877 JYX588876:JYX588877 JPB588876:JPB588877 JFF588876:JFF588877 IVJ588876:IVJ588877 ILN588876:ILN588877 IBR588876:IBR588877 HRV588876:HRV588877 HHZ588876:HHZ588877 GYD588876:GYD588877 GOH588876:GOH588877 GEL588876:GEL588877 FUP588876:FUP588877 FKT588876:FKT588877 FAX588876:FAX588877 ERB588876:ERB588877 EHF588876:EHF588877 DXJ588876:DXJ588877 DNN588876:DNN588877 DDR588876:DDR588877 CTV588876:CTV588877 CJZ588876:CJZ588877 CAD588876:CAD588877 BQH588876:BQH588877 BGL588876:BGL588877 AWP588876:AWP588877 AMT588876:AMT588877 ACX588876:ACX588877 TB588876:TB588877 JF588876:JF588877 O588876:P588877 WVR523340:WVR523341 WLV523340:WLV523341 WBZ523340:WBZ523341 VSD523340:VSD523341 VIH523340:VIH523341 UYL523340:UYL523341 UOP523340:UOP523341 UET523340:UET523341 TUX523340:TUX523341 TLB523340:TLB523341 TBF523340:TBF523341 SRJ523340:SRJ523341 SHN523340:SHN523341 RXR523340:RXR523341 RNV523340:RNV523341 RDZ523340:RDZ523341 QUD523340:QUD523341 QKH523340:QKH523341 QAL523340:QAL523341 PQP523340:PQP523341 PGT523340:PGT523341 OWX523340:OWX523341 ONB523340:ONB523341 ODF523340:ODF523341 NTJ523340:NTJ523341 NJN523340:NJN523341 MZR523340:MZR523341 MPV523340:MPV523341 MFZ523340:MFZ523341 LWD523340:LWD523341 LMH523340:LMH523341 LCL523340:LCL523341 KSP523340:KSP523341 KIT523340:KIT523341 JYX523340:JYX523341 JPB523340:JPB523341 JFF523340:JFF523341 IVJ523340:IVJ523341 ILN523340:ILN523341 IBR523340:IBR523341 HRV523340:HRV523341 HHZ523340:HHZ523341 GYD523340:GYD523341 GOH523340:GOH523341 GEL523340:GEL523341 FUP523340:FUP523341 FKT523340:FKT523341 FAX523340:FAX523341 ERB523340:ERB523341 EHF523340:EHF523341 DXJ523340:DXJ523341 DNN523340:DNN523341 DDR523340:DDR523341 CTV523340:CTV523341 CJZ523340:CJZ523341 CAD523340:CAD523341 BQH523340:BQH523341 BGL523340:BGL523341 AWP523340:AWP523341 AMT523340:AMT523341 ACX523340:ACX523341 TB523340:TB523341 JF523340:JF523341 O523340:P523341 WVR457804:WVR457805 WLV457804:WLV457805 WBZ457804:WBZ457805 VSD457804:VSD457805 VIH457804:VIH457805 UYL457804:UYL457805 UOP457804:UOP457805 UET457804:UET457805 TUX457804:TUX457805 TLB457804:TLB457805 TBF457804:TBF457805 SRJ457804:SRJ457805 SHN457804:SHN457805 RXR457804:RXR457805 RNV457804:RNV457805 RDZ457804:RDZ457805 QUD457804:QUD457805 QKH457804:QKH457805 QAL457804:QAL457805 PQP457804:PQP457805 PGT457804:PGT457805 OWX457804:OWX457805 ONB457804:ONB457805 ODF457804:ODF457805 NTJ457804:NTJ457805 NJN457804:NJN457805 MZR457804:MZR457805 MPV457804:MPV457805 MFZ457804:MFZ457805 LWD457804:LWD457805 LMH457804:LMH457805 LCL457804:LCL457805 KSP457804:KSP457805 KIT457804:KIT457805 JYX457804:JYX457805 JPB457804:JPB457805 JFF457804:JFF457805 IVJ457804:IVJ457805 ILN457804:ILN457805 IBR457804:IBR457805 HRV457804:HRV457805 HHZ457804:HHZ457805 GYD457804:GYD457805 GOH457804:GOH457805 GEL457804:GEL457805 FUP457804:FUP457805 FKT457804:FKT457805 FAX457804:FAX457805 ERB457804:ERB457805 EHF457804:EHF457805 DXJ457804:DXJ457805 DNN457804:DNN457805 DDR457804:DDR457805 CTV457804:CTV457805 CJZ457804:CJZ457805 CAD457804:CAD457805 BQH457804:BQH457805 BGL457804:BGL457805 AWP457804:AWP457805 AMT457804:AMT457805 ACX457804:ACX457805 TB457804:TB457805 JF457804:JF457805 O457804:P457805 WVR392268:WVR392269 WLV392268:WLV392269 WBZ392268:WBZ392269 VSD392268:VSD392269 VIH392268:VIH392269 UYL392268:UYL392269 UOP392268:UOP392269 UET392268:UET392269 TUX392268:TUX392269 TLB392268:TLB392269 TBF392268:TBF392269 SRJ392268:SRJ392269 SHN392268:SHN392269 RXR392268:RXR392269 RNV392268:RNV392269 RDZ392268:RDZ392269 QUD392268:QUD392269 QKH392268:QKH392269 QAL392268:QAL392269 PQP392268:PQP392269 PGT392268:PGT392269 OWX392268:OWX392269 ONB392268:ONB392269 ODF392268:ODF392269 NTJ392268:NTJ392269 NJN392268:NJN392269 MZR392268:MZR392269 MPV392268:MPV392269 MFZ392268:MFZ392269 LWD392268:LWD392269 LMH392268:LMH392269 LCL392268:LCL392269 KSP392268:KSP392269 KIT392268:KIT392269 JYX392268:JYX392269 JPB392268:JPB392269 JFF392268:JFF392269 IVJ392268:IVJ392269 ILN392268:ILN392269 IBR392268:IBR392269 HRV392268:HRV392269 HHZ392268:HHZ392269 GYD392268:GYD392269 GOH392268:GOH392269 GEL392268:GEL392269 FUP392268:FUP392269 FKT392268:FKT392269 FAX392268:FAX392269 ERB392268:ERB392269 EHF392268:EHF392269 DXJ392268:DXJ392269 DNN392268:DNN392269 DDR392268:DDR392269 CTV392268:CTV392269 CJZ392268:CJZ392269 CAD392268:CAD392269 BQH392268:BQH392269 BGL392268:BGL392269 AWP392268:AWP392269 AMT392268:AMT392269 ACX392268:ACX392269 TB392268:TB392269 JF392268:JF392269 O392268:P392269 WVR326732:WVR326733 WLV326732:WLV326733 WBZ326732:WBZ326733 VSD326732:VSD326733 VIH326732:VIH326733 UYL326732:UYL326733 UOP326732:UOP326733 UET326732:UET326733 TUX326732:TUX326733 TLB326732:TLB326733 TBF326732:TBF326733 SRJ326732:SRJ326733 SHN326732:SHN326733 RXR326732:RXR326733 RNV326732:RNV326733 RDZ326732:RDZ326733 QUD326732:QUD326733 QKH326732:QKH326733 QAL326732:QAL326733 PQP326732:PQP326733 PGT326732:PGT326733 OWX326732:OWX326733 ONB326732:ONB326733 ODF326732:ODF326733 NTJ326732:NTJ326733 NJN326732:NJN326733 MZR326732:MZR326733 MPV326732:MPV326733 MFZ326732:MFZ326733 LWD326732:LWD326733 LMH326732:LMH326733 LCL326732:LCL326733 KSP326732:KSP326733 KIT326732:KIT326733 JYX326732:JYX326733 JPB326732:JPB326733 JFF326732:JFF326733 IVJ326732:IVJ326733 ILN326732:ILN326733 IBR326732:IBR326733 HRV326732:HRV326733 HHZ326732:HHZ326733 GYD326732:GYD326733 GOH326732:GOH326733 GEL326732:GEL326733 FUP326732:FUP326733 FKT326732:FKT326733 FAX326732:FAX326733 ERB326732:ERB326733 EHF326732:EHF326733 DXJ326732:DXJ326733 DNN326732:DNN326733 DDR326732:DDR326733 CTV326732:CTV326733 CJZ326732:CJZ326733 CAD326732:CAD326733 BQH326732:BQH326733 BGL326732:BGL326733 AWP326732:AWP326733 AMT326732:AMT326733 ACX326732:ACX326733 TB326732:TB326733 JF326732:JF326733 O326732:P326733 WVR261196:WVR261197 WLV261196:WLV261197 WBZ261196:WBZ261197 VSD261196:VSD261197 VIH261196:VIH261197 UYL261196:UYL261197 UOP261196:UOP261197 UET261196:UET261197 TUX261196:TUX261197 TLB261196:TLB261197 TBF261196:TBF261197 SRJ261196:SRJ261197 SHN261196:SHN261197 RXR261196:RXR261197 RNV261196:RNV261197 RDZ261196:RDZ261197 QUD261196:QUD261197 QKH261196:QKH261197 QAL261196:QAL261197 PQP261196:PQP261197 PGT261196:PGT261197 OWX261196:OWX261197 ONB261196:ONB261197 ODF261196:ODF261197 NTJ261196:NTJ261197 NJN261196:NJN261197 MZR261196:MZR261197 MPV261196:MPV261197 MFZ261196:MFZ261197 LWD261196:LWD261197 LMH261196:LMH261197 LCL261196:LCL261197 KSP261196:KSP261197 KIT261196:KIT261197 JYX261196:JYX261197 JPB261196:JPB261197 JFF261196:JFF261197 IVJ261196:IVJ261197 ILN261196:ILN261197 IBR261196:IBR261197 HRV261196:HRV261197 HHZ261196:HHZ261197 GYD261196:GYD261197 GOH261196:GOH261197 GEL261196:GEL261197 FUP261196:FUP261197 FKT261196:FKT261197 FAX261196:FAX261197 ERB261196:ERB261197 EHF261196:EHF261197 DXJ261196:DXJ261197 DNN261196:DNN261197 DDR261196:DDR261197 CTV261196:CTV261197 CJZ261196:CJZ261197 CAD261196:CAD261197 BQH261196:BQH261197 BGL261196:BGL261197 AWP261196:AWP261197 AMT261196:AMT261197 ACX261196:ACX261197 TB261196:TB261197 JF261196:JF261197 O261196:P261197 WVR195660:WVR195661 WLV195660:WLV195661 WBZ195660:WBZ195661 VSD195660:VSD195661 VIH195660:VIH195661 UYL195660:UYL195661 UOP195660:UOP195661 UET195660:UET195661 TUX195660:TUX195661 TLB195660:TLB195661 TBF195660:TBF195661 SRJ195660:SRJ195661 SHN195660:SHN195661 RXR195660:RXR195661 RNV195660:RNV195661 RDZ195660:RDZ195661 QUD195660:QUD195661 QKH195660:QKH195661 QAL195660:QAL195661 PQP195660:PQP195661 PGT195660:PGT195661 OWX195660:OWX195661 ONB195660:ONB195661 ODF195660:ODF195661 NTJ195660:NTJ195661 NJN195660:NJN195661 MZR195660:MZR195661 MPV195660:MPV195661 MFZ195660:MFZ195661 LWD195660:LWD195661 LMH195660:LMH195661 LCL195660:LCL195661 KSP195660:KSP195661 KIT195660:KIT195661 JYX195660:JYX195661 JPB195660:JPB195661 JFF195660:JFF195661 IVJ195660:IVJ195661 ILN195660:ILN195661 IBR195660:IBR195661 HRV195660:HRV195661 HHZ195660:HHZ195661 GYD195660:GYD195661 GOH195660:GOH195661 GEL195660:GEL195661 FUP195660:FUP195661 FKT195660:FKT195661 FAX195660:FAX195661 ERB195660:ERB195661 EHF195660:EHF195661 DXJ195660:DXJ195661 DNN195660:DNN195661 DDR195660:DDR195661 CTV195660:CTV195661 CJZ195660:CJZ195661 CAD195660:CAD195661 BQH195660:BQH195661 BGL195660:BGL195661 AWP195660:AWP195661 AMT195660:AMT195661 ACX195660:ACX195661 TB195660:TB195661 JF195660:JF195661 O195660:P195661 WVR130124:WVR130125 WLV130124:WLV130125 WBZ130124:WBZ130125 VSD130124:VSD130125 VIH130124:VIH130125 UYL130124:UYL130125 UOP130124:UOP130125 UET130124:UET130125 TUX130124:TUX130125 TLB130124:TLB130125 TBF130124:TBF130125 SRJ130124:SRJ130125 SHN130124:SHN130125 RXR130124:RXR130125 RNV130124:RNV130125 RDZ130124:RDZ130125 QUD130124:QUD130125 QKH130124:QKH130125 QAL130124:QAL130125 PQP130124:PQP130125 PGT130124:PGT130125 OWX130124:OWX130125 ONB130124:ONB130125 ODF130124:ODF130125 NTJ130124:NTJ130125 NJN130124:NJN130125 MZR130124:MZR130125 MPV130124:MPV130125 MFZ130124:MFZ130125 LWD130124:LWD130125 LMH130124:LMH130125 LCL130124:LCL130125 KSP130124:KSP130125 KIT130124:KIT130125 JYX130124:JYX130125 JPB130124:JPB130125 JFF130124:JFF130125 IVJ130124:IVJ130125 ILN130124:ILN130125 IBR130124:IBR130125 HRV130124:HRV130125 HHZ130124:HHZ130125 GYD130124:GYD130125 GOH130124:GOH130125 GEL130124:GEL130125 FUP130124:FUP130125 FKT130124:FKT130125 FAX130124:FAX130125 ERB130124:ERB130125 EHF130124:EHF130125 DXJ130124:DXJ130125 DNN130124:DNN130125 DDR130124:DDR130125 CTV130124:CTV130125 CJZ130124:CJZ130125 CAD130124:CAD130125 BQH130124:BQH130125 BGL130124:BGL130125 AWP130124:AWP130125 AMT130124:AMT130125 ACX130124:ACX130125 TB130124:TB130125 JF130124:JF130125 O130124:P130125 WVR64588:WVR64589 WLV64588:WLV64589 WBZ64588:WBZ64589 VSD64588:VSD64589 VIH64588:VIH64589 UYL64588:UYL64589 UOP64588:UOP64589 UET64588:UET64589 TUX64588:TUX64589 TLB64588:TLB64589 TBF64588:TBF64589 SRJ64588:SRJ64589 SHN64588:SHN64589 RXR64588:RXR64589 RNV64588:RNV64589 RDZ64588:RDZ64589 QUD64588:QUD64589 QKH64588:QKH64589 QAL64588:QAL64589 PQP64588:PQP64589 PGT64588:PGT64589 OWX64588:OWX64589 ONB64588:ONB64589 ODF64588:ODF64589 NTJ64588:NTJ64589 NJN64588:NJN64589 MZR64588:MZR64589 MPV64588:MPV64589 MFZ64588:MFZ64589 LWD64588:LWD64589 LMH64588:LMH64589 LCL64588:LCL64589 KSP64588:KSP64589 KIT64588:KIT64589 JYX64588:JYX64589 JPB64588:JPB64589 JFF64588:JFF64589 IVJ64588:IVJ64589 ILN64588:ILN64589 IBR64588:IBR64589 HRV64588:HRV64589 HHZ64588:HHZ64589 GYD64588:GYD64589 GOH64588:GOH64589 GEL64588:GEL64589 FUP64588:FUP64589 FKT64588:FKT64589 FAX64588:FAX64589 ERB64588:ERB64589 EHF64588:EHF64589 DXJ64588:DXJ64589 DNN64588:DNN64589 DDR64588:DDR64589 CTV64588:CTV64589 CJZ64588:CJZ64589 CAD64588:CAD64589 BQH64588:BQH64589 BGL64588:BGL64589 AWP64588:AWP64589 AMT64588:AMT64589 ACX64588:ACX64589 TB64588:TB64589 JF64588:JF64589 O64588:P64589 WVR3:WVR5 WLV3:WLV5 WBZ3:WBZ5 VSD3:VSD5 VIH3:VIH5 UYL3:UYL5 UOP3:UOP5 UET3:UET5 TUX3:TUX5 TLB3:TLB5 TBF3:TBF5 SRJ3:SRJ5 SHN3:SHN5 RXR3:RXR5 RNV3:RNV5 RDZ3:RDZ5 QUD3:QUD5 QKH3:QKH5 QAL3:QAL5 PQP3:PQP5 PGT3:PGT5 OWX3:OWX5 ONB3:ONB5 ODF3:ODF5 NTJ3:NTJ5 NJN3:NJN5 MZR3:MZR5 MPV3:MPV5 MFZ3:MFZ5 LWD3:LWD5 LMH3:LMH5 LCL3:LCL5 KSP3:KSP5 KIT3:KIT5 JYX3:JYX5 JPB3:JPB5 JFF3:JFF5 IVJ3:IVJ5 ILN3:ILN5 IBR3:IBR5 HRV3:HRV5 HHZ3:HHZ5 GYD3:GYD5 GOH3:GOH5 GEL3:GEL5 FUP3:FUP5 FKT3:FKT5 FAX3:FAX5 ERB3:ERB5 EHF3:EHF5 DXJ3:DXJ5 DNN3:DNN5 DDR3:DDR5 CTV3:CTV5 CJZ3:CJZ5 CAD3:CAD5 BQH3:BQH5 BGL3:BGL5 AWP3:AWP5 AMT3:AMT5 ACX3:ACX5 TB3:TB5 JF3:JF5">
      <formula1>#REF!</formula1>
    </dataValidation>
  </dataValidations>
  <pageMargins left="0.74803149606299213" right="0.74803149606299213" top="0.39370078740157483" bottom="0.39370078740157483" header="0.51181102362204722" footer="0.51181102362204722"/>
  <pageSetup paperSize="9" scale="74" fitToHeight="0" orientation="landscape" r:id="rId1"/>
  <headerFooter scaleWithDoc="0" alignWithMargins="0"/>
  <ignoredErrors>
    <ignoredError sqref="P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39997558519241921"/>
  </sheetPr>
  <dimension ref="A1:AA30"/>
  <sheetViews>
    <sheetView showGridLines="0" zoomScaleNormal="100" workbookViewId="0">
      <selection activeCell="N3" sqref="N3:O3"/>
    </sheetView>
  </sheetViews>
  <sheetFormatPr defaultRowHeight="11.25" x14ac:dyDescent="0.2"/>
  <cols>
    <col min="1" max="1" width="27.85546875" style="73" customWidth="1"/>
    <col min="2" max="2" width="7.7109375" style="73" customWidth="1"/>
    <col min="3" max="3" width="8.7109375" style="104" customWidth="1"/>
    <col min="4" max="4" width="0.85546875" style="104" customWidth="1"/>
    <col min="5" max="5" width="9.42578125" style="105" customWidth="1"/>
    <col min="6" max="6" width="8" style="106" customWidth="1"/>
    <col min="7" max="7" width="12" style="106" customWidth="1"/>
    <col min="8" max="8" width="8" style="106" customWidth="1"/>
    <col min="9" max="9" width="10.5703125" style="106" customWidth="1"/>
    <col min="10" max="10" width="10.28515625" style="106" customWidth="1"/>
    <col min="11" max="11" width="8" style="106" customWidth="1"/>
    <col min="12" max="12" width="9.42578125" style="73" customWidth="1"/>
    <col min="13" max="13" width="2" style="73" customWidth="1"/>
    <col min="14" max="14" width="11.5703125" style="73" customWidth="1"/>
    <col min="15" max="15" width="8.7109375" style="73" customWidth="1"/>
    <col min="16" max="16" width="1.85546875" style="73" customWidth="1"/>
    <col min="17" max="20" width="9.140625" style="73"/>
    <col min="21" max="22" width="9.140625" style="73" customWidth="1"/>
    <col min="23" max="27" width="9.140625" style="73" hidden="1" customWidth="1"/>
    <col min="28" max="28" width="0" style="73" hidden="1" customWidth="1"/>
    <col min="29" max="16384" width="9.140625" style="73"/>
  </cols>
  <sheetData>
    <row r="1" spans="1:27" ht="13.5" customHeight="1" x14ac:dyDescent="0.2">
      <c r="A1" s="72" t="s">
        <v>35</v>
      </c>
      <c r="B1" s="72"/>
      <c r="C1" s="72"/>
      <c r="D1" s="72"/>
      <c r="E1" s="72"/>
      <c r="F1" s="72"/>
      <c r="G1" s="72"/>
      <c r="H1" s="72"/>
      <c r="I1" s="72"/>
      <c r="J1" s="72"/>
      <c r="K1" s="72"/>
      <c r="L1" s="72"/>
      <c r="W1" s="113"/>
    </row>
    <row r="2" spans="1:27" ht="13.5" customHeight="1" x14ac:dyDescent="0.2">
      <c r="A2" s="3" t="s">
        <v>506</v>
      </c>
      <c r="B2" s="74"/>
      <c r="C2" s="74"/>
      <c r="D2" s="74"/>
      <c r="E2" s="75"/>
      <c r="F2" s="76"/>
      <c r="G2" s="76"/>
      <c r="H2" s="76"/>
      <c r="I2" s="76"/>
      <c r="L2" s="784" t="s">
        <v>1</v>
      </c>
      <c r="M2" s="785"/>
      <c r="N2" s="785"/>
      <c r="O2" s="785"/>
      <c r="P2" s="786"/>
      <c r="W2" s="9">
        <f>IF(N3="Boys",0,IF(N3="Girls",14,28))</f>
        <v>28</v>
      </c>
      <c r="X2" s="10" t="s">
        <v>2</v>
      </c>
      <c r="Y2" s="2" t="s">
        <v>153</v>
      </c>
      <c r="Z2" s="2">
        <v>2014</v>
      </c>
      <c r="AA2" s="2" t="s">
        <v>156</v>
      </c>
    </row>
    <row r="3" spans="1:27" ht="12.75" customHeight="1" x14ac:dyDescent="0.2">
      <c r="A3" s="77" t="s">
        <v>3</v>
      </c>
      <c r="B3" s="77"/>
      <c r="C3" s="78"/>
      <c r="D3" s="78"/>
      <c r="E3" s="75"/>
      <c r="F3" s="76"/>
      <c r="G3" s="76"/>
      <c r="H3" s="76"/>
      <c r="I3" s="76"/>
      <c r="J3" s="76"/>
      <c r="L3" s="791" t="s">
        <v>4</v>
      </c>
      <c r="M3" s="792"/>
      <c r="N3" s="787" t="s">
        <v>5</v>
      </c>
      <c r="O3" s="788"/>
      <c r="P3" s="565"/>
      <c r="W3" s="2" t="str">
        <f>IF($N$4=Z3,$Y$3,IF($N$4=Z2,$Y$2,IF($N$4=Z4,$Y$4,0)))</f>
        <v>Table3_2014Method</v>
      </c>
      <c r="X3" s="16" t="s">
        <v>6</v>
      </c>
      <c r="Y3" s="2" t="s">
        <v>154</v>
      </c>
      <c r="Z3" s="2">
        <v>2013</v>
      </c>
      <c r="AA3" s="2" t="s">
        <v>157</v>
      </c>
    </row>
    <row r="4" spans="1:27" ht="12.75" customHeight="1" x14ac:dyDescent="0.2">
      <c r="A4" s="77"/>
      <c r="B4" s="77"/>
      <c r="C4" s="78"/>
      <c r="D4" s="78"/>
      <c r="E4" s="75"/>
      <c r="F4" s="76"/>
      <c r="G4" s="76"/>
      <c r="H4" s="76"/>
      <c r="L4" s="791" t="s">
        <v>7</v>
      </c>
      <c r="M4" s="792"/>
      <c r="N4" s="787">
        <v>2014</v>
      </c>
      <c r="O4" s="788"/>
      <c r="P4" s="19" t="str">
        <f>IF(N4=2014,"2",IF(N4=2013,"3",IF(N4="2014 Best Entry","4","")))</f>
        <v>2</v>
      </c>
      <c r="W4" s="2" t="str">
        <f>IF($N$4=Z3,$AA$3,IF($N$4=Z2,$AA$2,IF($N$4=Z4,AA4)))</f>
        <v>Denominators_2014Method</v>
      </c>
      <c r="X4" s="10" t="s">
        <v>5</v>
      </c>
      <c r="Y4" s="2" t="s">
        <v>155</v>
      </c>
      <c r="Z4" s="138" t="s">
        <v>432</v>
      </c>
      <c r="AA4" s="2" t="s">
        <v>158</v>
      </c>
    </row>
    <row r="5" spans="1:27" s="79" customFormat="1" ht="11.25" customHeight="1" x14ac:dyDescent="0.2">
      <c r="A5" s="20"/>
      <c r="B5" s="21"/>
      <c r="D5" s="80"/>
      <c r="E5" s="81"/>
      <c r="F5" s="82"/>
      <c r="G5" s="82"/>
      <c r="H5" s="82"/>
      <c r="I5" s="82"/>
      <c r="J5" s="82"/>
      <c r="K5" s="83"/>
      <c r="L5" s="775"/>
      <c r="M5" s="775"/>
      <c r="N5" s="775"/>
      <c r="O5" s="84"/>
      <c r="P5" s="85"/>
      <c r="X5" s="22"/>
      <c r="Z5" s="22"/>
    </row>
    <row r="6" spans="1:27" ht="33.75" customHeight="1" x14ac:dyDescent="0.2">
      <c r="A6" s="86"/>
      <c r="B6" s="717" t="s">
        <v>8</v>
      </c>
      <c r="C6" s="776" t="s">
        <v>9</v>
      </c>
      <c r="D6" s="28"/>
      <c r="E6" s="778" t="s">
        <v>10</v>
      </c>
      <c r="F6" s="780" t="s">
        <v>11</v>
      </c>
      <c r="G6" s="780"/>
      <c r="H6" s="780"/>
      <c r="I6" s="780"/>
      <c r="J6" s="778" t="s">
        <v>12</v>
      </c>
      <c r="K6" s="780" t="s">
        <v>13</v>
      </c>
      <c r="L6" s="780"/>
      <c r="M6" s="87"/>
      <c r="N6" s="781" t="s">
        <v>14</v>
      </c>
      <c r="O6" s="781"/>
      <c r="P6" s="30"/>
    </row>
    <row r="7" spans="1:27" ht="45.75" customHeight="1" x14ac:dyDescent="0.2">
      <c r="A7" s="88"/>
      <c r="B7" s="718"/>
      <c r="C7" s="777"/>
      <c r="D7" s="32"/>
      <c r="E7" s="779"/>
      <c r="F7" s="33" t="s">
        <v>15</v>
      </c>
      <c r="G7" s="34" t="s">
        <v>16</v>
      </c>
      <c r="H7" s="33" t="s">
        <v>17</v>
      </c>
      <c r="I7" s="34" t="s">
        <v>18</v>
      </c>
      <c r="J7" s="779"/>
      <c r="K7" s="33" t="s">
        <v>19</v>
      </c>
      <c r="L7" s="33" t="s">
        <v>20</v>
      </c>
      <c r="M7" s="35"/>
      <c r="N7" s="36" t="s">
        <v>21</v>
      </c>
      <c r="O7" s="36" t="s">
        <v>22</v>
      </c>
      <c r="P7" s="37"/>
    </row>
    <row r="8" spans="1:27" ht="11.25" customHeight="1" x14ac:dyDescent="0.2">
      <c r="A8" s="89"/>
      <c r="B8" s="89"/>
      <c r="C8" s="90"/>
      <c r="D8" s="90"/>
      <c r="E8" s="91"/>
      <c r="F8" s="91"/>
      <c r="G8" s="41"/>
      <c r="H8" s="91"/>
      <c r="I8" s="41"/>
      <c r="J8" s="91"/>
      <c r="K8" s="91"/>
      <c r="L8" s="91"/>
    </row>
    <row r="9" spans="1:27" ht="11.25" customHeight="1" x14ac:dyDescent="0.2">
      <c r="A9" s="92" t="s">
        <v>36</v>
      </c>
      <c r="B9" s="43">
        <f ca="1">VLOOKUP($A9,INDIRECT($W$3),2,0)</f>
        <v>2749</v>
      </c>
      <c r="C9" s="44">
        <f ca="1">IF($N$3="Boys",VLOOKUP($A9,INDIRECT($W$4),2,0),IF($N$3="Girls",VLOOKUP($A9,INDIRECT($W$4),3,0),VLOOKUP($A9,INDIRECT($W$4),4,0)))</f>
        <v>505546</v>
      </c>
      <c r="D9" s="43"/>
      <c r="E9" s="45">
        <f ca="1">VLOOKUP($A9,INDIRECT($W$3),3+$W$2,0)</f>
        <v>96.2</v>
      </c>
      <c r="F9" s="45">
        <f ca="1">VLOOKUP($A9,INDIRECT($W$3),4+$W$2,0)</f>
        <v>65.599999999999994</v>
      </c>
      <c r="G9" s="45">
        <f ca="1">VLOOKUP($A9,INDIRECT($W$3),5+$W$2,0)</f>
        <v>56.2</v>
      </c>
      <c r="H9" s="45">
        <f ca="1">VLOOKUP($A9,INDIRECT($W$3),6+$W$2,0)</f>
        <v>94.7</v>
      </c>
      <c r="I9" s="45">
        <f ca="1">VLOOKUP($A9,INDIRECT($W$3),7+$W$2,0)</f>
        <v>92.3</v>
      </c>
      <c r="J9" s="45">
        <f ca="1">VLOOKUP($A9,INDIRECT($W$3),8+$W$2,0)</f>
        <v>99.6</v>
      </c>
      <c r="K9" s="45">
        <f ca="1">VLOOKUP($A9,INDIRECT($W$3),9+$W$2,0)</f>
        <v>95.2</v>
      </c>
      <c r="L9" s="45">
        <f ca="1">VLOOKUP($A9,INDIRECT($W$3),10+$W$2,0)</f>
        <v>99.3</v>
      </c>
      <c r="M9" s="93"/>
      <c r="N9" s="45">
        <f ca="1">VLOOKUP($A9,INDIRECT($W$3),11+$W$2,0)</f>
        <v>38.1</v>
      </c>
      <c r="O9" s="45">
        <f ca="1">VLOOKUP($A9,INDIRECT($W$3),12+$W$2,0)</f>
        <v>23</v>
      </c>
      <c r="P9" s="45"/>
    </row>
    <row r="10" spans="1:27" ht="11.25" customHeight="1" x14ac:dyDescent="0.2">
      <c r="A10" s="92"/>
      <c r="B10" s="43"/>
      <c r="C10" s="44"/>
      <c r="D10" s="43"/>
      <c r="E10" s="45"/>
      <c r="F10" s="45"/>
      <c r="G10" s="45"/>
      <c r="H10" s="45"/>
      <c r="I10" s="45"/>
      <c r="J10" s="45"/>
      <c r="K10" s="45"/>
      <c r="L10" s="45"/>
      <c r="M10" s="93"/>
      <c r="N10" s="45"/>
      <c r="O10" s="45"/>
      <c r="P10" s="45"/>
    </row>
    <row r="11" spans="1:27" ht="11.25" customHeight="1" x14ac:dyDescent="0.2">
      <c r="A11" s="94" t="s">
        <v>37</v>
      </c>
      <c r="B11" s="43">
        <f ca="1">VLOOKUP($A11,INDIRECT($W$3),2,0)</f>
        <v>163</v>
      </c>
      <c r="C11" s="44">
        <f ca="1">IF($N$3="Boys",VLOOKUP($A11,INDIRECT($W$4),2,0),IF($N$3="Girls",VLOOKUP($A11,INDIRECT($W$4),3,0),VLOOKUP($A11,INDIRECT($W$4),4,0)))</f>
        <v>22676</v>
      </c>
      <c r="D11" s="43"/>
      <c r="E11" s="45">
        <f ca="1">VLOOKUP($A11,INDIRECT($W$3),3+$W$2,0)</f>
        <v>99.8</v>
      </c>
      <c r="F11" s="45">
        <f ca="1">VLOOKUP($A11,INDIRECT($W$3),4+$W$2,0)</f>
        <v>98.9</v>
      </c>
      <c r="G11" s="45">
        <f ca="1">VLOOKUP($A11,INDIRECT($W$3),5+$W$2,0)</f>
        <v>96.8</v>
      </c>
      <c r="H11" s="45">
        <f ca="1">VLOOKUP($A11,INDIRECT($W$3),6+$W$2,0)</f>
        <v>99.8</v>
      </c>
      <c r="I11" s="45">
        <f ca="1">VLOOKUP($A11,INDIRECT($W$3),7+$W$2,0)</f>
        <v>99</v>
      </c>
      <c r="J11" s="45">
        <f ca="1">VLOOKUP($A11,INDIRECT($W$3),8+$W$2,0)</f>
        <v>100</v>
      </c>
      <c r="K11" s="45">
        <f ca="1">VLOOKUP($A11,INDIRECT($W$3),9+$W$2,0)</f>
        <v>99.9</v>
      </c>
      <c r="L11" s="45">
        <f ca="1">VLOOKUP($A11,INDIRECT($W$3),10+$W$2,0)</f>
        <v>100</v>
      </c>
      <c r="M11" s="93"/>
      <c r="N11" s="45">
        <f ca="1">VLOOKUP($A11,INDIRECT($W$3),11+$W$2,0)</f>
        <v>79.7</v>
      </c>
      <c r="O11" s="45">
        <f ca="1">VLOOKUP($A11,INDIRECT($W$3),12+$W$2,0)</f>
        <v>71.5</v>
      </c>
      <c r="P11" s="45"/>
    </row>
    <row r="12" spans="1:27" ht="11.25" customHeight="1" x14ac:dyDescent="0.2">
      <c r="A12" s="94"/>
      <c r="B12" s="43"/>
      <c r="C12" s="44"/>
      <c r="D12" s="43"/>
      <c r="E12" s="45"/>
      <c r="F12" s="45"/>
      <c r="G12" s="45"/>
      <c r="H12" s="45"/>
      <c r="I12" s="45"/>
      <c r="J12" s="45"/>
      <c r="K12" s="45"/>
      <c r="L12" s="45"/>
      <c r="M12" s="93"/>
      <c r="N12" s="45"/>
      <c r="O12" s="45"/>
      <c r="P12" s="45"/>
    </row>
    <row r="13" spans="1:27" ht="11.25" customHeight="1" x14ac:dyDescent="0.2">
      <c r="A13" s="94" t="s">
        <v>38</v>
      </c>
      <c r="B13" s="43">
        <f ca="1">VLOOKUP($A13,INDIRECT($W$3),2,0)</f>
        <v>125</v>
      </c>
      <c r="C13" s="44">
        <f ca="1">IF($N$3="Boys",VLOOKUP($A13,INDIRECT($W$4),2,0),IF($N$3="Girls",VLOOKUP($A13,INDIRECT($W$4),3,0),VLOOKUP($A13,INDIRECT($W$4),4,0)))</f>
        <v>20068</v>
      </c>
      <c r="D13" s="43"/>
      <c r="E13" s="45">
        <f ca="1">VLOOKUP($A13,INDIRECT($W$3),3+$W$2,0)</f>
        <v>96.4</v>
      </c>
      <c r="F13" s="45">
        <f ca="1">VLOOKUP($A13,INDIRECT($W$3),4+$W$2,0)</f>
        <v>59.8</v>
      </c>
      <c r="G13" s="45">
        <f ca="1">VLOOKUP($A13,INDIRECT($W$3),5+$W$2,0)</f>
        <v>49.6</v>
      </c>
      <c r="H13" s="45">
        <f ca="1">VLOOKUP($A13,INDIRECT($W$3),6+$W$2,0)</f>
        <v>94.7</v>
      </c>
      <c r="I13" s="45">
        <f ca="1">VLOOKUP($A13,INDIRECT($W$3),7+$W$2,0)</f>
        <v>92.6</v>
      </c>
      <c r="J13" s="45">
        <f ca="1">VLOOKUP($A13,INDIRECT($W$3),8+$W$2,0)</f>
        <v>99.6</v>
      </c>
      <c r="K13" s="45">
        <f ca="1">VLOOKUP($A13,INDIRECT($W$3),9+$W$2,0)</f>
        <v>94.7</v>
      </c>
      <c r="L13" s="45">
        <f ca="1">VLOOKUP($A13,INDIRECT($W$3),10+$W$2,0)</f>
        <v>99.4</v>
      </c>
      <c r="M13" s="93"/>
      <c r="N13" s="45">
        <f ca="1">VLOOKUP($A13,INDIRECT($W$3),11+$W$2,0)</f>
        <v>26.9</v>
      </c>
      <c r="O13" s="45">
        <f ca="1">VLOOKUP($A13,INDIRECT($W$3),12+$W$2,0)</f>
        <v>13.5</v>
      </c>
      <c r="P13" s="45"/>
    </row>
    <row r="14" spans="1:27" ht="11.25" customHeight="1" x14ac:dyDescent="0.2">
      <c r="A14" s="94"/>
      <c r="B14" s="43"/>
      <c r="C14" s="44"/>
      <c r="D14" s="43"/>
      <c r="E14" s="45"/>
      <c r="F14" s="45"/>
      <c r="G14" s="45"/>
      <c r="H14" s="45"/>
      <c r="I14" s="45"/>
      <c r="J14" s="45"/>
      <c r="K14" s="45"/>
      <c r="L14" s="45"/>
      <c r="M14" s="93"/>
      <c r="N14" s="45"/>
      <c r="O14" s="45"/>
      <c r="P14" s="45"/>
    </row>
    <row r="15" spans="1:27" ht="11.25" customHeight="1" x14ac:dyDescent="0.2">
      <c r="A15" s="94" t="s">
        <v>439</v>
      </c>
      <c r="B15" s="43">
        <f ca="1">VLOOKUP($A15,INDIRECT($W$3),2,0)</f>
        <v>3037</v>
      </c>
      <c r="C15" s="44">
        <f ca="1">IF($N$3="Boys",VLOOKUP($A15,INDIRECT($W$4),2,0),IF($N$3="Girls",VLOOKUP($A15,INDIRECT($W$4),3,0),VLOOKUP($A15,INDIRECT($W$4),4,0)))</f>
        <v>548290</v>
      </c>
      <c r="D15" s="43"/>
      <c r="E15" s="45">
        <f ca="1">VLOOKUP($A15,INDIRECT($W$3),3+$W$2,0)</f>
        <v>96.4</v>
      </c>
      <c r="F15" s="45">
        <f ca="1">VLOOKUP($A15,INDIRECT($W$3),4+$W$2,0)</f>
        <v>66.8</v>
      </c>
      <c r="G15" s="45">
        <f ca="1">VLOOKUP($A15,INDIRECT($W$3),5+$W$2,0)</f>
        <v>57.6</v>
      </c>
      <c r="H15" s="45">
        <f ca="1">VLOOKUP($A15,INDIRECT($W$3),6+$W$2,0)</f>
        <v>95</v>
      </c>
      <c r="I15" s="45">
        <f ca="1">VLOOKUP($A15,INDIRECT($W$3),7+$W$2,0)</f>
        <v>92.6</v>
      </c>
      <c r="J15" s="45">
        <f ca="1">VLOOKUP($A15,INDIRECT($W$3),8+$W$2,0)</f>
        <v>99.6</v>
      </c>
      <c r="K15" s="45">
        <f ca="1">VLOOKUP($A15,INDIRECT($W$3),9+$W$2,0)</f>
        <v>95.3</v>
      </c>
      <c r="L15" s="45">
        <f ca="1">VLOOKUP($A15,INDIRECT($W$3),10+$W$2,0)</f>
        <v>99.3</v>
      </c>
      <c r="M15" s="93"/>
      <c r="N15" s="45">
        <f ca="1">VLOOKUP($A15,INDIRECT($W$3),11+$W$2,0)</f>
        <v>39.4</v>
      </c>
      <c r="O15" s="45">
        <f ca="1">VLOOKUP($A15,INDIRECT($W$3),12+$W$2,0)</f>
        <v>24.6</v>
      </c>
      <c r="P15" s="45"/>
    </row>
    <row r="16" spans="1:27" ht="11.25" customHeight="1" x14ac:dyDescent="0.2">
      <c r="A16" s="95"/>
      <c r="B16" s="96"/>
      <c r="C16" s="97"/>
      <c r="D16" s="97"/>
      <c r="E16" s="98"/>
      <c r="F16" s="98"/>
      <c r="G16" s="98"/>
      <c r="H16" s="98"/>
      <c r="I16" s="98"/>
      <c r="J16" s="98"/>
      <c r="K16" s="98"/>
      <c r="L16" s="98"/>
      <c r="M16" s="99"/>
      <c r="N16" s="99"/>
      <c r="O16" s="99"/>
      <c r="P16" s="100"/>
    </row>
    <row r="17" spans="1:16" ht="11.25" customHeight="1" x14ac:dyDescent="0.2">
      <c r="A17" s="101"/>
      <c r="B17" s="102"/>
      <c r="C17" s="103"/>
      <c r="D17" s="103"/>
      <c r="E17" s="103"/>
      <c r="F17" s="103"/>
      <c r="G17" s="103"/>
      <c r="H17" s="103"/>
      <c r="I17" s="103"/>
      <c r="J17" s="103"/>
      <c r="K17" s="103"/>
      <c r="L17" s="103"/>
      <c r="M17" s="103"/>
      <c r="N17" s="103"/>
      <c r="O17" s="63" t="s">
        <v>502</v>
      </c>
      <c r="P17" s="63"/>
    </row>
    <row r="19" spans="1:16" ht="11.25" customHeight="1" x14ac:dyDescent="0.2">
      <c r="A19" s="790" t="s">
        <v>31</v>
      </c>
      <c r="B19" s="790"/>
      <c r="C19" s="790"/>
      <c r="D19" s="790"/>
      <c r="E19" s="790"/>
      <c r="F19" s="790"/>
      <c r="G19" s="790"/>
      <c r="H19" s="790"/>
      <c r="I19" s="107"/>
      <c r="J19" s="107"/>
      <c r="K19" s="107"/>
      <c r="L19" s="108"/>
      <c r="M19" s="108"/>
      <c r="N19" s="108"/>
      <c r="O19" s="108"/>
      <c r="P19" s="108"/>
    </row>
    <row r="20" spans="1:16" ht="11.25" customHeight="1" x14ac:dyDescent="0.2">
      <c r="A20" s="109" t="s">
        <v>649</v>
      </c>
      <c r="B20" s="110"/>
      <c r="C20" s="110"/>
      <c r="D20" s="110"/>
      <c r="E20" s="110"/>
      <c r="F20" s="110"/>
      <c r="G20" s="110"/>
      <c r="H20" s="110"/>
      <c r="I20" s="107"/>
      <c r="J20" s="107"/>
      <c r="K20" s="107"/>
      <c r="L20" s="108"/>
      <c r="M20" s="108"/>
      <c r="N20" s="108"/>
      <c r="O20" s="108"/>
      <c r="P20" s="108"/>
    </row>
    <row r="21" spans="1:16" ht="11.25" customHeight="1" x14ac:dyDescent="0.2">
      <c r="A21" s="68" t="s">
        <v>32</v>
      </c>
      <c r="B21" s="110"/>
      <c r="C21" s="110"/>
      <c r="D21" s="110"/>
      <c r="E21" s="110"/>
      <c r="F21" s="110"/>
      <c r="G21" s="110"/>
      <c r="H21" s="110"/>
      <c r="I21" s="107"/>
      <c r="J21" s="107"/>
      <c r="K21" s="107"/>
      <c r="L21" s="108"/>
      <c r="M21" s="108"/>
      <c r="N21" s="108"/>
      <c r="O21" s="108"/>
      <c r="P21" s="108"/>
    </row>
    <row r="22" spans="1:16" x14ac:dyDescent="0.2">
      <c r="A22" s="789" t="s">
        <v>500</v>
      </c>
      <c r="B22" s="789"/>
      <c r="C22" s="789"/>
      <c r="D22" s="789"/>
      <c r="E22" s="789"/>
      <c r="F22" s="789"/>
      <c r="G22" s="789"/>
      <c r="H22" s="789"/>
      <c r="I22" s="789"/>
      <c r="J22" s="789"/>
      <c r="K22" s="789"/>
      <c r="L22" s="789"/>
      <c r="M22" s="789"/>
      <c r="N22" s="789"/>
      <c r="O22" s="789"/>
      <c r="P22" s="108"/>
    </row>
    <row r="23" spans="1:16" ht="22.5" customHeight="1" x14ac:dyDescent="0.2">
      <c r="A23" s="783" t="s">
        <v>461</v>
      </c>
      <c r="B23" s="783"/>
      <c r="C23" s="783"/>
      <c r="D23" s="783"/>
      <c r="E23" s="783"/>
      <c r="F23" s="783"/>
      <c r="G23" s="783"/>
      <c r="H23" s="783"/>
      <c r="I23" s="783"/>
      <c r="J23" s="783"/>
      <c r="K23" s="783"/>
      <c r="L23" s="783"/>
      <c r="M23" s="783"/>
      <c r="N23" s="783"/>
      <c r="O23" s="783"/>
      <c r="P23" s="111"/>
    </row>
    <row r="24" spans="1:16" ht="12" customHeight="1" x14ac:dyDescent="0.2"/>
    <row r="26" spans="1:16" ht="12.75" x14ac:dyDescent="0.2">
      <c r="A26" s="680" t="s">
        <v>657</v>
      </c>
      <c r="B26" s="680"/>
      <c r="C26" s="680"/>
      <c r="D26" s="680"/>
      <c r="E26" s="680"/>
      <c r="F26" s="680"/>
      <c r="G26" s="680"/>
      <c r="H26" s="680"/>
      <c r="I26" s="680"/>
      <c r="J26" s="680"/>
      <c r="K26" s="680"/>
      <c r="L26" s="681"/>
    </row>
    <row r="27" spans="1:16" ht="11.25" customHeight="1" x14ac:dyDescent="0.2">
      <c r="A27" s="680" t="s">
        <v>658</v>
      </c>
      <c r="B27" s="680"/>
      <c r="C27" s="680"/>
      <c r="D27" s="680"/>
      <c r="E27" s="680"/>
      <c r="F27" s="680"/>
      <c r="G27" s="680"/>
      <c r="H27" s="680"/>
      <c r="I27" s="680"/>
      <c r="J27" s="680"/>
      <c r="K27" s="680"/>
      <c r="L27" s="681"/>
    </row>
    <row r="28" spans="1:16" ht="11.25" customHeight="1" x14ac:dyDescent="0.2">
      <c r="A28" s="680" t="s">
        <v>659</v>
      </c>
      <c r="B28" s="680"/>
      <c r="C28" s="680"/>
      <c r="D28" s="680"/>
      <c r="E28" s="680"/>
      <c r="F28" s="680"/>
      <c r="G28" s="680"/>
      <c r="H28" s="680"/>
      <c r="I28" s="680"/>
      <c r="J28" s="680"/>
      <c r="K28" s="680"/>
      <c r="L28" s="681"/>
    </row>
    <row r="29" spans="1:16" ht="22.5" customHeight="1" x14ac:dyDescent="0.2">
      <c r="A29" s="782" t="s">
        <v>660</v>
      </c>
      <c r="B29" s="782"/>
      <c r="C29" s="782"/>
      <c r="D29" s="782"/>
      <c r="E29" s="782"/>
      <c r="F29" s="782"/>
      <c r="G29" s="782"/>
      <c r="H29" s="782"/>
      <c r="I29" s="782"/>
      <c r="J29" s="782"/>
      <c r="K29" s="782"/>
      <c r="L29" s="782"/>
      <c r="M29" s="782"/>
      <c r="N29" s="782"/>
      <c r="O29" s="782"/>
    </row>
    <row r="30" spans="1:16" ht="12.75" customHeight="1" x14ac:dyDescent="0.2">
      <c r="A30" s="682"/>
      <c r="B30" s="682"/>
      <c r="C30" s="682"/>
      <c r="D30" s="682"/>
      <c r="E30" s="682"/>
      <c r="F30" s="682"/>
      <c r="G30" s="682"/>
      <c r="H30" s="682"/>
      <c r="I30" s="682"/>
      <c r="J30" s="682"/>
      <c r="K30" s="682"/>
      <c r="L30" s="682"/>
      <c r="M30" s="682"/>
      <c r="N30" s="682"/>
      <c r="O30" s="682"/>
    </row>
  </sheetData>
  <sheetProtection sheet="1" objects="1" scenarios="1"/>
  <mergeCells count="17">
    <mergeCell ref="L2:P2"/>
    <mergeCell ref="N3:O3"/>
    <mergeCell ref="N4:O4"/>
    <mergeCell ref="A22:O22"/>
    <mergeCell ref="N6:O6"/>
    <mergeCell ref="A19:H19"/>
    <mergeCell ref="L3:M3"/>
    <mergeCell ref="L4:M4"/>
    <mergeCell ref="L5:N5"/>
    <mergeCell ref="B6:B7"/>
    <mergeCell ref="C6:C7"/>
    <mergeCell ref="E6:E7"/>
    <mergeCell ref="F6:I6"/>
    <mergeCell ref="J6:J7"/>
    <mergeCell ref="K6:L6"/>
    <mergeCell ref="A29:O29"/>
    <mergeCell ref="A23:O23"/>
  </mergeCells>
  <conditionalFormatting sqref="E9:L10 E12:L12 E14:L14">
    <cfRule type="expression" dxfId="222" priority="14">
      <formula>($O$5="Percentage")</formula>
    </cfRule>
  </conditionalFormatting>
  <conditionalFormatting sqref="N10 N12 N14">
    <cfRule type="expression" dxfId="221" priority="13">
      <formula>($O$5="Percentage")</formula>
    </cfRule>
  </conditionalFormatting>
  <conditionalFormatting sqref="O10:P10 P9 O12:P12 P11 O14:P14 P13 P15">
    <cfRule type="expression" dxfId="220" priority="12">
      <formula>($O$5="Percentage")</formula>
    </cfRule>
  </conditionalFormatting>
  <conditionalFormatting sqref="O15">
    <cfRule type="expression" dxfId="219" priority="1">
      <formula>($O$5="Percentage")</formula>
    </cfRule>
  </conditionalFormatting>
  <conditionalFormatting sqref="N9">
    <cfRule type="expression" dxfId="218" priority="11">
      <formula>($O$5="Percentage")</formula>
    </cfRule>
  </conditionalFormatting>
  <conditionalFormatting sqref="O9">
    <cfRule type="expression" dxfId="217" priority="10">
      <formula>($O$5="Percentage")</formula>
    </cfRule>
  </conditionalFormatting>
  <conditionalFormatting sqref="E11:L11">
    <cfRule type="expression" dxfId="216" priority="9">
      <formula>($O$5="Percentage")</formula>
    </cfRule>
  </conditionalFormatting>
  <conditionalFormatting sqref="N11">
    <cfRule type="expression" dxfId="215" priority="8">
      <formula>($O$5="Percentage")</formula>
    </cfRule>
  </conditionalFormatting>
  <conditionalFormatting sqref="O11">
    <cfRule type="expression" dxfId="214" priority="7">
      <formula>($O$5="Percentage")</formula>
    </cfRule>
  </conditionalFormatting>
  <conditionalFormatting sqref="E13:L13">
    <cfRule type="expression" dxfId="213" priority="6">
      <formula>($O$5="Percentage")</formula>
    </cfRule>
  </conditionalFormatting>
  <conditionalFormatting sqref="N13">
    <cfRule type="expression" dxfId="212" priority="5">
      <formula>($O$5="Percentage")</formula>
    </cfRule>
  </conditionalFormatting>
  <conditionalFormatting sqref="O13">
    <cfRule type="expression" dxfId="211" priority="4">
      <formula>($O$5="Percentage")</formula>
    </cfRule>
  </conditionalFormatting>
  <conditionalFormatting sqref="E15:L15">
    <cfRule type="expression" dxfId="210" priority="3">
      <formula>($O$5="Percentage")</formula>
    </cfRule>
  </conditionalFormatting>
  <conditionalFormatting sqref="N15">
    <cfRule type="expression" dxfId="209" priority="2">
      <formula>($O$5="Percentage")</formula>
    </cfRule>
  </conditionalFormatting>
  <dataValidations count="2">
    <dataValidation type="list" allowBlank="1" showInputMessage="1" showErrorMessage="1" sqref="N4">
      <formula1>$Z$2:$Z$4</formula1>
    </dataValidation>
    <dataValidation type="list" allowBlank="1" showInputMessage="1" showErrorMessage="1" sqref="N3">
      <formula1>$X$2:$X$4</formula1>
    </dataValidation>
  </dataValidations>
  <pageMargins left="0.31496062992125984" right="0.27559055118110237" top="0.51181102362204722" bottom="0.51181102362204722" header="0.51181102362204722" footer="0.51181102362204722"/>
  <pageSetup paperSize="9" scale="95" fitToWidth="0" orientation="landscape" r:id="rId1"/>
  <headerFooter alignWithMargins="0"/>
  <ignoredErrors>
    <ignoredError sqref="P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99"/>
  </sheetPr>
  <dimension ref="A1:T81"/>
  <sheetViews>
    <sheetView zoomScaleNormal="100" workbookViewId="0">
      <selection activeCell="J64" sqref="J64"/>
    </sheetView>
  </sheetViews>
  <sheetFormatPr defaultRowHeight="12.75" x14ac:dyDescent="0.2"/>
  <cols>
    <col min="1" max="1" width="13.140625" style="170" customWidth="1"/>
    <col min="2" max="2" width="9.140625" style="170" customWidth="1"/>
    <col min="3" max="3" width="9.140625" style="170"/>
    <col min="4" max="4" width="12.42578125" style="170" bestFit="1" customWidth="1"/>
    <col min="5" max="9" width="9.140625" style="170"/>
    <col min="10" max="10" width="15.140625" style="170" customWidth="1"/>
    <col min="11" max="14" width="9.140625" style="170"/>
    <col min="15" max="15" width="9.140625" style="170" customWidth="1"/>
    <col min="16" max="16384" width="9.140625" style="170"/>
  </cols>
  <sheetData>
    <row r="1" spans="1:20" x14ac:dyDescent="0.2">
      <c r="A1" s="140"/>
    </row>
    <row r="2" spans="1:20" x14ac:dyDescent="0.2">
      <c r="A2" s="140"/>
    </row>
    <row r="3" spans="1:20" ht="15.75" x14ac:dyDescent="0.25">
      <c r="A3" s="336" t="s">
        <v>45</v>
      </c>
    </row>
    <row r="4" spans="1:20" x14ac:dyDescent="0.2">
      <c r="A4" s="192" t="s">
        <v>270</v>
      </c>
      <c r="K4" s="192" t="s">
        <v>57</v>
      </c>
      <c r="O4" s="335"/>
    </row>
    <row r="5" spans="1:20" s="271" customFormat="1" x14ac:dyDescent="0.2">
      <c r="B5" s="335"/>
      <c r="D5" s="709"/>
      <c r="G5" s="709"/>
      <c r="N5" s="709"/>
      <c r="O5" s="335"/>
      <c r="T5" s="709"/>
    </row>
    <row r="6" spans="1:20" x14ac:dyDescent="0.2">
      <c r="A6" s="151"/>
      <c r="B6" s="335"/>
      <c r="C6" s="271"/>
      <c r="D6" s="173"/>
      <c r="F6" s="271"/>
      <c r="G6" s="173"/>
      <c r="O6" s="335"/>
      <c r="S6" s="271"/>
      <c r="T6" s="173"/>
    </row>
    <row r="7" spans="1:20" x14ac:dyDescent="0.2">
      <c r="A7" s="176"/>
      <c r="J7" s="176"/>
    </row>
    <row r="8" spans="1:20" x14ac:dyDescent="0.2">
      <c r="A8" s="176"/>
    </row>
    <row r="9" spans="1:20" x14ac:dyDescent="0.2">
      <c r="B9" s="170" t="s">
        <v>271</v>
      </c>
      <c r="C9" s="170">
        <v>1</v>
      </c>
      <c r="D9" s="170">
        <v>2</v>
      </c>
      <c r="E9" s="170">
        <v>3</v>
      </c>
      <c r="F9" s="170">
        <v>4</v>
      </c>
      <c r="G9" s="170">
        <v>5</v>
      </c>
      <c r="H9" s="170" t="s">
        <v>107</v>
      </c>
      <c r="J9" s="176"/>
      <c r="K9" s="170" t="s">
        <v>271</v>
      </c>
      <c r="L9" s="170">
        <v>1</v>
      </c>
      <c r="M9" s="170">
        <v>2</v>
      </c>
      <c r="N9" s="170">
        <v>3</v>
      </c>
      <c r="O9" s="170">
        <v>4</v>
      </c>
      <c r="P9" s="170">
        <v>5</v>
      </c>
      <c r="Q9" s="170" t="s">
        <v>107</v>
      </c>
    </row>
    <row r="10" spans="1:20" x14ac:dyDescent="0.2">
      <c r="A10" s="176"/>
      <c r="B10" s="170" t="s">
        <v>108</v>
      </c>
      <c r="C10" s="172">
        <v>78</v>
      </c>
      <c r="D10" s="172">
        <v>59</v>
      </c>
      <c r="E10" s="172">
        <v>46</v>
      </c>
      <c r="F10" s="172">
        <v>62</v>
      </c>
      <c r="G10" s="172">
        <v>196</v>
      </c>
      <c r="H10" s="172">
        <v>441</v>
      </c>
      <c r="J10" s="176"/>
      <c r="K10" s="170" t="s">
        <v>108</v>
      </c>
      <c r="L10" s="172">
        <v>158</v>
      </c>
      <c r="M10" s="172">
        <v>365</v>
      </c>
      <c r="N10" s="172">
        <v>653</v>
      </c>
      <c r="O10" s="172">
        <v>25</v>
      </c>
      <c r="P10" s="172">
        <v>0</v>
      </c>
      <c r="Q10" s="172">
        <v>1201</v>
      </c>
    </row>
    <row r="11" spans="1:20" x14ac:dyDescent="0.2">
      <c r="B11" s="170" t="s">
        <v>272</v>
      </c>
      <c r="C11" s="172">
        <v>12475</v>
      </c>
      <c r="D11" s="172">
        <v>9121</v>
      </c>
      <c r="E11" s="172">
        <v>7267</v>
      </c>
      <c r="F11" s="172">
        <v>9549</v>
      </c>
      <c r="G11" s="172">
        <v>32426</v>
      </c>
      <c r="H11" s="172">
        <v>70838</v>
      </c>
      <c r="K11" s="170" t="s">
        <v>272</v>
      </c>
      <c r="L11" s="172">
        <v>30131</v>
      </c>
      <c r="M11" s="172">
        <v>71100</v>
      </c>
      <c r="N11" s="172">
        <v>126509</v>
      </c>
      <c r="O11" s="172">
        <v>5197</v>
      </c>
      <c r="P11" s="172">
        <v>0</v>
      </c>
      <c r="Q11" s="172">
        <v>232937</v>
      </c>
    </row>
    <row r="12" spans="1:20" x14ac:dyDescent="0.2">
      <c r="B12" s="170" t="s">
        <v>273</v>
      </c>
      <c r="C12" s="172">
        <v>12049</v>
      </c>
      <c r="D12" s="172">
        <v>8813</v>
      </c>
      <c r="E12" s="172">
        <v>7077</v>
      </c>
      <c r="F12" s="172">
        <v>9317</v>
      </c>
      <c r="G12" s="172">
        <v>31516</v>
      </c>
      <c r="H12" s="172">
        <v>68772</v>
      </c>
      <c r="K12" s="170" t="s">
        <v>274</v>
      </c>
      <c r="L12" s="172">
        <v>29605</v>
      </c>
      <c r="M12" s="172">
        <v>70011</v>
      </c>
      <c r="N12" s="172">
        <v>125139</v>
      </c>
      <c r="O12" s="172">
        <v>5160</v>
      </c>
      <c r="P12" s="172">
        <v>0</v>
      </c>
      <c r="Q12" s="172">
        <v>229915</v>
      </c>
    </row>
    <row r="13" spans="1:20" x14ac:dyDescent="0.2">
      <c r="B13" s="170" t="s">
        <v>93</v>
      </c>
      <c r="C13" s="172">
        <v>8807</v>
      </c>
      <c r="D13" s="172">
        <v>6452</v>
      </c>
      <c r="E13" s="172">
        <v>5434</v>
      </c>
      <c r="F13" s="172">
        <v>7280</v>
      </c>
      <c r="G13" s="172">
        <v>26028</v>
      </c>
      <c r="H13" s="172">
        <v>54001</v>
      </c>
      <c r="K13" s="170" t="s">
        <v>109</v>
      </c>
      <c r="L13" s="172">
        <v>24069</v>
      </c>
      <c r="M13" s="172">
        <v>58063</v>
      </c>
      <c r="N13" s="172">
        <v>106679</v>
      </c>
      <c r="O13" s="172">
        <v>4502</v>
      </c>
      <c r="P13" s="172">
        <v>0</v>
      </c>
      <c r="Q13" s="172">
        <v>193313</v>
      </c>
    </row>
    <row r="14" spans="1:20" x14ac:dyDescent="0.2">
      <c r="B14" s="170" t="s">
        <v>275</v>
      </c>
      <c r="C14" s="172">
        <v>5866</v>
      </c>
      <c r="D14" s="172">
        <v>4262</v>
      </c>
      <c r="E14" s="172">
        <v>3519</v>
      </c>
      <c r="F14" s="172">
        <v>4521</v>
      </c>
      <c r="G14" s="172">
        <v>17445</v>
      </c>
      <c r="H14" s="172">
        <v>35613</v>
      </c>
      <c r="K14" s="170" t="s">
        <v>276</v>
      </c>
      <c r="L14" s="172">
        <v>18370</v>
      </c>
      <c r="M14" s="172">
        <v>46139</v>
      </c>
      <c r="N14" s="172">
        <v>88494</v>
      </c>
      <c r="O14" s="172">
        <v>3888</v>
      </c>
      <c r="P14" s="172">
        <v>0</v>
      </c>
      <c r="Q14" s="172">
        <v>156891</v>
      </c>
    </row>
    <row r="15" spans="1:20" x14ac:dyDescent="0.2">
      <c r="B15" s="170" t="s">
        <v>143</v>
      </c>
      <c r="C15" s="172">
        <v>11833</v>
      </c>
      <c r="D15" s="172">
        <v>8644</v>
      </c>
      <c r="E15" s="172">
        <v>6953</v>
      </c>
      <c r="F15" s="172">
        <v>9129</v>
      </c>
      <c r="G15" s="172">
        <v>31050</v>
      </c>
      <c r="H15" s="172">
        <v>67609</v>
      </c>
      <c r="K15" s="170" t="s">
        <v>110</v>
      </c>
      <c r="L15" s="172">
        <v>29323</v>
      </c>
      <c r="M15" s="172">
        <v>69501</v>
      </c>
      <c r="N15" s="172">
        <v>124429</v>
      </c>
      <c r="O15" s="172">
        <v>5140</v>
      </c>
      <c r="P15" s="172">
        <v>0</v>
      </c>
      <c r="Q15" s="172">
        <v>228393</v>
      </c>
    </row>
    <row r="16" spans="1:20" x14ac:dyDescent="0.2">
      <c r="B16" s="170" t="s">
        <v>277</v>
      </c>
      <c r="C16" s="172">
        <v>11146</v>
      </c>
      <c r="D16" s="172">
        <v>8147</v>
      </c>
      <c r="E16" s="172">
        <v>6567</v>
      </c>
      <c r="F16" s="172">
        <v>8673</v>
      </c>
      <c r="G16" s="172">
        <v>29589</v>
      </c>
      <c r="H16" s="172">
        <v>64122</v>
      </c>
      <c r="K16" s="170" t="s">
        <v>278</v>
      </c>
      <c r="L16" s="172">
        <v>28444</v>
      </c>
      <c r="M16" s="172">
        <v>67686</v>
      </c>
      <c r="N16" s="172">
        <v>122140</v>
      </c>
      <c r="O16" s="172">
        <v>5068</v>
      </c>
      <c r="P16" s="172">
        <v>0</v>
      </c>
      <c r="Q16" s="172">
        <v>223338</v>
      </c>
    </row>
    <row r="17" spans="1:17" x14ac:dyDescent="0.2">
      <c r="B17" s="170" t="s">
        <v>279</v>
      </c>
      <c r="C17" s="172">
        <v>12425</v>
      </c>
      <c r="D17" s="172">
        <v>9091</v>
      </c>
      <c r="E17" s="172">
        <v>7247</v>
      </c>
      <c r="F17" s="172">
        <v>9516</v>
      </c>
      <c r="G17" s="172">
        <v>32296</v>
      </c>
      <c r="H17" s="172">
        <v>70575</v>
      </c>
      <c r="K17" s="170" t="s">
        <v>280</v>
      </c>
      <c r="L17" s="172">
        <v>30063</v>
      </c>
      <c r="M17" s="172">
        <v>70965</v>
      </c>
      <c r="N17" s="172">
        <v>126345</v>
      </c>
      <c r="O17" s="172">
        <v>5191</v>
      </c>
      <c r="P17" s="172">
        <v>0</v>
      </c>
      <c r="Q17" s="172">
        <v>232564</v>
      </c>
    </row>
    <row r="18" spans="1:17" x14ac:dyDescent="0.2">
      <c r="B18" s="170" t="s">
        <v>281</v>
      </c>
      <c r="C18" s="172">
        <v>11808</v>
      </c>
      <c r="D18" s="172">
        <v>8654</v>
      </c>
      <c r="E18" s="172">
        <v>6954</v>
      </c>
      <c r="F18" s="172">
        <v>9193</v>
      </c>
      <c r="G18" s="172">
        <v>31371</v>
      </c>
      <c r="H18" s="172">
        <v>67980</v>
      </c>
      <c r="K18" s="170" t="s">
        <v>282</v>
      </c>
      <c r="L18" s="172">
        <v>29222</v>
      </c>
      <c r="M18" s="172">
        <v>68913</v>
      </c>
      <c r="N18" s="172">
        <v>123497</v>
      </c>
      <c r="O18" s="172">
        <v>5062</v>
      </c>
      <c r="P18" s="172">
        <v>0</v>
      </c>
      <c r="Q18" s="172">
        <v>226694</v>
      </c>
    </row>
    <row r="19" spans="1:17" x14ac:dyDescent="0.2">
      <c r="B19" s="170" t="s">
        <v>146</v>
      </c>
      <c r="C19" s="172">
        <v>12397</v>
      </c>
      <c r="D19" s="172">
        <v>9057</v>
      </c>
      <c r="E19" s="172">
        <v>7237</v>
      </c>
      <c r="F19" s="172">
        <v>9494</v>
      </c>
      <c r="G19" s="172">
        <v>32250</v>
      </c>
      <c r="H19" s="172">
        <v>70435</v>
      </c>
      <c r="K19" s="170" t="s">
        <v>112</v>
      </c>
      <c r="L19" s="172">
        <v>30053</v>
      </c>
      <c r="M19" s="172">
        <v>70954</v>
      </c>
      <c r="N19" s="172">
        <v>126316</v>
      </c>
      <c r="O19" s="172">
        <v>5192</v>
      </c>
      <c r="P19" s="172">
        <v>0</v>
      </c>
      <c r="Q19" s="172">
        <v>232515</v>
      </c>
    </row>
    <row r="20" spans="1:17" x14ac:dyDescent="0.2">
      <c r="B20" s="170" t="s">
        <v>147</v>
      </c>
      <c r="C20" s="172">
        <v>3100</v>
      </c>
      <c r="D20" s="172">
        <v>2402</v>
      </c>
      <c r="E20" s="172">
        <v>1739</v>
      </c>
      <c r="F20" s="172">
        <v>2205</v>
      </c>
      <c r="G20" s="172">
        <v>9720</v>
      </c>
      <c r="H20" s="172">
        <v>19166</v>
      </c>
      <c r="K20" s="170" t="s">
        <v>113</v>
      </c>
      <c r="L20" s="172">
        <v>12305</v>
      </c>
      <c r="M20" s="172">
        <v>29451</v>
      </c>
      <c r="N20" s="172">
        <v>61937</v>
      </c>
      <c r="O20" s="172">
        <v>2756</v>
      </c>
      <c r="P20" s="172">
        <v>0</v>
      </c>
      <c r="Q20" s="172">
        <v>106449</v>
      </c>
    </row>
    <row r="21" spans="1:17" x14ac:dyDescent="0.2">
      <c r="B21" s="170" t="s">
        <v>148</v>
      </c>
      <c r="C21" s="172">
        <v>1503</v>
      </c>
      <c r="D21" s="172">
        <v>1032</v>
      </c>
      <c r="E21" s="172">
        <v>821</v>
      </c>
      <c r="F21" s="172">
        <v>954</v>
      </c>
      <c r="G21" s="172">
        <v>4973</v>
      </c>
      <c r="H21" s="172">
        <v>9283</v>
      </c>
      <c r="K21" s="170" t="s">
        <v>114</v>
      </c>
      <c r="L21" s="172">
        <v>7774</v>
      </c>
      <c r="M21" s="172">
        <v>19259</v>
      </c>
      <c r="N21" s="172">
        <v>42641</v>
      </c>
      <c r="O21" s="172">
        <v>1930</v>
      </c>
      <c r="P21" s="172">
        <v>0</v>
      </c>
      <c r="Q21" s="172">
        <v>71604</v>
      </c>
    </row>
    <row r="22" spans="1:17" x14ac:dyDescent="0.2">
      <c r="B22" s="170" t="s">
        <v>218</v>
      </c>
      <c r="C22" s="172">
        <v>11963</v>
      </c>
      <c r="D22" s="172">
        <v>8643</v>
      </c>
      <c r="E22" s="172">
        <v>7025</v>
      </c>
      <c r="F22" s="172">
        <v>9047</v>
      </c>
      <c r="G22" s="172">
        <v>30993</v>
      </c>
      <c r="H22" s="172">
        <v>67671</v>
      </c>
      <c r="K22" s="170" t="s">
        <v>283</v>
      </c>
      <c r="L22" s="172">
        <v>29299</v>
      </c>
      <c r="M22" s="172">
        <v>69532</v>
      </c>
      <c r="N22" s="172">
        <v>124032</v>
      </c>
      <c r="O22" s="172">
        <v>5133</v>
      </c>
      <c r="P22" s="172">
        <v>0</v>
      </c>
      <c r="Q22" s="172">
        <v>227996</v>
      </c>
    </row>
    <row r="23" spans="1:17" x14ac:dyDescent="0.2">
      <c r="B23" s="170" t="s">
        <v>219</v>
      </c>
      <c r="C23" s="172">
        <v>7909</v>
      </c>
      <c r="D23" s="172">
        <v>5802</v>
      </c>
      <c r="E23" s="172">
        <v>4807</v>
      </c>
      <c r="F23" s="172">
        <v>6271</v>
      </c>
      <c r="G23" s="172">
        <v>22745</v>
      </c>
      <c r="H23" s="172">
        <v>47534</v>
      </c>
      <c r="K23" s="170" t="s">
        <v>284</v>
      </c>
      <c r="L23" s="172">
        <v>21549</v>
      </c>
      <c r="M23" s="172">
        <v>53191</v>
      </c>
      <c r="N23" s="172">
        <v>99076</v>
      </c>
      <c r="O23" s="172">
        <v>4287</v>
      </c>
      <c r="P23" s="172">
        <v>0</v>
      </c>
      <c r="Q23" s="172">
        <v>178103</v>
      </c>
    </row>
    <row r="24" spans="1:17" x14ac:dyDescent="0.2">
      <c r="B24" s="170" t="s">
        <v>220</v>
      </c>
      <c r="C24" s="172">
        <v>66.099999999999994</v>
      </c>
      <c r="D24" s="172">
        <v>67.099999999999994</v>
      </c>
      <c r="E24" s="172">
        <v>68.400000000000006</v>
      </c>
      <c r="F24" s="172">
        <v>69.3</v>
      </c>
      <c r="G24" s="172">
        <v>73.400000000000006</v>
      </c>
      <c r="H24" s="172">
        <v>70.2</v>
      </c>
      <c r="K24" s="170" t="s">
        <v>285</v>
      </c>
      <c r="L24" s="172">
        <v>73.5</v>
      </c>
      <c r="M24" s="172">
        <v>76.5</v>
      </c>
      <c r="N24" s="172">
        <v>79.900000000000006</v>
      </c>
      <c r="O24" s="172">
        <v>83.5</v>
      </c>
      <c r="P24" s="172">
        <v>0</v>
      </c>
      <c r="Q24" s="172">
        <v>78.099999999999994</v>
      </c>
    </row>
    <row r="25" spans="1:17" x14ac:dyDescent="0.2">
      <c r="B25" s="170" t="s">
        <v>221</v>
      </c>
      <c r="C25" s="172">
        <v>11996</v>
      </c>
      <c r="D25" s="172">
        <v>8749</v>
      </c>
      <c r="E25" s="172">
        <v>7070</v>
      </c>
      <c r="F25" s="172">
        <v>9132</v>
      </c>
      <c r="G25" s="172">
        <v>31210</v>
      </c>
      <c r="H25" s="172">
        <v>68157</v>
      </c>
      <c r="K25" s="170" t="s">
        <v>286</v>
      </c>
      <c r="L25" s="172">
        <v>29412</v>
      </c>
      <c r="M25" s="172">
        <v>69675</v>
      </c>
      <c r="N25" s="172">
        <v>124306</v>
      </c>
      <c r="O25" s="172">
        <v>5136</v>
      </c>
      <c r="P25" s="172">
        <v>0</v>
      </c>
      <c r="Q25" s="172">
        <v>228529</v>
      </c>
    </row>
    <row r="26" spans="1:17" x14ac:dyDescent="0.2">
      <c r="B26" s="170" t="s">
        <v>222</v>
      </c>
      <c r="C26" s="172">
        <v>6755</v>
      </c>
      <c r="D26" s="172">
        <v>4814</v>
      </c>
      <c r="E26" s="172">
        <v>4032</v>
      </c>
      <c r="F26" s="172">
        <v>5308</v>
      </c>
      <c r="G26" s="172">
        <v>19658</v>
      </c>
      <c r="H26" s="172">
        <v>40567</v>
      </c>
      <c r="K26" s="170" t="s">
        <v>287</v>
      </c>
      <c r="L26" s="172">
        <v>20251</v>
      </c>
      <c r="M26" s="172">
        <v>50121</v>
      </c>
      <c r="N26" s="172">
        <v>95036</v>
      </c>
      <c r="O26" s="172">
        <v>4117</v>
      </c>
      <c r="P26" s="172">
        <v>0</v>
      </c>
      <c r="Q26" s="172">
        <v>169525</v>
      </c>
    </row>
    <row r="27" spans="1:17" x14ac:dyDescent="0.2">
      <c r="B27" s="170" t="s">
        <v>223</v>
      </c>
      <c r="C27" s="172">
        <v>56.3</v>
      </c>
      <c r="D27" s="172">
        <v>55</v>
      </c>
      <c r="E27" s="172">
        <v>57</v>
      </c>
      <c r="F27" s="172">
        <v>58.1</v>
      </c>
      <c r="G27" s="172">
        <v>63</v>
      </c>
      <c r="H27" s="172">
        <v>59.5</v>
      </c>
      <c r="K27" s="170" t="s">
        <v>288</v>
      </c>
      <c r="L27" s="172">
        <v>68.900000000000006</v>
      </c>
      <c r="M27" s="172">
        <v>71.900000000000006</v>
      </c>
      <c r="N27" s="172">
        <v>76.5</v>
      </c>
      <c r="O27" s="172">
        <v>80.2</v>
      </c>
      <c r="P27" s="172">
        <v>0</v>
      </c>
      <c r="Q27" s="172">
        <v>74.2</v>
      </c>
    </row>
    <row r="31" spans="1:17" ht="15.75" x14ac:dyDescent="0.25">
      <c r="A31" s="203" t="s">
        <v>499</v>
      </c>
    </row>
    <row r="32" spans="1:17" x14ac:dyDescent="0.2">
      <c r="A32" s="192" t="s">
        <v>270</v>
      </c>
      <c r="K32" s="192" t="s">
        <v>57</v>
      </c>
    </row>
    <row r="33" spans="1:17" x14ac:dyDescent="0.2">
      <c r="B33" s="269"/>
      <c r="C33" s="271"/>
      <c r="F33" s="173"/>
      <c r="M33" s="271"/>
      <c r="N33" s="173"/>
      <c r="O33" s="269"/>
    </row>
    <row r="34" spans="1:17" s="271" customFormat="1" x14ac:dyDescent="0.2">
      <c r="A34" s="686"/>
      <c r="B34" s="335"/>
      <c r="F34" s="709"/>
      <c r="J34" s="686"/>
      <c r="O34" s="335"/>
    </row>
    <row r="36" spans="1:17" x14ac:dyDescent="0.2">
      <c r="B36" s="170" t="s">
        <v>271</v>
      </c>
      <c r="C36" s="170">
        <v>1</v>
      </c>
      <c r="D36" s="170">
        <v>2</v>
      </c>
      <c r="E36" s="170">
        <v>3</v>
      </c>
      <c r="F36" s="170">
        <v>4</v>
      </c>
      <c r="G36" s="170">
        <v>5</v>
      </c>
      <c r="H36" s="170" t="s">
        <v>107</v>
      </c>
      <c r="J36" s="176"/>
      <c r="K36" s="170" t="s">
        <v>271</v>
      </c>
      <c r="L36" s="170">
        <v>1</v>
      </c>
      <c r="M36" s="170">
        <v>2</v>
      </c>
      <c r="N36" s="170">
        <v>3</v>
      </c>
      <c r="O36" s="170">
        <v>4</v>
      </c>
      <c r="P36" s="170">
        <v>5</v>
      </c>
      <c r="Q36" s="170" t="s">
        <v>107</v>
      </c>
    </row>
    <row r="37" spans="1:17" x14ac:dyDescent="0.2">
      <c r="A37" s="176"/>
      <c r="B37" s="170" t="s">
        <v>108</v>
      </c>
      <c r="C37" s="172">
        <v>78</v>
      </c>
      <c r="D37" s="172">
        <v>59</v>
      </c>
      <c r="E37" s="172">
        <v>46</v>
      </c>
      <c r="F37" s="172">
        <v>62</v>
      </c>
      <c r="G37" s="172">
        <v>196</v>
      </c>
      <c r="H37" s="172">
        <v>441</v>
      </c>
      <c r="J37" s="176"/>
      <c r="K37" s="170" t="s">
        <v>108</v>
      </c>
      <c r="L37" s="172">
        <v>158</v>
      </c>
      <c r="M37" s="172">
        <v>365</v>
      </c>
      <c r="N37" s="172">
        <v>653</v>
      </c>
      <c r="O37" s="172">
        <v>25</v>
      </c>
      <c r="P37" s="172">
        <v>0</v>
      </c>
      <c r="Q37" s="172">
        <v>1201</v>
      </c>
    </row>
    <row r="38" spans="1:17" x14ac:dyDescent="0.2">
      <c r="B38" s="170" t="s">
        <v>272</v>
      </c>
      <c r="C38" s="172">
        <v>12475</v>
      </c>
      <c r="D38" s="172">
        <v>9121</v>
      </c>
      <c r="E38" s="172">
        <v>7267</v>
      </c>
      <c r="F38" s="172">
        <v>9549</v>
      </c>
      <c r="G38" s="172">
        <v>32426</v>
      </c>
      <c r="H38" s="172">
        <v>70838</v>
      </c>
      <c r="K38" s="170" t="s">
        <v>272</v>
      </c>
      <c r="L38" s="172">
        <v>30131</v>
      </c>
      <c r="M38" s="172">
        <v>71100</v>
      </c>
      <c r="N38" s="172">
        <v>126509</v>
      </c>
      <c r="O38" s="172">
        <v>5197</v>
      </c>
      <c r="P38" s="172">
        <v>0</v>
      </c>
      <c r="Q38" s="172">
        <v>232937</v>
      </c>
    </row>
    <row r="39" spans="1:17" x14ac:dyDescent="0.2">
      <c r="B39" s="170" t="s">
        <v>273</v>
      </c>
      <c r="C39" s="172">
        <v>11723</v>
      </c>
      <c r="D39" s="172">
        <v>8572</v>
      </c>
      <c r="E39" s="172">
        <v>6878</v>
      </c>
      <c r="F39" s="172">
        <v>9024</v>
      </c>
      <c r="G39" s="172">
        <v>30585</v>
      </c>
      <c r="H39" s="172">
        <v>66782</v>
      </c>
      <c r="K39" s="170" t="s">
        <v>273</v>
      </c>
      <c r="L39" s="172">
        <v>29022</v>
      </c>
      <c r="M39" s="172">
        <v>68759</v>
      </c>
      <c r="N39" s="172">
        <v>123392</v>
      </c>
      <c r="O39" s="172">
        <v>5122</v>
      </c>
      <c r="P39" s="172">
        <v>0</v>
      </c>
      <c r="Q39" s="172">
        <v>226295</v>
      </c>
    </row>
    <row r="40" spans="1:17" x14ac:dyDescent="0.2">
      <c r="B40" s="170" t="s">
        <v>93</v>
      </c>
      <c r="C40" s="172">
        <v>6258</v>
      </c>
      <c r="D40" s="172">
        <v>4467</v>
      </c>
      <c r="E40" s="172">
        <v>3817</v>
      </c>
      <c r="F40" s="172">
        <v>4891</v>
      </c>
      <c r="G40" s="172">
        <v>18410</v>
      </c>
      <c r="H40" s="172">
        <v>37843</v>
      </c>
      <c r="K40" s="170" t="s">
        <v>93</v>
      </c>
      <c r="L40" s="172">
        <v>20321</v>
      </c>
      <c r="M40" s="172">
        <v>50246</v>
      </c>
      <c r="N40" s="172">
        <v>94738</v>
      </c>
      <c r="O40" s="172">
        <v>4096</v>
      </c>
      <c r="P40" s="172">
        <v>0</v>
      </c>
      <c r="Q40" s="172">
        <v>169401</v>
      </c>
    </row>
    <row r="41" spans="1:17" x14ac:dyDescent="0.2">
      <c r="B41" s="170" t="s">
        <v>275</v>
      </c>
      <c r="C41" s="172">
        <v>5173</v>
      </c>
      <c r="D41" s="172">
        <v>3786</v>
      </c>
      <c r="E41" s="172">
        <v>3234</v>
      </c>
      <c r="F41" s="172">
        <v>4087</v>
      </c>
      <c r="G41" s="172">
        <v>15821</v>
      </c>
      <c r="H41" s="172">
        <v>32101</v>
      </c>
      <c r="K41" s="170" t="s">
        <v>275</v>
      </c>
      <c r="L41" s="172">
        <v>17201</v>
      </c>
      <c r="M41" s="172">
        <v>43538</v>
      </c>
      <c r="N41" s="172">
        <v>83807</v>
      </c>
      <c r="O41" s="172">
        <v>3718</v>
      </c>
      <c r="P41" s="172">
        <v>0</v>
      </c>
      <c r="Q41" s="172">
        <v>148264</v>
      </c>
    </row>
    <row r="42" spans="1:17" x14ac:dyDescent="0.2">
      <c r="B42" s="170" t="s">
        <v>143</v>
      </c>
      <c r="C42" s="172">
        <v>11366</v>
      </c>
      <c r="D42" s="172">
        <v>8241</v>
      </c>
      <c r="E42" s="172">
        <v>6674</v>
      </c>
      <c r="F42" s="172">
        <v>8721</v>
      </c>
      <c r="G42" s="172">
        <v>29717</v>
      </c>
      <c r="H42" s="172">
        <v>64719</v>
      </c>
      <c r="K42" s="170" t="s">
        <v>143</v>
      </c>
      <c r="L42" s="172">
        <v>28645</v>
      </c>
      <c r="M42" s="172">
        <v>68026</v>
      </c>
      <c r="N42" s="172">
        <v>122408</v>
      </c>
      <c r="O42" s="172">
        <v>5092</v>
      </c>
      <c r="P42" s="172">
        <v>0</v>
      </c>
      <c r="Q42" s="172">
        <v>224171</v>
      </c>
    </row>
    <row r="43" spans="1:17" x14ac:dyDescent="0.2">
      <c r="B43" s="170" t="s">
        <v>277</v>
      </c>
      <c r="C43" s="172">
        <v>10756</v>
      </c>
      <c r="D43" s="172">
        <v>7910</v>
      </c>
      <c r="E43" s="172">
        <v>6416</v>
      </c>
      <c r="F43" s="172">
        <v>8452</v>
      </c>
      <c r="G43" s="172">
        <v>28857</v>
      </c>
      <c r="H43" s="172">
        <v>62391</v>
      </c>
      <c r="K43" s="170" t="s">
        <v>277</v>
      </c>
      <c r="L43" s="172">
        <v>27627</v>
      </c>
      <c r="M43" s="172">
        <v>66516</v>
      </c>
      <c r="N43" s="172">
        <v>120430</v>
      </c>
      <c r="O43" s="172">
        <v>5038</v>
      </c>
      <c r="P43" s="172">
        <v>0</v>
      </c>
      <c r="Q43" s="172">
        <v>219611</v>
      </c>
    </row>
    <row r="44" spans="1:17" x14ac:dyDescent="0.2">
      <c r="B44" s="170" t="s">
        <v>279</v>
      </c>
      <c r="C44" s="172">
        <v>12394</v>
      </c>
      <c r="D44" s="172">
        <v>9083</v>
      </c>
      <c r="E44" s="172">
        <v>7238</v>
      </c>
      <c r="F44" s="172">
        <v>9494</v>
      </c>
      <c r="G44" s="172">
        <v>32219</v>
      </c>
      <c r="H44" s="172">
        <v>70428</v>
      </c>
      <c r="K44" s="170" t="s">
        <v>279</v>
      </c>
      <c r="L44" s="172">
        <v>29991</v>
      </c>
      <c r="M44" s="172">
        <v>70855</v>
      </c>
      <c r="N44" s="172">
        <v>126215</v>
      </c>
      <c r="O44" s="172">
        <v>5189</v>
      </c>
      <c r="P44" s="172">
        <v>0</v>
      </c>
      <c r="Q44" s="172">
        <v>232250</v>
      </c>
    </row>
    <row r="45" spans="1:17" x14ac:dyDescent="0.2">
      <c r="B45" s="170" t="s">
        <v>281</v>
      </c>
      <c r="C45" s="172">
        <v>11560</v>
      </c>
      <c r="D45" s="172">
        <v>8465</v>
      </c>
      <c r="E45" s="172">
        <v>6820</v>
      </c>
      <c r="F45" s="172">
        <v>9076</v>
      </c>
      <c r="G45" s="172">
        <v>30893</v>
      </c>
      <c r="H45" s="172">
        <v>66814</v>
      </c>
      <c r="K45" s="170" t="s">
        <v>281</v>
      </c>
      <c r="L45" s="172">
        <v>28787</v>
      </c>
      <c r="M45" s="172">
        <v>68062</v>
      </c>
      <c r="N45" s="172">
        <v>122293</v>
      </c>
      <c r="O45" s="172">
        <v>5047</v>
      </c>
      <c r="P45" s="172">
        <v>0</v>
      </c>
      <c r="Q45" s="172">
        <v>224189</v>
      </c>
    </row>
    <row r="46" spans="1:17" x14ac:dyDescent="0.2">
      <c r="B46" s="170" t="s">
        <v>146</v>
      </c>
      <c r="C46" s="172">
        <v>12326</v>
      </c>
      <c r="D46" s="172">
        <v>9014</v>
      </c>
      <c r="E46" s="172">
        <v>7205</v>
      </c>
      <c r="F46" s="172">
        <v>9446</v>
      </c>
      <c r="G46" s="172">
        <v>32040</v>
      </c>
      <c r="H46" s="172">
        <v>70031</v>
      </c>
      <c r="K46" s="170" t="s">
        <v>146</v>
      </c>
      <c r="L46" s="172">
        <v>29924</v>
      </c>
      <c r="M46" s="172">
        <v>70731</v>
      </c>
      <c r="N46" s="172">
        <v>126059</v>
      </c>
      <c r="O46" s="172">
        <v>5182</v>
      </c>
      <c r="P46" s="172">
        <v>0</v>
      </c>
      <c r="Q46" s="172">
        <v>231896</v>
      </c>
    </row>
    <row r="47" spans="1:17" x14ac:dyDescent="0.2">
      <c r="B47" s="170" t="s">
        <v>147</v>
      </c>
      <c r="C47" s="172">
        <v>3018</v>
      </c>
      <c r="D47" s="172">
        <v>2379</v>
      </c>
      <c r="E47" s="172">
        <v>1723</v>
      </c>
      <c r="F47" s="172">
        <v>2205</v>
      </c>
      <c r="G47" s="172">
        <v>9707</v>
      </c>
      <c r="H47" s="172">
        <v>19032</v>
      </c>
      <c r="K47" s="170" t="s">
        <v>147</v>
      </c>
      <c r="L47" s="172">
        <v>12100</v>
      </c>
      <c r="M47" s="172">
        <v>29380</v>
      </c>
      <c r="N47" s="172">
        <v>61735</v>
      </c>
      <c r="O47" s="172">
        <v>2756</v>
      </c>
      <c r="P47" s="172">
        <v>0</v>
      </c>
      <c r="Q47" s="172">
        <v>105971</v>
      </c>
    </row>
    <row r="48" spans="1:17" x14ac:dyDescent="0.2">
      <c r="B48" s="170" t="s">
        <v>148</v>
      </c>
      <c r="C48" s="172">
        <v>1431</v>
      </c>
      <c r="D48" s="172">
        <v>1013</v>
      </c>
      <c r="E48" s="172">
        <v>800</v>
      </c>
      <c r="F48" s="172">
        <v>946</v>
      </c>
      <c r="G48" s="172">
        <v>4933</v>
      </c>
      <c r="H48" s="172">
        <v>9123</v>
      </c>
      <c r="K48" s="170" t="s">
        <v>148</v>
      </c>
      <c r="L48" s="172">
        <v>7643</v>
      </c>
      <c r="M48" s="172">
        <v>19100</v>
      </c>
      <c r="N48" s="172">
        <v>42249</v>
      </c>
      <c r="O48" s="172">
        <v>1928</v>
      </c>
      <c r="P48" s="172">
        <v>0</v>
      </c>
      <c r="Q48" s="172">
        <v>70920</v>
      </c>
    </row>
    <row r="49" spans="1:17" x14ac:dyDescent="0.2">
      <c r="B49" s="170" t="s">
        <v>218</v>
      </c>
      <c r="C49" s="172">
        <v>11964</v>
      </c>
      <c r="D49" s="172">
        <v>8642</v>
      </c>
      <c r="E49" s="172">
        <v>7023</v>
      </c>
      <c r="F49" s="172">
        <v>9044</v>
      </c>
      <c r="G49" s="172">
        <v>30980</v>
      </c>
      <c r="H49" s="172">
        <v>67653</v>
      </c>
      <c r="K49" s="170" t="s">
        <v>218</v>
      </c>
      <c r="L49" s="172">
        <v>29297</v>
      </c>
      <c r="M49" s="172">
        <v>69508</v>
      </c>
      <c r="N49" s="172">
        <v>124013</v>
      </c>
      <c r="O49" s="172">
        <v>5132</v>
      </c>
      <c r="P49" s="172">
        <v>0</v>
      </c>
      <c r="Q49" s="172">
        <v>227950</v>
      </c>
    </row>
    <row r="50" spans="1:17" x14ac:dyDescent="0.2">
      <c r="B50" s="170" t="s">
        <v>219</v>
      </c>
      <c r="C50" s="172">
        <v>7593</v>
      </c>
      <c r="D50" s="172">
        <v>5550</v>
      </c>
      <c r="E50" s="172">
        <v>4713</v>
      </c>
      <c r="F50" s="172">
        <v>6147</v>
      </c>
      <c r="G50" s="172">
        <v>22043</v>
      </c>
      <c r="H50" s="172">
        <v>46046</v>
      </c>
      <c r="K50" s="170" t="s">
        <v>219</v>
      </c>
      <c r="L50" s="172">
        <v>20698</v>
      </c>
      <c r="M50" s="172">
        <v>51734</v>
      </c>
      <c r="N50" s="172">
        <v>96145</v>
      </c>
      <c r="O50" s="172">
        <v>4154</v>
      </c>
      <c r="P50" s="172">
        <v>0</v>
      </c>
      <c r="Q50" s="172">
        <v>172731</v>
      </c>
    </row>
    <row r="51" spans="1:17" x14ac:dyDescent="0.2">
      <c r="B51" s="170" t="s">
        <v>220</v>
      </c>
      <c r="C51" s="172">
        <v>63.5</v>
      </c>
      <c r="D51" s="172">
        <v>64.2</v>
      </c>
      <c r="E51" s="172">
        <v>67.099999999999994</v>
      </c>
      <c r="F51" s="172">
        <v>68</v>
      </c>
      <c r="G51" s="172">
        <v>71.2</v>
      </c>
      <c r="H51" s="172">
        <v>68.099999999999994</v>
      </c>
      <c r="K51" s="170" t="s">
        <v>220</v>
      </c>
      <c r="L51" s="172">
        <v>70.599999999999994</v>
      </c>
      <c r="M51" s="172">
        <v>74.400000000000006</v>
      </c>
      <c r="N51" s="172">
        <v>77.5</v>
      </c>
      <c r="O51" s="172">
        <v>80.900000000000006</v>
      </c>
      <c r="P51" s="172">
        <v>0</v>
      </c>
      <c r="Q51" s="172">
        <v>75.8</v>
      </c>
    </row>
    <row r="52" spans="1:17" x14ac:dyDescent="0.2">
      <c r="B52" s="170" t="s">
        <v>221</v>
      </c>
      <c r="C52" s="172">
        <v>11989</v>
      </c>
      <c r="D52" s="172">
        <v>8748</v>
      </c>
      <c r="E52" s="172">
        <v>7067</v>
      </c>
      <c r="F52" s="172">
        <v>9126</v>
      </c>
      <c r="G52" s="172">
        <v>31195</v>
      </c>
      <c r="H52" s="172">
        <v>68125</v>
      </c>
      <c r="K52" s="170" t="s">
        <v>221</v>
      </c>
      <c r="L52" s="172">
        <v>29398</v>
      </c>
      <c r="M52" s="172">
        <v>69645</v>
      </c>
      <c r="N52" s="172">
        <v>124233</v>
      </c>
      <c r="O52" s="172">
        <v>5133</v>
      </c>
      <c r="P52" s="172">
        <v>0</v>
      </c>
      <c r="Q52" s="172">
        <v>228409</v>
      </c>
    </row>
    <row r="53" spans="1:17" x14ac:dyDescent="0.2">
      <c r="B53" s="170" t="s">
        <v>222</v>
      </c>
      <c r="C53" s="172">
        <v>6442</v>
      </c>
      <c r="D53" s="172">
        <v>4627</v>
      </c>
      <c r="E53" s="172">
        <v>3900</v>
      </c>
      <c r="F53" s="172">
        <v>5122</v>
      </c>
      <c r="G53" s="172">
        <v>18871</v>
      </c>
      <c r="H53" s="172">
        <v>38962</v>
      </c>
      <c r="K53" s="170" t="s">
        <v>222</v>
      </c>
      <c r="L53" s="172">
        <v>19724</v>
      </c>
      <c r="M53" s="172">
        <v>48170</v>
      </c>
      <c r="N53" s="172">
        <v>91842</v>
      </c>
      <c r="O53" s="172">
        <v>3966</v>
      </c>
      <c r="P53" s="172">
        <v>0</v>
      </c>
      <c r="Q53" s="172">
        <v>163702</v>
      </c>
    </row>
    <row r="54" spans="1:17" x14ac:dyDescent="0.2">
      <c r="B54" s="170" t="s">
        <v>223</v>
      </c>
      <c r="C54" s="172">
        <v>53.7</v>
      </c>
      <c r="D54" s="172">
        <v>52.9</v>
      </c>
      <c r="E54" s="172">
        <v>55.2</v>
      </c>
      <c r="F54" s="172">
        <v>56.1</v>
      </c>
      <c r="G54" s="172">
        <v>60.5</v>
      </c>
      <c r="H54" s="172">
        <v>57.2</v>
      </c>
      <c r="K54" s="170" t="s">
        <v>223</v>
      </c>
      <c r="L54" s="172">
        <v>67.099999999999994</v>
      </c>
      <c r="M54" s="172">
        <v>69.2</v>
      </c>
      <c r="N54" s="172">
        <v>73.900000000000006</v>
      </c>
      <c r="O54" s="172">
        <v>77.3</v>
      </c>
      <c r="P54" s="172">
        <v>0</v>
      </c>
      <c r="Q54" s="172">
        <v>71.7</v>
      </c>
    </row>
    <row r="58" spans="1:17" ht="15.75" x14ac:dyDescent="0.25">
      <c r="A58" s="195" t="s">
        <v>498</v>
      </c>
    </row>
    <row r="59" spans="1:17" x14ac:dyDescent="0.2">
      <c r="A59" s="192" t="s">
        <v>270</v>
      </c>
      <c r="K59" s="192" t="s">
        <v>57</v>
      </c>
    </row>
    <row r="60" spans="1:17" x14ac:dyDescent="0.2">
      <c r="B60" s="269"/>
      <c r="C60" s="271"/>
      <c r="F60" s="173"/>
      <c r="M60" s="271"/>
      <c r="N60" s="173"/>
      <c r="O60" s="269"/>
    </row>
    <row r="61" spans="1:17" x14ac:dyDescent="0.2">
      <c r="A61" s="176"/>
      <c r="B61" s="269"/>
      <c r="E61" s="271"/>
      <c r="F61" s="173"/>
      <c r="J61" s="176"/>
      <c r="O61" s="269"/>
    </row>
    <row r="63" spans="1:17" x14ac:dyDescent="0.2">
      <c r="B63" s="170" t="s">
        <v>271</v>
      </c>
      <c r="C63" s="170">
        <v>1</v>
      </c>
      <c r="D63" s="170">
        <v>2</v>
      </c>
      <c r="E63" s="170">
        <v>3</v>
      </c>
      <c r="F63" s="170">
        <v>4</v>
      </c>
      <c r="G63" s="170">
        <v>5</v>
      </c>
      <c r="H63" s="170" t="s">
        <v>107</v>
      </c>
      <c r="J63" s="176"/>
      <c r="K63" s="170" t="s">
        <v>271</v>
      </c>
      <c r="L63" s="170">
        <v>1</v>
      </c>
      <c r="M63" s="170">
        <v>2</v>
      </c>
      <c r="N63" s="170">
        <v>3</v>
      </c>
      <c r="O63" s="170">
        <v>4</v>
      </c>
      <c r="P63" s="170">
        <v>5</v>
      </c>
      <c r="Q63" s="170" t="s">
        <v>107</v>
      </c>
    </row>
    <row r="64" spans="1:17" x14ac:dyDescent="0.2">
      <c r="A64" s="176"/>
      <c r="B64" s="170" t="s">
        <v>108</v>
      </c>
      <c r="C64" s="172">
        <v>78</v>
      </c>
      <c r="D64" s="172">
        <v>59</v>
      </c>
      <c r="E64" s="172">
        <v>46</v>
      </c>
      <c r="F64" s="172">
        <v>62</v>
      </c>
      <c r="G64" s="172">
        <v>196</v>
      </c>
      <c r="H64" s="172">
        <v>441</v>
      </c>
      <c r="J64" s="176"/>
      <c r="K64" s="170" t="s">
        <v>108</v>
      </c>
      <c r="L64" s="172">
        <v>158</v>
      </c>
      <c r="M64" s="172">
        <v>365</v>
      </c>
      <c r="N64" s="172">
        <v>653</v>
      </c>
      <c r="O64" s="172">
        <v>25</v>
      </c>
      <c r="P64" s="172"/>
      <c r="Q64" s="172">
        <v>1201</v>
      </c>
    </row>
    <row r="65" spans="2:17" x14ac:dyDescent="0.2">
      <c r="B65" s="170" t="s">
        <v>272</v>
      </c>
      <c r="C65" s="172">
        <v>12475</v>
      </c>
      <c r="D65" s="172">
        <v>9121</v>
      </c>
      <c r="E65" s="172">
        <v>7267</v>
      </c>
      <c r="F65" s="172">
        <v>9549</v>
      </c>
      <c r="G65" s="172">
        <v>32426</v>
      </c>
      <c r="H65" s="172">
        <v>70838</v>
      </c>
      <c r="K65" s="170" t="s">
        <v>272</v>
      </c>
      <c r="L65" s="172">
        <v>30131</v>
      </c>
      <c r="M65" s="172">
        <v>71100</v>
      </c>
      <c r="N65" s="172">
        <v>126509</v>
      </c>
      <c r="O65" s="172">
        <v>5197</v>
      </c>
      <c r="P65" s="172"/>
      <c r="Q65" s="172">
        <v>232937</v>
      </c>
    </row>
    <row r="66" spans="2:17" x14ac:dyDescent="0.2">
      <c r="B66" s="170" t="s">
        <v>273</v>
      </c>
      <c r="C66" s="172">
        <v>11722</v>
      </c>
      <c r="D66" s="172">
        <v>8578</v>
      </c>
      <c r="E66" s="172">
        <v>6877</v>
      </c>
      <c r="F66" s="172">
        <v>9029</v>
      </c>
      <c r="G66" s="172">
        <v>30586</v>
      </c>
      <c r="H66" s="172">
        <v>66792</v>
      </c>
      <c r="K66" s="170" t="s">
        <v>273</v>
      </c>
      <c r="L66" s="172">
        <v>29026</v>
      </c>
      <c r="M66" s="172">
        <v>68762</v>
      </c>
      <c r="N66" s="172">
        <v>123405</v>
      </c>
      <c r="O66" s="172">
        <v>5121</v>
      </c>
      <c r="P66" s="172"/>
      <c r="Q66" s="172">
        <v>226314</v>
      </c>
    </row>
    <row r="67" spans="2:17" x14ac:dyDescent="0.2">
      <c r="B67" s="170" t="s">
        <v>93</v>
      </c>
      <c r="C67" s="172">
        <v>6350</v>
      </c>
      <c r="D67" s="172">
        <v>4554</v>
      </c>
      <c r="E67" s="172">
        <v>3851</v>
      </c>
      <c r="F67" s="172">
        <v>4948</v>
      </c>
      <c r="G67" s="172">
        <v>18632</v>
      </c>
      <c r="H67" s="172">
        <v>38335</v>
      </c>
      <c r="K67" s="170" t="s">
        <v>93</v>
      </c>
      <c r="L67" s="172">
        <v>20485</v>
      </c>
      <c r="M67" s="172">
        <v>50717</v>
      </c>
      <c r="N67" s="172">
        <v>95559</v>
      </c>
      <c r="O67" s="172">
        <v>4134</v>
      </c>
      <c r="P67" s="172"/>
      <c r="Q67" s="172">
        <v>170895</v>
      </c>
    </row>
    <row r="68" spans="2:17" x14ac:dyDescent="0.2">
      <c r="B68" s="170" t="s">
        <v>275</v>
      </c>
      <c r="C68" s="172">
        <v>5513</v>
      </c>
      <c r="D68" s="172">
        <v>4010</v>
      </c>
      <c r="E68" s="172">
        <v>3338</v>
      </c>
      <c r="F68" s="172">
        <v>4255</v>
      </c>
      <c r="G68" s="172">
        <v>16479</v>
      </c>
      <c r="H68" s="172">
        <v>33595</v>
      </c>
      <c r="K68" s="170" t="s">
        <v>275</v>
      </c>
      <c r="L68" s="172">
        <v>18013</v>
      </c>
      <c r="M68" s="172">
        <v>45238</v>
      </c>
      <c r="N68" s="172">
        <v>86997</v>
      </c>
      <c r="O68" s="172">
        <v>3841</v>
      </c>
      <c r="P68" s="172"/>
      <c r="Q68" s="172">
        <v>154089</v>
      </c>
    </row>
    <row r="69" spans="2:17" x14ac:dyDescent="0.2">
      <c r="B69" s="170" t="s">
        <v>143</v>
      </c>
      <c r="C69" s="172">
        <v>11371</v>
      </c>
      <c r="D69" s="172">
        <v>8259</v>
      </c>
      <c r="E69" s="172">
        <v>6678</v>
      </c>
      <c r="F69" s="172">
        <v>8730</v>
      </c>
      <c r="G69" s="172">
        <v>29726</v>
      </c>
      <c r="H69" s="172">
        <v>64764</v>
      </c>
      <c r="K69" s="170" t="s">
        <v>143</v>
      </c>
      <c r="L69" s="172">
        <v>28656</v>
      </c>
      <c r="M69" s="172">
        <v>68038</v>
      </c>
      <c r="N69" s="172">
        <v>122445</v>
      </c>
      <c r="O69" s="172">
        <v>5092</v>
      </c>
      <c r="P69" s="172"/>
      <c r="Q69" s="172">
        <v>224231</v>
      </c>
    </row>
    <row r="70" spans="2:17" x14ac:dyDescent="0.2">
      <c r="B70" s="170" t="s">
        <v>277</v>
      </c>
      <c r="C70" s="172">
        <v>10941</v>
      </c>
      <c r="D70" s="172">
        <v>7992</v>
      </c>
      <c r="E70" s="172">
        <v>6448</v>
      </c>
      <c r="F70" s="172">
        <v>8481</v>
      </c>
      <c r="G70" s="172">
        <v>28999</v>
      </c>
      <c r="H70" s="172">
        <v>62861</v>
      </c>
      <c r="K70" s="170" t="s">
        <v>277</v>
      </c>
      <c r="L70" s="172">
        <v>28098</v>
      </c>
      <c r="M70" s="172">
        <v>66886</v>
      </c>
      <c r="N70" s="172">
        <v>121066</v>
      </c>
      <c r="O70" s="172">
        <v>5045</v>
      </c>
      <c r="P70" s="172"/>
      <c r="Q70" s="172">
        <v>221095</v>
      </c>
    </row>
    <row r="71" spans="2:17" x14ac:dyDescent="0.2">
      <c r="B71" s="170" t="s">
        <v>279</v>
      </c>
      <c r="C71" s="172">
        <v>12394</v>
      </c>
      <c r="D71" s="172">
        <v>9083</v>
      </c>
      <c r="E71" s="172">
        <v>7238</v>
      </c>
      <c r="F71" s="172">
        <v>9494</v>
      </c>
      <c r="G71" s="172">
        <v>32219</v>
      </c>
      <c r="H71" s="172">
        <v>70428</v>
      </c>
      <c r="K71" s="170" t="s">
        <v>279</v>
      </c>
      <c r="L71" s="172">
        <v>29991</v>
      </c>
      <c r="M71" s="172">
        <v>70855</v>
      </c>
      <c r="N71" s="172">
        <v>126215</v>
      </c>
      <c r="O71" s="172">
        <v>5189</v>
      </c>
      <c r="P71" s="172"/>
      <c r="Q71" s="172">
        <v>232250</v>
      </c>
    </row>
    <row r="72" spans="2:17" x14ac:dyDescent="0.2">
      <c r="B72" s="170" t="s">
        <v>281</v>
      </c>
      <c r="C72" s="172">
        <v>11575</v>
      </c>
      <c r="D72" s="172">
        <v>8470</v>
      </c>
      <c r="E72" s="172">
        <v>6824</v>
      </c>
      <c r="F72" s="172">
        <v>9082</v>
      </c>
      <c r="G72" s="172">
        <v>30909</v>
      </c>
      <c r="H72" s="172">
        <v>66860</v>
      </c>
      <c r="K72" s="170" t="s">
        <v>281</v>
      </c>
      <c r="L72" s="172">
        <v>28809</v>
      </c>
      <c r="M72" s="172">
        <v>68110</v>
      </c>
      <c r="N72" s="172">
        <v>122428</v>
      </c>
      <c r="O72" s="172">
        <v>5049</v>
      </c>
      <c r="P72" s="172"/>
      <c r="Q72" s="172">
        <v>224396</v>
      </c>
    </row>
    <row r="73" spans="2:17" x14ac:dyDescent="0.2">
      <c r="B73" s="170" t="s">
        <v>146</v>
      </c>
      <c r="C73" s="172">
        <v>12327</v>
      </c>
      <c r="D73" s="172">
        <v>9015</v>
      </c>
      <c r="E73" s="172">
        <v>7205</v>
      </c>
      <c r="F73" s="172">
        <v>9446</v>
      </c>
      <c r="G73" s="172">
        <v>32040</v>
      </c>
      <c r="H73" s="172">
        <v>70033</v>
      </c>
      <c r="K73" s="170" t="s">
        <v>146</v>
      </c>
      <c r="L73" s="172">
        <v>29924</v>
      </c>
      <c r="M73" s="172">
        <v>70734</v>
      </c>
      <c r="N73" s="172">
        <v>126059</v>
      </c>
      <c r="O73" s="172">
        <v>5182</v>
      </c>
      <c r="P73" s="172"/>
      <c r="Q73" s="172">
        <v>231899</v>
      </c>
    </row>
    <row r="74" spans="2:17" x14ac:dyDescent="0.2">
      <c r="B74" s="170" t="s">
        <v>147</v>
      </c>
      <c r="C74" s="172">
        <v>3100</v>
      </c>
      <c r="D74" s="172">
        <v>2402</v>
      </c>
      <c r="E74" s="172">
        <v>1739</v>
      </c>
      <c r="F74" s="172">
        <v>2205</v>
      </c>
      <c r="G74" s="172">
        <v>9720</v>
      </c>
      <c r="H74" s="172">
        <v>19166</v>
      </c>
      <c r="K74" s="170" t="s">
        <v>147</v>
      </c>
      <c r="L74" s="172">
        <v>12305</v>
      </c>
      <c r="M74" s="172">
        <v>29451</v>
      </c>
      <c r="N74" s="172">
        <v>61937</v>
      </c>
      <c r="O74" s="172">
        <v>2756</v>
      </c>
      <c r="P74" s="172"/>
      <c r="Q74" s="172">
        <v>106449</v>
      </c>
    </row>
    <row r="75" spans="2:17" x14ac:dyDescent="0.2">
      <c r="B75" s="170" t="s">
        <v>148</v>
      </c>
      <c r="C75" s="172">
        <v>1503</v>
      </c>
      <c r="D75" s="172">
        <v>1032</v>
      </c>
      <c r="E75" s="172">
        <v>821</v>
      </c>
      <c r="F75" s="172">
        <v>954</v>
      </c>
      <c r="G75" s="172">
        <v>4973</v>
      </c>
      <c r="H75" s="172">
        <v>9283</v>
      </c>
      <c r="K75" s="170" t="s">
        <v>148</v>
      </c>
      <c r="L75" s="172">
        <v>7774</v>
      </c>
      <c r="M75" s="172">
        <v>19259</v>
      </c>
      <c r="N75" s="172">
        <v>42641</v>
      </c>
      <c r="O75" s="172">
        <v>1930</v>
      </c>
      <c r="P75" s="172"/>
      <c r="Q75" s="172">
        <v>71604</v>
      </c>
    </row>
    <row r="76" spans="2:17" x14ac:dyDescent="0.2">
      <c r="B76" s="170" t="s">
        <v>218</v>
      </c>
      <c r="C76" s="172">
        <v>11963</v>
      </c>
      <c r="D76" s="172">
        <v>8643</v>
      </c>
      <c r="E76" s="172">
        <v>7025</v>
      </c>
      <c r="F76" s="172">
        <v>9047</v>
      </c>
      <c r="G76" s="172">
        <v>30993</v>
      </c>
      <c r="H76" s="172">
        <v>67671</v>
      </c>
      <c r="K76" s="170" t="s">
        <v>218</v>
      </c>
      <c r="L76" s="172">
        <v>29299</v>
      </c>
      <c r="M76" s="172">
        <v>69532</v>
      </c>
      <c r="N76" s="172">
        <v>124032</v>
      </c>
      <c r="O76" s="172">
        <v>5133</v>
      </c>
      <c r="P76" s="172"/>
      <c r="Q76" s="172">
        <v>227996</v>
      </c>
    </row>
    <row r="77" spans="2:17" x14ac:dyDescent="0.2">
      <c r="B77" s="170" t="s">
        <v>219</v>
      </c>
      <c r="C77" s="172">
        <v>7909</v>
      </c>
      <c r="D77" s="172">
        <v>5802</v>
      </c>
      <c r="E77" s="172">
        <v>4807</v>
      </c>
      <c r="F77" s="172">
        <v>6271</v>
      </c>
      <c r="G77" s="172">
        <v>22745</v>
      </c>
      <c r="H77" s="172">
        <v>47534</v>
      </c>
      <c r="K77" s="170" t="s">
        <v>219</v>
      </c>
      <c r="L77" s="172">
        <v>21549</v>
      </c>
      <c r="M77" s="172">
        <v>53191</v>
      </c>
      <c r="N77" s="172">
        <v>99076</v>
      </c>
      <c r="O77" s="172">
        <v>4287</v>
      </c>
      <c r="P77" s="172"/>
      <c r="Q77" s="172">
        <v>178103</v>
      </c>
    </row>
    <row r="78" spans="2:17" x14ac:dyDescent="0.2">
      <c r="B78" s="170" t="s">
        <v>220</v>
      </c>
      <c r="C78" s="172">
        <v>66.099999999999994</v>
      </c>
      <c r="D78" s="172">
        <v>67.099999999999994</v>
      </c>
      <c r="E78" s="172">
        <v>68.400000000000006</v>
      </c>
      <c r="F78" s="172">
        <v>69.3</v>
      </c>
      <c r="G78" s="172">
        <v>73.400000000000006</v>
      </c>
      <c r="H78" s="172">
        <v>70.2</v>
      </c>
      <c r="K78" s="170" t="s">
        <v>220</v>
      </c>
      <c r="L78" s="172">
        <v>73.5</v>
      </c>
      <c r="M78" s="172">
        <v>76.5</v>
      </c>
      <c r="N78" s="172">
        <v>79.900000000000006</v>
      </c>
      <c r="O78" s="172">
        <v>83.5</v>
      </c>
      <c r="P78" s="172"/>
      <c r="Q78" s="172">
        <v>78.099999999999994</v>
      </c>
    </row>
    <row r="79" spans="2:17" x14ac:dyDescent="0.2">
      <c r="B79" s="170" t="s">
        <v>221</v>
      </c>
      <c r="C79" s="172">
        <v>11996</v>
      </c>
      <c r="D79" s="172">
        <v>8749</v>
      </c>
      <c r="E79" s="172">
        <v>7070</v>
      </c>
      <c r="F79" s="172">
        <v>9132</v>
      </c>
      <c r="G79" s="172">
        <v>31210</v>
      </c>
      <c r="H79" s="172">
        <v>68157</v>
      </c>
      <c r="K79" s="170" t="s">
        <v>221</v>
      </c>
      <c r="L79" s="172">
        <v>29412</v>
      </c>
      <c r="M79" s="172">
        <v>69675</v>
      </c>
      <c r="N79" s="172">
        <v>124306</v>
      </c>
      <c r="O79" s="172">
        <v>5136</v>
      </c>
      <c r="P79" s="172"/>
      <c r="Q79" s="172">
        <v>228529</v>
      </c>
    </row>
    <row r="80" spans="2:17" x14ac:dyDescent="0.2">
      <c r="B80" s="170" t="s">
        <v>222</v>
      </c>
      <c r="C80" s="172">
        <v>6755</v>
      </c>
      <c r="D80" s="172">
        <v>4814</v>
      </c>
      <c r="E80" s="172">
        <v>4032</v>
      </c>
      <c r="F80" s="172">
        <v>5308</v>
      </c>
      <c r="G80" s="172">
        <v>19658</v>
      </c>
      <c r="H80" s="172">
        <v>40567</v>
      </c>
      <c r="K80" s="170" t="s">
        <v>222</v>
      </c>
      <c r="L80" s="172">
        <v>20251</v>
      </c>
      <c r="M80" s="172">
        <v>50121</v>
      </c>
      <c r="N80" s="172">
        <v>95036</v>
      </c>
      <c r="O80" s="172">
        <v>4117</v>
      </c>
      <c r="P80" s="172"/>
      <c r="Q80" s="172">
        <v>169525</v>
      </c>
    </row>
    <row r="81" spans="2:17" x14ac:dyDescent="0.2">
      <c r="B81" s="170" t="s">
        <v>223</v>
      </c>
      <c r="C81" s="172">
        <v>56.3</v>
      </c>
      <c r="D81" s="172">
        <v>55</v>
      </c>
      <c r="E81" s="172">
        <v>57</v>
      </c>
      <c r="F81" s="172">
        <v>58.1</v>
      </c>
      <c r="G81" s="172">
        <v>63</v>
      </c>
      <c r="H81" s="172">
        <v>59.5</v>
      </c>
      <c r="K81" s="170" t="s">
        <v>223</v>
      </c>
      <c r="L81" s="172">
        <v>68.900000000000006</v>
      </c>
      <c r="M81" s="172">
        <v>71.900000000000006</v>
      </c>
      <c r="N81" s="172">
        <v>76.5</v>
      </c>
      <c r="O81" s="172">
        <v>80.2</v>
      </c>
      <c r="P81" s="172"/>
      <c r="Q81" s="172">
        <v>74.2</v>
      </c>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39997558519241921"/>
  </sheetPr>
  <dimension ref="A1:W84"/>
  <sheetViews>
    <sheetView showGridLines="0" topLeftCell="F1" zoomScaleNormal="100" workbookViewId="0">
      <selection activeCell="B17" sqref="B17"/>
    </sheetView>
  </sheetViews>
  <sheetFormatPr defaultRowHeight="11.25" x14ac:dyDescent="0.2"/>
  <cols>
    <col min="1" max="1" width="35.7109375" style="2" customWidth="1"/>
    <col min="2" max="2" width="11.7109375" style="2" customWidth="1"/>
    <col min="3" max="3" width="11.7109375" style="70" customWidth="1"/>
    <col min="4" max="4" width="11.7109375" style="71" customWidth="1"/>
    <col min="5" max="7" width="11.7109375" style="6" customWidth="1"/>
    <col min="8" max="9" width="1.7109375" style="6" customWidth="1"/>
    <col min="10" max="15" width="11.7109375" style="6" customWidth="1"/>
    <col min="16" max="16" width="1.5703125" style="6" customWidth="1"/>
    <col min="17" max="17" width="2.42578125" style="2" customWidth="1"/>
    <col min="18" max="23" width="11.7109375" style="2" customWidth="1"/>
    <col min="24" max="16384" width="9.140625" style="2"/>
  </cols>
  <sheetData>
    <row r="1" spans="1:23" ht="13.5" customHeight="1" x14ac:dyDescent="0.2">
      <c r="A1" s="795" t="s">
        <v>289</v>
      </c>
      <c r="B1" s="795"/>
      <c r="C1" s="795"/>
      <c r="D1" s="795"/>
      <c r="E1" s="795"/>
      <c r="F1" s="795"/>
      <c r="G1" s="795"/>
      <c r="H1" s="795"/>
      <c r="I1" s="795"/>
      <c r="J1" s="795"/>
      <c r="K1" s="795"/>
      <c r="L1" s="465"/>
      <c r="M1" s="465"/>
      <c r="N1" s="465"/>
      <c r="O1" s="465"/>
      <c r="P1" s="465"/>
      <c r="Q1" s="1"/>
      <c r="R1" s="1"/>
      <c r="S1" s="1"/>
      <c r="T1" s="1"/>
    </row>
    <row r="2" spans="1:23" ht="12.75" customHeight="1" x14ac:dyDescent="0.2">
      <c r="A2" s="206" t="s">
        <v>505</v>
      </c>
      <c r="B2" s="466"/>
      <c r="C2" s="466"/>
    </row>
    <row r="3" spans="1:23" ht="12.75" customHeight="1" x14ac:dyDescent="0.2">
      <c r="A3" s="220" t="s">
        <v>3</v>
      </c>
      <c r="B3" s="220"/>
    </row>
    <row r="4" spans="1:23" s="22" customFormat="1" ht="11.25" customHeight="1" x14ac:dyDescent="0.2">
      <c r="A4" s="20"/>
      <c r="B4" s="20"/>
      <c r="C4" s="467"/>
      <c r="D4" s="468"/>
      <c r="E4" s="23"/>
      <c r="F4" s="23"/>
      <c r="G4" s="23"/>
      <c r="H4" s="23"/>
      <c r="I4" s="23"/>
      <c r="J4" s="23"/>
      <c r="K4" s="23"/>
      <c r="L4" s="23"/>
      <c r="M4" s="23"/>
      <c r="N4" s="23"/>
      <c r="O4" s="23"/>
      <c r="P4" s="23"/>
      <c r="Q4" s="469"/>
    </row>
    <row r="5" spans="1:23" x14ac:dyDescent="0.2">
      <c r="A5" s="27"/>
      <c r="B5" s="796" t="s">
        <v>290</v>
      </c>
      <c r="C5" s="796"/>
      <c r="D5" s="796"/>
      <c r="E5" s="796"/>
      <c r="F5" s="796"/>
      <c r="G5" s="796"/>
      <c r="H5" s="470"/>
      <c r="I5" s="470"/>
      <c r="J5" s="793" t="s">
        <v>291</v>
      </c>
      <c r="K5" s="793"/>
      <c r="L5" s="793"/>
      <c r="M5" s="793"/>
      <c r="N5" s="793"/>
      <c r="O5" s="793"/>
      <c r="P5" s="470"/>
      <c r="Q5" s="470"/>
      <c r="R5" s="793" t="s">
        <v>315</v>
      </c>
      <c r="S5" s="793"/>
      <c r="T5" s="793"/>
      <c r="U5" s="793"/>
      <c r="V5" s="793"/>
      <c r="W5" s="793"/>
    </row>
    <row r="6" spans="1:23" ht="13.5" customHeight="1" x14ac:dyDescent="0.2">
      <c r="A6" s="13"/>
      <c r="B6" s="794" t="s">
        <v>292</v>
      </c>
      <c r="C6" s="794"/>
      <c r="D6" s="794"/>
      <c r="E6" s="794"/>
      <c r="F6" s="794"/>
      <c r="G6" s="794"/>
      <c r="H6" s="471"/>
      <c r="I6" s="471"/>
      <c r="J6" s="794" t="s">
        <v>292</v>
      </c>
      <c r="K6" s="794"/>
      <c r="L6" s="794"/>
      <c r="M6" s="794"/>
      <c r="N6" s="794"/>
      <c r="O6" s="794"/>
      <c r="P6" s="471"/>
      <c r="Q6" s="471"/>
      <c r="R6" s="794" t="s">
        <v>292</v>
      </c>
      <c r="S6" s="794"/>
      <c r="T6" s="794"/>
      <c r="U6" s="794"/>
      <c r="V6" s="794"/>
      <c r="W6" s="794"/>
    </row>
    <row r="7" spans="1:23" ht="50.25" customHeight="1" x14ac:dyDescent="0.2">
      <c r="A7" s="222"/>
      <c r="B7" s="208" t="s">
        <v>460</v>
      </c>
      <c r="C7" s="208" t="s">
        <v>293</v>
      </c>
      <c r="D7" s="208" t="s">
        <v>294</v>
      </c>
      <c r="E7" s="208" t="s">
        <v>295</v>
      </c>
      <c r="F7" s="208" t="s">
        <v>296</v>
      </c>
      <c r="G7" s="208" t="s">
        <v>297</v>
      </c>
      <c r="H7" s="276"/>
      <c r="I7" s="36"/>
      <c r="J7" s="208" t="s">
        <v>460</v>
      </c>
      <c r="K7" s="208" t="s">
        <v>293</v>
      </c>
      <c r="L7" s="208" t="s">
        <v>294</v>
      </c>
      <c r="M7" s="208" t="s">
        <v>295</v>
      </c>
      <c r="N7" s="208" t="s">
        <v>296</v>
      </c>
      <c r="O7" s="208" t="s">
        <v>297</v>
      </c>
      <c r="P7" s="276"/>
      <c r="Q7" s="36"/>
      <c r="R7" s="208" t="s">
        <v>460</v>
      </c>
      <c r="S7" s="208" t="s">
        <v>293</v>
      </c>
      <c r="T7" s="208" t="s">
        <v>294</v>
      </c>
      <c r="U7" s="208" t="s">
        <v>295</v>
      </c>
      <c r="V7" s="208" t="s">
        <v>296</v>
      </c>
      <c r="W7" s="208" t="s">
        <v>297</v>
      </c>
    </row>
    <row r="8" spans="1:23" x14ac:dyDescent="0.2">
      <c r="B8" s="37"/>
      <c r="C8" s="37"/>
      <c r="D8" s="37"/>
      <c r="E8" s="37"/>
      <c r="F8" s="37"/>
      <c r="G8" s="37"/>
      <c r="H8" s="277"/>
      <c r="I8" s="37"/>
      <c r="J8" s="37"/>
      <c r="K8" s="37"/>
      <c r="L8" s="37"/>
      <c r="M8" s="37"/>
      <c r="N8" s="37"/>
      <c r="O8" s="37"/>
      <c r="P8" s="277"/>
      <c r="Q8" s="37"/>
    </row>
    <row r="9" spans="1:23" x14ac:dyDescent="0.2">
      <c r="A9" s="38" t="s">
        <v>298</v>
      </c>
      <c r="B9" s="282">
        <f>'SQL 3cd'!C10</f>
        <v>78</v>
      </c>
      <c r="C9" s="282">
        <f>'SQL 3cd'!D10</f>
        <v>59</v>
      </c>
      <c r="D9" s="282">
        <f>'SQL 3cd'!E10</f>
        <v>46</v>
      </c>
      <c r="E9" s="282">
        <f>'SQL 3cd'!F10</f>
        <v>62</v>
      </c>
      <c r="F9" s="282">
        <f>'SQL 3cd'!G10</f>
        <v>196</v>
      </c>
      <c r="G9" s="282">
        <f>'SQL 3cd'!H10</f>
        <v>441</v>
      </c>
      <c r="H9" s="472"/>
      <c r="I9" s="282"/>
      <c r="J9" s="282">
        <f>'SQL 3cd'!C37</f>
        <v>78</v>
      </c>
      <c r="K9" s="282">
        <f>'SQL 3cd'!D37</f>
        <v>59</v>
      </c>
      <c r="L9" s="282">
        <f>'SQL 3cd'!E37</f>
        <v>46</v>
      </c>
      <c r="M9" s="282">
        <f>'SQL 3cd'!F37</f>
        <v>62</v>
      </c>
      <c r="N9" s="282">
        <f>'SQL 3cd'!G37</f>
        <v>196</v>
      </c>
      <c r="O9" s="282">
        <f>'SQL 3cd'!H37</f>
        <v>441</v>
      </c>
      <c r="P9" s="472"/>
      <c r="Q9" s="282"/>
      <c r="R9" s="282">
        <f>'SQL 3cd'!C64</f>
        <v>78</v>
      </c>
      <c r="S9" s="282">
        <f>'SQL 3cd'!D64</f>
        <v>59</v>
      </c>
      <c r="T9" s="282">
        <f>'SQL 3cd'!E64</f>
        <v>46</v>
      </c>
      <c r="U9" s="282">
        <f>'SQL 3cd'!F64</f>
        <v>62</v>
      </c>
      <c r="V9" s="282">
        <f>'SQL 3cd'!G64</f>
        <v>196</v>
      </c>
      <c r="W9" s="282">
        <f>'SQL 3cd'!H64</f>
        <v>441</v>
      </c>
    </row>
    <row r="10" spans="1:23" x14ac:dyDescent="0.2">
      <c r="A10" s="38"/>
      <c r="C10" s="2"/>
      <c r="D10" s="2"/>
      <c r="E10" s="2"/>
      <c r="F10" s="2"/>
      <c r="G10" s="2"/>
      <c r="H10" s="472"/>
      <c r="I10" s="282"/>
      <c r="J10" s="2"/>
      <c r="K10" s="2"/>
      <c r="L10" s="2"/>
      <c r="M10" s="2"/>
      <c r="N10" s="2"/>
      <c r="O10" s="2"/>
      <c r="P10" s="472"/>
      <c r="Q10" s="282"/>
    </row>
    <row r="11" spans="1:23" x14ac:dyDescent="0.2">
      <c r="A11" s="474" t="s">
        <v>9</v>
      </c>
      <c r="B11" s="282">
        <f>'SQL 3cd'!C11</f>
        <v>12475</v>
      </c>
      <c r="C11" s="282">
        <f>'SQL 3cd'!D11</f>
        <v>9121</v>
      </c>
      <c r="D11" s="282">
        <f>'SQL 3cd'!E11</f>
        <v>7267</v>
      </c>
      <c r="E11" s="282">
        <f>'SQL 3cd'!F11</f>
        <v>9549</v>
      </c>
      <c r="F11" s="282">
        <f>'SQL 3cd'!G11</f>
        <v>32426</v>
      </c>
      <c r="G11" s="282">
        <f>'SQL 3cd'!H11</f>
        <v>70838</v>
      </c>
      <c r="H11" s="475"/>
      <c r="I11" s="280"/>
      <c r="J11" s="282">
        <f>'SQL 3cd'!C38</f>
        <v>12475</v>
      </c>
      <c r="K11" s="282">
        <f>'SQL 3cd'!D38</f>
        <v>9121</v>
      </c>
      <c r="L11" s="282">
        <f>'SQL 3cd'!E38</f>
        <v>7267</v>
      </c>
      <c r="M11" s="282">
        <f>'SQL 3cd'!F38</f>
        <v>9549</v>
      </c>
      <c r="N11" s="282">
        <f>'SQL 3cd'!G38</f>
        <v>32426</v>
      </c>
      <c r="O11" s="282">
        <f>'SQL 3cd'!H38</f>
        <v>70838</v>
      </c>
      <c r="P11" s="475"/>
      <c r="Q11" s="280"/>
      <c r="R11" s="282">
        <f>'SQL 3cd'!C65</f>
        <v>12475</v>
      </c>
      <c r="S11" s="282">
        <f>'SQL 3cd'!D65</f>
        <v>9121</v>
      </c>
      <c r="T11" s="282">
        <f>'SQL 3cd'!E65</f>
        <v>7267</v>
      </c>
      <c r="U11" s="282">
        <f>'SQL 3cd'!F65</f>
        <v>9549</v>
      </c>
      <c r="V11" s="282">
        <f>'SQL 3cd'!G65</f>
        <v>32426</v>
      </c>
      <c r="W11" s="282">
        <f>'SQL 3cd'!H65</f>
        <v>70838</v>
      </c>
    </row>
    <row r="12" spans="1:23" x14ac:dyDescent="0.2">
      <c r="A12" s="474"/>
      <c r="B12" s="280"/>
      <c r="C12" s="280"/>
      <c r="D12" s="280"/>
      <c r="E12" s="280"/>
      <c r="F12" s="280"/>
      <c r="G12" s="280"/>
      <c r="H12" s="475"/>
      <c r="I12" s="280"/>
      <c r="J12" s="280"/>
      <c r="K12" s="280"/>
      <c r="L12" s="280"/>
      <c r="M12" s="280"/>
      <c r="N12" s="280"/>
      <c r="O12" s="280"/>
      <c r="P12" s="475"/>
      <c r="Q12" s="280"/>
      <c r="R12" s="280"/>
      <c r="S12" s="280"/>
      <c r="T12" s="280"/>
      <c r="U12" s="280"/>
      <c r="V12" s="280"/>
      <c r="W12" s="280"/>
    </row>
    <row r="13" spans="1:23" x14ac:dyDescent="0.2">
      <c r="A13" s="476" t="s">
        <v>299</v>
      </c>
      <c r="B13" s="288">
        <f>ROUND('SQL 3cd'!C12/'SQL 3cd'!C$11*100,1)</f>
        <v>96.6</v>
      </c>
      <c r="C13" s="288">
        <f>ROUND('SQL 3cd'!D12/'SQL 3cd'!D$11*100,1)</f>
        <v>96.6</v>
      </c>
      <c r="D13" s="288">
        <f>ROUND('SQL 3cd'!E12/'SQL 3cd'!E$11*100,1)</f>
        <v>97.4</v>
      </c>
      <c r="E13" s="288">
        <f>ROUND('SQL 3cd'!F12/'SQL 3cd'!F$11*100,1)</f>
        <v>97.6</v>
      </c>
      <c r="F13" s="288">
        <f>ROUND('SQL 3cd'!G12/'SQL 3cd'!G$11*100,1)</f>
        <v>97.2</v>
      </c>
      <c r="G13" s="288">
        <f>ROUND('SQL 3cd'!H12/'SQL 3cd'!H$11*100,1)</f>
        <v>97.1</v>
      </c>
      <c r="H13" s="306"/>
      <c r="I13" s="288"/>
      <c r="J13" s="288">
        <f>ROUND('SQL 3cd'!C39/'SQL 3cd'!C$38*100,1)</f>
        <v>94</v>
      </c>
      <c r="K13" s="288">
        <f>ROUND('SQL 3cd'!D39/'SQL 3cd'!D$38*100,1)</f>
        <v>94</v>
      </c>
      <c r="L13" s="288">
        <f>ROUND('SQL 3cd'!E39/'SQL 3cd'!E$38*100,1)</f>
        <v>94.6</v>
      </c>
      <c r="M13" s="288">
        <f>ROUND('SQL 3cd'!F39/'SQL 3cd'!F$38*100,1)</f>
        <v>94.5</v>
      </c>
      <c r="N13" s="288">
        <f>ROUND('SQL 3cd'!G39/'SQL 3cd'!G$38*100,1)</f>
        <v>94.3</v>
      </c>
      <c r="O13" s="288">
        <f>ROUND('SQL 3cd'!H39/'SQL 3cd'!H$38*100,1)</f>
        <v>94.3</v>
      </c>
      <c r="P13" s="306"/>
      <c r="Q13" s="288"/>
      <c r="R13" s="288">
        <f>ROUND('SQL 3cd'!C66/'SQL 3cd'!C$65*100,1)</f>
        <v>94</v>
      </c>
      <c r="S13" s="288">
        <f>ROUND('SQL 3cd'!D66/'SQL 3cd'!D$65*100,1)</f>
        <v>94</v>
      </c>
      <c r="T13" s="288">
        <f>ROUND('SQL 3cd'!E66/'SQL 3cd'!E$65*100,1)</f>
        <v>94.6</v>
      </c>
      <c r="U13" s="288">
        <f>ROUND('SQL 3cd'!F66/'SQL 3cd'!F$65*100,1)</f>
        <v>94.6</v>
      </c>
      <c r="V13" s="288">
        <f>ROUND('SQL 3cd'!G66/'SQL 3cd'!G$65*100,1)</f>
        <v>94.3</v>
      </c>
      <c r="W13" s="288">
        <f>ROUND('SQL 3cd'!H66/'SQL 3cd'!H$65*100,1)</f>
        <v>94.3</v>
      </c>
    </row>
    <row r="14" spans="1:23" x14ac:dyDescent="0.2">
      <c r="A14" s="476"/>
      <c r="C14" s="2"/>
      <c r="D14" s="2"/>
      <c r="E14" s="2"/>
      <c r="F14" s="2"/>
      <c r="G14" s="2"/>
      <c r="H14" s="306"/>
      <c r="I14" s="288"/>
      <c r="J14" s="2"/>
      <c r="K14" s="2"/>
      <c r="L14" s="2"/>
      <c r="M14" s="2"/>
      <c r="N14" s="2"/>
      <c r="O14" s="2"/>
      <c r="P14" s="306"/>
      <c r="Q14" s="288"/>
    </row>
    <row r="15" spans="1:23" ht="22.5" x14ac:dyDescent="0.2">
      <c r="A15" s="477" t="s">
        <v>300</v>
      </c>
      <c r="B15" s="288"/>
      <c r="C15" s="288"/>
      <c r="D15" s="288"/>
      <c r="E15" s="288"/>
      <c r="F15" s="288"/>
      <c r="G15" s="288"/>
      <c r="H15" s="306"/>
      <c r="I15" s="288"/>
      <c r="J15" s="288"/>
      <c r="K15" s="288"/>
      <c r="L15" s="288"/>
      <c r="M15" s="288"/>
      <c r="N15" s="288"/>
      <c r="O15" s="288"/>
      <c r="P15" s="306"/>
      <c r="Q15" s="288"/>
      <c r="R15" s="288"/>
      <c r="S15" s="288"/>
      <c r="T15" s="288"/>
      <c r="U15" s="288"/>
      <c r="V15" s="288"/>
      <c r="W15" s="288"/>
    </row>
    <row r="16" spans="1:23" x14ac:dyDescent="0.2">
      <c r="A16" s="478" t="s">
        <v>15</v>
      </c>
      <c r="B16" s="288">
        <f>ROUND('SQL 3cd'!C13/'SQL 3cd'!C$11*100,1)</f>
        <v>70.599999999999994</v>
      </c>
      <c r="C16" s="288">
        <f>ROUND('SQL 3cd'!D13/'SQL 3cd'!D$11*100,1)</f>
        <v>70.7</v>
      </c>
      <c r="D16" s="288">
        <f>ROUND('SQL 3cd'!E13/'SQL 3cd'!E$11*100,1)</f>
        <v>74.8</v>
      </c>
      <c r="E16" s="288">
        <f>ROUND('SQL 3cd'!F13/'SQL 3cd'!F$11*100,1)</f>
        <v>76.2</v>
      </c>
      <c r="F16" s="288">
        <f>ROUND('SQL 3cd'!G13/'SQL 3cd'!G$11*100,1)</f>
        <v>80.3</v>
      </c>
      <c r="G16" s="288">
        <f>ROUND('SQL 3cd'!H13/'SQL 3cd'!H$11*100,1)</f>
        <v>76.2</v>
      </c>
      <c r="H16" s="306"/>
      <c r="I16" s="288"/>
      <c r="J16" s="288">
        <f>ROUND('SQL 3cd'!C40/'SQL 3cd'!C$38*100,1)</f>
        <v>50.2</v>
      </c>
      <c r="K16" s="288">
        <f>ROUND('SQL 3cd'!D40/'SQL 3cd'!D$38*100,1)</f>
        <v>49</v>
      </c>
      <c r="L16" s="288">
        <f>ROUND('SQL 3cd'!E40/'SQL 3cd'!E$38*100,1)</f>
        <v>52.5</v>
      </c>
      <c r="M16" s="288">
        <f>ROUND('SQL 3cd'!F40/'SQL 3cd'!F$38*100,1)</f>
        <v>51.2</v>
      </c>
      <c r="N16" s="288">
        <f>ROUND('SQL 3cd'!G40/'SQL 3cd'!G$38*100,1)</f>
        <v>56.8</v>
      </c>
      <c r="O16" s="288">
        <f>ROUND('SQL 3cd'!H40/'SQL 3cd'!H$38*100,1)</f>
        <v>53.4</v>
      </c>
      <c r="P16" s="306"/>
      <c r="Q16" s="288"/>
      <c r="R16" s="288">
        <f>ROUND('SQL 3cd'!C67/'SQL 3cd'!C$65*100,1)</f>
        <v>50.9</v>
      </c>
      <c r="S16" s="288">
        <f>ROUND('SQL 3cd'!D67/'SQL 3cd'!D$65*100,1)</f>
        <v>49.9</v>
      </c>
      <c r="T16" s="288">
        <f>ROUND('SQL 3cd'!E67/'SQL 3cd'!E$65*100,1)</f>
        <v>53</v>
      </c>
      <c r="U16" s="288">
        <f>ROUND('SQL 3cd'!F67/'SQL 3cd'!F$65*100,1)</f>
        <v>51.8</v>
      </c>
      <c r="V16" s="288">
        <f>ROUND('SQL 3cd'!G67/'SQL 3cd'!G$65*100,1)</f>
        <v>57.5</v>
      </c>
      <c r="W16" s="288">
        <f>ROUND('SQL 3cd'!H67/'SQL 3cd'!H$65*100,1)</f>
        <v>54.1</v>
      </c>
    </row>
    <row r="17" spans="1:23" x14ac:dyDescent="0.2">
      <c r="A17" s="479" t="s">
        <v>301</v>
      </c>
      <c r="B17" s="288">
        <f>ROUND('SQL 3cd'!C14/'SQL 3cd'!C$11*100,1)</f>
        <v>47</v>
      </c>
      <c r="C17" s="288">
        <f>ROUND('SQL 3cd'!D14/'SQL 3cd'!D$11*100,1)</f>
        <v>46.7</v>
      </c>
      <c r="D17" s="288">
        <f>ROUND('SQL 3cd'!E14/'SQL 3cd'!E$11*100,1)</f>
        <v>48.4</v>
      </c>
      <c r="E17" s="288">
        <f>ROUND('SQL 3cd'!F14/'SQL 3cd'!F$11*100,1)</f>
        <v>47.3</v>
      </c>
      <c r="F17" s="288">
        <f>ROUND('SQL 3cd'!G14/'SQL 3cd'!G$11*100,1)</f>
        <v>53.8</v>
      </c>
      <c r="G17" s="288">
        <f>ROUND('SQL 3cd'!H14/'SQL 3cd'!H$11*100,1)</f>
        <v>50.3</v>
      </c>
      <c r="H17" s="306"/>
      <c r="I17" s="288"/>
      <c r="J17" s="288">
        <f>ROUND('SQL 3cd'!C41/'SQL 3cd'!C$38*100,1)</f>
        <v>41.5</v>
      </c>
      <c r="K17" s="288">
        <f>ROUND('SQL 3cd'!D41/'SQL 3cd'!D$38*100,1)</f>
        <v>41.5</v>
      </c>
      <c r="L17" s="288">
        <f>ROUND('SQL 3cd'!E41/'SQL 3cd'!E$38*100,1)</f>
        <v>44.5</v>
      </c>
      <c r="M17" s="288">
        <f>ROUND('SQL 3cd'!F41/'SQL 3cd'!F$38*100,1)</f>
        <v>42.8</v>
      </c>
      <c r="N17" s="288">
        <f>ROUND('SQL 3cd'!G41/'SQL 3cd'!G$38*100,1)</f>
        <v>48.8</v>
      </c>
      <c r="O17" s="288">
        <f>ROUND('SQL 3cd'!H41/'SQL 3cd'!H$38*100,1)</f>
        <v>45.3</v>
      </c>
      <c r="P17" s="306"/>
      <c r="Q17" s="288"/>
      <c r="R17" s="288">
        <f>ROUND('SQL 3cd'!C68/'SQL 3cd'!C$65*100,1)</f>
        <v>44.2</v>
      </c>
      <c r="S17" s="288">
        <f>ROUND('SQL 3cd'!D68/'SQL 3cd'!D$65*100,1)</f>
        <v>44</v>
      </c>
      <c r="T17" s="288">
        <f>ROUND('SQL 3cd'!E68/'SQL 3cd'!E$65*100,1)</f>
        <v>45.9</v>
      </c>
      <c r="U17" s="288">
        <f>ROUND('SQL 3cd'!F68/'SQL 3cd'!F$65*100,1)</f>
        <v>44.6</v>
      </c>
      <c r="V17" s="288">
        <f>ROUND('SQL 3cd'!G68/'SQL 3cd'!G$65*100,1)</f>
        <v>50.8</v>
      </c>
      <c r="W17" s="288">
        <f>ROUND('SQL 3cd'!H68/'SQL 3cd'!H$65*100,1)</f>
        <v>47.4</v>
      </c>
    </row>
    <row r="18" spans="1:23" x14ac:dyDescent="0.2">
      <c r="A18" s="478" t="s">
        <v>17</v>
      </c>
      <c r="B18" s="288">
        <f>ROUND('SQL 3cd'!C15/'SQL 3cd'!C$11*100,1)</f>
        <v>94.9</v>
      </c>
      <c r="C18" s="288">
        <f>ROUND('SQL 3cd'!D15/'SQL 3cd'!D$11*100,1)</f>
        <v>94.8</v>
      </c>
      <c r="D18" s="288">
        <f>ROUND('SQL 3cd'!E15/'SQL 3cd'!E$11*100,1)</f>
        <v>95.7</v>
      </c>
      <c r="E18" s="288">
        <f>ROUND('SQL 3cd'!F15/'SQL 3cd'!F$11*100,1)</f>
        <v>95.6</v>
      </c>
      <c r="F18" s="288">
        <f>ROUND('SQL 3cd'!G15/'SQL 3cd'!G$11*100,1)</f>
        <v>95.8</v>
      </c>
      <c r="G18" s="288">
        <f>ROUND('SQL 3cd'!H15/'SQL 3cd'!H$11*100,1)</f>
        <v>95.4</v>
      </c>
      <c r="H18" s="306"/>
      <c r="I18" s="288"/>
      <c r="J18" s="288">
        <f>ROUND('SQL 3cd'!C42/'SQL 3cd'!C$38*100,1)</f>
        <v>91.1</v>
      </c>
      <c r="K18" s="288">
        <f>ROUND('SQL 3cd'!D42/'SQL 3cd'!D$38*100,1)</f>
        <v>90.4</v>
      </c>
      <c r="L18" s="288">
        <f>ROUND('SQL 3cd'!E42/'SQL 3cd'!E$38*100,1)</f>
        <v>91.8</v>
      </c>
      <c r="M18" s="288">
        <f>ROUND('SQL 3cd'!F42/'SQL 3cd'!F$38*100,1)</f>
        <v>91.3</v>
      </c>
      <c r="N18" s="288">
        <f>ROUND('SQL 3cd'!G42/'SQL 3cd'!G$38*100,1)</f>
        <v>91.6</v>
      </c>
      <c r="O18" s="288">
        <f>ROUND('SQL 3cd'!H42/'SQL 3cd'!H$38*100,1)</f>
        <v>91.4</v>
      </c>
      <c r="P18" s="306"/>
      <c r="Q18" s="288"/>
      <c r="R18" s="288">
        <f>ROUND('SQL 3cd'!C69/'SQL 3cd'!C$65*100,1)</f>
        <v>91.2</v>
      </c>
      <c r="S18" s="288">
        <f>ROUND('SQL 3cd'!D69/'SQL 3cd'!D$65*100,1)</f>
        <v>90.5</v>
      </c>
      <c r="T18" s="288">
        <f>ROUND('SQL 3cd'!E69/'SQL 3cd'!E$65*100,1)</f>
        <v>91.9</v>
      </c>
      <c r="U18" s="288">
        <f>ROUND('SQL 3cd'!F69/'SQL 3cd'!F$65*100,1)</f>
        <v>91.4</v>
      </c>
      <c r="V18" s="288">
        <f>ROUND('SQL 3cd'!G69/'SQL 3cd'!G$65*100,1)</f>
        <v>91.7</v>
      </c>
      <c r="W18" s="288">
        <f>ROUND('SQL 3cd'!H69/'SQL 3cd'!H$65*100,1)</f>
        <v>91.4</v>
      </c>
    </row>
    <row r="19" spans="1:23" x14ac:dyDescent="0.2">
      <c r="A19" s="479" t="s">
        <v>302</v>
      </c>
      <c r="B19" s="288">
        <f>ROUND('SQL 3cd'!C16/'SQL 3cd'!C$11*100,1)</f>
        <v>89.3</v>
      </c>
      <c r="C19" s="288">
        <f>ROUND('SQL 3cd'!D16/'SQL 3cd'!D$11*100,1)</f>
        <v>89.3</v>
      </c>
      <c r="D19" s="288">
        <f>ROUND('SQL 3cd'!E16/'SQL 3cd'!E$11*100,1)</f>
        <v>90.4</v>
      </c>
      <c r="E19" s="288">
        <f>ROUND('SQL 3cd'!F16/'SQL 3cd'!F$11*100,1)</f>
        <v>90.8</v>
      </c>
      <c r="F19" s="288">
        <f>ROUND('SQL 3cd'!G16/'SQL 3cd'!G$11*100,1)</f>
        <v>91.3</v>
      </c>
      <c r="G19" s="288">
        <f>ROUND('SQL 3cd'!H16/'SQL 3cd'!H$11*100,1)</f>
        <v>90.5</v>
      </c>
      <c r="H19" s="306"/>
      <c r="I19" s="288"/>
      <c r="J19" s="288">
        <f>ROUND('SQL 3cd'!C43/'SQL 3cd'!C$38*100,1)</f>
        <v>86.2</v>
      </c>
      <c r="K19" s="288">
        <f>ROUND('SQL 3cd'!D43/'SQL 3cd'!D$38*100,1)</f>
        <v>86.7</v>
      </c>
      <c r="L19" s="288">
        <f>ROUND('SQL 3cd'!E43/'SQL 3cd'!E$38*100,1)</f>
        <v>88.3</v>
      </c>
      <c r="M19" s="288">
        <f>ROUND('SQL 3cd'!F43/'SQL 3cd'!F$38*100,1)</f>
        <v>88.5</v>
      </c>
      <c r="N19" s="288">
        <f>ROUND('SQL 3cd'!G43/'SQL 3cd'!G$38*100,1)</f>
        <v>89</v>
      </c>
      <c r="O19" s="288">
        <f>ROUND('SQL 3cd'!H43/'SQL 3cd'!H$38*100,1)</f>
        <v>88.1</v>
      </c>
      <c r="P19" s="306"/>
      <c r="Q19" s="288"/>
      <c r="R19" s="288">
        <f>ROUND('SQL 3cd'!C70/'SQL 3cd'!C$65*100,1)</f>
        <v>87.7</v>
      </c>
      <c r="S19" s="288">
        <f>ROUND('SQL 3cd'!D70/'SQL 3cd'!D$65*100,1)</f>
        <v>87.6</v>
      </c>
      <c r="T19" s="288">
        <f>ROUND('SQL 3cd'!E70/'SQL 3cd'!E$65*100,1)</f>
        <v>88.7</v>
      </c>
      <c r="U19" s="288">
        <f>ROUND('SQL 3cd'!F70/'SQL 3cd'!F$65*100,1)</f>
        <v>88.8</v>
      </c>
      <c r="V19" s="288">
        <f>ROUND('SQL 3cd'!G70/'SQL 3cd'!G$65*100,1)</f>
        <v>89.4</v>
      </c>
      <c r="W19" s="288">
        <f>ROUND('SQL 3cd'!H70/'SQL 3cd'!H$65*100,1)</f>
        <v>88.7</v>
      </c>
    </row>
    <row r="20" spans="1:23" x14ac:dyDescent="0.2">
      <c r="A20" s="479"/>
      <c r="C20" s="2"/>
      <c r="D20" s="2"/>
      <c r="E20" s="2"/>
      <c r="F20" s="2"/>
      <c r="G20" s="2"/>
      <c r="H20" s="306"/>
      <c r="I20" s="288"/>
      <c r="J20" s="2"/>
      <c r="K20" s="2"/>
      <c r="L20" s="2"/>
      <c r="M20" s="2"/>
      <c r="N20" s="2"/>
      <c r="O20" s="2"/>
      <c r="P20" s="306"/>
      <c r="Q20" s="288"/>
    </row>
    <row r="21" spans="1:23" x14ac:dyDescent="0.2">
      <c r="A21" s="480" t="s">
        <v>303</v>
      </c>
      <c r="B21" s="288">
        <f>ROUND('SQL 3cd'!C17/'SQL 3cd'!C$11*100,1)</f>
        <v>99.6</v>
      </c>
      <c r="C21" s="288">
        <f>ROUND('SQL 3cd'!D17/'SQL 3cd'!D$11*100,1)</f>
        <v>99.7</v>
      </c>
      <c r="D21" s="288">
        <f>ROUND('SQL 3cd'!E17/'SQL 3cd'!E$11*100,1)</f>
        <v>99.7</v>
      </c>
      <c r="E21" s="288">
        <f>ROUND('SQL 3cd'!F17/'SQL 3cd'!F$11*100,1)</f>
        <v>99.7</v>
      </c>
      <c r="F21" s="288">
        <f>ROUND('SQL 3cd'!G17/'SQL 3cd'!G$11*100,1)</f>
        <v>99.6</v>
      </c>
      <c r="G21" s="288">
        <f>ROUND('SQL 3cd'!H17/'SQL 3cd'!H$11*100,1)</f>
        <v>99.6</v>
      </c>
      <c r="H21" s="306"/>
      <c r="I21" s="288"/>
      <c r="J21" s="288">
        <f>ROUND('SQL 3cd'!C44/'SQL 3cd'!C$38*100,1)</f>
        <v>99.4</v>
      </c>
      <c r="K21" s="288">
        <f>ROUND('SQL 3cd'!D44/'SQL 3cd'!D$38*100,1)</f>
        <v>99.6</v>
      </c>
      <c r="L21" s="288">
        <f>ROUND('SQL 3cd'!E44/'SQL 3cd'!E$38*100,1)</f>
        <v>99.6</v>
      </c>
      <c r="M21" s="288">
        <f>ROUND('SQL 3cd'!F44/'SQL 3cd'!F$38*100,1)</f>
        <v>99.4</v>
      </c>
      <c r="N21" s="288">
        <f>ROUND('SQL 3cd'!G44/'SQL 3cd'!G$38*100,1)</f>
        <v>99.4</v>
      </c>
      <c r="O21" s="288">
        <f>ROUND('SQL 3cd'!H44/'SQL 3cd'!H$38*100,1)</f>
        <v>99.4</v>
      </c>
      <c r="P21" s="306"/>
      <c r="Q21" s="288"/>
      <c r="R21" s="288">
        <f>ROUND('SQL 3cd'!C71/'SQL 3cd'!C$65*100,1)</f>
        <v>99.4</v>
      </c>
      <c r="S21" s="288">
        <f>ROUND('SQL 3cd'!D71/'SQL 3cd'!D$65*100,1)</f>
        <v>99.6</v>
      </c>
      <c r="T21" s="288">
        <f>ROUND('SQL 3cd'!E71/'SQL 3cd'!E$65*100,1)</f>
        <v>99.6</v>
      </c>
      <c r="U21" s="288">
        <f>ROUND('SQL 3cd'!F71/'SQL 3cd'!F$65*100,1)</f>
        <v>99.4</v>
      </c>
      <c r="V21" s="288">
        <f>ROUND('SQL 3cd'!G71/'SQL 3cd'!G$65*100,1)</f>
        <v>99.4</v>
      </c>
      <c r="W21" s="288">
        <f>ROUND('SQL 3cd'!H71/'SQL 3cd'!H$65*100,1)</f>
        <v>99.4</v>
      </c>
    </row>
    <row r="22" spans="1:23" x14ac:dyDescent="0.2">
      <c r="A22" s="480"/>
      <c r="C22" s="2"/>
      <c r="D22" s="2"/>
      <c r="E22" s="2"/>
      <c r="F22" s="2"/>
      <c r="G22" s="2"/>
      <c r="H22" s="306"/>
      <c r="I22" s="288"/>
      <c r="J22" s="2"/>
      <c r="K22" s="2"/>
      <c r="L22" s="2"/>
      <c r="M22" s="2"/>
      <c r="N22" s="2"/>
      <c r="O22" s="2"/>
      <c r="P22" s="306"/>
      <c r="Q22" s="288"/>
    </row>
    <row r="23" spans="1:23" ht="22.5" x14ac:dyDescent="0.2">
      <c r="A23" s="477" t="s">
        <v>300</v>
      </c>
      <c r="B23" s="282"/>
      <c r="C23" s="282"/>
      <c r="D23" s="282"/>
      <c r="E23" s="282"/>
      <c r="F23" s="282"/>
      <c r="G23" s="282"/>
      <c r="H23" s="306"/>
      <c r="I23" s="288"/>
      <c r="J23" s="282"/>
      <c r="K23" s="282"/>
      <c r="L23" s="282"/>
      <c r="M23" s="282"/>
      <c r="N23" s="282"/>
      <c r="O23" s="282"/>
      <c r="P23" s="306"/>
      <c r="Q23" s="288"/>
      <c r="R23" s="282"/>
      <c r="S23" s="282"/>
      <c r="T23" s="282"/>
      <c r="U23" s="282"/>
      <c r="V23" s="282"/>
      <c r="W23" s="282"/>
    </row>
    <row r="24" spans="1:23" x14ac:dyDescent="0.2">
      <c r="A24" s="478" t="s">
        <v>19</v>
      </c>
      <c r="B24" s="288">
        <f>ROUND('SQL 3cd'!C18/'SQL 3cd'!C$11*100,1)</f>
        <v>94.7</v>
      </c>
      <c r="C24" s="288">
        <f>ROUND('SQL 3cd'!D18/'SQL 3cd'!D$11*100,1)</f>
        <v>94.9</v>
      </c>
      <c r="D24" s="288">
        <f>ROUND('SQL 3cd'!E18/'SQL 3cd'!E$11*100,1)</f>
        <v>95.7</v>
      </c>
      <c r="E24" s="288">
        <f>ROUND('SQL 3cd'!F18/'SQL 3cd'!F$11*100,1)</f>
        <v>96.3</v>
      </c>
      <c r="F24" s="288">
        <f>ROUND('SQL 3cd'!G18/'SQL 3cd'!G$11*100,1)</f>
        <v>96.7</v>
      </c>
      <c r="G24" s="288">
        <f>ROUND('SQL 3cd'!H18/'SQL 3cd'!H$11*100,1)</f>
        <v>96</v>
      </c>
      <c r="H24" s="306"/>
      <c r="I24" s="288"/>
      <c r="J24" s="288">
        <f>ROUND('SQL 3cd'!C45/'SQL 3cd'!C$38*100,1)</f>
        <v>92.7</v>
      </c>
      <c r="K24" s="288">
        <f>ROUND('SQL 3cd'!D45/'SQL 3cd'!D$38*100,1)</f>
        <v>92.8</v>
      </c>
      <c r="L24" s="288">
        <f>ROUND('SQL 3cd'!E45/'SQL 3cd'!E$38*100,1)</f>
        <v>93.8</v>
      </c>
      <c r="M24" s="288">
        <f>ROUND('SQL 3cd'!F45/'SQL 3cd'!F$38*100,1)</f>
        <v>95</v>
      </c>
      <c r="N24" s="288">
        <f>ROUND('SQL 3cd'!G45/'SQL 3cd'!G$38*100,1)</f>
        <v>95.3</v>
      </c>
      <c r="O24" s="288">
        <f>ROUND('SQL 3cd'!H45/'SQL 3cd'!H$38*100,1)</f>
        <v>94.3</v>
      </c>
      <c r="P24" s="306"/>
      <c r="Q24" s="288"/>
      <c r="R24" s="288">
        <f>ROUND('SQL 3cd'!C72/'SQL 3cd'!C$65*100,1)</f>
        <v>92.8</v>
      </c>
      <c r="S24" s="288">
        <f>ROUND('SQL 3cd'!D72/'SQL 3cd'!D$65*100,1)</f>
        <v>92.9</v>
      </c>
      <c r="T24" s="288">
        <f>ROUND('SQL 3cd'!E72/'SQL 3cd'!E$65*100,1)</f>
        <v>93.9</v>
      </c>
      <c r="U24" s="288">
        <f>ROUND('SQL 3cd'!F72/'SQL 3cd'!F$65*100,1)</f>
        <v>95.1</v>
      </c>
      <c r="V24" s="288">
        <f>ROUND('SQL 3cd'!G72/'SQL 3cd'!G$65*100,1)</f>
        <v>95.3</v>
      </c>
      <c r="W24" s="288">
        <f>ROUND('SQL 3cd'!H72/'SQL 3cd'!H$65*100,1)</f>
        <v>94.4</v>
      </c>
    </row>
    <row r="25" spans="1:23" x14ac:dyDescent="0.2">
      <c r="A25" s="478" t="s">
        <v>20</v>
      </c>
      <c r="B25" s="288">
        <f>ROUND('SQL 3cd'!C19/'SQL 3cd'!C$11*100,1)</f>
        <v>99.4</v>
      </c>
      <c r="C25" s="288">
        <f>ROUND('SQL 3cd'!D19/'SQL 3cd'!D$11*100,1)</f>
        <v>99.3</v>
      </c>
      <c r="D25" s="288">
        <f>ROUND('SQL 3cd'!E19/'SQL 3cd'!E$11*100,1)</f>
        <v>99.6</v>
      </c>
      <c r="E25" s="288">
        <f>ROUND('SQL 3cd'!F19/'SQL 3cd'!F$11*100,1)</f>
        <v>99.4</v>
      </c>
      <c r="F25" s="288">
        <f>ROUND('SQL 3cd'!G19/'SQL 3cd'!G$11*100,1)</f>
        <v>99.5</v>
      </c>
      <c r="G25" s="288">
        <f>ROUND('SQL 3cd'!H19/'SQL 3cd'!H$11*100,1)</f>
        <v>99.4</v>
      </c>
      <c r="H25" s="306"/>
      <c r="I25" s="288"/>
      <c r="J25" s="288">
        <f>ROUND('SQL 3cd'!C46/'SQL 3cd'!C$38*100,1)</f>
        <v>98.8</v>
      </c>
      <c r="K25" s="288">
        <f>ROUND('SQL 3cd'!D46/'SQL 3cd'!D$38*100,1)</f>
        <v>98.8</v>
      </c>
      <c r="L25" s="288">
        <f>ROUND('SQL 3cd'!E46/'SQL 3cd'!E$38*100,1)</f>
        <v>99.1</v>
      </c>
      <c r="M25" s="288">
        <f>ROUND('SQL 3cd'!F46/'SQL 3cd'!F$38*100,1)</f>
        <v>98.9</v>
      </c>
      <c r="N25" s="288">
        <f>ROUND('SQL 3cd'!G46/'SQL 3cd'!G$38*100,1)</f>
        <v>98.8</v>
      </c>
      <c r="O25" s="288">
        <f>ROUND('SQL 3cd'!H46/'SQL 3cd'!H$38*100,1)</f>
        <v>98.9</v>
      </c>
      <c r="P25" s="306"/>
      <c r="Q25" s="288"/>
      <c r="R25" s="288">
        <f>ROUND('SQL 3cd'!C73/'SQL 3cd'!C$65*100,1)</f>
        <v>98.8</v>
      </c>
      <c r="S25" s="288">
        <f>ROUND('SQL 3cd'!D73/'SQL 3cd'!D$65*100,1)</f>
        <v>98.8</v>
      </c>
      <c r="T25" s="288">
        <f>ROUND('SQL 3cd'!E73/'SQL 3cd'!E$65*100,1)</f>
        <v>99.1</v>
      </c>
      <c r="U25" s="288">
        <f>ROUND('SQL 3cd'!F73/'SQL 3cd'!F$65*100,1)</f>
        <v>98.9</v>
      </c>
      <c r="V25" s="288">
        <f>ROUND('SQL 3cd'!G73/'SQL 3cd'!G$65*100,1)</f>
        <v>98.8</v>
      </c>
      <c r="W25" s="288">
        <f>ROUND('SQL 3cd'!H73/'SQL 3cd'!H$65*100,1)</f>
        <v>98.9</v>
      </c>
    </row>
    <row r="26" spans="1:23" x14ac:dyDescent="0.2">
      <c r="A26" s="478"/>
      <c r="C26" s="2"/>
      <c r="D26" s="2"/>
      <c r="E26" s="2"/>
      <c r="F26" s="2"/>
      <c r="G26" s="2"/>
      <c r="H26" s="306"/>
      <c r="I26" s="288"/>
      <c r="J26" s="2"/>
      <c r="K26" s="2"/>
      <c r="L26" s="2"/>
      <c r="M26" s="2"/>
      <c r="N26" s="2"/>
      <c r="O26" s="2"/>
      <c r="P26" s="306"/>
      <c r="Q26" s="288"/>
    </row>
    <row r="27" spans="1:23" x14ac:dyDescent="0.2">
      <c r="A27" s="481" t="s">
        <v>14</v>
      </c>
      <c r="B27" s="282"/>
      <c r="C27" s="282"/>
      <c r="D27" s="282"/>
      <c r="E27" s="282"/>
      <c r="F27" s="282"/>
      <c r="G27" s="282"/>
      <c r="H27" s="306"/>
      <c r="I27" s="288"/>
      <c r="J27" s="282"/>
      <c r="K27" s="282"/>
      <c r="L27" s="282"/>
      <c r="M27" s="282"/>
      <c r="N27" s="282"/>
      <c r="O27" s="282"/>
      <c r="P27" s="306"/>
      <c r="Q27" s="288"/>
      <c r="R27" s="282"/>
      <c r="S27" s="282"/>
      <c r="T27" s="282"/>
      <c r="U27" s="282"/>
      <c r="V27" s="282"/>
      <c r="W27" s="282"/>
    </row>
    <row r="28" spans="1:23" x14ac:dyDescent="0.2">
      <c r="A28" s="482" t="s">
        <v>304</v>
      </c>
      <c r="B28" s="288">
        <f>ROUND('SQL 3cd'!C20/'SQL 3cd'!C$11*100,1)</f>
        <v>24.8</v>
      </c>
      <c r="C28" s="288">
        <f>ROUND('SQL 3cd'!D20/'SQL 3cd'!D$11*100,1)</f>
        <v>26.3</v>
      </c>
      <c r="D28" s="288">
        <f>ROUND('SQL 3cd'!E20/'SQL 3cd'!E$11*100,1)</f>
        <v>23.9</v>
      </c>
      <c r="E28" s="288">
        <f>ROUND('SQL 3cd'!F20/'SQL 3cd'!F$11*100,1)</f>
        <v>23.1</v>
      </c>
      <c r="F28" s="288">
        <f>ROUND('SQL 3cd'!G20/'SQL 3cd'!G$11*100,1)</f>
        <v>30</v>
      </c>
      <c r="G28" s="288">
        <f>ROUND('SQL 3cd'!H20/'SQL 3cd'!H$11*100,1)</f>
        <v>27.1</v>
      </c>
      <c r="H28" s="306"/>
      <c r="I28" s="288"/>
      <c r="J28" s="288">
        <f>ROUND('SQL 3cd'!C47/'SQL 3cd'!C$38*100,1)</f>
        <v>24.2</v>
      </c>
      <c r="K28" s="288">
        <f>ROUND('SQL 3cd'!D47/'SQL 3cd'!D$38*100,1)</f>
        <v>26.1</v>
      </c>
      <c r="L28" s="288">
        <f>ROUND('SQL 3cd'!E47/'SQL 3cd'!E$38*100,1)</f>
        <v>23.7</v>
      </c>
      <c r="M28" s="288">
        <f>ROUND('SQL 3cd'!F47/'SQL 3cd'!F$38*100,1)</f>
        <v>23.1</v>
      </c>
      <c r="N28" s="288">
        <f>ROUND('SQL 3cd'!G47/'SQL 3cd'!G$38*100,1)</f>
        <v>29.9</v>
      </c>
      <c r="O28" s="288">
        <f>ROUND('SQL 3cd'!H47/'SQL 3cd'!H$38*100,1)</f>
        <v>26.9</v>
      </c>
      <c r="P28" s="306"/>
      <c r="Q28" s="288"/>
      <c r="R28" s="288">
        <f>ROUND('SQL 3cd'!C74/'SQL 3cd'!C$65*100,1)</f>
        <v>24.8</v>
      </c>
      <c r="S28" s="288">
        <f>ROUND('SQL 3cd'!D74/'SQL 3cd'!D$65*100,1)</f>
        <v>26.3</v>
      </c>
      <c r="T28" s="288">
        <f>ROUND('SQL 3cd'!E74/'SQL 3cd'!E$65*100,1)</f>
        <v>23.9</v>
      </c>
      <c r="U28" s="288">
        <f>ROUND('SQL 3cd'!F74/'SQL 3cd'!F$65*100,1)</f>
        <v>23.1</v>
      </c>
      <c r="V28" s="288">
        <f>ROUND('SQL 3cd'!G74/'SQL 3cd'!G$65*100,1)</f>
        <v>30</v>
      </c>
      <c r="W28" s="288">
        <f>ROUND('SQL 3cd'!H74/'SQL 3cd'!H$65*100,1)</f>
        <v>27.1</v>
      </c>
    </row>
    <row r="29" spans="1:23" x14ac:dyDescent="0.2">
      <c r="A29" s="482" t="s">
        <v>305</v>
      </c>
      <c r="B29" s="288">
        <f>ROUND('SQL 3cd'!C21/'SQL 3cd'!C$11*100,1)</f>
        <v>12</v>
      </c>
      <c r="C29" s="288">
        <f>ROUND('SQL 3cd'!D21/'SQL 3cd'!D$11*100,1)</f>
        <v>11.3</v>
      </c>
      <c r="D29" s="288">
        <f>ROUND('SQL 3cd'!E21/'SQL 3cd'!E$11*100,1)</f>
        <v>11.3</v>
      </c>
      <c r="E29" s="288">
        <f>ROUND('SQL 3cd'!F21/'SQL 3cd'!F$11*100,1)</f>
        <v>10</v>
      </c>
      <c r="F29" s="288">
        <f>ROUND('SQL 3cd'!G21/'SQL 3cd'!G$11*100,1)</f>
        <v>15.3</v>
      </c>
      <c r="G29" s="288">
        <f>ROUND('SQL 3cd'!H21/'SQL 3cd'!H$11*100,1)</f>
        <v>13.1</v>
      </c>
      <c r="H29" s="306"/>
      <c r="I29" s="288"/>
      <c r="J29" s="288">
        <f>ROUND('SQL 3cd'!C48/'SQL 3cd'!C$38*100,1)</f>
        <v>11.5</v>
      </c>
      <c r="K29" s="288">
        <f>ROUND('SQL 3cd'!D48/'SQL 3cd'!D$38*100,1)</f>
        <v>11.1</v>
      </c>
      <c r="L29" s="288">
        <f>ROUND('SQL 3cd'!E48/'SQL 3cd'!E$38*100,1)</f>
        <v>11</v>
      </c>
      <c r="M29" s="288">
        <f>ROUND('SQL 3cd'!F48/'SQL 3cd'!F$38*100,1)</f>
        <v>9.9</v>
      </c>
      <c r="N29" s="288">
        <f>ROUND('SQL 3cd'!G48/'SQL 3cd'!G$38*100,1)</f>
        <v>15.2</v>
      </c>
      <c r="O29" s="288">
        <f>ROUND('SQL 3cd'!H48/'SQL 3cd'!H$38*100,1)</f>
        <v>12.9</v>
      </c>
      <c r="P29" s="306"/>
      <c r="Q29" s="288"/>
      <c r="R29" s="288">
        <f>ROUND('SQL 3cd'!C75/'SQL 3cd'!C$65*100,1)</f>
        <v>12</v>
      </c>
      <c r="S29" s="288">
        <f>ROUND('SQL 3cd'!D75/'SQL 3cd'!D$65*100,1)</f>
        <v>11.3</v>
      </c>
      <c r="T29" s="288">
        <f>ROUND('SQL 3cd'!E75/'SQL 3cd'!E$65*100,1)</f>
        <v>11.3</v>
      </c>
      <c r="U29" s="288">
        <f>ROUND('SQL 3cd'!F75/'SQL 3cd'!F$65*100,1)</f>
        <v>10</v>
      </c>
      <c r="V29" s="288">
        <f>ROUND('SQL 3cd'!G75/'SQL 3cd'!G$65*100,1)</f>
        <v>15.3</v>
      </c>
      <c r="W29" s="288">
        <f>ROUND('SQL 3cd'!H75/'SQL 3cd'!H$65*100,1)</f>
        <v>13.1</v>
      </c>
    </row>
    <row r="30" spans="1:23" x14ac:dyDescent="0.2">
      <c r="A30" s="482"/>
      <c r="B30" s="288"/>
      <c r="C30" s="288"/>
      <c r="D30" s="288"/>
      <c r="E30" s="288"/>
      <c r="F30" s="288"/>
      <c r="G30" s="288"/>
      <c r="H30" s="306"/>
      <c r="I30" s="288"/>
      <c r="J30" s="288"/>
      <c r="K30" s="288"/>
      <c r="L30" s="288"/>
      <c r="M30" s="288"/>
      <c r="N30" s="288"/>
      <c r="O30" s="288"/>
      <c r="P30" s="306"/>
      <c r="Q30" s="288"/>
      <c r="R30" s="288"/>
      <c r="S30" s="288"/>
      <c r="T30" s="288"/>
      <c r="U30" s="288"/>
      <c r="V30" s="288"/>
      <c r="W30" s="288"/>
    </row>
    <row r="31" spans="1:23" ht="22.5" x14ac:dyDescent="0.2">
      <c r="A31" s="285" t="s">
        <v>306</v>
      </c>
      <c r="B31" s="282"/>
      <c r="C31" s="282"/>
      <c r="D31" s="282"/>
      <c r="E31" s="282"/>
      <c r="F31" s="282"/>
      <c r="G31" s="282"/>
      <c r="H31" s="472"/>
      <c r="I31" s="282"/>
      <c r="J31" s="282"/>
      <c r="K31" s="282"/>
      <c r="L31" s="282"/>
      <c r="M31" s="282"/>
      <c r="N31" s="282"/>
      <c r="O31" s="282"/>
      <c r="P31" s="472"/>
      <c r="Q31" s="282"/>
      <c r="R31" s="282"/>
      <c r="S31" s="282"/>
      <c r="T31" s="282"/>
      <c r="U31" s="282"/>
      <c r="V31" s="282"/>
      <c r="W31" s="282"/>
    </row>
    <row r="32" spans="1:23" x14ac:dyDescent="0.2">
      <c r="A32" s="285" t="s">
        <v>226</v>
      </c>
      <c r="B32" s="282"/>
      <c r="C32" s="282"/>
      <c r="D32" s="282"/>
      <c r="E32" s="282"/>
      <c r="F32" s="282"/>
      <c r="G32" s="282"/>
      <c r="H32" s="472"/>
      <c r="I32" s="282"/>
      <c r="J32" s="282"/>
      <c r="K32" s="282"/>
      <c r="L32" s="282"/>
      <c r="M32" s="282"/>
      <c r="N32" s="282"/>
      <c r="O32" s="282"/>
      <c r="P32" s="472"/>
      <c r="Q32" s="282"/>
      <c r="R32" s="282"/>
      <c r="S32" s="282"/>
      <c r="T32" s="282"/>
      <c r="U32" s="282"/>
      <c r="V32" s="282"/>
      <c r="W32" s="282"/>
    </row>
    <row r="33" spans="1:23" x14ac:dyDescent="0.2">
      <c r="A33" s="483" t="s">
        <v>228</v>
      </c>
      <c r="B33" s="282">
        <f>'SQL 3cd'!C22</f>
        <v>11963</v>
      </c>
      <c r="C33" s="282">
        <f>'SQL 3cd'!D22</f>
        <v>8643</v>
      </c>
      <c r="D33" s="282">
        <f>'SQL 3cd'!E22</f>
        <v>7025</v>
      </c>
      <c r="E33" s="282">
        <f>'SQL 3cd'!F22</f>
        <v>9047</v>
      </c>
      <c r="F33" s="282">
        <f>'SQL 3cd'!G22</f>
        <v>30993</v>
      </c>
      <c r="G33" s="282">
        <f>'SQL 3cd'!H22</f>
        <v>67671</v>
      </c>
      <c r="H33" s="475"/>
      <c r="I33" s="280"/>
      <c r="J33" s="282">
        <f>'SQL 3cd'!C49</f>
        <v>11964</v>
      </c>
      <c r="K33" s="282">
        <f>'SQL 3cd'!D49</f>
        <v>8642</v>
      </c>
      <c r="L33" s="282">
        <f>'SQL 3cd'!E49</f>
        <v>7023</v>
      </c>
      <c r="M33" s="282">
        <f>'SQL 3cd'!F49</f>
        <v>9044</v>
      </c>
      <c r="N33" s="282">
        <f>'SQL 3cd'!G49</f>
        <v>30980</v>
      </c>
      <c r="O33" s="282">
        <f>'SQL 3cd'!H49</f>
        <v>67653</v>
      </c>
      <c r="P33" s="475"/>
      <c r="Q33" s="280"/>
      <c r="R33" s="282">
        <f>'SQL 3cd'!C76</f>
        <v>11963</v>
      </c>
      <c r="S33" s="282">
        <f>'SQL 3cd'!D76</f>
        <v>8643</v>
      </c>
      <c r="T33" s="282">
        <f>'SQL 3cd'!E76</f>
        <v>7025</v>
      </c>
      <c r="U33" s="282">
        <f>'SQL 3cd'!F76</f>
        <v>9047</v>
      </c>
      <c r="V33" s="282">
        <f>'SQL 3cd'!G76</f>
        <v>30993</v>
      </c>
      <c r="W33" s="282">
        <f>'SQL 3cd'!H76</f>
        <v>67671</v>
      </c>
    </row>
    <row r="34" spans="1:23" ht="22.5" x14ac:dyDescent="0.2">
      <c r="A34" s="484" t="s">
        <v>227</v>
      </c>
      <c r="B34" s="282">
        <f>'SQL 3cd'!C24</f>
        <v>66.099999999999994</v>
      </c>
      <c r="C34" s="282">
        <f>'SQL 3cd'!D24</f>
        <v>67.099999999999994</v>
      </c>
      <c r="D34" s="282">
        <f>'SQL 3cd'!E24</f>
        <v>68.400000000000006</v>
      </c>
      <c r="E34" s="282">
        <f>'SQL 3cd'!F24</f>
        <v>69.3</v>
      </c>
      <c r="F34" s="282">
        <f>'SQL 3cd'!G24</f>
        <v>73.400000000000006</v>
      </c>
      <c r="G34" s="282">
        <f>'SQL 3cd'!H24</f>
        <v>70.2</v>
      </c>
      <c r="H34" s="306"/>
      <c r="I34" s="288"/>
      <c r="J34" s="282">
        <f>'SQL 3cd'!C51</f>
        <v>63.5</v>
      </c>
      <c r="K34" s="282">
        <f>'SQL 3cd'!D51</f>
        <v>64.2</v>
      </c>
      <c r="L34" s="282">
        <f>'SQL 3cd'!E51</f>
        <v>67.099999999999994</v>
      </c>
      <c r="M34" s="288">
        <f>'SQL 3cd'!F51</f>
        <v>68</v>
      </c>
      <c r="N34" s="282">
        <f>'SQL 3cd'!G51</f>
        <v>71.2</v>
      </c>
      <c r="O34" s="282">
        <f>'SQL 3cd'!H51</f>
        <v>68.099999999999994</v>
      </c>
      <c r="P34" s="306"/>
      <c r="Q34" s="288"/>
      <c r="R34" s="282">
        <f>'SQL 3cd'!C78</f>
        <v>66.099999999999994</v>
      </c>
      <c r="S34" s="282">
        <f>'SQL 3cd'!D78</f>
        <v>67.099999999999994</v>
      </c>
      <c r="T34" s="282">
        <f>'SQL 3cd'!E78</f>
        <v>68.400000000000006</v>
      </c>
      <c r="U34" s="282">
        <f>'SQL 3cd'!F78</f>
        <v>69.3</v>
      </c>
      <c r="V34" s="282">
        <f>'SQL 3cd'!G78</f>
        <v>73.400000000000006</v>
      </c>
      <c r="W34" s="282">
        <f>'SQL 3cd'!H78</f>
        <v>70.2</v>
      </c>
    </row>
    <row r="35" spans="1:23" x14ac:dyDescent="0.2">
      <c r="A35" s="484"/>
      <c r="C35" s="2"/>
      <c r="D35" s="2"/>
      <c r="E35" s="2"/>
      <c r="F35" s="2"/>
      <c r="G35" s="2"/>
      <c r="H35" s="306"/>
      <c r="I35" s="288"/>
      <c r="J35" s="2"/>
      <c r="K35" s="2"/>
      <c r="L35" s="2"/>
      <c r="M35" s="2"/>
      <c r="N35" s="2"/>
      <c r="O35" s="2"/>
      <c r="P35" s="306"/>
      <c r="Q35" s="288"/>
    </row>
    <row r="36" spans="1:23" x14ac:dyDescent="0.2">
      <c r="A36" s="485" t="s">
        <v>225</v>
      </c>
      <c r="B36" s="282"/>
      <c r="C36" s="282"/>
      <c r="D36" s="282"/>
      <c r="E36" s="282"/>
      <c r="F36" s="282"/>
      <c r="G36" s="282"/>
      <c r="H36" s="472"/>
      <c r="I36" s="282"/>
      <c r="J36" s="282"/>
      <c r="K36" s="282"/>
      <c r="L36" s="282"/>
      <c r="M36" s="282"/>
      <c r="N36" s="282"/>
      <c r="O36" s="282"/>
      <c r="P36" s="472"/>
      <c r="Q36" s="282"/>
      <c r="R36" s="282"/>
      <c r="S36" s="282"/>
      <c r="T36" s="282"/>
      <c r="U36" s="282"/>
      <c r="V36" s="282"/>
      <c r="W36" s="282"/>
    </row>
    <row r="37" spans="1:23" x14ac:dyDescent="0.2">
      <c r="A37" s="483" t="s">
        <v>228</v>
      </c>
      <c r="B37" s="282">
        <f>'SQL 3cd'!C25</f>
        <v>11996</v>
      </c>
      <c r="C37" s="282">
        <f>'SQL 3cd'!D25</f>
        <v>8749</v>
      </c>
      <c r="D37" s="282">
        <f>'SQL 3cd'!E25</f>
        <v>7070</v>
      </c>
      <c r="E37" s="282">
        <f>'SQL 3cd'!F25</f>
        <v>9132</v>
      </c>
      <c r="F37" s="282">
        <f>'SQL 3cd'!G25</f>
        <v>31210</v>
      </c>
      <c r="G37" s="282">
        <f>'SQL 3cd'!H25</f>
        <v>68157</v>
      </c>
      <c r="H37" s="475"/>
      <c r="I37" s="280"/>
      <c r="J37" s="282">
        <f>'SQL 3cd'!C52</f>
        <v>11989</v>
      </c>
      <c r="K37" s="282">
        <f>'SQL 3cd'!D52</f>
        <v>8748</v>
      </c>
      <c r="L37" s="282">
        <f>'SQL 3cd'!E52</f>
        <v>7067</v>
      </c>
      <c r="M37" s="282">
        <f>'SQL 3cd'!F52</f>
        <v>9126</v>
      </c>
      <c r="N37" s="282">
        <f>'SQL 3cd'!G52</f>
        <v>31195</v>
      </c>
      <c r="O37" s="282">
        <f>'SQL 3cd'!H52</f>
        <v>68125</v>
      </c>
      <c r="P37" s="475"/>
      <c r="Q37" s="280"/>
      <c r="R37" s="282">
        <f>'SQL 3cd'!C79</f>
        <v>11996</v>
      </c>
      <c r="S37" s="282">
        <f>'SQL 3cd'!D79</f>
        <v>8749</v>
      </c>
      <c r="T37" s="282">
        <f>'SQL 3cd'!E79</f>
        <v>7070</v>
      </c>
      <c r="U37" s="282">
        <f>'SQL 3cd'!F79</f>
        <v>9132</v>
      </c>
      <c r="V37" s="282">
        <f>'SQL 3cd'!G79</f>
        <v>31210</v>
      </c>
      <c r="W37" s="282">
        <f>'SQL 3cd'!H79</f>
        <v>68157</v>
      </c>
    </row>
    <row r="38" spans="1:23" ht="22.5" x14ac:dyDescent="0.2">
      <c r="A38" s="484" t="s">
        <v>227</v>
      </c>
      <c r="B38" s="282">
        <f>'SQL 3cd'!C27</f>
        <v>56.3</v>
      </c>
      <c r="C38" s="282">
        <f>'SQL 3cd'!D27</f>
        <v>55</v>
      </c>
      <c r="D38" s="282">
        <f>'SQL 3cd'!E27</f>
        <v>57</v>
      </c>
      <c r="E38" s="282">
        <f>'SQL 3cd'!F27</f>
        <v>58.1</v>
      </c>
      <c r="F38" s="282">
        <f>'SQL 3cd'!G27</f>
        <v>63</v>
      </c>
      <c r="G38" s="282">
        <f>'SQL 3cd'!H27</f>
        <v>59.5</v>
      </c>
      <c r="H38" s="306"/>
      <c r="I38" s="288"/>
      <c r="J38" s="282">
        <f>'SQL 3cd'!C54</f>
        <v>53.7</v>
      </c>
      <c r="K38" s="288">
        <f>'SQL 3cd'!D54</f>
        <v>52.9</v>
      </c>
      <c r="L38" s="282">
        <f>'SQL 3cd'!E54</f>
        <v>55.2</v>
      </c>
      <c r="M38" s="282">
        <f>'SQL 3cd'!F54</f>
        <v>56.1</v>
      </c>
      <c r="N38" s="282">
        <f>'SQL 3cd'!G54</f>
        <v>60.5</v>
      </c>
      <c r="O38" s="282">
        <f>'SQL 3cd'!H54</f>
        <v>57.2</v>
      </c>
      <c r="P38" s="306"/>
      <c r="Q38" s="288"/>
      <c r="R38" s="282">
        <f>'SQL 3cd'!C81</f>
        <v>56.3</v>
      </c>
      <c r="S38" s="282">
        <f>'SQL 3cd'!D81</f>
        <v>55</v>
      </c>
      <c r="T38" s="288">
        <f>'SQL 3cd'!E81</f>
        <v>57</v>
      </c>
      <c r="U38" s="282">
        <f>'SQL 3cd'!F81</f>
        <v>58.1</v>
      </c>
      <c r="V38" s="282">
        <f>'SQL 3cd'!G81</f>
        <v>63</v>
      </c>
      <c r="W38" s="282">
        <f>'SQL 3cd'!H81</f>
        <v>59.5</v>
      </c>
    </row>
    <row r="39" spans="1:23" x14ac:dyDescent="0.2">
      <c r="A39" s="484"/>
      <c r="C39" s="473"/>
      <c r="D39" s="473"/>
      <c r="E39" s="473"/>
      <c r="F39" s="473"/>
      <c r="G39" s="473"/>
      <c r="H39" s="486"/>
      <c r="I39" s="487"/>
      <c r="J39" s="487"/>
      <c r="K39" s="487"/>
      <c r="L39" s="487"/>
      <c r="M39" s="487"/>
      <c r="N39" s="487"/>
      <c r="O39" s="487"/>
      <c r="P39" s="486"/>
      <c r="Q39" s="487"/>
      <c r="R39" s="222"/>
      <c r="S39" s="222"/>
      <c r="T39" s="222"/>
      <c r="U39" s="222"/>
      <c r="V39" s="222"/>
      <c r="W39" s="222"/>
    </row>
    <row r="40" spans="1:23" x14ac:dyDescent="0.2">
      <c r="A40" s="27"/>
      <c r="B40" s="488"/>
      <c r="C40" s="488"/>
      <c r="D40" s="488"/>
      <c r="E40" s="488"/>
      <c r="F40" s="488"/>
      <c r="G40" s="489"/>
      <c r="H40" s="490"/>
      <c r="I40" s="490"/>
      <c r="J40" s="490"/>
      <c r="K40" s="490"/>
      <c r="L40" s="490"/>
      <c r="M40" s="490"/>
      <c r="N40" s="490"/>
      <c r="O40" s="2"/>
      <c r="P40" s="490"/>
      <c r="W40" s="63" t="s">
        <v>502</v>
      </c>
    </row>
    <row r="41" spans="1:23" ht="10.5" customHeight="1" x14ac:dyDescent="0.2">
      <c r="A41" s="727" t="s">
        <v>307</v>
      </c>
      <c r="B41" s="727"/>
      <c r="C41" s="727"/>
      <c r="D41" s="727"/>
      <c r="E41" s="727"/>
      <c r="F41" s="727"/>
      <c r="G41" s="255"/>
      <c r="H41" s="256"/>
      <c r="I41" s="473"/>
      <c r="J41" s="473"/>
      <c r="K41" s="473"/>
      <c r="L41" s="473"/>
      <c r="M41" s="473"/>
      <c r="N41" s="473"/>
      <c r="O41" s="473"/>
      <c r="P41" s="473"/>
    </row>
    <row r="42" spans="1:23" ht="10.5" customHeight="1" x14ac:dyDescent="0.2">
      <c r="A42" s="727" t="s">
        <v>308</v>
      </c>
      <c r="B42" s="727"/>
      <c r="C42" s="727"/>
      <c r="D42" s="727"/>
      <c r="E42" s="727"/>
      <c r="F42" s="68"/>
      <c r="G42" s="491"/>
      <c r="H42" s="491"/>
      <c r="I42" s="473"/>
      <c r="J42" s="473"/>
      <c r="K42" s="473"/>
      <c r="L42" s="473"/>
      <c r="M42" s="473"/>
      <c r="N42" s="473"/>
      <c r="O42" s="473"/>
      <c r="P42" s="473"/>
    </row>
    <row r="43" spans="1:23" ht="11.25" customHeight="1" x14ac:dyDescent="0.2">
      <c r="A43" s="68" t="s">
        <v>44</v>
      </c>
      <c r="F43" s="68"/>
      <c r="L43" s="473"/>
      <c r="M43" s="473"/>
      <c r="N43" s="473"/>
      <c r="O43" s="473"/>
      <c r="P43" s="473"/>
    </row>
    <row r="44" spans="1:23" x14ac:dyDescent="0.2">
      <c r="A44" s="68" t="s">
        <v>309</v>
      </c>
      <c r="F44" s="68"/>
      <c r="L44" s="473"/>
      <c r="M44" s="473"/>
      <c r="N44" s="473"/>
      <c r="O44" s="473"/>
      <c r="P44" s="473"/>
    </row>
    <row r="45" spans="1:23" x14ac:dyDescent="0.2">
      <c r="A45" s="73" t="s">
        <v>501</v>
      </c>
      <c r="F45" s="68"/>
      <c r="L45" s="473"/>
      <c r="M45" s="473"/>
      <c r="N45" s="473"/>
      <c r="O45" s="473"/>
      <c r="P45" s="473"/>
    </row>
    <row r="46" spans="1:23" x14ac:dyDescent="0.2">
      <c r="A46" s="205" t="s">
        <v>462</v>
      </c>
      <c r="L46" s="473"/>
      <c r="M46" s="473"/>
      <c r="N46" s="473"/>
      <c r="O46" s="473"/>
      <c r="P46" s="473"/>
    </row>
    <row r="47" spans="1:23" x14ac:dyDescent="0.2">
      <c r="A47" s="205"/>
      <c r="B47" s="282"/>
      <c r="C47" s="282"/>
      <c r="D47" s="282"/>
      <c r="E47" s="282"/>
      <c r="F47" s="282"/>
      <c r="G47" s="282"/>
      <c r="I47" s="473"/>
      <c r="J47" s="473"/>
      <c r="K47" s="473"/>
      <c r="L47" s="473"/>
      <c r="M47" s="473"/>
      <c r="N47" s="473"/>
      <c r="O47" s="473"/>
      <c r="P47" s="473"/>
    </row>
    <row r="48" spans="1:23" x14ac:dyDescent="0.2">
      <c r="B48" s="282"/>
      <c r="C48" s="282"/>
      <c r="D48" s="282"/>
      <c r="E48" s="282"/>
      <c r="F48" s="282"/>
      <c r="G48" s="282"/>
      <c r="I48" s="473"/>
      <c r="J48" s="473"/>
      <c r="K48" s="473"/>
      <c r="L48" s="473"/>
      <c r="M48" s="473"/>
      <c r="N48" s="473"/>
      <c r="O48" s="473"/>
      <c r="P48" s="473"/>
    </row>
    <row r="49" spans="2:16" x14ac:dyDescent="0.2">
      <c r="B49" s="282"/>
      <c r="C49" s="282"/>
      <c r="D49" s="282"/>
      <c r="E49" s="282"/>
      <c r="F49" s="282"/>
      <c r="G49" s="282"/>
      <c r="H49" s="473"/>
      <c r="I49" s="473"/>
      <c r="J49" s="473"/>
      <c r="K49" s="473"/>
      <c r="L49" s="473"/>
      <c r="M49" s="473"/>
      <c r="N49" s="473"/>
      <c r="O49" s="473"/>
      <c r="P49" s="473"/>
    </row>
    <row r="50" spans="2:16" x14ac:dyDescent="0.2">
      <c r="B50" s="282"/>
      <c r="C50" s="282"/>
      <c r="D50" s="282"/>
      <c r="E50" s="282"/>
      <c r="F50" s="282"/>
      <c r="G50" s="282"/>
      <c r="H50" s="473"/>
      <c r="I50" s="473"/>
      <c r="J50" s="473"/>
      <c r="K50" s="473"/>
      <c r="L50" s="473"/>
      <c r="M50" s="473"/>
      <c r="N50" s="473"/>
      <c r="O50" s="473"/>
      <c r="P50" s="473"/>
    </row>
    <row r="51" spans="2:16" x14ac:dyDescent="0.2">
      <c r="B51" s="282"/>
      <c r="C51" s="282"/>
      <c r="D51" s="282"/>
      <c r="E51" s="282"/>
      <c r="F51" s="282"/>
      <c r="G51" s="282"/>
      <c r="H51" s="473"/>
      <c r="I51" s="473"/>
      <c r="J51" s="473"/>
      <c r="K51" s="473"/>
      <c r="L51" s="473"/>
      <c r="M51" s="473"/>
      <c r="N51" s="473"/>
      <c r="O51" s="473"/>
      <c r="P51" s="473"/>
    </row>
    <row r="52" spans="2:16" x14ac:dyDescent="0.2">
      <c r="B52" s="282"/>
      <c r="C52" s="282"/>
      <c r="D52" s="282"/>
      <c r="E52" s="282"/>
      <c r="F52" s="282"/>
      <c r="G52" s="282"/>
    </row>
    <row r="53" spans="2:16" x14ac:dyDescent="0.2">
      <c r="B53" s="282"/>
      <c r="C53" s="282"/>
      <c r="D53" s="282"/>
      <c r="E53" s="282"/>
      <c r="F53" s="282"/>
      <c r="G53" s="282"/>
    </row>
    <row r="54" spans="2:16" x14ac:dyDescent="0.2">
      <c r="B54" s="282"/>
      <c r="C54" s="282"/>
      <c r="D54" s="282"/>
      <c r="E54" s="282"/>
      <c r="F54" s="282"/>
      <c r="G54" s="282"/>
    </row>
    <row r="55" spans="2:16" x14ac:dyDescent="0.2">
      <c r="B55" s="282"/>
      <c r="C55" s="282"/>
      <c r="D55" s="282"/>
      <c r="E55" s="282"/>
      <c r="F55" s="282"/>
      <c r="G55" s="282"/>
    </row>
    <row r="56" spans="2:16" x14ac:dyDescent="0.2">
      <c r="C56" s="282"/>
      <c r="D56" s="282"/>
      <c r="E56" s="282"/>
      <c r="F56" s="282"/>
      <c r="G56" s="282"/>
    </row>
    <row r="57" spans="2:16" x14ac:dyDescent="0.2">
      <c r="B57" s="282"/>
      <c r="C57" s="282"/>
      <c r="D57" s="282"/>
      <c r="E57" s="282"/>
      <c r="F57" s="282"/>
      <c r="G57" s="282"/>
    </row>
    <row r="58" spans="2:16" x14ac:dyDescent="0.2">
      <c r="B58" s="280"/>
      <c r="C58" s="280"/>
      <c r="D58" s="280"/>
      <c r="E58" s="280"/>
      <c r="F58" s="280"/>
      <c r="G58" s="280"/>
    </row>
    <row r="59" spans="2:16" x14ac:dyDescent="0.2">
      <c r="B59" s="288"/>
      <c r="C59" s="288"/>
      <c r="D59" s="288"/>
      <c r="E59" s="288"/>
      <c r="F59" s="288"/>
      <c r="G59" s="288"/>
    </row>
    <row r="60" spans="2:16" x14ac:dyDescent="0.2">
      <c r="C60" s="282"/>
      <c r="D60" s="282"/>
      <c r="E60" s="282"/>
      <c r="F60" s="282"/>
      <c r="G60" s="282"/>
    </row>
    <row r="61" spans="2:16" x14ac:dyDescent="0.2">
      <c r="B61" s="288"/>
      <c r="C61" s="288"/>
      <c r="D61" s="288"/>
      <c r="E61" s="288"/>
      <c r="F61" s="288"/>
      <c r="G61" s="288"/>
    </row>
    <row r="62" spans="2:16" x14ac:dyDescent="0.2">
      <c r="B62" s="288"/>
      <c r="C62" s="288"/>
      <c r="D62" s="288"/>
      <c r="E62" s="288"/>
      <c r="F62" s="288"/>
      <c r="G62" s="288"/>
    </row>
    <row r="63" spans="2:16" x14ac:dyDescent="0.2">
      <c r="B63" s="288"/>
      <c r="C63" s="288"/>
      <c r="D63" s="288"/>
      <c r="E63" s="288"/>
      <c r="F63" s="288"/>
      <c r="G63" s="288"/>
    </row>
    <row r="64" spans="2:16" x14ac:dyDescent="0.2">
      <c r="B64" s="288"/>
      <c r="C64" s="288"/>
      <c r="D64" s="288"/>
      <c r="E64" s="288"/>
      <c r="F64" s="288"/>
      <c r="G64" s="288"/>
    </row>
    <row r="65" spans="2:7" x14ac:dyDescent="0.2">
      <c r="B65" s="288"/>
      <c r="C65" s="288"/>
      <c r="D65" s="288"/>
      <c r="E65" s="288"/>
      <c r="F65" s="288"/>
      <c r="G65" s="288"/>
    </row>
    <row r="66" spans="2:7" x14ac:dyDescent="0.2">
      <c r="C66" s="282"/>
      <c r="D66" s="282"/>
      <c r="E66" s="282"/>
      <c r="F66" s="282"/>
      <c r="G66" s="282"/>
    </row>
    <row r="67" spans="2:7" x14ac:dyDescent="0.2">
      <c r="B67" s="288"/>
      <c r="C67" s="288"/>
      <c r="D67" s="288"/>
      <c r="E67" s="288"/>
      <c r="F67" s="288"/>
      <c r="G67" s="288"/>
    </row>
    <row r="68" spans="2:7" x14ac:dyDescent="0.2">
      <c r="C68" s="282"/>
      <c r="D68" s="282"/>
      <c r="E68" s="282"/>
      <c r="F68" s="282"/>
      <c r="G68" s="282"/>
    </row>
    <row r="69" spans="2:7" x14ac:dyDescent="0.2">
      <c r="B69" s="282"/>
      <c r="C69" s="282"/>
      <c r="D69" s="282"/>
      <c r="E69" s="282"/>
      <c r="F69" s="282"/>
      <c r="G69" s="282"/>
    </row>
    <row r="70" spans="2:7" x14ac:dyDescent="0.2">
      <c r="B70" s="288"/>
      <c r="C70" s="288"/>
      <c r="D70" s="288"/>
      <c r="E70" s="288"/>
      <c r="F70" s="288"/>
      <c r="G70" s="288"/>
    </row>
    <row r="71" spans="2:7" x14ac:dyDescent="0.2">
      <c r="B71" s="288"/>
      <c r="C71" s="288"/>
      <c r="D71" s="288"/>
      <c r="E71" s="288"/>
      <c r="F71" s="288"/>
      <c r="G71" s="288"/>
    </row>
    <row r="72" spans="2:7" x14ac:dyDescent="0.2">
      <c r="C72" s="282"/>
      <c r="D72" s="282"/>
      <c r="E72" s="282"/>
      <c r="F72" s="282"/>
      <c r="G72" s="282"/>
    </row>
    <row r="73" spans="2:7" x14ac:dyDescent="0.2">
      <c r="B73" s="282"/>
      <c r="C73" s="282"/>
      <c r="D73" s="282"/>
      <c r="E73" s="282"/>
      <c r="F73" s="282"/>
      <c r="G73" s="282"/>
    </row>
    <row r="74" spans="2:7" x14ac:dyDescent="0.2">
      <c r="B74" s="288"/>
      <c r="C74" s="288"/>
      <c r="D74" s="288"/>
      <c r="E74" s="288"/>
      <c r="F74" s="288"/>
      <c r="G74" s="288"/>
    </row>
    <row r="75" spans="2:7" x14ac:dyDescent="0.2">
      <c r="B75" s="288"/>
      <c r="C75" s="288"/>
      <c r="D75" s="288"/>
      <c r="E75" s="288"/>
      <c r="F75" s="288"/>
      <c r="G75" s="288"/>
    </row>
    <row r="76" spans="2:7" x14ac:dyDescent="0.2">
      <c r="B76" s="288"/>
      <c r="C76" s="288"/>
      <c r="D76" s="288"/>
      <c r="E76" s="288"/>
      <c r="F76" s="288"/>
      <c r="G76" s="288"/>
    </row>
    <row r="77" spans="2:7" x14ac:dyDescent="0.2">
      <c r="B77" s="282"/>
      <c r="C77" s="282"/>
      <c r="D77" s="282"/>
      <c r="E77" s="282"/>
      <c r="F77" s="282"/>
      <c r="G77" s="282"/>
    </row>
    <row r="78" spans="2:7" x14ac:dyDescent="0.2">
      <c r="B78" s="282"/>
      <c r="C78" s="282"/>
      <c r="D78" s="282"/>
      <c r="E78" s="282"/>
      <c r="F78" s="282"/>
      <c r="G78" s="282"/>
    </row>
    <row r="79" spans="2:7" x14ac:dyDescent="0.2">
      <c r="B79" s="282"/>
      <c r="C79" s="282"/>
      <c r="D79" s="282"/>
      <c r="E79" s="282"/>
      <c r="F79" s="282"/>
      <c r="G79" s="282"/>
    </row>
    <row r="80" spans="2:7" x14ac:dyDescent="0.2">
      <c r="B80" s="282"/>
      <c r="C80" s="282"/>
      <c r="D80" s="282"/>
      <c r="E80" s="282"/>
      <c r="F80" s="282"/>
      <c r="G80" s="282"/>
    </row>
    <row r="81" spans="2:7" x14ac:dyDescent="0.2">
      <c r="C81" s="288"/>
      <c r="D81" s="288"/>
      <c r="E81" s="288"/>
      <c r="F81" s="288"/>
      <c r="G81" s="288"/>
    </row>
    <row r="82" spans="2:7" x14ac:dyDescent="0.2">
      <c r="B82" s="282"/>
      <c r="C82" s="282"/>
      <c r="D82" s="282"/>
      <c r="E82" s="282"/>
      <c r="F82" s="282"/>
      <c r="G82" s="282"/>
    </row>
    <row r="83" spans="2:7" x14ac:dyDescent="0.2">
      <c r="B83" s="282"/>
      <c r="C83" s="282"/>
      <c r="D83" s="282"/>
      <c r="E83" s="282"/>
      <c r="F83" s="282"/>
      <c r="G83" s="282"/>
    </row>
    <row r="84" spans="2:7" x14ac:dyDescent="0.2">
      <c r="B84" s="282"/>
      <c r="C84" s="282"/>
      <c r="D84" s="282"/>
      <c r="E84" s="282"/>
      <c r="F84" s="282"/>
      <c r="G84" s="282"/>
    </row>
  </sheetData>
  <mergeCells count="9">
    <mergeCell ref="A42:E42"/>
    <mergeCell ref="R5:W5"/>
    <mergeCell ref="R6:W6"/>
    <mergeCell ref="A1:K1"/>
    <mergeCell ref="B5:G5"/>
    <mergeCell ref="J5:O5"/>
    <mergeCell ref="B6:G6"/>
    <mergeCell ref="J6:O6"/>
    <mergeCell ref="A41:F41"/>
  </mergeCells>
  <pageMargins left="0.31496062992125984" right="0.27559055118110237" top="0.51181102362204722" bottom="0.51181102362204722" header="0.51181102362204722" footer="0.51181102362204722"/>
  <pageSetup paperSize="9" scale="80" fitToWidth="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39997558519241921"/>
  </sheetPr>
  <dimension ref="A1:M85"/>
  <sheetViews>
    <sheetView showGridLines="0" zoomScaleNormal="100" workbookViewId="0">
      <selection activeCell="F4" sqref="F4:G4"/>
    </sheetView>
  </sheetViews>
  <sheetFormatPr defaultRowHeight="11.25" x14ac:dyDescent="0.2"/>
  <cols>
    <col min="1" max="1" width="35.7109375" style="2" customWidth="1"/>
    <col min="2" max="2" width="11.7109375" style="2" customWidth="1"/>
    <col min="3" max="3" width="11.7109375" style="70" customWidth="1"/>
    <col min="4" max="4" width="11.7109375" style="71" customWidth="1"/>
    <col min="5" max="7" width="11.7109375" style="6" customWidth="1"/>
    <col min="8" max="8" width="2" style="6" customWidth="1"/>
    <col min="9" max="12" width="9.140625" style="2"/>
    <col min="13" max="13" width="0" style="2" hidden="1" customWidth="1"/>
    <col min="14" max="16384" width="9.140625" style="2"/>
  </cols>
  <sheetData>
    <row r="1" spans="1:13" ht="27.75" customHeight="1" x14ac:dyDescent="0.2">
      <c r="A1" s="795" t="s">
        <v>289</v>
      </c>
      <c r="B1" s="795"/>
      <c r="C1" s="795"/>
      <c r="D1" s="795"/>
      <c r="E1" s="795"/>
      <c r="F1" s="795"/>
      <c r="G1" s="795"/>
      <c r="H1" s="795"/>
    </row>
    <row r="2" spans="1:13" ht="12.75" customHeight="1" x14ac:dyDescent="0.2">
      <c r="A2" s="579" t="s">
        <v>505</v>
      </c>
      <c r="B2" s="576"/>
      <c r="C2" s="576"/>
      <c r="M2" s="2">
        <v>2014</v>
      </c>
    </row>
    <row r="3" spans="1:13" ht="12.75" customHeight="1" x14ac:dyDescent="0.2">
      <c r="A3" s="220" t="s">
        <v>3</v>
      </c>
      <c r="B3" s="220"/>
      <c r="E3" s="784" t="s">
        <v>1</v>
      </c>
      <c r="F3" s="785"/>
      <c r="G3" s="785"/>
      <c r="H3" s="786"/>
      <c r="M3" s="2">
        <v>2013</v>
      </c>
    </row>
    <row r="4" spans="1:13" ht="12.75" customHeight="1" x14ac:dyDescent="0.2">
      <c r="A4" s="220"/>
      <c r="B4" s="220"/>
      <c r="E4" s="17" t="s">
        <v>7</v>
      </c>
      <c r="F4" s="788">
        <v>2014</v>
      </c>
      <c r="G4" s="788"/>
      <c r="H4" s="626">
        <f>IF(F4=M2,3,IF(F4=M3,4,IF(F4=M4,5,0)))</f>
        <v>3</v>
      </c>
      <c r="M4" s="138" t="s">
        <v>432</v>
      </c>
    </row>
    <row r="5" spans="1:13" s="22" customFormat="1" ht="11.25" customHeight="1" x14ac:dyDescent="0.2">
      <c r="A5" s="20"/>
      <c r="B5" s="20"/>
      <c r="C5" s="467"/>
      <c r="D5" s="468"/>
      <c r="E5" s="23"/>
      <c r="F5" s="23"/>
      <c r="G5" s="23"/>
      <c r="H5" s="23"/>
      <c r="M5" s="22">
        <f>IF(F4=M2,8,IF(F4=M3,0,IF(F4=M4,16)))</f>
        <v>8</v>
      </c>
    </row>
    <row r="6" spans="1:13" ht="13.5" customHeight="1" x14ac:dyDescent="0.2">
      <c r="A6" s="27"/>
      <c r="B6" s="794" t="s">
        <v>292</v>
      </c>
      <c r="C6" s="794"/>
      <c r="D6" s="794"/>
      <c r="E6" s="794"/>
      <c r="F6" s="794"/>
      <c r="G6" s="794"/>
      <c r="H6" s="581"/>
    </row>
    <row r="7" spans="1:13" ht="50.25" customHeight="1" x14ac:dyDescent="0.2">
      <c r="A7" s="222"/>
      <c r="B7" s="577" t="s">
        <v>460</v>
      </c>
      <c r="C7" s="577" t="s">
        <v>293</v>
      </c>
      <c r="D7" s="577" t="s">
        <v>294</v>
      </c>
      <c r="E7" s="577" t="s">
        <v>295</v>
      </c>
      <c r="F7" s="577" t="s">
        <v>296</v>
      </c>
      <c r="G7" s="577" t="s">
        <v>297</v>
      </c>
      <c r="H7" s="578"/>
      <c r="I7" s="13"/>
    </row>
    <row r="8" spans="1:13" x14ac:dyDescent="0.2">
      <c r="B8" s="37"/>
      <c r="C8" s="37"/>
      <c r="D8" s="37"/>
      <c r="E8" s="37"/>
      <c r="F8" s="37"/>
      <c r="G8" s="37"/>
      <c r="H8" s="37"/>
      <c r="I8" s="13"/>
    </row>
    <row r="9" spans="1:13" x14ac:dyDescent="0.2">
      <c r="A9" s="38" t="s">
        <v>298</v>
      </c>
      <c r="B9" s="282">
        <f>VLOOKUP($A9,'Table 3c_option_1'!$A$9:$W$31,2+'Table 3c'!$M$5,0)</f>
        <v>78</v>
      </c>
      <c r="C9" s="282">
        <f>VLOOKUP($A9,'Table 3c_option_1'!$A$9:$W$31,3+'Table 3c'!$M$5,0)</f>
        <v>59</v>
      </c>
      <c r="D9" s="282">
        <f>VLOOKUP($A9,'Table 3c_option_1'!$A$9:$W$31,4+'Table 3c'!$M$5,0)</f>
        <v>46</v>
      </c>
      <c r="E9" s="282">
        <f>VLOOKUP($A9,'Table 3c_option_1'!$A$9:$W$31,5+'Table 3c'!$M$5,0)</f>
        <v>62</v>
      </c>
      <c r="F9" s="282">
        <f>VLOOKUP($A9,'Table 3c_option_1'!$A$9:$W$31,6+'Table 3c'!$M$5,0)</f>
        <v>196</v>
      </c>
      <c r="G9" s="282">
        <f>VLOOKUP($A9,'Table 3c_option_1'!$A$9:$W$31,7+'Table 3c'!$M$5,0)</f>
        <v>441</v>
      </c>
      <c r="H9" s="284"/>
      <c r="I9" s="13"/>
    </row>
    <row r="10" spans="1:13" x14ac:dyDescent="0.2">
      <c r="A10" s="38"/>
      <c r="C10" s="282"/>
      <c r="D10" s="282"/>
      <c r="E10" s="282"/>
      <c r="F10" s="282"/>
      <c r="G10" s="282"/>
      <c r="H10" s="284"/>
      <c r="I10" s="13"/>
    </row>
    <row r="11" spans="1:13" x14ac:dyDescent="0.2">
      <c r="A11" s="474" t="s">
        <v>9</v>
      </c>
      <c r="B11" s="280">
        <f>VLOOKUP($A11,'Table 3c_option_1'!$A$9:$W$31,2+'Table 3c'!$M$5,0)</f>
        <v>12475</v>
      </c>
      <c r="C11" s="280">
        <f>VLOOKUP($A11,'Table 3c_option_1'!$A$9:$W$31,3+'Table 3c'!$M$5,0)</f>
        <v>9121</v>
      </c>
      <c r="D11" s="280">
        <f>VLOOKUP($A11,'Table 3c_option_1'!$A$9:$W$31,4+'Table 3c'!$M$5,0)</f>
        <v>7267</v>
      </c>
      <c r="E11" s="280">
        <f>VLOOKUP($A11,'Table 3c_option_1'!$A$9:$W$31,5+'Table 3c'!$M$5,0)</f>
        <v>9549</v>
      </c>
      <c r="F11" s="280">
        <f>VLOOKUP($A11,'Table 3c_option_1'!$A$9:$W$31,6+'Table 3c'!$M$5,0)</f>
        <v>32426</v>
      </c>
      <c r="G11" s="280">
        <f>VLOOKUP($A11,'Table 3c_option_1'!$A$9:$W$31,7+'Table 3c'!$M$5,0)</f>
        <v>70838</v>
      </c>
      <c r="H11" s="627"/>
      <c r="I11" s="13"/>
    </row>
    <row r="12" spans="1:13" x14ac:dyDescent="0.2">
      <c r="A12" s="474"/>
      <c r="B12" s="280"/>
      <c r="C12" s="280"/>
      <c r="D12" s="280"/>
      <c r="E12" s="280"/>
      <c r="F12" s="280"/>
      <c r="G12" s="280"/>
      <c r="H12" s="627"/>
      <c r="I12" s="13"/>
    </row>
    <row r="13" spans="1:13" x14ac:dyDescent="0.2">
      <c r="A13" s="476" t="s">
        <v>299</v>
      </c>
      <c r="B13" s="282">
        <f>VLOOKUP($A13,'Table 3c_option_1'!$A$9:$W$31,2+'Table 3c'!$M$5,0)</f>
        <v>94</v>
      </c>
      <c r="C13" s="282">
        <f>VLOOKUP($A13,'Table 3c_option_1'!$A$9:$W$31,3+'Table 3c'!$M$5,0)</f>
        <v>94</v>
      </c>
      <c r="D13" s="282">
        <f>VLOOKUP($A13,'Table 3c_option_1'!$A$9:$W$31,4+'Table 3c'!$M$5,0)</f>
        <v>94.6</v>
      </c>
      <c r="E13" s="282">
        <f>VLOOKUP($A13,'Table 3c_option_1'!$A$9:$W$31,5+'Table 3c'!$M$5,0)</f>
        <v>94.5</v>
      </c>
      <c r="F13" s="282">
        <f>VLOOKUP($A13,'Table 3c_option_1'!$A$9:$W$31,6+'Table 3c'!$M$5,0)</f>
        <v>94.3</v>
      </c>
      <c r="G13" s="282">
        <f>VLOOKUP($A13,'Table 3c_option_1'!$A$9:$W$31,7+'Table 3c'!$M$5,0)</f>
        <v>94.3</v>
      </c>
      <c r="H13" s="296"/>
      <c r="I13" s="13"/>
    </row>
    <row r="14" spans="1:13" x14ac:dyDescent="0.2">
      <c r="A14" s="476"/>
      <c r="C14" s="282"/>
      <c r="D14" s="282"/>
      <c r="E14" s="282"/>
      <c r="F14" s="282"/>
      <c r="G14" s="282"/>
      <c r="H14" s="296"/>
      <c r="I14" s="13"/>
    </row>
    <row r="15" spans="1:13" ht="22.5" x14ac:dyDescent="0.2">
      <c r="A15" s="477" t="s">
        <v>300</v>
      </c>
      <c r="B15" s="288"/>
      <c r="C15" s="288"/>
      <c r="D15" s="288"/>
      <c r="E15" s="288"/>
      <c r="F15" s="288"/>
      <c r="G15" s="288"/>
      <c r="H15" s="296"/>
      <c r="I15" s="13"/>
    </row>
    <row r="16" spans="1:13" x14ac:dyDescent="0.2">
      <c r="A16" s="478" t="s">
        <v>15</v>
      </c>
      <c r="B16" s="288">
        <f>VLOOKUP($A16,'Table 3c_option_1'!$A$9:$W$31,2+'Table 3c'!$M$5,0)</f>
        <v>50.2</v>
      </c>
      <c r="C16" s="288">
        <f>VLOOKUP($A16,'Table 3c_option_1'!$A$9:$W$31,3+'Table 3c'!$M$5,0)</f>
        <v>49</v>
      </c>
      <c r="D16" s="288">
        <f>VLOOKUP($A16,'Table 3c_option_1'!$A$9:$W$31,4+'Table 3c'!$M$5,0)</f>
        <v>52.5</v>
      </c>
      <c r="E16" s="288">
        <f>VLOOKUP($A16,'Table 3c_option_1'!$A$9:$W$31,5+'Table 3c'!$M$5,0)</f>
        <v>51.2</v>
      </c>
      <c r="F16" s="288">
        <f>VLOOKUP($A16,'Table 3c_option_1'!$A$9:$W$31,6+'Table 3c'!$M$5,0)</f>
        <v>56.8</v>
      </c>
      <c r="G16" s="288">
        <f>VLOOKUP($A16,'Table 3c_option_1'!$A$9:$W$31,7+'Table 3c'!$M$5,0)</f>
        <v>53.4</v>
      </c>
      <c r="H16" s="296"/>
      <c r="I16" s="13"/>
    </row>
    <row r="17" spans="1:9" x14ac:dyDescent="0.2">
      <c r="A17" s="479" t="s">
        <v>301</v>
      </c>
      <c r="B17" s="288">
        <f>VLOOKUP($A17,'Table 3c_option_1'!$A$9:$W$31,2+'Table 3c'!$M$5,0)</f>
        <v>41.5</v>
      </c>
      <c r="C17" s="288">
        <f>VLOOKUP($A17,'Table 3c_option_1'!$A$9:$W$31,3+'Table 3c'!$M$5,0)</f>
        <v>41.5</v>
      </c>
      <c r="D17" s="288">
        <f>VLOOKUP($A17,'Table 3c_option_1'!$A$9:$W$31,4+'Table 3c'!$M$5,0)</f>
        <v>44.5</v>
      </c>
      <c r="E17" s="288">
        <f>VLOOKUP($A17,'Table 3c_option_1'!$A$9:$W$31,5+'Table 3c'!$M$5,0)</f>
        <v>42.8</v>
      </c>
      <c r="F17" s="288">
        <f>VLOOKUP($A17,'Table 3c_option_1'!$A$9:$W$31,6+'Table 3c'!$M$5,0)</f>
        <v>48.8</v>
      </c>
      <c r="G17" s="288">
        <f>VLOOKUP($A17,'Table 3c_option_1'!$A$9:$W$31,7+'Table 3c'!$M$5,0)</f>
        <v>45.3</v>
      </c>
      <c r="H17" s="296"/>
      <c r="I17" s="13"/>
    </row>
    <row r="18" spans="1:9" x14ac:dyDescent="0.2">
      <c r="A18" s="478" t="s">
        <v>17</v>
      </c>
      <c r="B18" s="288">
        <f>VLOOKUP($A18,'Table 3c_option_1'!$A$9:$W$31,2+'Table 3c'!$M$5,0)</f>
        <v>91.1</v>
      </c>
      <c r="C18" s="288">
        <f>VLOOKUP($A18,'Table 3c_option_1'!$A$9:$W$31,3+'Table 3c'!$M$5,0)</f>
        <v>90.4</v>
      </c>
      <c r="D18" s="288">
        <f>VLOOKUP($A18,'Table 3c_option_1'!$A$9:$W$31,4+'Table 3c'!$M$5,0)</f>
        <v>91.8</v>
      </c>
      <c r="E18" s="288">
        <f>VLOOKUP($A18,'Table 3c_option_1'!$A$9:$W$31,5+'Table 3c'!$M$5,0)</f>
        <v>91.3</v>
      </c>
      <c r="F18" s="288">
        <f>VLOOKUP($A18,'Table 3c_option_1'!$A$9:$W$31,6+'Table 3c'!$M$5,0)</f>
        <v>91.6</v>
      </c>
      <c r="G18" s="288">
        <f>VLOOKUP($A18,'Table 3c_option_1'!$A$9:$W$31,7+'Table 3c'!$M$5,0)</f>
        <v>91.4</v>
      </c>
      <c r="H18" s="296"/>
      <c r="I18" s="13"/>
    </row>
    <row r="19" spans="1:9" x14ac:dyDescent="0.2">
      <c r="A19" s="479" t="s">
        <v>302</v>
      </c>
      <c r="B19" s="288">
        <f>VLOOKUP($A19,'Table 3c_option_1'!$A$9:$W$31,2+'Table 3c'!$M$5,0)</f>
        <v>86.2</v>
      </c>
      <c r="C19" s="288">
        <f>VLOOKUP($A19,'Table 3c_option_1'!$A$9:$W$31,3+'Table 3c'!$M$5,0)</f>
        <v>86.7</v>
      </c>
      <c r="D19" s="288">
        <f>VLOOKUP($A19,'Table 3c_option_1'!$A$9:$W$31,4+'Table 3c'!$M$5,0)</f>
        <v>88.3</v>
      </c>
      <c r="E19" s="288">
        <f>VLOOKUP($A19,'Table 3c_option_1'!$A$9:$W$31,5+'Table 3c'!$M$5,0)</f>
        <v>88.5</v>
      </c>
      <c r="F19" s="288">
        <f>VLOOKUP($A19,'Table 3c_option_1'!$A$9:$W$31,6+'Table 3c'!$M$5,0)</f>
        <v>89</v>
      </c>
      <c r="G19" s="288">
        <f>VLOOKUP($A19,'Table 3c_option_1'!$A$9:$W$31,7+'Table 3c'!$M$5,0)</f>
        <v>88.1</v>
      </c>
      <c r="H19" s="296"/>
      <c r="I19" s="13"/>
    </row>
    <row r="20" spans="1:9" x14ac:dyDescent="0.2">
      <c r="A20" s="479"/>
      <c r="C20" s="282"/>
      <c r="D20" s="282"/>
      <c r="E20" s="282"/>
      <c r="F20" s="282"/>
      <c r="G20" s="282"/>
      <c r="H20" s="296"/>
      <c r="I20" s="13"/>
    </row>
    <row r="21" spans="1:9" x14ac:dyDescent="0.2">
      <c r="A21" s="480" t="s">
        <v>303</v>
      </c>
      <c r="B21" s="288">
        <f>VLOOKUP($A21,'Table 3c_option_1'!$A$9:$W$31,2+'Table 3c'!$M$5,0)</f>
        <v>99.4</v>
      </c>
      <c r="C21" s="288">
        <f>VLOOKUP($A21,'Table 3c_option_1'!$A$9:$W$31,3+'Table 3c'!$M$5,0)</f>
        <v>99.6</v>
      </c>
      <c r="D21" s="288">
        <f>VLOOKUP($A21,'Table 3c_option_1'!$A$9:$W$31,4+'Table 3c'!$M$5,0)</f>
        <v>99.6</v>
      </c>
      <c r="E21" s="288">
        <f>VLOOKUP($A21,'Table 3c_option_1'!$A$9:$W$31,5+'Table 3c'!$M$5,0)</f>
        <v>99.4</v>
      </c>
      <c r="F21" s="288">
        <f>VLOOKUP($A21,'Table 3c_option_1'!$A$9:$W$31,6+'Table 3c'!$M$5,0)</f>
        <v>99.4</v>
      </c>
      <c r="G21" s="288">
        <f>VLOOKUP($A21,'Table 3c_option_1'!$A$9:$W$31,7+'Table 3c'!$M$5,0)</f>
        <v>99.4</v>
      </c>
      <c r="H21" s="296"/>
      <c r="I21" s="13"/>
    </row>
    <row r="22" spans="1:9" x14ac:dyDescent="0.2">
      <c r="A22" s="480"/>
      <c r="C22" s="282"/>
      <c r="D22" s="282"/>
      <c r="E22" s="282"/>
      <c r="F22" s="282"/>
      <c r="G22" s="282"/>
      <c r="H22" s="296"/>
      <c r="I22" s="13"/>
    </row>
    <row r="23" spans="1:9" ht="22.5" x14ac:dyDescent="0.2">
      <c r="A23" s="477" t="s">
        <v>300</v>
      </c>
      <c r="B23" s="282"/>
      <c r="C23" s="282"/>
      <c r="D23" s="282"/>
      <c r="E23" s="282"/>
      <c r="F23" s="282"/>
      <c r="G23" s="282"/>
      <c r="H23" s="296"/>
      <c r="I23" s="13"/>
    </row>
    <row r="24" spans="1:9" x14ac:dyDescent="0.2">
      <c r="A24" s="478" t="s">
        <v>19</v>
      </c>
      <c r="B24" s="288">
        <f>VLOOKUP($A24,'Table 3c_option_1'!$A$9:$W$31,2+'Table 3c'!$M$5,0)</f>
        <v>92.7</v>
      </c>
      <c r="C24" s="288">
        <f>VLOOKUP($A24,'Table 3c_option_1'!$A$9:$W$31,3+'Table 3c'!$M$5,0)</f>
        <v>92.8</v>
      </c>
      <c r="D24" s="288">
        <f>VLOOKUP($A24,'Table 3c_option_1'!$A$9:$W$31,4+'Table 3c'!$M$5,0)</f>
        <v>93.8</v>
      </c>
      <c r="E24" s="288">
        <f>VLOOKUP($A24,'Table 3c_option_1'!$A$9:$W$31,5+'Table 3c'!$M$5,0)</f>
        <v>95</v>
      </c>
      <c r="F24" s="288">
        <f>VLOOKUP($A24,'Table 3c_option_1'!$A$9:$W$31,6+'Table 3c'!$M$5,0)</f>
        <v>95.3</v>
      </c>
      <c r="G24" s="288">
        <f>VLOOKUP($A24,'Table 3c_option_1'!$A$9:$W$31,7+'Table 3c'!$M$5,0)</f>
        <v>94.3</v>
      </c>
      <c r="H24" s="296"/>
      <c r="I24" s="13"/>
    </row>
    <row r="25" spans="1:9" x14ac:dyDescent="0.2">
      <c r="A25" s="478" t="s">
        <v>20</v>
      </c>
      <c r="B25" s="288">
        <f>VLOOKUP($A25,'Table 3c_option_1'!$A$9:$W$31,2+'Table 3c'!$M$5,0)</f>
        <v>98.8</v>
      </c>
      <c r="C25" s="288">
        <f>VLOOKUP($A25,'Table 3c_option_1'!$A$9:$W$31,3+'Table 3c'!$M$5,0)</f>
        <v>98.8</v>
      </c>
      <c r="D25" s="288">
        <f>VLOOKUP($A25,'Table 3c_option_1'!$A$9:$W$31,4+'Table 3c'!$M$5,0)</f>
        <v>99.1</v>
      </c>
      <c r="E25" s="288">
        <f>VLOOKUP($A25,'Table 3c_option_1'!$A$9:$W$31,5+'Table 3c'!$M$5,0)</f>
        <v>98.9</v>
      </c>
      <c r="F25" s="288">
        <f>VLOOKUP($A25,'Table 3c_option_1'!$A$9:$W$31,6+'Table 3c'!$M$5,0)</f>
        <v>98.8</v>
      </c>
      <c r="G25" s="288">
        <f>VLOOKUP($A25,'Table 3c_option_1'!$A$9:$W$31,7+'Table 3c'!$M$5,0)</f>
        <v>98.9</v>
      </c>
      <c r="H25" s="296"/>
      <c r="I25" s="13"/>
    </row>
    <row r="26" spans="1:9" x14ac:dyDescent="0.2">
      <c r="A26" s="478"/>
      <c r="C26" s="282"/>
      <c r="D26" s="282"/>
      <c r="E26" s="282"/>
      <c r="F26" s="282"/>
      <c r="G26" s="282"/>
      <c r="H26" s="296"/>
      <c r="I26" s="13"/>
    </row>
    <row r="27" spans="1:9" x14ac:dyDescent="0.2">
      <c r="A27" s="481" t="s">
        <v>14</v>
      </c>
      <c r="B27" s="282"/>
      <c r="C27" s="282"/>
      <c r="D27" s="282"/>
      <c r="E27" s="282"/>
      <c r="F27" s="282"/>
      <c r="G27" s="282"/>
      <c r="H27" s="296"/>
      <c r="I27" s="13"/>
    </row>
    <row r="28" spans="1:9" x14ac:dyDescent="0.2">
      <c r="A28" s="482" t="s">
        <v>304</v>
      </c>
      <c r="B28" s="288">
        <f>VLOOKUP($A28,'Table 3c_option_1'!$A$9:$W$31,2+'Table 3c'!$M$5,0)</f>
        <v>24.2</v>
      </c>
      <c r="C28" s="288">
        <f>VLOOKUP($A28,'Table 3c_option_1'!$A$9:$W$31,3+'Table 3c'!$M$5,0)</f>
        <v>26.1</v>
      </c>
      <c r="D28" s="288">
        <f>VLOOKUP($A28,'Table 3c_option_1'!$A$9:$W$31,4+'Table 3c'!$M$5,0)</f>
        <v>23.7</v>
      </c>
      <c r="E28" s="288">
        <f>VLOOKUP($A28,'Table 3c_option_1'!$A$9:$W$31,5+'Table 3c'!$M$5,0)</f>
        <v>23.1</v>
      </c>
      <c r="F28" s="288">
        <f>VLOOKUP($A28,'Table 3c_option_1'!$A$9:$W$31,6+'Table 3c'!$M$5,0)</f>
        <v>29.9</v>
      </c>
      <c r="G28" s="288">
        <f>VLOOKUP($A28,'Table 3c_option_1'!$A$9:$W$31,7+'Table 3c'!$M$5,0)</f>
        <v>26.9</v>
      </c>
      <c r="H28" s="296"/>
      <c r="I28" s="13"/>
    </row>
    <row r="29" spans="1:9" x14ac:dyDescent="0.2">
      <c r="A29" s="482" t="s">
        <v>305</v>
      </c>
      <c r="B29" s="288">
        <f>VLOOKUP($A29,'Table 3c_option_1'!$A$9:$W$31,2+'Table 3c'!$M$5,0)</f>
        <v>11.5</v>
      </c>
      <c r="C29" s="288">
        <f>VLOOKUP($A29,'Table 3c_option_1'!$A$9:$W$31,3+'Table 3c'!$M$5,0)</f>
        <v>11.1</v>
      </c>
      <c r="D29" s="288">
        <f>VLOOKUP($A29,'Table 3c_option_1'!$A$9:$W$31,4+'Table 3c'!$M$5,0)</f>
        <v>11</v>
      </c>
      <c r="E29" s="288">
        <f>VLOOKUP($A29,'Table 3c_option_1'!$A$9:$W$31,5+'Table 3c'!$M$5,0)</f>
        <v>9.9</v>
      </c>
      <c r="F29" s="288">
        <f>VLOOKUP($A29,'Table 3c_option_1'!$A$9:$W$31,6+'Table 3c'!$M$5,0)</f>
        <v>15.2</v>
      </c>
      <c r="G29" s="288">
        <f>VLOOKUP($A29,'Table 3c_option_1'!$A$9:$W$31,7+'Table 3c'!$M$5,0)</f>
        <v>12.9</v>
      </c>
      <c r="H29" s="296"/>
      <c r="I29" s="13"/>
    </row>
    <row r="30" spans="1:9" x14ac:dyDescent="0.2">
      <c r="A30" s="482"/>
      <c r="B30" s="288"/>
      <c r="C30" s="288"/>
      <c r="D30" s="288"/>
      <c r="E30" s="288"/>
      <c r="F30" s="288"/>
      <c r="G30" s="288"/>
      <c r="H30" s="296"/>
      <c r="I30" s="13"/>
    </row>
    <row r="31" spans="1:9" ht="22.5" x14ac:dyDescent="0.2">
      <c r="A31" s="285" t="s">
        <v>306</v>
      </c>
      <c r="B31" s="282"/>
      <c r="C31" s="282"/>
      <c r="D31" s="282"/>
      <c r="E31" s="282"/>
      <c r="F31" s="282"/>
      <c r="G31" s="282"/>
      <c r="H31" s="284"/>
      <c r="I31" s="13"/>
    </row>
    <row r="32" spans="1:9" x14ac:dyDescent="0.2">
      <c r="A32" s="285" t="s">
        <v>226</v>
      </c>
      <c r="B32" s="282"/>
      <c r="C32" s="282"/>
      <c r="D32" s="282"/>
      <c r="E32" s="282"/>
      <c r="F32" s="282"/>
      <c r="G32" s="282"/>
      <c r="H32" s="284"/>
      <c r="I32" s="13"/>
    </row>
    <row r="33" spans="1:9" x14ac:dyDescent="0.2">
      <c r="A33" s="483" t="s">
        <v>228</v>
      </c>
      <c r="B33" s="280">
        <f>VLOOKUP($A33,'Table 3c_option_1'!$A$33:$W$34,2+'Table 3c'!$M$5,0)</f>
        <v>11964</v>
      </c>
      <c r="C33" s="280">
        <f>VLOOKUP($A33,'Table 3c_option_1'!$A$33:$W$34,3+'Table 3c'!$M$5,0)</f>
        <v>8642</v>
      </c>
      <c r="D33" s="280">
        <f>VLOOKUP($A33,'Table 3c_option_1'!$A$33:$W$34,4+'Table 3c'!$M$5,0)</f>
        <v>7023</v>
      </c>
      <c r="E33" s="280">
        <f>VLOOKUP($A33,'Table 3c_option_1'!$A$33:$W$34,5+'Table 3c'!$M$5,0)</f>
        <v>9044</v>
      </c>
      <c r="F33" s="280">
        <f>VLOOKUP($A33,'Table 3c_option_1'!$A$33:$W$34,6+'Table 3c'!$M$5,0)</f>
        <v>30980</v>
      </c>
      <c r="G33" s="280">
        <f>VLOOKUP($A33,'Table 3c_option_1'!$A$33:$W$34,7+'Table 3c'!$M$5,0)</f>
        <v>67653</v>
      </c>
      <c r="H33" s="627"/>
      <c r="I33" s="13"/>
    </row>
    <row r="34" spans="1:9" ht="22.5" x14ac:dyDescent="0.2">
      <c r="A34" s="484" t="s">
        <v>227</v>
      </c>
      <c r="B34" s="288">
        <f>VLOOKUP($A34,'Table 3c_option_1'!$A$33:$W$34,2+'Table 3c'!$M$5,0)</f>
        <v>63.5</v>
      </c>
      <c r="C34" s="288">
        <f>VLOOKUP($A34,'Table 3c_option_1'!$A$33:$W$34,3+'Table 3c'!$M$5,0)</f>
        <v>64.2</v>
      </c>
      <c r="D34" s="288">
        <f>VLOOKUP($A34,'Table 3c_option_1'!$A$33:$W$34,4+'Table 3c'!$M$5,0)</f>
        <v>67.099999999999994</v>
      </c>
      <c r="E34" s="288">
        <f>VLOOKUP($A34,'Table 3c_option_1'!$A$33:$W$34,5+'Table 3c'!$M$5,0)</f>
        <v>68</v>
      </c>
      <c r="F34" s="288">
        <f>VLOOKUP($A34,'Table 3c_option_1'!$A$33:$W$34,6+'Table 3c'!$M$5,0)</f>
        <v>71.2</v>
      </c>
      <c r="G34" s="288">
        <f>VLOOKUP($A34,'Table 3c_option_1'!$A$33:$W$34,7+'Table 3c'!$M$5,0)</f>
        <v>68.099999999999994</v>
      </c>
      <c r="H34" s="296"/>
      <c r="I34" s="13"/>
    </row>
    <row r="35" spans="1:9" x14ac:dyDescent="0.2">
      <c r="A35" s="484"/>
      <c r="C35" s="288"/>
      <c r="D35" s="288"/>
      <c r="E35" s="288"/>
      <c r="F35" s="288"/>
      <c r="G35" s="288"/>
      <c r="H35" s="296"/>
      <c r="I35" s="13"/>
    </row>
    <row r="36" spans="1:9" x14ac:dyDescent="0.2">
      <c r="A36" s="485" t="s">
        <v>225</v>
      </c>
      <c r="B36" s="282"/>
      <c r="C36" s="282"/>
      <c r="D36" s="282"/>
      <c r="E36" s="282"/>
      <c r="F36" s="282"/>
      <c r="G36" s="282"/>
      <c r="H36" s="284"/>
      <c r="I36" s="13"/>
    </row>
    <row r="37" spans="1:9" x14ac:dyDescent="0.2">
      <c r="A37" s="483" t="s">
        <v>228</v>
      </c>
      <c r="B37" s="280">
        <f>VLOOKUP($A37,'Table 3c_option_1'!$A$37:$W$38,2+'Table 3c'!$M$5,0)</f>
        <v>11989</v>
      </c>
      <c r="C37" s="280">
        <f>VLOOKUP($A37,'Table 3c_option_1'!$A$37:$W$38,3+'Table 3c'!$M$5,0)</f>
        <v>8748</v>
      </c>
      <c r="D37" s="280">
        <f>VLOOKUP($A37,'Table 3c_option_1'!$A$37:$W$38,4+'Table 3c'!$M$5,0)</f>
        <v>7067</v>
      </c>
      <c r="E37" s="280">
        <f>VLOOKUP($A37,'Table 3c_option_1'!$A$37:$W$38,5+'Table 3c'!$M$5,0)</f>
        <v>9126</v>
      </c>
      <c r="F37" s="280">
        <f>VLOOKUP($A37,'Table 3c_option_1'!$A$37:$W$38,6+'Table 3c'!$M$5,0)</f>
        <v>31195</v>
      </c>
      <c r="G37" s="280">
        <f>VLOOKUP($A37,'Table 3c_option_1'!$A$37:$W$38,7+'Table 3c'!$M$5,0)</f>
        <v>68125</v>
      </c>
      <c r="H37" s="627"/>
      <c r="I37" s="13"/>
    </row>
    <row r="38" spans="1:9" ht="22.5" x14ac:dyDescent="0.2">
      <c r="A38" s="484" t="s">
        <v>227</v>
      </c>
      <c r="B38" s="288">
        <f>VLOOKUP($A38,'Table 3c_option_1'!$A$37:$W$38,2+'Table 3c'!$M$5,0)</f>
        <v>53.7</v>
      </c>
      <c r="C38" s="288">
        <f>VLOOKUP($A38,'Table 3c_option_1'!$A$37:$W$38,3+'Table 3c'!$M$5,0)</f>
        <v>52.9</v>
      </c>
      <c r="D38" s="288">
        <f>VLOOKUP($A38,'Table 3c_option_1'!$A$37:$W$38,4+'Table 3c'!$M$5,0)</f>
        <v>55.2</v>
      </c>
      <c r="E38" s="288">
        <f>VLOOKUP($A38,'Table 3c_option_1'!$A$37:$W$38,5+'Table 3c'!$M$5,0)</f>
        <v>56.1</v>
      </c>
      <c r="F38" s="288">
        <f>VLOOKUP($A38,'Table 3c_option_1'!$A$37:$W$38,6+'Table 3c'!$M$5,0)</f>
        <v>60.5</v>
      </c>
      <c r="G38" s="288">
        <f>VLOOKUP($A38,'Table 3c_option_1'!$A$37:$W$38,7+'Table 3c'!$M$5,0)</f>
        <v>57.2</v>
      </c>
      <c r="H38" s="296"/>
      <c r="I38" s="13"/>
    </row>
    <row r="39" spans="1:9" x14ac:dyDescent="0.2">
      <c r="A39" s="484"/>
      <c r="C39" s="473"/>
      <c r="D39" s="473"/>
      <c r="E39" s="473"/>
      <c r="F39" s="473"/>
      <c r="G39" s="487"/>
      <c r="H39" s="487"/>
      <c r="I39" s="13"/>
    </row>
    <row r="40" spans="1:9" x14ac:dyDescent="0.2">
      <c r="A40" s="27"/>
      <c r="B40" s="488"/>
      <c r="C40" s="488"/>
      <c r="D40" s="488"/>
      <c r="E40" s="488"/>
      <c r="F40" s="488"/>
      <c r="G40" s="2"/>
      <c r="H40" s="63" t="s">
        <v>502</v>
      </c>
    </row>
    <row r="41" spans="1:9" x14ac:dyDescent="0.2">
      <c r="A41" s="13"/>
      <c r="B41" s="661"/>
      <c r="C41" s="661"/>
      <c r="D41" s="661"/>
      <c r="E41" s="661"/>
      <c r="F41" s="661"/>
      <c r="G41" s="2"/>
      <c r="H41" s="63"/>
    </row>
    <row r="42" spans="1:9" x14ac:dyDescent="0.2">
      <c r="A42" s="68" t="s">
        <v>666</v>
      </c>
      <c r="B42" s="68"/>
      <c r="C42" s="68"/>
      <c r="D42" s="68"/>
      <c r="E42" s="68"/>
      <c r="F42" s="68"/>
      <c r="G42" s="255"/>
      <c r="H42" s="256"/>
    </row>
    <row r="43" spans="1:9" x14ac:dyDescent="0.2">
      <c r="A43" s="68" t="s">
        <v>308</v>
      </c>
      <c r="B43" s="68"/>
      <c r="C43" s="68"/>
      <c r="D43" s="68"/>
      <c r="E43" s="68"/>
      <c r="F43" s="68"/>
      <c r="G43" s="491"/>
      <c r="H43" s="491"/>
    </row>
    <row r="44" spans="1:9" x14ac:dyDescent="0.2">
      <c r="A44" s="68" t="s">
        <v>652</v>
      </c>
      <c r="F44" s="68"/>
    </row>
    <row r="45" spans="1:9" x14ac:dyDescent="0.2">
      <c r="A45" s="68" t="s">
        <v>217</v>
      </c>
      <c r="F45" s="68"/>
    </row>
    <row r="46" spans="1:9" ht="22.5" customHeight="1" x14ac:dyDescent="0.2">
      <c r="A46" s="789" t="s">
        <v>501</v>
      </c>
      <c r="B46" s="789"/>
      <c r="C46" s="789"/>
      <c r="D46" s="789"/>
      <c r="E46" s="789"/>
      <c r="F46" s="789"/>
      <c r="G46" s="789"/>
    </row>
    <row r="47" spans="1:9" x14ac:dyDescent="0.2">
      <c r="A47" s="575" t="s">
        <v>462</v>
      </c>
    </row>
    <row r="48" spans="1:9" x14ac:dyDescent="0.2">
      <c r="A48" s="575"/>
      <c r="B48" s="282"/>
      <c r="C48" s="282"/>
      <c r="D48" s="282"/>
      <c r="E48" s="282"/>
      <c r="F48" s="282"/>
      <c r="G48" s="282"/>
    </row>
    <row r="49" spans="2:8" x14ac:dyDescent="0.2">
      <c r="B49" s="282"/>
      <c r="C49" s="282"/>
      <c r="D49" s="282"/>
      <c r="E49" s="282"/>
      <c r="F49" s="282"/>
      <c r="G49" s="282"/>
    </row>
    <row r="50" spans="2:8" x14ac:dyDescent="0.2">
      <c r="B50" s="282"/>
      <c r="C50" s="282"/>
      <c r="D50" s="282"/>
      <c r="E50" s="282"/>
      <c r="F50" s="282"/>
      <c r="G50" s="282"/>
      <c r="H50" s="473"/>
    </row>
    <row r="51" spans="2:8" x14ac:dyDescent="0.2">
      <c r="B51" s="282"/>
      <c r="C51" s="282"/>
      <c r="D51" s="282"/>
      <c r="E51" s="282"/>
      <c r="F51" s="282"/>
      <c r="G51" s="282"/>
      <c r="H51" s="473"/>
    </row>
    <row r="52" spans="2:8" x14ac:dyDescent="0.2">
      <c r="B52" s="282"/>
      <c r="C52" s="282"/>
      <c r="D52" s="282"/>
      <c r="E52" s="282"/>
      <c r="F52" s="282"/>
      <c r="G52" s="282"/>
      <c r="H52" s="473"/>
    </row>
    <row r="53" spans="2:8" x14ac:dyDescent="0.2">
      <c r="B53" s="282"/>
      <c r="C53" s="282"/>
      <c r="D53" s="282"/>
      <c r="E53" s="282"/>
      <c r="F53" s="282"/>
      <c r="G53" s="282"/>
    </row>
    <row r="54" spans="2:8" x14ac:dyDescent="0.2">
      <c r="B54" s="282"/>
      <c r="C54" s="282"/>
      <c r="D54" s="282"/>
      <c r="E54" s="282"/>
      <c r="F54" s="282"/>
      <c r="G54" s="282"/>
    </row>
    <row r="55" spans="2:8" x14ac:dyDescent="0.2">
      <c r="B55" s="282"/>
      <c r="C55" s="282"/>
      <c r="D55" s="282"/>
      <c r="E55" s="282"/>
      <c r="F55" s="282"/>
      <c r="G55" s="282"/>
    </row>
    <row r="56" spans="2:8" x14ac:dyDescent="0.2">
      <c r="B56" s="282"/>
      <c r="C56" s="282"/>
      <c r="D56" s="282"/>
      <c r="E56" s="282"/>
      <c r="F56" s="282"/>
      <c r="G56" s="282"/>
    </row>
    <row r="57" spans="2:8" x14ac:dyDescent="0.2">
      <c r="C57" s="282"/>
      <c r="D57" s="282"/>
      <c r="E57" s="282"/>
      <c r="F57" s="282"/>
      <c r="G57" s="282"/>
    </row>
    <row r="58" spans="2:8" x14ac:dyDescent="0.2">
      <c r="B58" s="282"/>
      <c r="C58" s="282"/>
      <c r="D58" s="282"/>
      <c r="E58" s="282"/>
      <c r="F58" s="282"/>
      <c r="G58" s="282"/>
    </row>
    <row r="59" spans="2:8" x14ac:dyDescent="0.2">
      <c r="B59" s="280"/>
      <c r="C59" s="280"/>
      <c r="D59" s="280"/>
      <c r="E59" s="280"/>
      <c r="F59" s="280"/>
      <c r="G59" s="280"/>
    </row>
    <row r="60" spans="2:8" x14ac:dyDescent="0.2">
      <c r="B60" s="288"/>
      <c r="C60" s="288"/>
      <c r="D60" s="288"/>
      <c r="E60" s="288"/>
      <c r="F60" s="288"/>
      <c r="G60" s="288"/>
    </row>
    <row r="61" spans="2:8" x14ac:dyDescent="0.2">
      <c r="C61" s="282"/>
      <c r="D61" s="282"/>
      <c r="E61" s="282"/>
      <c r="F61" s="282"/>
      <c r="G61" s="282"/>
    </row>
    <row r="62" spans="2:8" x14ac:dyDescent="0.2">
      <c r="B62" s="288"/>
      <c r="C62" s="288"/>
      <c r="D62" s="288"/>
      <c r="E62" s="288"/>
      <c r="F62" s="288"/>
      <c r="G62" s="288"/>
    </row>
    <row r="63" spans="2:8" x14ac:dyDescent="0.2">
      <c r="B63" s="288"/>
      <c r="C63" s="288"/>
      <c r="D63" s="288"/>
      <c r="E63" s="288"/>
      <c r="F63" s="288"/>
      <c r="G63" s="288"/>
    </row>
    <row r="64" spans="2:8" x14ac:dyDescent="0.2">
      <c r="B64" s="288"/>
      <c r="C64" s="288"/>
      <c r="D64" s="288"/>
      <c r="E64" s="288"/>
      <c r="F64" s="288"/>
      <c r="G64" s="288"/>
    </row>
    <row r="65" spans="1:7" x14ac:dyDescent="0.2">
      <c r="B65" s="288"/>
      <c r="C65" s="288"/>
      <c r="D65" s="288"/>
      <c r="E65" s="288"/>
      <c r="F65" s="288"/>
      <c r="G65" s="288"/>
    </row>
    <row r="66" spans="1:7" s="6" customFormat="1" x14ac:dyDescent="0.2">
      <c r="A66" s="2"/>
      <c r="B66" s="288"/>
      <c r="C66" s="288"/>
      <c r="D66" s="288"/>
      <c r="E66" s="288"/>
      <c r="F66" s="288"/>
      <c r="G66" s="288"/>
    </row>
    <row r="67" spans="1:7" s="6" customFormat="1" x14ac:dyDescent="0.2">
      <c r="A67" s="2"/>
      <c r="B67" s="2"/>
      <c r="C67" s="282"/>
      <c r="D67" s="282"/>
      <c r="E67" s="282"/>
      <c r="F67" s="282"/>
      <c r="G67" s="282"/>
    </row>
    <row r="68" spans="1:7" s="6" customFormat="1" x14ac:dyDescent="0.2">
      <c r="A68" s="2"/>
      <c r="B68" s="288"/>
      <c r="C68" s="288"/>
      <c r="D68" s="288"/>
      <c r="E68" s="288"/>
      <c r="F68" s="288"/>
      <c r="G68" s="288"/>
    </row>
    <row r="69" spans="1:7" s="6" customFormat="1" x14ac:dyDescent="0.2">
      <c r="A69" s="2"/>
      <c r="B69" s="2"/>
      <c r="C69" s="282"/>
      <c r="D69" s="282"/>
      <c r="E69" s="282"/>
      <c r="F69" s="282"/>
      <c r="G69" s="282"/>
    </row>
    <row r="70" spans="1:7" s="6" customFormat="1" x14ac:dyDescent="0.2">
      <c r="A70" s="2"/>
      <c r="B70" s="282"/>
      <c r="C70" s="282"/>
      <c r="D70" s="282"/>
      <c r="E70" s="282"/>
      <c r="F70" s="282"/>
      <c r="G70" s="282"/>
    </row>
    <row r="71" spans="1:7" s="6" customFormat="1" x14ac:dyDescent="0.2">
      <c r="A71" s="2"/>
      <c r="B71" s="288"/>
      <c r="C71" s="288"/>
      <c r="D71" s="288"/>
      <c r="E71" s="288"/>
      <c r="F71" s="288"/>
      <c r="G71" s="288"/>
    </row>
    <row r="72" spans="1:7" s="6" customFormat="1" x14ac:dyDescent="0.2">
      <c r="A72" s="2"/>
      <c r="B72" s="288"/>
      <c r="C72" s="288"/>
      <c r="D72" s="288"/>
      <c r="E72" s="288"/>
      <c r="F72" s="288"/>
      <c r="G72" s="288"/>
    </row>
    <row r="73" spans="1:7" s="6" customFormat="1" x14ac:dyDescent="0.2">
      <c r="A73" s="2"/>
      <c r="B73" s="2"/>
      <c r="C73" s="282"/>
      <c r="D73" s="282"/>
      <c r="E73" s="282"/>
      <c r="F73" s="282"/>
      <c r="G73" s="282"/>
    </row>
    <row r="74" spans="1:7" s="6" customFormat="1" x14ac:dyDescent="0.2">
      <c r="A74" s="2"/>
      <c r="B74" s="282"/>
      <c r="C74" s="282"/>
      <c r="D74" s="282"/>
      <c r="E74" s="282"/>
      <c r="F74" s="282"/>
      <c r="G74" s="282"/>
    </row>
    <row r="75" spans="1:7" s="6" customFormat="1" x14ac:dyDescent="0.2">
      <c r="A75" s="2"/>
      <c r="B75" s="288"/>
      <c r="C75" s="288"/>
      <c r="D75" s="288"/>
      <c r="E75" s="288"/>
      <c r="F75" s="288"/>
      <c r="G75" s="288"/>
    </row>
    <row r="76" spans="1:7" s="6" customFormat="1" x14ac:dyDescent="0.2">
      <c r="A76" s="2"/>
      <c r="B76" s="288"/>
      <c r="C76" s="288"/>
      <c r="D76" s="288"/>
      <c r="E76" s="288"/>
      <c r="F76" s="288"/>
      <c r="G76" s="288"/>
    </row>
    <row r="77" spans="1:7" s="6" customFormat="1" x14ac:dyDescent="0.2">
      <c r="A77" s="2"/>
      <c r="B77" s="288"/>
      <c r="C77" s="288"/>
      <c r="D77" s="288"/>
      <c r="E77" s="288"/>
      <c r="F77" s="288"/>
      <c r="G77" s="288"/>
    </row>
    <row r="78" spans="1:7" s="6" customFormat="1" x14ac:dyDescent="0.2">
      <c r="A78" s="2"/>
      <c r="B78" s="282"/>
      <c r="C78" s="282"/>
      <c r="D78" s="282"/>
      <c r="E78" s="282"/>
      <c r="F78" s="282"/>
      <c r="G78" s="282"/>
    </row>
    <row r="79" spans="1:7" s="6" customFormat="1" x14ac:dyDescent="0.2">
      <c r="A79" s="2"/>
      <c r="B79" s="282"/>
      <c r="C79" s="282"/>
      <c r="D79" s="282"/>
      <c r="E79" s="282"/>
      <c r="F79" s="282"/>
      <c r="G79" s="282"/>
    </row>
    <row r="80" spans="1:7" s="6" customFormat="1" x14ac:dyDescent="0.2">
      <c r="A80" s="2"/>
      <c r="B80" s="282"/>
      <c r="C80" s="282"/>
      <c r="D80" s="282"/>
      <c r="E80" s="282"/>
      <c r="F80" s="282"/>
      <c r="G80" s="282"/>
    </row>
    <row r="81" spans="1:7" s="6" customFormat="1" x14ac:dyDescent="0.2">
      <c r="A81" s="2"/>
      <c r="B81" s="282"/>
      <c r="C81" s="282"/>
      <c r="D81" s="282"/>
      <c r="E81" s="282"/>
      <c r="F81" s="282"/>
      <c r="G81" s="282"/>
    </row>
    <row r="82" spans="1:7" s="6" customFormat="1" x14ac:dyDescent="0.2">
      <c r="A82" s="2"/>
      <c r="B82" s="2"/>
      <c r="C82" s="288"/>
      <c r="D82" s="288"/>
      <c r="E82" s="288"/>
      <c r="F82" s="288"/>
      <c r="G82" s="288"/>
    </row>
    <row r="83" spans="1:7" s="6" customFormat="1" x14ac:dyDescent="0.2">
      <c r="A83" s="2"/>
      <c r="B83" s="282"/>
      <c r="C83" s="282"/>
      <c r="D83" s="282"/>
      <c r="E83" s="282"/>
      <c r="F83" s="282"/>
      <c r="G83" s="282"/>
    </row>
    <row r="84" spans="1:7" s="6" customFormat="1" x14ac:dyDescent="0.2">
      <c r="A84" s="2"/>
      <c r="B84" s="282"/>
      <c r="C84" s="282"/>
      <c r="D84" s="282"/>
      <c r="E84" s="282"/>
      <c r="F84" s="282"/>
      <c r="G84" s="282"/>
    </row>
    <row r="85" spans="1:7" s="6" customFormat="1" x14ac:dyDescent="0.2">
      <c r="A85" s="2"/>
      <c r="B85" s="282"/>
      <c r="C85" s="282"/>
      <c r="D85" s="282"/>
      <c r="E85" s="282"/>
      <c r="F85" s="282"/>
      <c r="G85" s="282"/>
    </row>
  </sheetData>
  <sheetProtection sheet="1" objects="1" scenarios="1"/>
  <mergeCells count="5">
    <mergeCell ref="A46:G46"/>
    <mergeCell ref="F4:G4"/>
    <mergeCell ref="E3:H3"/>
    <mergeCell ref="A1:H1"/>
    <mergeCell ref="B6:G6"/>
  </mergeCells>
  <dataValidations count="1">
    <dataValidation type="list" allowBlank="1" showInputMessage="1" showErrorMessage="1" sqref="F4:G4">
      <formula1>$M$2:$M$4</formula1>
    </dataValidation>
  </dataValidations>
  <pageMargins left="0.31496062992125984" right="0.27559055118110237" top="0.51181102362204722" bottom="0.51181102362204722" header="0.51181102362204722" footer="0.51181102362204722"/>
  <pageSetup paperSize="9" scale="80" fitToWidth="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sheetPr>
  <dimension ref="A1:T50"/>
  <sheetViews>
    <sheetView showGridLines="0" zoomScaleNormal="100" workbookViewId="0">
      <selection activeCell="E47" sqref="E47"/>
    </sheetView>
  </sheetViews>
  <sheetFormatPr defaultRowHeight="11.25" x14ac:dyDescent="0.2"/>
  <cols>
    <col min="1" max="1" width="35.7109375" style="2" customWidth="1"/>
    <col min="2" max="2" width="11.7109375" style="2" customWidth="1"/>
    <col min="3" max="3" width="11.7109375" style="70" customWidth="1"/>
    <col min="4" max="4" width="11.7109375" style="71" customWidth="1"/>
    <col min="5" max="6" width="11.7109375" style="6" customWidth="1"/>
    <col min="7" max="8" width="1.7109375" style="6" customWidth="1"/>
    <col min="9" max="13" width="11.7109375" style="6" customWidth="1"/>
    <col min="14" max="14" width="1.7109375" style="6" customWidth="1"/>
    <col min="15" max="15" width="1.7109375" style="2" customWidth="1"/>
    <col min="16" max="20" width="11.7109375" style="2" customWidth="1"/>
    <col min="21" max="16384" width="9.140625" style="2"/>
  </cols>
  <sheetData>
    <row r="1" spans="1:20" ht="14.25" customHeight="1" x14ac:dyDescent="0.2">
      <c r="A1" s="795" t="s">
        <v>310</v>
      </c>
      <c r="B1" s="795"/>
      <c r="C1" s="795"/>
      <c r="D1" s="795"/>
      <c r="E1" s="795"/>
      <c r="F1" s="795"/>
      <c r="G1" s="795"/>
      <c r="H1" s="795"/>
      <c r="I1" s="795"/>
      <c r="J1" s="795"/>
      <c r="K1" s="465"/>
      <c r="L1" s="465"/>
      <c r="M1" s="465"/>
      <c r="N1" s="465"/>
      <c r="O1" s="1"/>
    </row>
    <row r="2" spans="1:20" ht="12.75" customHeight="1" x14ac:dyDescent="0.2">
      <c r="A2" s="206" t="s">
        <v>505</v>
      </c>
      <c r="B2" s="466"/>
      <c r="C2" s="466"/>
      <c r="D2" s="492"/>
      <c r="E2" s="304"/>
      <c r="F2" s="304"/>
      <c r="G2" s="304"/>
      <c r="H2" s="304"/>
      <c r="I2" s="304"/>
      <c r="J2" s="304"/>
    </row>
    <row r="3" spans="1:20" ht="12.75" customHeight="1" x14ac:dyDescent="0.2">
      <c r="A3" s="220" t="s">
        <v>3</v>
      </c>
      <c r="B3" s="220"/>
      <c r="C3" s="493"/>
      <c r="D3" s="492"/>
      <c r="E3" s="304"/>
      <c r="F3" s="304"/>
      <c r="G3" s="304"/>
      <c r="H3" s="304"/>
      <c r="I3" s="304"/>
      <c r="J3" s="304"/>
    </row>
    <row r="4" spans="1:20" s="22" customFormat="1" ht="11.25" customHeight="1" x14ac:dyDescent="0.2">
      <c r="A4" s="20"/>
      <c r="B4" s="20"/>
      <c r="C4" s="467"/>
      <c r="D4" s="468"/>
      <c r="E4" s="23"/>
      <c r="F4" s="23"/>
      <c r="G4" s="23"/>
      <c r="H4" s="23"/>
      <c r="I4" s="23"/>
      <c r="J4" s="23"/>
      <c r="K4" s="23"/>
      <c r="L4" s="23"/>
      <c r="M4" s="23"/>
      <c r="N4" s="23"/>
    </row>
    <row r="5" spans="1:20" x14ac:dyDescent="0.2">
      <c r="A5" s="27"/>
      <c r="B5" s="796" t="s">
        <v>290</v>
      </c>
      <c r="C5" s="796"/>
      <c r="D5" s="796"/>
      <c r="E5" s="796"/>
      <c r="F5" s="796"/>
      <c r="G5" s="470"/>
      <c r="H5" s="470"/>
      <c r="I5" s="793" t="s">
        <v>291</v>
      </c>
      <c r="J5" s="793"/>
      <c r="K5" s="793"/>
      <c r="L5" s="793"/>
      <c r="M5" s="793"/>
      <c r="N5" s="470"/>
      <c r="O5" s="470"/>
      <c r="P5" s="793" t="s">
        <v>315</v>
      </c>
      <c r="Q5" s="793"/>
      <c r="R5" s="793"/>
      <c r="S5" s="793"/>
      <c r="T5" s="793"/>
    </row>
    <row r="6" spans="1:20" x14ac:dyDescent="0.2">
      <c r="A6" s="13"/>
      <c r="B6" s="794" t="s">
        <v>311</v>
      </c>
      <c r="C6" s="794"/>
      <c r="D6" s="794"/>
      <c r="E6" s="794"/>
      <c r="F6" s="794"/>
      <c r="G6" s="471"/>
      <c r="H6" s="471"/>
      <c r="I6" s="794" t="s">
        <v>311</v>
      </c>
      <c r="J6" s="794"/>
      <c r="K6" s="794"/>
      <c r="L6" s="794"/>
      <c r="M6" s="794"/>
      <c r="N6" s="471"/>
      <c r="O6" s="471"/>
      <c r="P6" s="794" t="s">
        <v>311</v>
      </c>
      <c r="Q6" s="794"/>
      <c r="R6" s="794"/>
      <c r="S6" s="794"/>
      <c r="T6" s="794"/>
    </row>
    <row r="7" spans="1:20" ht="33.75" x14ac:dyDescent="0.2">
      <c r="A7" s="222"/>
      <c r="B7" s="208" t="s">
        <v>460</v>
      </c>
      <c r="C7" s="208" t="s">
        <v>293</v>
      </c>
      <c r="D7" s="208" t="s">
        <v>294</v>
      </c>
      <c r="E7" s="208" t="s">
        <v>295</v>
      </c>
      <c r="F7" s="208" t="s">
        <v>312</v>
      </c>
      <c r="G7" s="276"/>
      <c r="H7" s="36"/>
      <c r="I7" s="208" t="s">
        <v>460</v>
      </c>
      <c r="J7" s="208" t="s">
        <v>293</v>
      </c>
      <c r="K7" s="208" t="s">
        <v>294</v>
      </c>
      <c r="L7" s="208" t="s">
        <v>295</v>
      </c>
      <c r="M7" s="208" t="s">
        <v>312</v>
      </c>
      <c r="N7" s="276"/>
      <c r="O7" s="36"/>
      <c r="P7" s="208" t="s">
        <v>460</v>
      </c>
      <c r="Q7" s="208" t="s">
        <v>293</v>
      </c>
      <c r="R7" s="208" t="s">
        <v>294</v>
      </c>
      <c r="S7" s="208" t="s">
        <v>295</v>
      </c>
      <c r="T7" s="208" t="s">
        <v>312</v>
      </c>
    </row>
    <row r="8" spans="1:20" x14ac:dyDescent="0.2">
      <c r="B8" s="37"/>
      <c r="C8" s="37"/>
      <c r="D8" s="37"/>
      <c r="E8" s="37"/>
      <c r="F8" s="37"/>
      <c r="G8" s="277"/>
      <c r="H8" s="37"/>
      <c r="I8" s="37"/>
      <c r="J8" s="37"/>
      <c r="K8" s="37"/>
      <c r="L8" s="37"/>
      <c r="M8" s="37"/>
      <c r="N8" s="277"/>
      <c r="O8" s="37"/>
    </row>
    <row r="9" spans="1:20" x14ac:dyDescent="0.2">
      <c r="A9" s="38" t="s">
        <v>313</v>
      </c>
      <c r="B9" s="282">
        <f>'SQL 3cd'!L10</f>
        <v>158</v>
      </c>
      <c r="C9" s="282">
        <f>'SQL 3cd'!M10</f>
        <v>365</v>
      </c>
      <c r="D9" s="282">
        <f>'SQL 3cd'!N10</f>
        <v>653</v>
      </c>
      <c r="E9" s="282">
        <f>'SQL 3cd'!O10</f>
        <v>25</v>
      </c>
      <c r="F9" s="282">
        <f>'SQL 3cd'!Q10</f>
        <v>1201</v>
      </c>
      <c r="G9" s="472"/>
      <c r="H9" s="282"/>
      <c r="I9" s="282">
        <f>'SQL 3cd'!L37</f>
        <v>158</v>
      </c>
      <c r="J9" s="282">
        <f>'SQL 3cd'!M37</f>
        <v>365</v>
      </c>
      <c r="K9" s="282">
        <f>'SQL 3cd'!N37</f>
        <v>653</v>
      </c>
      <c r="L9" s="282">
        <f>'SQL 3cd'!O37</f>
        <v>25</v>
      </c>
      <c r="M9" s="282">
        <f>'SQL 3cd'!Q37</f>
        <v>1201</v>
      </c>
      <c r="N9" s="472"/>
      <c r="O9" s="282"/>
      <c r="P9" s="282">
        <f>'SQL 3cd'!L64</f>
        <v>158</v>
      </c>
      <c r="Q9" s="282">
        <f>'SQL 3cd'!M64</f>
        <v>365</v>
      </c>
      <c r="R9" s="282">
        <f>'SQL 3cd'!N64</f>
        <v>653</v>
      </c>
      <c r="S9" s="282">
        <f>'SQL 3cd'!O64</f>
        <v>25</v>
      </c>
      <c r="T9" s="282">
        <f>'SQL 3cd'!Q64</f>
        <v>1201</v>
      </c>
    </row>
    <row r="10" spans="1:20" x14ac:dyDescent="0.2">
      <c r="A10" s="38"/>
      <c r="C10" s="2"/>
      <c r="D10" s="2"/>
      <c r="E10" s="2"/>
      <c r="F10" s="2"/>
      <c r="G10" s="472"/>
      <c r="H10" s="282"/>
      <c r="I10" s="2"/>
      <c r="J10" s="2"/>
      <c r="K10" s="2"/>
      <c r="L10" s="2"/>
      <c r="M10" s="2"/>
      <c r="N10" s="472"/>
      <c r="O10" s="282"/>
    </row>
    <row r="11" spans="1:20" x14ac:dyDescent="0.2">
      <c r="A11" s="474" t="s">
        <v>9</v>
      </c>
      <c r="B11" s="282">
        <f>'SQL 3cd'!L11</f>
        <v>30131</v>
      </c>
      <c r="C11" s="282">
        <f>'SQL 3cd'!M11</f>
        <v>71100</v>
      </c>
      <c r="D11" s="282">
        <f>'SQL 3cd'!N11</f>
        <v>126509</v>
      </c>
      <c r="E11" s="282">
        <f>'SQL 3cd'!O11</f>
        <v>5197</v>
      </c>
      <c r="F11" s="282">
        <f>'SQL 3cd'!Q11</f>
        <v>232937</v>
      </c>
      <c r="G11" s="475"/>
      <c r="H11" s="280"/>
      <c r="I11" s="282">
        <f>'SQL 3cd'!L38</f>
        <v>30131</v>
      </c>
      <c r="J11" s="282">
        <f>'SQL 3cd'!M38</f>
        <v>71100</v>
      </c>
      <c r="K11" s="282">
        <f>'SQL 3cd'!N38</f>
        <v>126509</v>
      </c>
      <c r="L11" s="282">
        <f>'SQL 3cd'!O38</f>
        <v>5197</v>
      </c>
      <c r="M11" s="282">
        <f>'SQL 3cd'!Q38</f>
        <v>232937</v>
      </c>
      <c r="N11" s="475"/>
      <c r="O11" s="280"/>
      <c r="P11" s="282">
        <f>'SQL 3cd'!L65</f>
        <v>30131</v>
      </c>
      <c r="Q11" s="282">
        <f>'SQL 3cd'!M65</f>
        <v>71100</v>
      </c>
      <c r="R11" s="282">
        <f>'SQL 3cd'!N65</f>
        <v>126509</v>
      </c>
      <c r="S11" s="282">
        <f>'SQL 3cd'!O65</f>
        <v>5197</v>
      </c>
      <c r="T11" s="282">
        <f>'SQL 3cd'!Q65</f>
        <v>232937</v>
      </c>
    </row>
    <row r="12" spans="1:20" x14ac:dyDescent="0.2">
      <c r="A12" s="474"/>
      <c r="B12" s="280"/>
      <c r="C12" s="280"/>
      <c r="D12" s="280"/>
      <c r="E12" s="280"/>
      <c r="F12" s="280"/>
      <c r="G12" s="475"/>
      <c r="H12" s="280"/>
      <c r="I12" s="280"/>
      <c r="J12" s="280"/>
      <c r="K12" s="280"/>
      <c r="L12" s="280"/>
      <c r="M12" s="280"/>
      <c r="N12" s="475"/>
      <c r="O12" s="280"/>
      <c r="P12" s="280"/>
      <c r="Q12" s="280"/>
      <c r="R12" s="280"/>
      <c r="S12" s="280"/>
      <c r="T12" s="280"/>
    </row>
    <row r="13" spans="1:20" x14ac:dyDescent="0.2">
      <c r="A13" s="476" t="s">
        <v>299</v>
      </c>
      <c r="B13" s="288">
        <f>ROUND('SQL 3cd'!L12/'SQL 3cd'!L$11*100,1)</f>
        <v>98.3</v>
      </c>
      <c r="C13" s="288">
        <f>ROUND('SQL 3cd'!M12/'SQL 3cd'!M$11*100,1)</f>
        <v>98.5</v>
      </c>
      <c r="D13" s="288">
        <f>ROUND('SQL 3cd'!N12/'SQL 3cd'!N$11*100,1)</f>
        <v>98.9</v>
      </c>
      <c r="E13" s="288">
        <f>ROUND('SQL 3cd'!O12/'SQL 3cd'!O$11*100,1)</f>
        <v>99.3</v>
      </c>
      <c r="F13" s="288">
        <f>ROUND('SQL 3cd'!Q12/'SQL 3cd'!Q$11*100,1)</f>
        <v>98.7</v>
      </c>
      <c r="G13" s="306"/>
      <c r="H13" s="288"/>
      <c r="I13" s="288">
        <f>ROUND('SQL 3cd'!L39/'SQL 3cd'!L$38*100,1)</f>
        <v>96.3</v>
      </c>
      <c r="J13" s="288">
        <f>ROUND('SQL 3cd'!M39/'SQL 3cd'!M$38*100,1)</f>
        <v>96.7</v>
      </c>
      <c r="K13" s="288">
        <f>ROUND('SQL 3cd'!N39/'SQL 3cd'!N$38*100,1)</f>
        <v>97.5</v>
      </c>
      <c r="L13" s="288">
        <f>ROUND('SQL 3cd'!O39/'SQL 3cd'!O$38*100,1)</f>
        <v>98.6</v>
      </c>
      <c r="M13" s="288">
        <f>ROUND('SQL 3cd'!Q39/'SQL 3cd'!Q$38*100,1)</f>
        <v>97.1</v>
      </c>
      <c r="N13" s="306"/>
      <c r="O13" s="288"/>
      <c r="P13" s="288">
        <f>ROUND('SQL 3cd'!L66/'SQL 3cd'!L$65*100,1)</f>
        <v>96.3</v>
      </c>
      <c r="Q13" s="288">
        <f>ROUND('SQL 3cd'!M66/'SQL 3cd'!M$65*100,1)</f>
        <v>96.7</v>
      </c>
      <c r="R13" s="288">
        <f>ROUND('SQL 3cd'!N66/'SQL 3cd'!N$65*100,1)</f>
        <v>97.5</v>
      </c>
      <c r="S13" s="288">
        <f>ROUND('SQL 3cd'!O66/'SQL 3cd'!O$65*100,1)</f>
        <v>98.5</v>
      </c>
      <c r="T13" s="288">
        <f>ROUND('SQL 3cd'!Q66/'SQL 3cd'!Q$65*100,1)</f>
        <v>97.2</v>
      </c>
    </row>
    <row r="14" spans="1:20" x14ac:dyDescent="0.2">
      <c r="A14" s="476"/>
      <c r="C14" s="2"/>
      <c r="D14" s="2"/>
      <c r="E14" s="2"/>
      <c r="F14" s="2"/>
      <c r="G14" s="306"/>
      <c r="H14" s="288"/>
      <c r="I14" s="2"/>
      <c r="J14" s="2"/>
      <c r="K14" s="2"/>
      <c r="L14" s="2"/>
      <c r="M14" s="282"/>
      <c r="N14" s="306"/>
      <c r="O14" s="288"/>
    </row>
    <row r="15" spans="1:20" ht="22.5" x14ac:dyDescent="0.2">
      <c r="A15" s="477" t="s">
        <v>300</v>
      </c>
      <c r="B15" s="288"/>
      <c r="C15" s="288"/>
      <c r="D15" s="288"/>
      <c r="E15" s="288"/>
      <c r="F15" s="288"/>
      <c r="G15" s="306"/>
      <c r="H15" s="288"/>
      <c r="I15" s="288"/>
      <c r="J15" s="288"/>
      <c r="K15" s="288"/>
      <c r="L15" s="288"/>
      <c r="M15" s="288"/>
      <c r="N15" s="306"/>
      <c r="O15" s="288"/>
      <c r="P15" s="288"/>
      <c r="Q15" s="288"/>
      <c r="R15" s="288"/>
      <c r="S15" s="288"/>
      <c r="T15" s="288"/>
    </row>
    <row r="16" spans="1:20" x14ac:dyDescent="0.2">
      <c r="A16" s="478" t="s">
        <v>15</v>
      </c>
      <c r="B16" s="288">
        <f>ROUND('SQL 3cd'!L13/'SQL 3cd'!L$11*100,1)</f>
        <v>79.900000000000006</v>
      </c>
      <c r="C16" s="288">
        <f>ROUND('SQL 3cd'!M13/'SQL 3cd'!M$11*100,1)</f>
        <v>81.7</v>
      </c>
      <c r="D16" s="288">
        <f>ROUND('SQL 3cd'!N13/'SQL 3cd'!N$11*100,1)</f>
        <v>84.3</v>
      </c>
      <c r="E16" s="288">
        <f>ROUND('SQL 3cd'!O13/'SQL 3cd'!O$11*100,1)</f>
        <v>86.6</v>
      </c>
      <c r="F16" s="288">
        <f>ROUND('SQL 3cd'!Q13/'SQL 3cd'!Q$11*100,1)</f>
        <v>83</v>
      </c>
      <c r="G16" s="306"/>
      <c r="H16" s="288"/>
      <c r="I16" s="288">
        <f>ROUND('SQL 3cd'!L40/'SQL 3cd'!L$38*100,1)</f>
        <v>67.400000000000006</v>
      </c>
      <c r="J16" s="288">
        <f>ROUND('SQL 3cd'!M40/'SQL 3cd'!M$38*100,1)</f>
        <v>70.7</v>
      </c>
      <c r="K16" s="288">
        <f>ROUND('SQL 3cd'!N40/'SQL 3cd'!N$38*100,1)</f>
        <v>74.900000000000006</v>
      </c>
      <c r="L16" s="288">
        <f>ROUND('SQL 3cd'!O40/'SQL 3cd'!O$38*100,1)</f>
        <v>78.8</v>
      </c>
      <c r="M16" s="288">
        <f>ROUND('SQL 3cd'!Q40/'SQL 3cd'!Q$38*100,1)</f>
        <v>72.7</v>
      </c>
      <c r="N16" s="306"/>
      <c r="O16" s="288"/>
      <c r="P16" s="288">
        <f>ROUND('SQL 3cd'!L67/'SQL 3cd'!L$65*100,1)</f>
        <v>68</v>
      </c>
      <c r="Q16" s="288">
        <f>ROUND('SQL 3cd'!M67/'SQL 3cd'!M$65*100,1)</f>
        <v>71.3</v>
      </c>
      <c r="R16" s="288">
        <f>ROUND('SQL 3cd'!N67/'SQL 3cd'!N$65*100,1)</f>
        <v>75.5</v>
      </c>
      <c r="S16" s="288">
        <f>ROUND('SQL 3cd'!O67/'SQL 3cd'!O$65*100,1)</f>
        <v>79.5</v>
      </c>
      <c r="T16" s="288">
        <f>ROUND('SQL 3cd'!Q67/'SQL 3cd'!Q$65*100,1)</f>
        <v>73.400000000000006</v>
      </c>
    </row>
    <row r="17" spans="1:20" x14ac:dyDescent="0.2">
      <c r="A17" s="479" t="s">
        <v>301</v>
      </c>
      <c r="B17" s="288">
        <f>ROUND('SQL 3cd'!L14/'SQL 3cd'!L$11*100,1)</f>
        <v>61</v>
      </c>
      <c r="C17" s="288">
        <f>ROUND('SQL 3cd'!M14/'SQL 3cd'!M$11*100,1)</f>
        <v>64.900000000000006</v>
      </c>
      <c r="D17" s="288">
        <f>ROUND('SQL 3cd'!N14/'SQL 3cd'!N$11*100,1)</f>
        <v>70</v>
      </c>
      <c r="E17" s="288">
        <f>ROUND('SQL 3cd'!O14/'SQL 3cd'!O$11*100,1)</f>
        <v>74.8</v>
      </c>
      <c r="F17" s="288">
        <f>ROUND('SQL 3cd'!Q14/'SQL 3cd'!Q$11*100,1)</f>
        <v>67.400000000000006</v>
      </c>
      <c r="G17" s="306"/>
      <c r="H17" s="288"/>
      <c r="I17" s="288">
        <f>ROUND('SQL 3cd'!L41/'SQL 3cd'!L$38*100,1)</f>
        <v>57.1</v>
      </c>
      <c r="J17" s="288">
        <f>ROUND('SQL 3cd'!M41/'SQL 3cd'!M$38*100,1)</f>
        <v>61.2</v>
      </c>
      <c r="K17" s="288">
        <f>ROUND('SQL 3cd'!N41/'SQL 3cd'!N$38*100,1)</f>
        <v>66.2</v>
      </c>
      <c r="L17" s="288">
        <f>ROUND('SQL 3cd'!O41/'SQL 3cd'!O$38*100,1)</f>
        <v>71.5</v>
      </c>
      <c r="M17" s="288">
        <f>ROUND('SQL 3cd'!Q41/'SQL 3cd'!Q$38*100,1)</f>
        <v>63.6</v>
      </c>
      <c r="N17" s="306"/>
      <c r="O17" s="288"/>
      <c r="P17" s="288">
        <f>ROUND('SQL 3cd'!L68/'SQL 3cd'!L$65*100,1)</f>
        <v>59.8</v>
      </c>
      <c r="Q17" s="288">
        <f>ROUND('SQL 3cd'!M68/'SQL 3cd'!M$65*100,1)</f>
        <v>63.6</v>
      </c>
      <c r="R17" s="288">
        <f>ROUND('SQL 3cd'!N68/'SQL 3cd'!N$65*100,1)</f>
        <v>68.8</v>
      </c>
      <c r="S17" s="288">
        <f>ROUND('SQL 3cd'!O68/'SQL 3cd'!O$65*100,1)</f>
        <v>73.900000000000006</v>
      </c>
      <c r="T17" s="288">
        <f>ROUND('SQL 3cd'!Q68/'SQL 3cd'!Q$65*100,1)</f>
        <v>66.2</v>
      </c>
    </row>
    <row r="18" spans="1:20" x14ac:dyDescent="0.2">
      <c r="A18" s="478" t="s">
        <v>17</v>
      </c>
      <c r="B18" s="288">
        <f>ROUND('SQL 3cd'!L15/'SQL 3cd'!L$11*100,1)</f>
        <v>97.3</v>
      </c>
      <c r="C18" s="288">
        <f>ROUND('SQL 3cd'!M15/'SQL 3cd'!M$11*100,1)</f>
        <v>97.8</v>
      </c>
      <c r="D18" s="288">
        <f>ROUND('SQL 3cd'!N15/'SQL 3cd'!N$11*100,1)</f>
        <v>98.4</v>
      </c>
      <c r="E18" s="288">
        <f>ROUND('SQL 3cd'!O15/'SQL 3cd'!O$11*100,1)</f>
        <v>98.9</v>
      </c>
      <c r="F18" s="288">
        <f>ROUND('SQL 3cd'!Q15/'SQL 3cd'!Q$11*100,1)</f>
        <v>98</v>
      </c>
      <c r="G18" s="306"/>
      <c r="H18" s="288"/>
      <c r="I18" s="288">
        <f>ROUND('SQL 3cd'!L42/'SQL 3cd'!L$38*100,1)</f>
        <v>95.1</v>
      </c>
      <c r="J18" s="288">
        <f>ROUND('SQL 3cd'!M42/'SQL 3cd'!M$38*100,1)</f>
        <v>95.7</v>
      </c>
      <c r="K18" s="288">
        <f>ROUND('SQL 3cd'!N42/'SQL 3cd'!N$38*100,1)</f>
        <v>96.8</v>
      </c>
      <c r="L18" s="288">
        <f>ROUND('SQL 3cd'!O42/'SQL 3cd'!O$38*100,1)</f>
        <v>98</v>
      </c>
      <c r="M18" s="288">
        <f>ROUND('SQL 3cd'!Q42/'SQL 3cd'!Q$38*100,1)</f>
        <v>96.2</v>
      </c>
      <c r="N18" s="306"/>
      <c r="O18" s="288"/>
      <c r="P18" s="288">
        <f>ROUND('SQL 3cd'!L69/'SQL 3cd'!L$65*100,1)</f>
        <v>95.1</v>
      </c>
      <c r="Q18" s="288">
        <f>ROUND('SQL 3cd'!M69/'SQL 3cd'!M$65*100,1)</f>
        <v>95.7</v>
      </c>
      <c r="R18" s="288">
        <f>ROUND('SQL 3cd'!N69/'SQL 3cd'!N$65*100,1)</f>
        <v>96.8</v>
      </c>
      <c r="S18" s="288">
        <f>ROUND('SQL 3cd'!O69/'SQL 3cd'!O$65*100,1)</f>
        <v>98</v>
      </c>
      <c r="T18" s="288">
        <f>ROUND('SQL 3cd'!Q69/'SQL 3cd'!Q$65*100,1)</f>
        <v>96.3</v>
      </c>
    </row>
    <row r="19" spans="1:20" x14ac:dyDescent="0.2">
      <c r="A19" s="479" t="s">
        <v>302</v>
      </c>
      <c r="B19" s="288">
        <f>ROUND('SQL 3cd'!L16/'SQL 3cd'!L$11*100,1)</f>
        <v>94.4</v>
      </c>
      <c r="C19" s="288">
        <f>ROUND('SQL 3cd'!M16/'SQL 3cd'!M$11*100,1)</f>
        <v>95.2</v>
      </c>
      <c r="D19" s="288">
        <f>ROUND('SQL 3cd'!N16/'SQL 3cd'!N$11*100,1)</f>
        <v>96.5</v>
      </c>
      <c r="E19" s="288">
        <f>ROUND('SQL 3cd'!O16/'SQL 3cd'!O$11*100,1)</f>
        <v>97.5</v>
      </c>
      <c r="F19" s="288">
        <f>ROUND('SQL 3cd'!Q16/'SQL 3cd'!Q$11*100,1)</f>
        <v>95.9</v>
      </c>
      <c r="G19" s="306"/>
      <c r="H19" s="288"/>
      <c r="I19" s="288">
        <f>ROUND('SQL 3cd'!L43/'SQL 3cd'!L$38*100,1)</f>
        <v>91.7</v>
      </c>
      <c r="J19" s="288">
        <f>ROUND('SQL 3cd'!M43/'SQL 3cd'!M$38*100,1)</f>
        <v>93.6</v>
      </c>
      <c r="K19" s="288">
        <f>ROUND('SQL 3cd'!N43/'SQL 3cd'!N$38*100,1)</f>
        <v>95.2</v>
      </c>
      <c r="L19" s="288">
        <f>ROUND('SQL 3cd'!O43/'SQL 3cd'!O$38*100,1)</f>
        <v>96.9</v>
      </c>
      <c r="M19" s="288">
        <f>ROUND('SQL 3cd'!Q43/'SQL 3cd'!Q$38*100,1)</f>
        <v>94.3</v>
      </c>
      <c r="N19" s="306"/>
      <c r="O19" s="288"/>
      <c r="P19" s="288">
        <f>ROUND('SQL 3cd'!L70/'SQL 3cd'!L$65*100,1)</f>
        <v>93.3</v>
      </c>
      <c r="Q19" s="288">
        <f>ROUND('SQL 3cd'!M70/'SQL 3cd'!M$65*100,1)</f>
        <v>94.1</v>
      </c>
      <c r="R19" s="288">
        <f>ROUND('SQL 3cd'!N70/'SQL 3cd'!N$65*100,1)</f>
        <v>95.7</v>
      </c>
      <c r="S19" s="288">
        <f>ROUND('SQL 3cd'!O70/'SQL 3cd'!O$65*100,1)</f>
        <v>97.1</v>
      </c>
      <c r="T19" s="288">
        <f>ROUND('SQL 3cd'!Q70/'SQL 3cd'!Q$65*100,1)</f>
        <v>94.9</v>
      </c>
    </row>
    <row r="20" spans="1:20" x14ac:dyDescent="0.2">
      <c r="A20" s="479"/>
      <c r="C20" s="2"/>
      <c r="D20" s="2"/>
      <c r="E20" s="2"/>
      <c r="F20" s="2"/>
      <c r="G20" s="306"/>
      <c r="H20" s="288"/>
      <c r="I20" s="2"/>
      <c r="J20" s="2"/>
      <c r="K20" s="2"/>
      <c r="L20" s="2"/>
      <c r="M20" s="282"/>
      <c r="N20" s="306"/>
      <c r="O20" s="288"/>
    </row>
    <row r="21" spans="1:20" x14ac:dyDescent="0.2">
      <c r="A21" s="480" t="s">
        <v>303</v>
      </c>
      <c r="B21" s="288">
        <f>ROUND('SQL 3cd'!L17/'SQL 3cd'!L$11*100,1)</f>
        <v>99.8</v>
      </c>
      <c r="C21" s="288">
        <f>ROUND('SQL 3cd'!M17/'SQL 3cd'!M$11*100,1)</f>
        <v>99.8</v>
      </c>
      <c r="D21" s="288">
        <f>ROUND('SQL 3cd'!N17/'SQL 3cd'!N$11*100,1)</f>
        <v>99.9</v>
      </c>
      <c r="E21" s="288">
        <f>ROUND('SQL 3cd'!O17/'SQL 3cd'!O$11*100,1)</f>
        <v>99.9</v>
      </c>
      <c r="F21" s="288">
        <f>ROUND('SQL 3cd'!Q17/'SQL 3cd'!Q$11*100,1)</f>
        <v>99.8</v>
      </c>
      <c r="G21" s="306"/>
      <c r="H21" s="288"/>
      <c r="I21" s="288">
        <f>ROUND('SQL 3cd'!L44/'SQL 3cd'!L$38*100,1)</f>
        <v>99.5</v>
      </c>
      <c r="J21" s="288">
        <f>ROUND('SQL 3cd'!M44/'SQL 3cd'!M$38*100,1)</f>
        <v>99.7</v>
      </c>
      <c r="K21" s="288">
        <f>ROUND('SQL 3cd'!N44/'SQL 3cd'!N$38*100,1)</f>
        <v>99.8</v>
      </c>
      <c r="L21" s="288">
        <f>ROUND('SQL 3cd'!O44/'SQL 3cd'!O$38*100,1)</f>
        <v>99.8</v>
      </c>
      <c r="M21" s="288">
        <f>ROUND('SQL 3cd'!Q44/'SQL 3cd'!Q$38*100,1)</f>
        <v>99.7</v>
      </c>
      <c r="N21" s="306"/>
      <c r="O21" s="288"/>
      <c r="P21" s="288">
        <f>ROUND('SQL 3cd'!L71/'SQL 3cd'!L$65*100,1)</f>
        <v>99.5</v>
      </c>
      <c r="Q21" s="288">
        <f>ROUND('SQL 3cd'!M71/'SQL 3cd'!M$65*100,1)</f>
        <v>99.7</v>
      </c>
      <c r="R21" s="288">
        <f>ROUND('SQL 3cd'!N71/'SQL 3cd'!N$65*100,1)</f>
        <v>99.8</v>
      </c>
      <c r="S21" s="288">
        <f>ROUND('SQL 3cd'!O71/'SQL 3cd'!O$65*100,1)</f>
        <v>99.8</v>
      </c>
      <c r="T21" s="288">
        <f>ROUND('SQL 3cd'!Q71/'SQL 3cd'!Q$65*100,1)</f>
        <v>99.7</v>
      </c>
    </row>
    <row r="22" spans="1:20" x14ac:dyDescent="0.2">
      <c r="A22" s="480"/>
      <c r="C22" s="2"/>
      <c r="D22" s="2"/>
      <c r="E22" s="2"/>
      <c r="F22" s="2"/>
      <c r="G22" s="306"/>
      <c r="H22" s="288"/>
      <c r="I22" s="2"/>
      <c r="J22" s="2"/>
      <c r="K22" s="2"/>
      <c r="L22" s="2"/>
      <c r="M22" s="282"/>
      <c r="N22" s="306"/>
      <c r="O22" s="288"/>
    </row>
    <row r="23" spans="1:20" ht="22.5" x14ac:dyDescent="0.2">
      <c r="A23" s="477" t="s">
        <v>300</v>
      </c>
      <c r="B23" s="282"/>
      <c r="C23" s="282"/>
      <c r="D23" s="282"/>
      <c r="E23" s="282"/>
      <c r="F23" s="282"/>
      <c r="G23" s="306"/>
      <c r="H23" s="288"/>
      <c r="I23" s="282"/>
      <c r="J23" s="282"/>
      <c r="K23" s="282"/>
      <c r="L23" s="282"/>
      <c r="M23" s="282"/>
      <c r="N23" s="306"/>
      <c r="O23" s="288"/>
      <c r="P23" s="282"/>
      <c r="Q23" s="282"/>
      <c r="R23" s="282"/>
      <c r="S23" s="282"/>
      <c r="T23" s="282"/>
    </row>
    <row r="24" spans="1:20" x14ac:dyDescent="0.2">
      <c r="A24" s="478" t="s">
        <v>19</v>
      </c>
      <c r="B24" s="288">
        <f>ROUND('SQL 3cd'!L18/'SQL 3cd'!L$11*100,1)</f>
        <v>97</v>
      </c>
      <c r="C24" s="288">
        <f>ROUND('SQL 3cd'!M18/'SQL 3cd'!M$11*100,1)</f>
        <v>96.9</v>
      </c>
      <c r="D24" s="288">
        <f>ROUND('SQL 3cd'!N18/'SQL 3cd'!N$11*100,1)</f>
        <v>97.6</v>
      </c>
      <c r="E24" s="288">
        <f>ROUND('SQL 3cd'!O18/'SQL 3cd'!O$11*100,1)</f>
        <v>97.4</v>
      </c>
      <c r="F24" s="288">
        <f>ROUND('SQL 3cd'!Q18/'SQL 3cd'!Q$11*100,1)</f>
        <v>97.3</v>
      </c>
      <c r="G24" s="306"/>
      <c r="H24" s="288"/>
      <c r="I24" s="288">
        <f>ROUND('SQL 3cd'!L45/'SQL 3cd'!L$38*100,1)</f>
        <v>95.5</v>
      </c>
      <c r="J24" s="288">
        <f>ROUND('SQL 3cd'!M45/'SQL 3cd'!M$38*100,1)</f>
        <v>95.7</v>
      </c>
      <c r="K24" s="288">
        <f>ROUND('SQL 3cd'!N45/'SQL 3cd'!N$38*100,1)</f>
        <v>96.7</v>
      </c>
      <c r="L24" s="288">
        <f>ROUND('SQL 3cd'!O45/'SQL 3cd'!O$38*100,1)</f>
        <v>97.1</v>
      </c>
      <c r="M24" s="288">
        <f>ROUND('SQL 3cd'!Q45/'SQL 3cd'!Q$38*100,1)</f>
        <v>96.2</v>
      </c>
      <c r="N24" s="306"/>
      <c r="O24" s="288"/>
      <c r="P24" s="288">
        <f>ROUND('SQL 3cd'!L72/'SQL 3cd'!L$65*100,1)</f>
        <v>95.6</v>
      </c>
      <c r="Q24" s="288">
        <f>ROUND('SQL 3cd'!M72/'SQL 3cd'!M$65*100,1)</f>
        <v>95.8</v>
      </c>
      <c r="R24" s="288">
        <f>ROUND('SQL 3cd'!N72/'SQL 3cd'!N$65*100,1)</f>
        <v>96.8</v>
      </c>
      <c r="S24" s="288">
        <f>ROUND('SQL 3cd'!O72/'SQL 3cd'!O$65*100,1)</f>
        <v>97.2</v>
      </c>
      <c r="T24" s="288">
        <f>ROUND('SQL 3cd'!Q72/'SQL 3cd'!Q$65*100,1)</f>
        <v>96.3</v>
      </c>
    </row>
    <row r="25" spans="1:20" x14ac:dyDescent="0.2">
      <c r="A25" s="478" t="s">
        <v>20</v>
      </c>
      <c r="B25" s="288">
        <f>ROUND('SQL 3cd'!L19/'SQL 3cd'!L$11*100,1)</f>
        <v>99.7</v>
      </c>
      <c r="C25" s="288">
        <f>ROUND('SQL 3cd'!M19/'SQL 3cd'!M$11*100,1)</f>
        <v>99.8</v>
      </c>
      <c r="D25" s="288">
        <f>ROUND('SQL 3cd'!N19/'SQL 3cd'!N$11*100,1)</f>
        <v>99.8</v>
      </c>
      <c r="E25" s="288">
        <f>ROUND('SQL 3cd'!O19/'SQL 3cd'!O$11*100,1)</f>
        <v>99.9</v>
      </c>
      <c r="F25" s="288">
        <f>ROUND('SQL 3cd'!Q19/'SQL 3cd'!Q$11*100,1)</f>
        <v>99.8</v>
      </c>
      <c r="G25" s="306"/>
      <c r="H25" s="288"/>
      <c r="I25" s="288">
        <f>ROUND('SQL 3cd'!L46/'SQL 3cd'!L$38*100,1)</f>
        <v>99.3</v>
      </c>
      <c r="J25" s="288">
        <f>ROUND('SQL 3cd'!M46/'SQL 3cd'!M$38*100,1)</f>
        <v>99.5</v>
      </c>
      <c r="K25" s="288">
        <f>ROUND('SQL 3cd'!N46/'SQL 3cd'!N$38*100,1)</f>
        <v>99.6</v>
      </c>
      <c r="L25" s="288">
        <f>ROUND('SQL 3cd'!O46/'SQL 3cd'!O$38*100,1)</f>
        <v>99.7</v>
      </c>
      <c r="M25" s="288">
        <f>ROUND('SQL 3cd'!Q46/'SQL 3cd'!Q$38*100,1)</f>
        <v>99.6</v>
      </c>
      <c r="N25" s="306"/>
      <c r="O25" s="288"/>
      <c r="P25" s="288">
        <f>ROUND('SQL 3cd'!L73/'SQL 3cd'!L$65*100,1)</f>
        <v>99.3</v>
      </c>
      <c r="Q25" s="288">
        <f>ROUND('SQL 3cd'!M73/'SQL 3cd'!M$65*100,1)</f>
        <v>99.5</v>
      </c>
      <c r="R25" s="288">
        <f>ROUND('SQL 3cd'!N73/'SQL 3cd'!N$65*100,1)</f>
        <v>99.6</v>
      </c>
      <c r="S25" s="288">
        <f>ROUND('SQL 3cd'!O73/'SQL 3cd'!O$65*100,1)</f>
        <v>99.7</v>
      </c>
      <c r="T25" s="288">
        <f>ROUND('SQL 3cd'!Q73/'SQL 3cd'!Q$65*100,1)</f>
        <v>99.6</v>
      </c>
    </row>
    <row r="26" spans="1:20" x14ac:dyDescent="0.2">
      <c r="A26" s="478"/>
      <c r="C26" s="2"/>
      <c r="D26" s="2"/>
      <c r="E26" s="2"/>
      <c r="F26" s="2"/>
      <c r="G26" s="306"/>
      <c r="H26" s="288"/>
      <c r="I26" s="2"/>
      <c r="J26" s="2"/>
      <c r="K26" s="2"/>
      <c r="L26" s="2"/>
      <c r="M26" s="282"/>
      <c r="N26" s="306"/>
      <c r="O26" s="288"/>
    </row>
    <row r="27" spans="1:20" x14ac:dyDescent="0.2">
      <c r="A27" s="481" t="s">
        <v>14</v>
      </c>
      <c r="B27" s="282"/>
      <c r="C27" s="282"/>
      <c r="D27" s="282"/>
      <c r="E27" s="282"/>
      <c r="F27" s="282"/>
      <c r="G27" s="306"/>
      <c r="H27" s="288"/>
      <c r="I27" s="282"/>
      <c r="J27" s="282"/>
      <c r="K27" s="282"/>
      <c r="L27" s="282"/>
      <c r="M27" s="282"/>
      <c r="N27" s="306"/>
      <c r="O27" s="288"/>
      <c r="P27" s="282"/>
      <c r="Q27" s="282"/>
      <c r="R27" s="282"/>
      <c r="S27" s="282"/>
      <c r="T27" s="282"/>
    </row>
    <row r="28" spans="1:20" x14ac:dyDescent="0.2">
      <c r="A28" s="482" t="s">
        <v>304</v>
      </c>
      <c r="B28" s="288">
        <f>ROUND('SQL 3cd'!L20/'SQL 3cd'!L$11*100,1)</f>
        <v>40.799999999999997</v>
      </c>
      <c r="C28" s="288">
        <f>ROUND('SQL 3cd'!M20/'SQL 3cd'!M$11*100,1)</f>
        <v>41.4</v>
      </c>
      <c r="D28" s="288">
        <f>ROUND('SQL 3cd'!N20/'SQL 3cd'!N$11*100,1)</f>
        <v>49</v>
      </c>
      <c r="E28" s="288">
        <f>ROUND('SQL 3cd'!O20/'SQL 3cd'!O$11*100,1)</f>
        <v>53</v>
      </c>
      <c r="F28" s="288">
        <f>ROUND('SQL 3cd'!Q20/'SQL 3cd'!Q$11*100,1)</f>
        <v>45.7</v>
      </c>
      <c r="G28" s="306"/>
      <c r="H28" s="288"/>
      <c r="I28" s="288">
        <f>ROUND('SQL 3cd'!L47/'SQL 3cd'!L$38*100,1)</f>
        <v>40.200000000000003</v>
      </c>
      <c r="J28" s="288">
        <f>ROUND('SQL 3cd'!M47/'SQL 3cd'!M$38*100,1)</f>
        <v>41.3</v>
      </c>
      <c r="K28" s="288">
        <f>ROUND('SQL 3cd'!N47/'SQL 3cd'!N$38*100,1)</f>
        <v>48.8</v>
      </c>
      <c r="L28" s="288">
        <f>ROUND('SQL 3cd'!O47/'SQL 3cd'!O$38*100,1)</f>
        <v>53</v>
      </c>
      <c r="M28" s="288">
        <f>ROUND('SQL 3cd'!Q47/'SQL 3cd'!Q$38*100,1)</f>
        <v>45.5</v>
      </c>
      <c r="N28" s="306"/>
      <c r="O28" s="288"/>
      <c r="P28" s="288">
        <f>ROUND('SQL 3cd'!L74/'SQL 3cd'!L$65*100,1)</f>
        <v>40.799999999999997</v>
      </c>
      <c r="Q28" s="288">
        <f>ROUND('SQL 3cd'!M74/'SQL 3cd'!M$65*100,1)</f>
        <v>41.4</v>
      </c>
      <c r="R28" s="288">
        <f>ROUND('SQL 3cd'!N74/'SQL 3cd'!N$65*100,1)</f>
        <v>49</v>
      </c>
      <c r="S28" s="288">
        <f>ROUND('SQL 3cd'!O74/'SQL 3cd'!O$65*100,1)</f>
        <v>53</v>
      </c>
      <c r="T28" s="288">
        <f>ROUND('SQL 3cd'!Q74/'SQL 3cd'!Q$65*100,1)</f>
        <v>45.7</v>
      </c>
    </row>
    <row r="29" spans="1:20" x14ac:dyDescent="0.2">
      <c r="A29" s="482" t="s">
        <v>305</v>
      </c>
      <c r="B29" s="288">
        <f>ROUND('SQL 3cd'!L21/'SQL 3cd'!L$11*100,1)</f>
        <v>25.8</v>
      </c>
      <c r="C29" s="288">
        <f>ROUND('SQL 3cd'!M21/'SQL 3cd'!M$11*100,1)</f>
        <v>27.1</v>
      </c>
      <c r="D29" s="288">
        <f>ROUND('SQL 3cd'!N21/'SQL 3cd'!N$11*100,1)</f>
        <v>33.700000000000003</v>
      </c>
      <c r="E29" s="288">
        <f>ROUND('SQL 3cd'!O21/'SQL 3cd'!O$11*100,1)</f>
        <v>37.1</v>
      </c>
      <c r="F29" s="288">
        <f>ROUND('SQL 3cd'!Q21/'SQL 3cd'!Q$11*100,1)</f>
        <v>30.7</v>
      </c>
      <c r="G29" s="306"/>
      <c r="H29" s="288"/>
      <c r="I29" s="288">
        <f>ROUND('SQL 3cd'!L48/'SQL 3cd'!L$38*100,1)</f>
        <v>25.4</v>
      </c>
      <c r="J29" s="288">
        <f>ROUND('SQL 3cd'!M48/'SQL 3cd'!M$38*100,1)</f>
        <v>26.9</v>
      </c>
      <c r="K29" s="288">
        <f>ROUND('SQL 3cd'!N48/'SQL 3cd'!N$38*100,1)</f>
        <v>33.4</v>
      </c>
      <c r="L29" s="288">
        <f>ROUND('SQL 3cd'!O48/'SQL 3cd'!O$38*100,1)</f>
        <v>37.1</v>
      </c>
      <c r="M29" s="288">
        <f>ROUND('SQL 3cd'!Q48/'SQL 3cd'!Q$38*100,1)</f>
        <v>30.4</v>
      </c>
      <c r="N29" s="306"/>
      <c r="O29" s="288"/>
      <c r="P29" s="288">
        <f>ROUND('SQL 3cd'!L75/'SQL 3cd'!L$65*100,1)</f>
        <v>25.8</v>
      </c>
      <c r="Q29" s="288">
        <f>ROUND('SQL 3cd'!M75/'SQL 3cd'!M$65*100,1)</f>
        <v>27.1</v>
      </c>
      <c r="R29" s="288">
        <f>ROUND('SQL 3cd'!N75/'SQL 3cd'!N$65*100,1)</f>
        <v>33.700000000000003</v>
      </c>
      <c r="S29" s="288">
        <f>ROUND('SQL 3cd'!O75/'SQL 3cd'!O$65*100,1)</f>
        <v>37.1</v>
      </c>
      <c r="T29" s="288">
        <f>ROUND('SQL 3cd'!Q75/'SQL 3cd'!Q$65*100,1)</f>
        <v>30.7</v>
      </c>
    </row>
    <row r="30" spans="1:20" x14ac:dyDescent="0.2">
      <c r="A30" s="482"/>
      <c r="B30" s="288"/>
      <c r="C30" s="288"/>
      <c r="D30" s="288"/>
      <c r="E30" s="288"/>
      <c r="F30" s="288"/>
      <c r="G30" s="306"/>
      <c r="H30" s="288"/>
      <c r="I30" s="288"/>
      <c r="J30" s="288"/>
      <c r="K30" s="288"/>
      <c r="L30" s="288"/>
      <c r="M30" s="288"/>
      <c r="N30" s="306"/>
      <c r="O30" s="288"/>
      <c r="P30" s="288"/>
      <c r="Q30" s="288"/>
      <c r="R30" s="288"/>
      <c r="S30" s="288"/>
      <c r="T30" s="288"/>
    </row>
    <row r="31" spans="1:20" ht="22.5" x14ac:dyDescent="0.2">
      <c r="A31" s="285" t="s">
        <v>306</v>
      </c>
      <c r="B31" s="282"/>
      <c r="C31" s="282"/>
      <c r="D31" s="282"/>
      <c r="E31" s="282"/>
      <c r="F31" s="282"/>
      <c r="G31" s="472"/>
      <c r="H31" s="282"/>
      <c r="I31" s="282"/>
      <c r="J31" s="282"/>
      <c r="K31" s="282"/>
      <c r="L31" s="282"/>
      <c r="M31" s="282"/>
      <c r="N31" s="472"/>
      <c r="O31" s="282"/>
      <c r="P31" s="282"/>
      <c r="Q31" s="282"/>
      <c r="R31" s="282"/>
      <c r="S31" s="282"/>
      <c r="T31" s="282"/>
    </row>
    <row r="32" spans="1:20" x14ac:dyDescent="0.2">
      <c r="A32" s="285" t="s">
        <v>226</v>
      </c>
      <c r="B32" s="282"/>
      <c r="C32" s="282"/>
      <c r="D32" s="282"/>
      <c r="E32" s="282"/>
      <c r="F32" s="282"/>
      <c r="G32" s="472"/>
      <c r="H32" s="282"/>
      <c r="I32" s="282"/>
      <c r="J32" s="282"/>
      <c r="K32" s="282"/>
      <c r="L32" s="282"/>
      <c r="M32" s="282"/>
      <c r="N32" s="472"/>
      <c r="O32" s="282"/>
      <c r="P32" s="282"/>
      <c r="Q32" s="282"/>
      <c r="R32" s="282"/>
      <c r="S32" s="282"/>
      <c r="T32" s="282"/>
    </row>
    <row r="33" spans="1:20" x14ac:dyDescent="0.2">
      <c r="A33" s="483" t="s">
        <v>228</v>
      </c>
      <c r="B33" s="282">
        <f>'SQL 3cd'!L22</f>
        <v>29299</v>
      </c>
      <c r="C33" s="282">
        <f>'SQL 3cd'!M22</f>
        <v>69532</v>
      </c>
      <c r="D33" s="282">
        <f>'SQL 3cd'!N22</f>
        <v>124032</v>
      </c>
      <c r="E33" s="282">
        <f>'SQL 3cd'!O22</f>
        <v>5133</v>
      </c>
      <c r="F33" s="282">
        <f>'SQL 3cd'!Q22</f>
        <v>227996</v>
      </c>
      <c r="G33" s="475"/>
      <c r="H33" s="280"/>
      <c r="I33" s="282">
        <f>'SQL 3cd'!L49</f>
        <v>29297</v>
      </c>
      <c r="J33" s="282">
        <f>'SQL 3cd'!M49</f>
        <v>69508</v>
      </c>
      <c r="K33" s="282">
        <f>'SQL 3cd'!N49</f>
        <v>124013</v>
      </c>
      <c r="L33" s="282">
        <f>'SQL 3cd'!O49</f>
        <v>5132</v>
      </c>
      <c r="M33" s="282">
        <f>'SQL 3cd'!Q49</f>
        <v>227950</v>
      </c>
      <c r="N33" s="475"/>
      <c r="O33" s="280"/>
      <c r="P33" s="282">
        <f>'SQL 3cd'!L76</f>
        <v>29299</v>
      </c>
      <c r="Q33" s="282">
        <f>'SQL 3cd'!M76</f>
        <v>69532</v>
      </c>
      <c r="R33" s="282">
        <f>'SQL 3cd'!N76</f>
        <v>124032</v>
      </c>
      <c r="S33" s="282">
        <f>'SQL 3cd'!O76</f>
        <v>5133</v>
      </c>
      <c r="T33" s="282">
        <f>'SQL 3cd'!Q76</f>
        <v>227996</v>
      </c>
    </row>
    <row r="34" spans="1:20" ht="22.5" x14ac:dyDescent="0.2">
      <c r="A34" s="484" t="s">
        <v>227</v>
      </c>
      <c r="B34" s="282">
        <f>'SQL 3cd'!L24</f>
        <v>73.5</v>
      </c>
      <c r="C34" s="282">
        <f>'SQL 3cd'!M24</f>
        <v>76.5</v>
      </c>
      <c r="D34" s="282">
        <f>'SQL 3cd'!N24</f>
        <v>79.900000000000006</v>
      </c>
      <c r="E34" s="282">
        <f>'SQL 3cd'!O24</f>
        <v>83.5</v>
      </c>
      <c r="F34" s="282">
        <f>'SQL 3cd'!Q24</f>
        <v>78.099999999999994</v>
      </c>
      <c r="G34" s="306"/>
      <c r="H34" s="288"/>
      <c r="I34" s="282">
        <f>'SQL 3cd'!L51</f>
        <v>70.599999999999994</v>
      </c>
      <c r="J34" s="282">
        <f>'SQL 3cd'!M51</f>
        <v>74.400000000000006</v>
      </c>
      <c r="K34" s="282">
        <f>'SQL 3cd'!N51</f>
        <v>77.5</v>
      </c>
      <c r="L34" s="282">
        <f>'SQL 3cd'!O51</f>
        <v>80.900000000000006</v>
      </c>
      <c r="M34" s="282">
        <f>'SQL 3cd'!Q51</f>
        <v>75.8</v>
      </c>
      <c r="N34" s="306"/>
      <c r="O34" s="288"/>
      <c r="P34" s="282">
        <f>'SQL 3cd'!L78</f>
        <v>73.5</v>
      </c>
      <c r="Q34" s="282">
        <f>'SQL 3cd'!M78</f>
        <v>76.5</v>
      </c>
      <c r="R34" s="282">
        <f>'SQL 3cd'!N78</f>
        <v>79.900000000000006</v>
      </c>
      <c r="S34" s="282">
        <f>'SQL 3cd'!O78</f>
        <v>83.5</v>
      </c>
      <c r="T34" s="282">
        <f>'SQL 3cd'!Q78</f>
        <v>78.099999999999994</v>
      </c>
    </row>
    <row r="35" spans="1:20" x14ac:dyDescent="0.2">
      <c r="A35" s="484"/>
      <c r="C35" s="2"/>
      <c r="D35" s="2"/>
      <c r="E35" s="2"/>
      <c r="F35" s="2"/>
      <c r="G35" s="306"/>
      <c r="H35" s="288"/>
      <c r="I35" s="2"/>
      <c r="J35" s="2"/>
      <c r="K35" s="2"/>
      <c r="L35" s="2"/>
      <c r="M35" s="2"/>
      <c r="N35" s="306"/>
      <c r="O35" s="288"/>
    </row>
    <row r="36" spans="1:20" x14ac:dyDescent="0.2">
      <c r="A36" s="485" t="s">
        <v>225</v>
      </c>
      <c r="B36" s="282"/>
      <c r="C36" s="282"/>
      <c r="D36" s="282"/>
      <c r="E36" s="282"/>
      <c r="F36" s="282"/>
      <c r="G36" s="472"/>
      <c r="H36" s="282"/>
      <c r="I36" s="282"/>
      <c r="J36" s="282"/>
      <c r="K36" s="282"/>
      <c r="L36" s="282"/>
      <c r="M36" s="282"/>
      <c r="N36" s="472"/>
      <c r="O36" s="282"/>
      <c r="P36" s="282"/>
      <c r="Q36" s="282"/>
      <c r="R36" s="282"/>
      <c r="S36" s="282"/>
      <c r="T36" s="282"/>
    </row>
    <row r="37" spans="1:20" x14ac:dyDescent="0.2">
      <c r="A37" s="483" t="s">
        <v>228</v>
      </c>
      <c r="B37" s="282">
        <f>'SQL 3cd'!L25</f>
        <v>29412</v>
      </c>
      <c r="C37" s="282">
        <f>'SQL 3cd'!M25</f>
        <v>69675</v>
      </c>
      <c r="D37" s="282">
        <f>'SQL 3cd'!N25</f>
        <v>124306</v>
      </c>
      <c r="E37" s="282">
        <f>'SQL 3cd'!O25</f>
        <v>5136</v>
      </c>
      <c r="F37" s="282">
        <f>'SQL 3cd'!Q25</f>
        <v>228529</v>
      </c>
      <c r="G37" s="475"/>
      <c r="H37" s="280"/>
      <c r="I37" s="282">
        <f>'SQL 3cd'!L52</f>
        <v>29398</v>
      </c>
      <c r="J37" s="282">
        <f>'SQL 3cd'!M52</f>
        <v>69645</v>
      </c>
      <c r="K37" s="282">
        <f>'SQL 3cd'!N52</f>
        <v>124233</v>
      </c>
      <c r="L37" s="282">
        <f>'SQL 3cd'!O52</f>
        <v>5133</v>
      </c>
      <c r="M37" s="282">
        <f>'SQL 3cd'!Q52</f>
        <v>228409</v>
      </c>
      <c r="N37" s="475"/>
      <c r="O37" s="280"/>
      <c r="P37" s="282">
        <f>'SQL 3cd'!L79</f>
        <v>29412</v>
      </c>
      <c r="Q37" s="282">
        <f>'SQL 3cd'!M79</f>
        <v>69675</v>
      </c>
      <c r="R37" s="282">
        <f>'SQL 3cd'!N79</f>
        <v>124306</v>
      </c>
      <c r="S37" s="282">
        <f>'SQL 3cd'!O79</f>
        <v>5136</v>
      </c>
      <c r="T37" s="282">
        <f>'SQL 3cd'!Q79</f>
        <v>228529</v>
      </c>
    </row>
    <row r="38" spans="1:20" ht="22.5" x14ac:dyDescent="0.2">
      <c r="A38" s="484" t="s">
        <v>227</v>
      </c>
      <c r="B38" s="282">
        <f>'SQL 3cd'!L27</f>
        <v>68.900000000000006</v>
      </c>
      <c r="C38" s="282">
        <f>'SQL 3cd'!M27</f>
        <v>71.900000000000006</v>
      </c>
      <c r="D38" s="282">
        <f>'SQL 3cd'!N27</f>
        <v>76.5</v>
      </c>
      <c r="E38" s="282">
        <f>'SQL 3cd'!O27</f>
        <v>80.2</v>
      </c>
      <c r="F38" s="282">
        <f>'SQL 3cd'!Q27</f>
        <v>74.2</v>
      </c>
      <c r="G38" s="306"/>
      <c r="H38" s="288"/>
      <c r="I38" s="282">
        <f>'SQL 3cd'!L54</f>
        <v>67.099999999999994</v>
      </c>
      <c r="J38" s="282">
        <f>'SQL 3cd'!M54</f>
        <v>69.2</v>
      </c>
      <c r="K38" s="282">
        <f>'SQL 3cd'!N54</f>
        <v>73.900000000000006</v>
      </c>
      <c r="L38" s="282">
        <f>'SQL 3cd'!O54</f>
        <v>77.3</v>
      </c>
      <c r="M38" s="282">
        <f>'SQL 3cd'!Q54</f>
        <v>71.7</v>
      </c>
      <c r="N38" s="306"/>
      <c r="O38" s="288"/>
      <c r="P38" s="282">
        <f>'SQL 3cd'!L81</f>
        <v>68.900000000000006</v>
      </c>
      <c r="Q38" s="282">
        <f>'SQL 3cd'!M81</f>
        <v>71.900000000000006</v>
      </c>
      <c r="R38" s="282">
        <f>'SQL 3cd'!N81</f>
        <v>76.5</v>
      </c>
      <c r="S38" s="282">
        <f>'SQL 3cd'!O81</f>
        <v>80.2</v>
      </c>
      <c r="T38" s="282">
        <f>'SQL 3cd'!Q81</f>
        <v>74.2</v>
      </c>
    </row>
    <row r="39" spans="1:20" x14ac:dyDescent="0.2">
      <c r="A39" s="484"/>
      <c r="B39" s="473"/>
      <c r="C39" s="473"/>
      <c r="D39" s="473"/>
      <c r="E39" s="473"/>
      <c r="F39" s="473"/>
      <c r="G39" s="486"/>
      <c r="H39" s="487"/>
      <c r="I39" s="487"/>
      <c r="J39" s="487"/>
      <c r="K39" s="487"/>
      <c r="L39" s="487"/>
      <c r="M39" s="487"/>
      <c r="N39" s="486"/>
      <c r="O39" s="487"/>
      <c r="P39" s="222"/>
      <c r="Q39" s="222"/>
      <c r="R39" s="222"/>
      <c r="S39" s="222"/>
      <c r="T39" s="222"/>
    </row>
    <row r="40" spans="1:20" x14ac:dyDescent="0.2">
      <c r="A40" s="27"/>
      <c r="B40" s="488"/>
      <c r="C40" s="488"/>
      <c r="D40" s="488"/>
      <c r="E40" s="488"/>
      <c r="F40" s="489"/>
      <c r="G40" s="490"/>
      <c r="H40" s="490"/>
      <c r="I40" s="490"/>
      <c r="J40" s="490"/>
      <c r="K40" s="490"/>
      <c r="L40" s="490"/>
      <c r="M40" s="2"/>
      <c r="N40" s="490"/>
      <c r="T40" s="63" t="s">
        <v>502</v>
      </c>
    </row>
    <row r="41" spans="1:20" ht="10.5" customHeight="1" x14ac:dyDescent="0.2">
      <c r="A41" s="727" t="s">
        <v>314</v>
      </c>
      <c r="B41" s="727"/>
      <c r="C41" s="727"/>
      <c r="D41" s="727"/>
      <c r="E41" s="727"/>
      <c r="F41" s="255"/>
      <c r="G41" s="256"/>
      <c r="H41" s="473"/>
      <c r="I41" s="473"/>
      <c r="J41" s="473"/>
      <c r="K41" s="473"/>
      <c r="L41" s="473"/>
      <c r="M41" s="473"/>
      <c r="N41" s="473"/>
    </row>
    <row r="42" spans="1:20" ht="10.5" customHeight="1" x14ac:dyDescent="0.2">
      <c r="A42" s="727" t="s">
        <v>308</v>
      </c>
      <c r="B42" s="727"/>
      <c r="C42" s="727"/>
      <c r="D42" s="727"/>
      <c r="E42" s="727"/>
      <c r="F42" s="491"/>
      <c r="G42" s="491"/>
      <c r="H42" s="473"/>
      <c r="I42" s="473"/>
      <c r="J42" s="473"/>
      <c r="K42" s="473"/>
      <c r="L42" s="473"/>
      <c r="M42" s="473"/>
      <c r="N42" s="473"/>
    </row>
    <row r="43" spans="1:20" ht="11.25" customHeight="1" x14ac:dyDescent="0.2">
      <c r="A43" s="68" t="s">
        <v>44</v>
      </c>
      <c r="K43" s="473"/>
      <c r="L43" s="473"/>
      <c r="M43" s="473"/>
      <c r="N43" s="473"/>
    </row>
    <row r="44" spans="1:20" x14ac:dyDescent="0.2">
      <c r="A44" s="68" t="s">
        <v>309</v>
      </c>
      <c r="K44" s="473"/>
      <c r="L44" s="473"/>
      <c r="M44" s="473"/>
      <c r="N44" s="473"/>
    </row>
    <row r="45" spans="1:20" x14ac:dyDescent="0.2">
      <c r="A45" s="73" t="s">
        <v>501</v>
      </c>
      <c r="K45" s="473"/>
      <c r="L45" s="473"/>
      <c r="M45" s="473"/>
      <c r="N45" s="473"/>
    </row>
    <row r="46" spans="1:20" x14ac:dyDescent="0.2">
      <c r="A46" s="205" t="s">
        <v>462</v>
      </c>
      <c r="B46" s="205"/>
      <c r="C46" s="205"/>
      <c r="D46" s="205"/>
      <c r="E46" s="205"/>
      <c r="H46" s="473"/>
      <c r="I46" s="473"/>
      <c r="J46" s="473"/>
      <c r="K46" s="473"/>
      <c r="L46" s="473"/>
      <c r="M46" s="473"/>
      <c r="N46" s="473"/>
    </row>
    <row r="47" spans="1:20" x14ac:dyDescent="0.2">
      <c r="H47" s="473"/>
      <c r="I47" s="473"/>
      <c r="J47" s="473"/>
      <c r="K47" s="473"/>
      <c r="L47" s="473"/>
      <c r="M47" s="473"/>
      <c r="N47" s="473"/>
    </row>
    <row r="48" spans="1:20" x14ac:dyDescent="0.2">
      <c r="B48" s="473"/>
      <c r="C48" s="473"/>
      <c r="D48" s="473"/>
      <c r="E48" s="473"/>
      <c r="F48" s="473"/>
      <c r="G48" s="473"/>
      <c r="H48" s="473"/>
      <c r="I48" s="473"/>
      <c r="J48" s="473"/>
      <c r="K48" s="473"/>
      <c r="L48" s="473"/>
      <c r="M48" s="473"/>
      <c r="N48" s="473"/>
    </row>
    <row r="49" spans="2:14" x14ac:dyDescent="0.2">
      <c r="B49" s="473"/>
      <c r="C49" s="473"/>
      <c r="D49" s="473"/>
      <c r="E49" s="473"/>
      <c r="F49" s="473"/>
      <c r="G49" s="473"/>
      <c r="H49" s="473"/>
      <c r="I49" s="473"/>
      <c r="J49" s="473"/>
      <c r="K49" s="473"/>
      <c r="L49" s="473"/>
      <c r="M49" s="473"/>
      <c r="N49" s="473"/>
    </row>
    <row r="50" spans="2:14" x14ac:dyDescent="0.2">
      <c r="B50" s="473"/>
      <c r="C50" s="473"/>
      <c r="D50" s="473"/>
      <c r="E50" s="473"/>
      <c r="F50" s="473"/>
      <c r="G50" s="473"/>
      <c r="H50" s="473"/>
      <c r="I50" s="473"/>
      <c r="J50" s="473"/>
      <c r="K50" s="473"/>
      <c r="L50" s="473"/>
      <c r="M50" s="473"/>
      <c r="N50" s="473"/>
    </row>
  </sheetData>
  <mergeCells count="9">
    <mergeCell ref="A42:E42"/>
    <mergeCell ref="P5:T5"/>
    <mergeCell ref="P6:T6"/>
    <mergeCell ref="A1:J1"/>
    <mergeCell ref="B5:F5"/>
    <mergeCell ref="I5:M5"/>
    <mergeCell ref="B6:F6"/>
    <mergeCell ref="I6:M6"/>
    <mergeCell ref="A41:E41"/>
  </mergeCells>
  <pageMargins left="0.31496062992125984" right="0.27559055118110237" top="0.51181102362204722" bottom="0.51181102362204722" header="0.51181102362204722" footer="0.51181102362204722"/>
  <pageSetup paperSize="9" scale="80" fitToWidth="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sheetPr>
  <dimension ref="A1:L52"/>
  <sheetViews>
    <sheetView showGridLines="0" zoomScaleNormal="100" workbookViewId="0">
      <selection activeCell="E4" sqref="E4:F4"/>
    </sheetView>
  </sheetViews>
  <sheetFormatPr defaultRowHeight="11.25" x14ac:dyDescent="0.2"/>
  <cols>
    <col min="1" max="1" width="35.7109375" style="2" customWidth="1"/>
    <col min="2" max="2" width="11.7109375" style="2" customWidth="1"/>
    <col min="3" max="3" width="11.7109375" style="70" customWidth="1"/>
    <col min="4" max="4" width="11.7109375" style="71" customWidth="1"/>
    <col min="5" max="6" width="11.7109375" style="6" customWidth="1"/>
    <col min="7" max="7" width="1.85546875" style="6" customWidth="1"/>
    <col min="8" max="8" width="1.7109375" style="6" customWidth="1"/>
    <col min="9" max="11" width="9.140625" style="2"/>
    <col min="12" max="12" width="0" style="2" hidden="1" customWidth="1"/>
    <col min="13" max="16384" width="9.140625" style="2"/>
  </cols>
  <sheetData>
    <row r="1" spans="1:12" ht="26.25" customHeight="1" x14ac:dyDescent="0.2">
      <c r="A1" s="795" t="s">
        <v>310</v>
      </c>
      <c r="B1" s="795"/>
      <c r="C1" s="795"/>
      <c r="D1" s="795"/>
      <c r="E1" s="795"/>
      <c r="F1" s="795"/>
      <c r="G1" s="795"/>
      <c r="H1" s="795"/>
    </row>
    <row r="2" spans="1:12" ht="12.75" customHeight="1" x14ac:dyDescent="0.2">
      <c r="A2" s="579" t="s">
        <v>505</v>
      </c>
      <c r="B2" s="576"/>
      <c r="C2" s="576"/>
      <c r="D2" s="492"/>
      <c r="E2" s="304"/>
      <c r="F2" s="304"/>
      <c r="G2" s="304"/>
      <c r="H2" s="304"/>
      <c r="L2" s="2">
        <v>2014</v>
      </c>
    </row>
    <row r="3" spans="1:12" ht="12.75" customHeight="1" x14ac:dyDescent="0.2">
      <c r="A3" s="220" t="s">
        <v>3</v>
      </c>
      <c r="B3" s="220"/>
      <c r="D3" s="784" t="s">
        <v>1</v>
      </c>
      <c r="E3" s="785"/>
      <c r="F3" s="785"/>
      <c r="G3" s="786"/>
      <c r="L3" s="2">
        <v>2013</v>
      </c>
    </row>
    <row r="4" spans="1:12" s="22" customFormat="1" ht="11.25" customHeight="1" x14ac:dyDescent="0.2">
      <c r="A4" s="20"/>
      <c r="B4" s="20"/>
      <c r="D4" s="656" t="s">
        <v>7</v>
      </c>
      <c r="E4" s="797">
        <v>2014</v>
      </c>
      <c r="F4" s="797"/>
      <c r="G4" s="655">
        <f>IF(E4=L2,3,IF(E4=L3,4,IF(E4=L4,5,0)))</f>
        <v>3</v>
      </c>
      <c r="H4" s="540"/>
      <c r="I4" s="540"/>
      <c r="K4" s="138"/>
      <c r="L4" s="138" t="s">
        <v>432</v>
      </c>
    </row>
    <row r="5" spans="1:12" s="22" customFormat="1" ht="11.25" customHeight="1" x14ac:dyDescent="0.2">
      <c r="A5" s="20"/>
      <c r="B5" s="20"/>
      <c r="C5" s="467"/>
      <c r="D5" s="468"/>
      <c r="E5" s="15"/>
      <c r="F5" s="580"/>
      <c r="G5" s="85"/>
      <c r="H5" s="629"/>
      <c r="L5" s="22">
        <f>IF(E4=L2,7,IF(E4=L3,0,IF(E4=L4,14)))</f>
        <v>7</v>
      </c>
    </row>
    <row r="6" spans="1:12" s="22" customFormat="1" ht="11.25" customHeight="1" x14ac:dyDescent="0.2">
      <c r="A6" s="20"/>
      <c r="B6" s="20"/>
      <c r="C6" s="467"/>
      <c r="D6" s="468"/>
      <c r="E6" s="628"/>
      <c r="F6" s="85"/>
      <c r="G6" s="84"/>
      <c r="H6" s="629"/>
    </row>
    <row r="7" spans="1:12" x14ac:dyDescent="0.2">
      <c r="A7" s="27"/>
      <c r="B7" s="794" t="s">
        <v>311</v>
      </c>
      <c r="C7" s="794"/>
      <c r="D7" s="794"/>
      <c r="E7" s="794"/>
      <c r="F7" s="794"/>
      <c r="G7" s="222"/>
      <c r="H7" s="2"/>
    </row>
    <row r="8" spans="1:12" ht="33.75" x14ac:dyDescent="0.2">
      <c r="A8" s="222"/>
      <c r="B8" s="577" t="s">
        <v>460</v>
      </c>
      <c r="C8" s="577" t="s">
        <v>293</v>
      </c>
      <c r="D8" s="577" t="s">
        <v>294</v>
      </c>
      <c r="E8" s="577" t="s">
        <v>295</v>
      </c>
      <c r="F8" s="577" t="s">
        <v>312</v>
      </c>
      <c r="G8" s="222"/>
      <c r="H8" s="2"/>
    </row>
    <row r="9" spans="1:12" x14ac:dyDescent="0.2">
      <c r="B9" s="37"/>
      <c r="C9" s="37"/>
      <c r="D9" s="37"/>
      <c r="E9" s="37"/>
      <c r="F9" s="37"/>
      <c r="G9" s="13"/>
      <c r="H9" s="2"/>
    </row>
    <row r="10" spans="1:12" x14ac:dyDescent="0.2">
      <c r="A10" s="38" t="s">
        <v>313</v>
      </c>
      <c r="B10" s="282">
        <f>VLOOKUP($A10,'Table 3d_option_1'!$A$9:$T$31,2+$L$5,0)</f>
        <v>158</v>
      </c>
      <c r="C10" s="282">
        <f>VLOOKUP($A10,'Table 3d_option_1'!$A$9:$T$31,3+$L$5,0)</f>
        <v>365</v>
      </c>
      <c r="D10" s="282">
        <f>VLOOKUP($A10,'Table 3d_option_1'!$A$9:$T$31,4+$L$5,0)</f>
        <v>653</v>
      </c>
      <c r="E10" s="282">
        <f>VLOOKUP($A10,'Table 3d_option_1'!$A$9:$T$31,5+$L$5,0)</f>
        <v>25</v>
      </c>
      <c r="F10" s="282">
        <f>VLOOKUP($A10,'Table 3d_option_1'!$A$9:$T$31,6+$L$5,0)</f>
        <v>1201</v>
      </c>
      <c r="G10" s="13"/>
      <c r="H10" s="2"/>
    </row>
    <row r="11" spans="1:12" x14ac:dyDescent="0.2">
      <c r="A11" s="38"/>
      <c r="C11" s="282"/>
      <c r="D11" s="282"/>
      <c r="E11" s="282"/>
      <c r="F11" s="282"/>
      <c r="G11" s="13"/>
      <c r="H11" s="2"/>
    </row>
    <row r="12" spans="1:12" x14ac:dyDescent="0.2">
      <c r="A12" s="474" t="s">
        <v>9</v>
      </c>
      <c r="B12" s="280">
        <f>VLOOKUP($A12,'Table 3d_option_1'!$A$9:$T$31,2+$L$5,0)</f>
        <v>30131</v>
      </c>
      <c r="C12" s="280">
        <f>VLOOKUP($A12,'Table 3d_option_1'!$A$9:$T$31,3+$L$5,0)</f>
        <v>71100</v>
      </c>
      <c r="D12" s="280">
        <f>VLOOKUP($A12,'Table 3d_option_1'!$A$9:$T$31,4+$L$5,0)</f>
        <v>126509</v>
      </c>
      <c r="E12" s="280">
        <f>VLOOKUP($A12,'Table 3d_option_1'!$A$9:$T$31,5+$L$5,0)</f>
        <v>5197</v>
      </c>
      <c r="F12" s="280">
        <f>VLOOKUP($A12,'Table 3d_option_1'!$A$9:$T$31,6+$L$5,0)</f>
        <v>232937</v>
      </c>
      <c r="G12" s="13"/>
      <c r="H12" s="2"/>
    </row>
    <row r="13" spans="1:12" x14ac:dyDescent="0.2">
      <c r="A13" s="474"/>
      <c r="B13" s="280"/>
      <c r="C13" s="280"/>
      <c r="D13" s="280"/>
      <c r="E13" s="280"/>
      <c r="F13" s="280"/>
      <c r="G13" s="13"/>
      <c r="H13" s="2"/>
    </row>
    <row r="14" spans="1:12" x14ac:dyDescent="0.2">
      <c r="A14" s="476" t="s">
        <v>299</v>
      </c>
      <c r="B14" s="288">
        <f>VLOOKUP($A14,'Table 3d_option_1'!$A$9:$T$31,2+$L$5,0)</f>
        <v>96.3</v>
      </c>
      <c r="C14" s="288">
        <f>VLOOKUP($A14,'Table 3d_option_1'!$A$9:$T$31,3+$L$5,0)</f>
        <v>96.7</v>
      </c>
      <c r="D14" s="288">
        <f>VLOOKUP($A14,'Table 3d_option_1'!$A$9:$T$31,4+$L$5,0)</f>
        <v>97.5</v>
      </c>
      <c r="E14" s="288">
        <f>VLOOKUP($A14,'Table 3d_option_1'!$A$9:$T$31,5+$L$5,0)</f>
        <v>98.6</v>
      </c>
      <c r="F14" s="288">
        <f>VLOOKUP($A14,'Table 3d_option_1'!$A$9:$T$31,6+$L$5,0)</f>
        <v>97.1</v>
      </c>
      <c r="G14" s="13"/>
      <c r="H14" s="2"/>
    </row>
    <row r="15" spans="1:12" x14ac:dyDescent="0.2">
      <c r="A15" s="476"/>
      <c r="B15" s="6"/>
      <c r="C15" s="288"/>
      <c r="D15" s="288"/>
      <c r="E15" s="288"/>
      <c r="F15" s="288"/>
      <c r="G15" s="13"/>
      <c r="H15" s="2"/>
    </row>
    <row r="16" spans="1:12" ht="22.5" x14ac:dyDescent="0.2">
      <c r="A16" s="477" t="s">
        <v>300</v>
      </c>
      <c r="B16" s="288"/>
      <c r="C16" s="288"/>
      <c r="D16" s="288"/>
      <c r="E16" s="288"/>
      <c r="F16" s="288"/>
      <c r="G16" s="13"/>
      <c r="H16" s="2"/>
    </row>
    <row r="17" spans="1:8" x14ac:dyDescent="0.2">
      <c r="A17" s="478" t="s">
        <v>15</v>
      </c>
      <c r="B17" s="288">
        <f>VLOOKUP($A17,'Table 3d_option_1'!$A$9:$T$31,2+$L$5,0)</f>
        <v>67.400000000000006</v>
      </c>
      <c r="C17" s="288">
        <f>VLOOKUP($A17,'Table 3d_option_1'!$A$9:$T$31,3+$L$5,0)</f>
        <v>70.7</v>
      </c>
      <c r="D17" s="288">
        <f>VLOOKUP($A17,'Table 3d_option_1'!$A$9:$T$31,4+$L$5,0)</f>
        <v>74.900000000000006</v>
      </c>
      <c r="E17" s="288">
        <f>VLOOKUP($A17,'Table 3d_option_1'!$A$9:$T$31,5+$L$5,0)</f>
        <v>78.8</v>
      </c>
      <c r="F17" s="288">
        <f>VLOOKUP($A17,'Table 3d_option_1'!$A$9:$T$31,6+$L$5,0)</f>
        <v>72.7</v>
      </c>
      <c r="G17" s="13"/>
      <c r="H17" s="2"/>
    </row>
    <row r="18" spans="1:8" x14ac:dyDescent="0.2">
      <c r="A18" s="479" t="s">
        <v>301</v>
      </c>
      <c r="B18" s="288">
        <f>VLOOKUP($A18,'Table 3d_option_1'!$A$9:$T$31,2+$L$5,0)</f>
        <v>57.1</v>
      </c>
      <c r="C18" s="288">
        <f>VLOOKUP($A18,'Table 3d_option_1'!$A$9:$T$31,3+$L$5,0)</f>
        <v>61.2</v>
      </c>
      <c r="D18" s="288">
        <f>VLOOKUP($A18,'Table 3d_option_1'!$A$9:$T$31,4+$L$5,0)</f>
        <v>66.2</v>
      </c>
      <c r="E18" s="288">
        <f>VLOOKUP($A18,'Table 3d_option_1'!$A$9:$T$31,5+$L$5,0)</f>
        <v>71.5</v>
      </c>
      <c r="F18" s="288">
        <f>VLOOKUP($A18,'Table 3d_option_1'!$A$9:$T$31,6+$L$5,0)</f>
        <v>63.6</v>
      </c>
      <c r="G18" s="13"/>
      <c r="H18" s="2"/>
    </row>
    <row r="19" spans="1:8" x14ac:dyDescent="0.2">
      <c r="A19" s="478" t="s">
        <v>17</v>
      </c>
      <c r="B19" s="288">
        <f>VLOOKUP($A19,'Table 3d_option_1'!$A$9:$T$31,2+$L$5,0)</f>
        <v>95.1</v>
      </c>
      <c r="C19" s="288">
        <f>VLOOKUP($A19,'Table 3d_option_1'!$A$9:$T$31,3+$L$5,0)</f>
        <v>95.7</v>
      </c>
      <c r="D19" s="288">
        <f>VLOOKUP($A19,'Table 3d_option_1'!$A$9:$T$31,4+$L$5,0)</f>
        <v>96.8</v>
      </c>
      <c r="E19" s="288">
        <f>VLOOKUP($A19,'Table 3d_option_1'!$A$9:$T$31,5+$L$5,0)</f>
        <v>98</v>
      </c>
      <c r="F19" s="288">
        <f>VLOOKUP($A19,'Table 3d_option_1'!$A$9:$T$31,6+$L$5,0)</f>
        <v>96.2</v>
      </c>
      <c r="G19" s="13"/>
      <c r="H19" s="2"/>
    </row>
    <row r="20" spans="1:8" x14ac:dyDescent="0.2">
      <c r="A20" s="479" t="s">
        <v>302</v>
      </c>
      <c r="B20" s="288">
        <f>VLOOKUP($A20,'Table 3d_option_1'!$A$9:$T$31,2+$L$5,0)</f>
        <v>91.7</v>
      </c>
      <c r="C20" s="288">
        <f>VLOOKUP($A20,'Table 3d_option_1'!$A$9:$T$31,3+$L$5,0)</f>
        <v>93.6</v>
      </c>
      <c r="D20" s="288">
        <f>VLOOKUP($A20,'Table 3d_option_1'!$A$9:$T$31,4+$L$5,0)</f>
        <v>95.2</v>
      </c>
      <c r="E20" s="288">
        <f>VLOOKUP($A20,'Table 3d_option_1'!$A$9:$T$31,5+$L$5,0)</f>
        <v>96.9</v>
      </c>
      <c r="F20" s="288">
        <f>VLOOKUP($A20,'Table 3d_option_1'!$A$9:$T$31,6+$L$5,0)</f>
        <v>94.3</v>
      </c>
      <c r="G20" s="13"/>
      <c r="H20" s="2"/>
    </row>
    <row r="21" spans="1:8" x14ac:dyDescent="0.2">
      <c r="A21" s="479"/>
      <c r="B21" s="6"/>
      <c r="C21" s="288"/>
      <c r="D21" s="288"/>
      <c r="E21" s="288"/>
      <c r="F21" s="288"/>
      <c r="G21" s="13"/>
      <c r="H21" s="2"/>
    </row>
    <row r="22" spans="1:8" x14ac:dyDescent="0.2">
      <c r="A22" s="480" t="s">
        <v>303</v>
      </c>
      <c r="B22" s="288">
        <f>VLOOKUP($A22,'Table 3d_option_1'!$A$9:$T$31,2+$L$5,0)</f>
        <v>99.5</v>
      </c>
      <c r="C22" s="288">
        <f>VLOOKUP($A22,'Table 3d_option_1'!$A$9:$T$31,3+$L$5,0)</f>
        <v>99.7</v>
      </c>
      <c r="D22" s="288">
        <f>VLOOKUP($A22,'Table 3d_option_1'!$A$9:$T$31,4+$L$5,0)</f>
        <v>99.8</v>
      </c>
      <c r="E22" s="288">
        <f>VLOOKUP($A22,'Table 3d_option_1'!$A$9:$T$31,5+$L$5,0)</f>
        <v>99.8</v>
      </c>
      <c r="F22" s="288">
        <f>VLOOKUP($A22,'Table 3d_option_1'!$A$9:$T$31,6+$L$5,0)</f>
        <v>99.7</v>
      </c>
      <c r="G22" s="13"/>
      <c r="H22" s="2"/>
    </row>
    <row r="23" spans="1:8" x14ac:dyDescent="0.2">
      <c r="A23" s="480"/>
      <c r="B23" s="6"/>
      <c r="C23" s="288"/>
      <c r="D23" s="288"/>
      <c r="E23" s="288"/>
      <c r="F23" s="288"/>
      <c r="G23" s="13"/>
      <c r="H23" s="2"/>
    </row>
    <row r="24" spans="1:8" ht="22.5" x14ac:dyDescent="0.2">
      <c r="A24" s="477" t="s">
        <v>300</v>
      </c>
      <c r="B24" s="288"/>
      <c r="C24" s="288"/>
      <c r="D24" s="288"/>
      <c r="E24" s="288"/>
      <c r="F24" s="288"/>
      <c r="G24" s="13"/>
      <c r="H24" s="2"/>
    </row>
    <row r="25" spans="1:8" x14ac:dyDescent="0.2">
      <c r="A25" s="478" t="s">
        <v>19</v>
      </c>
      <c r="B25" s="288">
        <f>VLOOKUP($A25,'Table 3d_option_1'!$A$9:$T$31,2+$L$5,0)</f>
        <v>95.5</v>
      </c>
      <c r="C25" s="288">
        <f>VLOOKUP($A25,'Table 3d_option_1'!$A$9:$T$31,3+$L$5,0)</f>
        <v>95.7</v>
      </c>
      <c r="D25" s="288">
        <f>VLOOKUP($A25,'Table 3d_option_1'!$A$9:$T$31,4+$L$5,0)</f>
        <v>96.7</v>
      </c>
      <c r="E25" s="288">
        <f>VLOOKUP($A25,'Table 3d_option_1'!$A$9:$T$31,5+$L$5,0)</f>
        <v>97.1</v>
      </c>
      <c r="F25" s="288">
        <f>VLOOKUP($A25,'Table 3d_option_1'!$A$9:$T$31,6+$L$5,0)</f>
        <v>96.2</v>
      </c>
      <c r="G25" s="13"/>
      <c r="H25" s="2"/>
    </row>
    <row r="26" spans="1:8" x14ac:dyDescent="0.2">
      <c r="A26" s="478" t="s">
        <v>20</v>
      </c>
      <c r="B26" s="288">
        <f>VLOOKUP($A26,'Table 3d_option_1'!$A$9:$T$31,2+$L$5,0)</f>
        <v>99.3</v>
      </c>
      <c r="C26" s="288">
        <f>VLOOKUP($A26,'Table 3d_option_1'!$A$9:$T$31,3+$L$5,0)</f>
        <v>99.5</v>
      </c>
      <c r="D26" s="288">
        <f>VLOOKUP($A26,'Table 3d_option_1'!$A$9:$T$31,4+$L$5,0)</f>
        <v>99.6</v>
      </c>
      <c r="E26" s="288">
        <f>VLOOKUP($A26,'Table 3d_option_1'!$A$9:$T$31,5+$L$5,0)</f>
        <v>99.7</v>
      </c>
      <c r="F26" s="288">
        <f>VLOOKUP($A26,'Table 3d_option_1'!$A$9:$T$31,6+$L$5,0)</f>
        <v>99.6</v>
      </c>
      <c r="G26" s="13"/>
      <c r="H26" s="2"/>
    </row>
    <row r="27" spans="1:8" x14ac:dyDescent="0.2">
      <c r="A27" s="478"/>
      <c r="C27" s="282"/>
      <c r="D27" s="282"/>
      <c r="E27" s="282"/>
      <c r="F27" s="282"/>
      <c r="G27" s="13"/>
      <c r="H27" s="2"/>
    </row>
    <row r="28" spans="1:8" x14ac:dyDescent="0.2">
      <c r="A28" s="481" t="s">
        <v>14</v>
      </c>
      <c r="B28" s="282"/>
      <c r="C28" s="282"/>
      <c r="D28" s="282"/>
      <c r="E28" s="282"/>
      <c r="F28" s="282"/>
      <c r="G28" s="13"/>
      <c r="H28" s="2"/>
    </row>
    <row r="29" spans="1:8" x14ac:dyDescent="0.2">
      <c r="A29" s="482" t="s">
        <v>304</v>
      </c>
      <c r="B29" s="288">
        <f>VLOOKUP($A29,'Table 3d_option_1'!$A$9:$T$31,2+$L$5,0)</f>
        <v>40.200000000000003</v>
      </c>
      <c r="C29" s="288">
        <f>VLOOKUP($A29,'Table 3d_option_1'!$A$9:$T$31,3+$L$5,0)</f>
        <v>41.3</v>
      </c>
      <c r="D29" s="288">
        <f>VLOOKUP($A29,'Table 3d_option_1'!$A$9:$T$31,4+$L$5,0)</f>
        <v>48.8</v>
      </c>
      <c r="E29" s="288">
        <f>VLOOKUP($A29,'Table 3d_option_1'!$A$9:$T$31,5+$L$5,0)</f>
        <v>53</v>
      </c>
      <c r="F29" s="288">
        <f>VLOOKUP($A29,'Table 3d_option_1'!$A$9:$T$31,6+$L$5,0)</f>
        <v>45.5</v>
      </c>
      <c r="G29" s="13"/>
      <c r="H29" s="2"/>
    </row>
    <row r="30" spans="1:8" x14ac:dyDescent="0.2">
      <c r="A30" s="482" t="s">
        <v>305</v>
      </c>
      <c r="B30" s="288">
        <f>VLOOKUP($A30,'Table 3d_option_1'!$A$9:$T$31,2+$L$5,0)</f>
        <v>25.4</v>
      </c>
      <c r="C30" s="288">
        <f>VLOOKUP($A30,'Table 3d_option_1'!$A$9:$T$31,3+$L$5,0)</f>
        <v>26.9</v>
      </c>
      <c r="D30" s="288">
        <f>VLOOKUP($A30,'Table 3d_option_1'!$A$9:$T$31,4+$L$5,0)</f>
        <v>33.4</v>
      </c>
      <c r="E30" s="288">
        <f>VLOOKUP($A30,'Table 3d_option_1'!$A$9:$T$31,5+$L$5,0)</f>
        <v>37.1</v>
      </c>
      <c r="F30" s="288">
        <f>VLOOKUP($A30,'Table 3d_option_1'!$A$9:$T$31,6+$L$5,0)</f>
        <v>30.4</v>
      </c>
      <c r="G30" s="13"/>
      <c r="H30" s="2"/>
    </row>
    <row r="31" spans="1:8" x14ac:dyDescent="0.2">
      <c r="A31" s="482"/>
      <c r="B31" s="288"/>
      <c r="C31" s="288"/>
      <c r="D31" s="288"/>
      <c r="E31" s="288"/>
      <c r="F31" s="288"/>
      <c r="G31" s="13"/>
      <c r="H31" s="2"/>
    </row>
    <row r="32" spans="1:8" ht="22.5" x14ac:dyDescent="0.2">
      <c r="A32" s="285" t="s">
        <v>306</v>
      </c>
      <c r="B32" s="282"/>
      <c r="C32" s="282"/>
      <c r="D32" s="282"/>
      <c r="E32" s="282"/>
      <c r="F32" s="282"/>
      <c r="G32" s="13"/>
      <c r="H32" s="2"/>
    </row>
    <row r="33" spans="1:8" x14ac:dyDescent="0.2">
      <c r="A33" s="285" t="s">
        <v>226</v>
      </c>
      <c r="B33" s="282"/>
      <c r="C33" s="282"/>
      <c r="D33" s="282"/>
      <c r="E33" s="282"/>
      <c r="F33" s="282"/>
      <c r="G33" s="13"/>
      <c r="H33" s="2"/>
    </row>
    <row r="34" spans="1:8" x14ac:dyDescent="0.2">
      <c r="A34" s="483" t="s">
        <v>228</v>
      </c>
      <c r="B34" s="282">
        <f>VLOOKUP($A34,'Table 3d_option_1'!$A$33:$T$34,2+$L$5,0)</f>
        <v>29297</v>
      </c>
      <c r="C34" s="282">
        <f>VLOOKUP($A34,'Table 3d_option_1'!$A$33:$T$34,3+$L$5,0)</f>
        <v>69508</v>
      </c>
      <c r="D34" s="282">
        <f>VLOOKUP($A34,'Table 3d_option_1'!$A$33:$T$34,4+$L$5,0)</f>
        <v>124013</v>
      </c>
      <c r="E34" s="282">
        <f>VLOOKUP($A34,'Table 3d_option_1'!$A$33:$T$34,5+$L$5,0)</f>
        <v>5132</v>
      </c>
      <c r="F34" s="282">
        <f>VLOOKUP($A34,'Table 3d_option_1'!$A$33:$T$34,6+$L$5,0)</f>
        <v>227950</v>
      </c>
      <c r="G34" s="13"/>
      <c r="H34" s="2"/>
    </row>
    <row r="35" spans="1:8" ht="22.5" x14ac:dyDescent="0.2">
      <c r="A35" s="484" t="s">
        <v>227</v>
      </c>
      <c r="B35" s="288">
        <f>VLOOKUP($A35,'Table 3d_option_1'!$A$33:$T$34,2+$L$5,0)</f>
        <v>70.599999999999994</v>
      </c>
      <c r="C35" s="288">
        <f>VLOOKUP($A35,'Table 3d_option_1'!$A$33:$T$34,3+$L$5,0)</f>
        <v>74.400000000000006</v>
      </c>
      <c r="D35" s="288">
        <f>VLOOKUP($A35,'Table 3d_option_1'!$A$33:$T$34,4+$L$5,0)</f>
        <v>77.5</v>
      </c>
      <c r="E35" s="288">
        <f>VLOOKUP($A35,'Table 3d_option_1'!$A$33:$T$34,5+$L$5,0)</f>
        <v>80.900000000000006</v>
      </c>
      <c r="F35" s="288">
        <f>VLOOKUP($A35,'Table 3d_option_1'!$A$33:$T$34,6+$L$5,0)</f>
        <v>75.8</v>
      </c>
      <c r="G35" s="13"/>
      <c r="H35" s="2"/>
    </row>
    <row r="36" spans="1:8" x14ac:dyDescent="0.2">
      <c r="A36" s="484"/>
      <c r="C36" s="288"/>
      <c r="D36" s="288"/>
      <c r="E36" s="288"/>
      <c r="F36" s="288"/>
      <c r="G36" s="13"/>
      <c r="H36" s="2"/>
    </row>
    <row r="37" spans="1:8" x14ac:dyDescent="0.2">
      <c r="A37" s="485" t="s">
        <v>225</v>
      </c>
      <c r="B37" s="282"/>
      <c r="C37" s="282"/>
      <c r="D37" s="282"/>
      <c r="E37" s="282"/>
      <c r="F37" s="282"/>
      <c r="G37" s="13"/>
      <c r="H37" s="2"/>
    </row>
    <row r="38" spans="1:8" x14ac:dyDescent="0.2">
      <c r="A38" s="483" t="s">
        <v>228</v>
      </c>
      <c r="B38" s="282">
        <f>VLOOKUP($A38,'Table 3d_option_1'!$A$37:$T$38,2+$L$5,0)</f>
        <v>29398</v>
      </c>
      <c r="C38" s="282">
        <f>VLOOKUP($A38,'Table 3d_option_1'!$A$37:$T$38,3+$L$5,0)</f>
        <v>69645</v>
      </c>
      <c r="D38" s="282">
        <f>VLOOKUP($A38,'Table 3d_option_1'!$A$37:$T$38,4+$L$5,0)</f>
        <v>124233</v>
      </c>
      <c r="E38" s="282">
        <f>VLOOKUP($A38,'Table 3d_option_1'!$A$37:$T$38,5+$L$5,0)</f>
        <v>5133</v>
      </c>
      <c r="F38" s="282">
        <f>VLOOKUP($A38,'Table 3d_option_1'!$A$37:$T$38,6+$L$5,0)</f>
        <v>228409</v>
      </c>
      <c r="G38" s="13"/>
      <c r="H38" s="2"/>
    </row>
    <row r="39" spans="1:8" ht="22.5" x14ac:dyDescent="0.2">
      <c r="A39" s="484" t="s">
        <v>227</v>
      </c>
      <c r="B39" s="288">
        <f>VLOOKUP($A39,'Table 3d_option_1'!$A$37:$T$38,2+$L$5,0)</f>
        <v>67.099999999999994</v>
      </c>
      <c r="C39" s="288">
        <f>VLOOKUP($A39,'Table 3d_option_1'!$A$37:$T$38,3+$L$5,0)</f>
        <v>69.2</v>
      </c>
      <c r="D39" s="288">
        <f>VLOOKUP($A39,'Table 3d_option_1'!$A$37:$T$38,4+$L$5,0)</f>
        <v>73.900000000000006</v>
      </c>
      <c r="E39" s="288">
        <f>VLOOKUP($A39,'Table 3d_option_1'!$A$37:$T$38,5+$L$5,0)</f>
        <v>77.3</v>
      </c>
      <c r="F39" s="288">
        <f>VLOOKUP($A39,'Table 3d_option_1'!$A$37:$T$38,6+$L$5,0)</f>
        <v>71.7</v>
      </c>
      <c r="G39" s="13"/>
      <c r="H39" s="2"/>
    </row>
    <row r="40" spans="1:8" x14ac:dyDescent="0.2">
      <c r="A40" s="484"/>
      <c r="B40" s="473"/>
      <c r="C40" s="473"/>
      <c r="D40" s="473"/>
      <c r="E40" s="473"/>
      <c r="F40" s="487"/>
      <c r="G40" s="222"/>
      <c r="H40" s="2"/>
    </row>
    <row r="41" spans="1:8" x14ac:dyDescent="0.2">
      <c r="A41" s="27"/>
      <c r="B41" s="488"/>
      <c r="C41" s="488"/>
      <c r="D41" s="488"/>
      <c r="E41" s="488"/>
      <c r="G41" s="63" t="s">
        <v>502</v>
      </c>
    </row>
    <row r="42" spans="1:8" x14ac:dyDescent="0.2">
      <c r="A42" s="13"/>
      <c r="B42" s="661"/>
      <c r="C42" s="661"/>
      <c r="D42" s="661"/>
      <c r="E42" s="661"/>
      <c r="G42" s="63"/>
    </row>
    <row r="43" spans="1:8" ht="10.5" customHeight="1" x14ac:dyDescent="0.2">
      <c r="A43" s="68" t="s">
        <v>667</v>
      </c>
      <c r="B43" s="68"/>
      <c r="C43" s="68"/>
      <c r="D43" s="68"/>
      <c r="E43" s="68"/>
      <c r="F43" s="68"/>
      <c r="G43" s="255"/>
      <c r="H43" s="256"/>
    </row>
    <row r="44" spans="1:8" ht="10.5" customHeight="1" x14ac:dyDescent="0.2">
      <c r="A44" s="68" t="s">
        <v>308</v>
      </c>
      <c r="B44" s="68"/>
      <c r="C44" s="68"/>
      <c r="D44" s="68"/>
      <c r="E44" s="68"/>
      <c r="F44" s="68"/>
      <c r="G44" s="491"/>
      <c r="H44" s="491"/>
    </row>
    <row r="45" spans="1:8" ht="11.25" customHeight="1" x14ac:dyDescent="0.2">
      <c r="A45" s="68" t="s">
        <v>652</v>
      </c>
    </row>
    <row r="46" spans="1:8" ht="22.5" customHeight="1" x14ac:dyDescent="0.2">
      <c r="A46" s="728" t="s">
        <v>217</v>
      </c>
      <c r="B46" s="728"/>
      <c r="C46" s="728"/>
      <c r="D46" s="728"/>
      <c r="E46" s="728"/>
      <c r="F46" s="728"/>
    </row>
    <row r="47" spans="1:8" ht="22.5" customHeight="1" x14ac:dyDescent="0.2">
      <c r="A47" s="789" t="s">
        <v>501</v>
      </c>
      <c r="B47" s="789"/>
      <c r="C47" s="789"/>
      <c r="D47" s="789"/>
      <c r="E47" s="789"/>
      <c r="F47" s="789"/>
    </row>
    <row r="48" spans="1:8" x14ac:dyDescent="0.2">
      <c r="A48" s="575" t="s">
        <v>462</v>
      </c>
      <c r="B48" s="575"/>
      <c r="C48" s="575"/>
      <c r="D48" s="575"/>
      <c r="E48" s="575"/>
    </row>
    <row r="50" spans="2:8" x14ac:dyDescent="0.2">
      <c r="B50" s="473"/>
      <c r="C50" s="473"/>
      <c r="D50" s="473"/>
      <c r="E50" s="473"/>
      <c r="F50" s="473"/>
      <c r="G50" s="473"/>
      <c r="H50" s="473"/>
    </row>
    <row r="51" spans="2:8" x14ac:dyDescent="0.2">
      <c r="B51" s="473"/>
      <c r="C51" s="473"/>
      <c r="D51" s="473"/>
      <c r="E51" s="473"/>
      <c r="F51" s="473"/>
      <c r="G51" s="473"/>
      <c r="H51" s="473"/>
    </row>
    <row r="52" spans="2:8" x14ac:dyDescent="0.2">
      <c r="B52" s="473"/>
      <c r="C52" s="473"/>
      <c r="D52" s="473"/>
      <c r="E52" s="473"/>
      <c r="F52" s="473"/>
      <c r="G52" s="473"/>
      <c r="H52" s="473"/>
    </row>
  </sheetData>
  <sheetProtection sheet="1" objects="1" scenarios="1"/>
  <mergeCells count="6">
    <mergeCell ref="A47:F47"/>
    <mergeCell ref="A46:F46"/>
    <mergeCell ref="D3:G3"/>
    <mergeCell ref="E4:F4"/>
    <mergeCell ref="A1:H1"/>
    <mergeCell ref="B7:F7"/>
  </mergeCells>
  <dataValidations count="1">
    <dataValidation type="list" allowBlank="1" showInputMessage="1" showErrorMessage="1" sqref="E4:F4">
      <formula1>$L$2:$L$4</formula1>
    </dataValidation>
  </dataValidations>
  <pageMargins left="0.31496062992125984" right="0.27559055118110237" top="0.51181102362204722" bottom="0.51181102362204722" header="0.51181102362204722" footer="0.51181102362204722"/>
  <pageSetup paperSize="9" scale="80" fitToWidth="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tint="0.39997558519241921"/>
  </sheetPr>
  <dimension ref="A1:K54"/>
  <sheetViews>
    <sheetView showGridLines="0" zoomScaleNormal="100" workbookViewId="0">
      <selection activeCell="E3" sqref="E3"/>
    </sheetView>
  </sheetViews>
  <sheetFormatPr defaultRowHeight="11.25" x14ac:dyDescent="0.2"/>
  <cols>
    <col min="1" max="1" width="42.7109375" style="2" customWidth="1"/>
    <col min="2" max="5" width="11.7109375" style="2" customWidth="1"/>
    <col min="6" max="10" width="9.140625" style="2"/>
    <col min="11" max="11" width="9.140625" style="2" hidden="1" customWidth="1"/>
    <col min="12" max="16384" width="9.140625" style="2"/>
  </cols>
  <sheetData>
    <row r="1" spans="1:11" ht="25.5" customHeight="1" x14ac:dyDescent="0.2">
      <c r="A1" s="798" t="s">
        <v>316</v>
      </c>
      <c r="B1" s="798"/>
      <c r="C1" s="798"/>
      <c r="D1" s="798"/>
      <c r="E1" s="798"/>
      <c r="K1" s="113"/>
    </row>
    <row r="2" spans="1:11" ht="13.5" customHeight="1" x14ac:dyDescent="0.2">
      <c r="A2" s="210" t="s">
        <v>505</v>
      </c>
      <c r="D2" s="784" t="s">
        <v>1</v>
      </c>
      <c r="E2" s="786"/>
    </row>
    <row r="3" spans="1:11" ht="13.5" customHeight="1" x14ac:dyDescent="0.2">
      <c r="A3" s="11" t="s">
        <v>3</v>
      </c>
      <c r="B3" s="13"/>
      <c r="D3" s="494" t="s">
        <v>4</v>
      </c>
      <c r="E3" s="495" t="s">
        <v>5</v>
      </c>
      <c r="K3" s="9">
        <f>IF(E3="Boys",0,IF(E3="Girls",14,28))</f>
        <v>28</v>
      </c>
    </row>
    <row r="4" spans="1:11" ht="12.75" customHeight="1" x14ac:dyDescent="0.2">
      <c r="C4" s="21"/>
      <c r="D4" s="496"/>
      <c r="E4" s="496"/>
    </row>
    <row r="5" spans="1:11" ht="33.75" customHeight="1" x14ac:dyDescent="0.2">
      <c r="A5" s="799" t="str">
        <f>IF(E3="All", "All pupils",E3)</f>
        <v>All pupils</v>
      </c>
      <c r="B5" s="801" t="s">
        <v>317</v>
      </c>
      <c r="C5" s="803" t="s">
        <v>318</v>
      </c>
      <c r="D5" s="802" t="s">
        <v>457</v>
      </c>
      <c r="E5" s="802"/>
    </row>
    <row r="6" spans="1:11" ht="33.75" customHeight="1" x14ac:dyDescent="0.2">
      <c r="A6" s="800"/>
      <c r="B6" s="802"/>
      <c r="C6" s="802"/>
      <c r="D6" s="215" t="s">
        <v>319</v>
      </c>
      <c r="E6" s="215" t="s">
        <v>305</v>
      </c>
    </row>
    <row r="7" spans="1:11" ht="11.25" customHeight="1" x14ac:dyDescent="0.2">
      <c r="A7" s="38"/>
      <c r="B7" s="40"/>
    </row>
    <row r="8" spans="1:11" ht="11.25" customHeight="1" x14ac:dyDescent="0.2">
      <c r="A8" s="68" t="s">
        <v>439</v>
      </c>
      <c r="B8" s="122">
        <f>VLOOKUP($A8,Table4_2014_Method,'Table3ab4ab Feeder Sheet'!M$35+$K$3,0)</f>
        <v>315.60000000000002</v>
      </c>
      <c r="C8" s="122">
        <f>VLOOKUP($A8,Table4_2014_Method,'Table3ab4ab Feeder Sheet'!N$35+$K$3,0)</f>
        <v>372.5</v>
      </c>
      <c r="D8" s="122">
        <f>VLOOKUP($A8,Table4_2014_Method,'Table3ab4ab Feeder Sheet'!O$35+$K$3,0)</f>
        <v>97.3</v>
      </c>
      <c r="E8" s="122">
        <f>VLOOKUP($A8,Table4_2014_Method,'Table3ab4ab Feeder Sheet'!P$35+$K$3,0)</f>
        <v>59.9</v>
      </c>
      <c r="G8" s="73"/>
      <c r="H8" s="73"/>
      <c r="I8" s="73"/>
      <c r="J8" s="73"/>
    </row>
    <row r="9" spans="1:11" ht="11.25" customHeight="1" x14ac:dyDescent="0.2">
      <c r="A9" s="68"/>
      <c r="B9" s="122"/>
      <c r="C9" s="122"/>
      <c r="D9" s="122"/>
      <c r="E9" s="122"/>
    </row>
    <row r="10" spans="1:11" x14ac:dyDescent="0.2">
      <c r="A10" s="196" t="s">
        <v>440</v>
      </c>
      <c r="B10" s="122">
        <f>VLOOKUP($A10,Table4_2014_Method,'Table3ab4ab Feeder Sheet'!M$35+$K$3,0)</f>
        <v>311.10000000000002</v>
      </c>
      <c r="C10" s="122">
        <f>VLOOKUP($A10,Table4_2014_Method,'Table3ab4ab Feeder Sheet'!N$35+$K$3,0)</f>
        <v>363.9</v>
      </c>
      <c r="D10" s="122">
        <f>VLOOKUP($A10,Table4_2014_Method,'Table3ab4ab Feeder Sheet'!O$35+$K$3,0)</f>
        <v>97.2</v>
      </c>
      <c r="E10" s="122">
        <f>VLOOKUP($A10,Table4_2014_Method,'Table3ab4ab Feeder Sheet'!P$35+$K$3,0)</f>
        <v>57.7</v>
      </c>
      <c r="G10" s="73"/>
      <c r="H10" s="73"/>
      <c r="I10" s="73"/>
      <c r="J10" s="73"/>
    </row>
    <row r="11" spans="1:11" ht="11.25" customHeight="1" x14ac:dyDescent="0.2">
      <c r="A11" s="196"/>
      <c r="B11" s="122"/>
      <c r="C11" s="122"/>
      <c r="D11" s="122"/>
      <c r="E11" s="122"/>
    </row>
    <row r="12" spans="1:11" ht="11.25" customHeight="1" x14ac:dyDescent="0.2">
      <c r="A12" s="197" t="s">
        <v>441</v>
      </c>
      <c r="B12" s="122">
        <f>VLOOKUP($A12,Table4_2014_Method,'Table3ab4ab Feeder Sheet'!M$35+$K$3,0)</f>
        <v>319.10000000000002</v>
      </c>
      <c r="C12" s="122">
        <f>VLOOKUP($A12,Table4_2014_Method,'Table3ab4ab Feeder Sheet'!N$35+$K$3,0)</f>
        <v>379.2</v>
      </c>
      <c r="D12" s="122">
        <f>VLOOKUP($A12,Table4_2014_Method,'Table3ab4ab Feeder Sheet'!O$35+$K$3,0)</f>
        <v>97.3</v>
      </c>
      <c r="E12" s="122">
        <f>VLOOKUP($A12,Table4_2014_Method,'Table3ab4ab Feeder Sheet'!P$35+$K$3,0)</f>
        <v>61.6</v>
      </c>
      <c r="G12" s="73"/>
      <c r="H12" s="73"/>
      <c r="I12" s="73"/>
      <c r="J12" s="73"/>
    </row>
    <row r="13" spans="1:11" ht="11.25" customHeight="1" x14ac:dyDescent="0.2">
      <c r="A13" s="198" t="s">
        <v>442</v>
      </c>
      <c r="B13" s="122">
        <f>VLOOKUP($A13,Table4_2014_Method,'Table3ab4ab Feeder Sheet'!M$35+$K$3,0)</f>
        <v>282.5</v>
      </c>
      <c r="C13" s="122">
        <f>VLOOKUP($A13,Table4_2014_Method,'Table3ab4ab Feeder Sheet'!N$35+$K$3,0)</f>
        <v>320.3</v>
      </c>
      <c r="D13" s="122">
        <f>VLOOKUP($A13,Table4_2014_Method,'Table3ab4ab Feeder Sheet'!O$35+$K$3,0)</f>
        <v>96.2</v>
      </c>
      <c r="E13" s="122">
        <f>VLOOKUP($A13,Table4_2014_Method,'Table3ab4ab Feeder Sheet'!P$35+$K$3,0)</f>
        <v>49</v>
      </c>
      <c r="G13" s="73"/>
      <c r="H13" s="73"/>
      <c r="I13" s="73"/>
      <c r="J13" s="73"/>
    </row>
    <row r="14" spans="1:11" s="50" customFormat="1" ht="11.25" customHeight="1" x14ac:dyDescent="0.2">
      <c r="A14" s="198" t="s">
        <v>443</v>
      </c>
      <c r="B14" s="122">
        <f>VLOOKUP($A14,Table4_2014_Method,'Table3ab4ab Feeder Sheet'!M$35+$K$3,0)</f>
        <v>330.6</v>
      </c>
      <c r="C14" s="122">
        <f>VLOOKUP($A14,Table4_2014_Method,'Table3ab4ab Feeder Sheet'!N$35+$K$3,0)</f>
        <v>397.6</v>
      </c>
      <c r="D14" s="122">
        <f>VLOOKUP($A14,Table4_2014_Method,'Table3ab4ab Feeder Sheet'!O$35+$K$3,0)</f>
        <v>97.7</v>
      </c>
      <c r="E14" s="122">
        <f>VLOOKUP($A14,Table4_2014_Method,'Table3ab4ab Feeder Sheet'!P$35+$K$3,0)</f>
        <v>65.599999999999994</v>
      </c>
      <c r="G14" s="73"/>
      <c r="H14" s="73"/>
      <c r="I14" s="73"/>
      <c r="J14" s="73"/>
    </row>
    <row r="15" spans="1:11" s="50" customFormat="1" ht="22.5" customHeight="1" x14ac:dyDescent="0.2">
      <c r="A15" s="199" t="s">
        <v>58</v>
      </c>
      <c r="B15" s="122">
        <f>VLOOKUP($A15,Table4_2014_Method,'Table3ab4ab Feeder Sheet'!M$35+$K$3,0)</f>
        <v>323.89999999999998</v>
      </c>
      <c r="C15" s="122">
        <f>VLOOKUP($A15,Table4_2014_Method,'Table3ab4ab Feeder Sheet'!N$35+$K$3,0)</f>
        <v>366.4</v>
      </c>
      <c r="D15" s="122">
        <f>VLOOKUP($A15,Table4_2014_Method,'Table3ab4ab Feeder Sheet'!O$35+$K$3,0)</f>
        <v>98.2</v>
      </c>
      <c r="E15" s="122">
        <f>VLOOKUP($A15,Table4_2014_Method,'Table3ab4ab Feeder Sheet'!P$35+$K$3,0)</f>
        <v>60.1</v>
      </c>
      <c r="G15" s="73"/>
      <c r="H15" s="73"/>
      <c r="I15" s="73"/>
      <c r="J15" s="73"/>
    </row>
    <row r="16" spans="1:11" s="50" customFormat="1" x14ac:dyDescent="0.2">
      <c r="A16" s="199" t="s">
        <v>653</v>
      </c>
      <c r="B16" s="122">
        <f>VLOOKUP($A16,Table4_2014_Method,'Table3ab4ab Feeder Sheet'!M$35+$K$3,0)</f>
        <v>279.7</v>
      </c>
      <c r="C16" s="122">
        <f>VLOOKUP($A16,Table4_2014_Method,'Table3ab4ab Feeder Sheet'!N$35+$K$3,0)</f>
        <v>314.3</v>
      </c>
      <c r="D16" s="122">
        <f>VLOOKUP($A16,Table4_2014_Method,'Table3ab4ab Feeder Sheet'!O$35+$K$3,0)</f>
        <v>96.6</v>
      </c>
      <c r="E16" s="122">
        <f>VLOOKUP($A16,Table4_2014_Method,'Table3ab4ab Feeder Sheet'!P$35+$K$3,0)</f>
        <v>53.4</v>
      </c>
      <c r="G16" s="73"/>
      <c r="H16" s="73"/>
      <c r="I16" s="73"/>
      <c r="J16" s="73"/>
    </row>
    <row r="17" spans="1:10" s="50" customFormat="1" x14ac:dyDescent="0.2">
      <c r="A17" s="199" t="s">
        <v>654</v>
      </c>
      <c r="B17" s="122">
        <f>VLOOKUP($A17,Table4_2014_Method,'Table3ab4ab Feeder Sheet'!M$35+$K$3,0)</f>
        <v>202.9</v>
      </c>
      <c r="C17" s="122">
        <f>VLOOKUP($A17,Table4_2014_Method,'Table3ab4ab Feeder Sheet'!N$35+$K$3,0)</f>
        <v>212.6</v>
      </c>
      <c r="D17" s="122">
        <f>VLOOKUP($A17,Table4_2014_Method,'Table3ab4ab Feeder Sheet'!O$35+$K$3,0)</f>
        <v>89.6</v>
      </c>
      <c r="E17" s="122">
        <f>VLOOKUP($A17,Table4_2014_Method,'Table3ab4ab Feeder Sheet'!P$35+$K$3,0)</f>
        <v>25</v>
      </c>
      <c r="G17" s="73"/>
      <c r="H17" s="73"/>
      <c r="I17" s="73"/>
      <c r="J17" s="73"/>
    </row>
    <row r="18" spans="1:10" s="50" customFormat="1" ht="11.25" customHeight="1" x14ac:dyDescent="0.2">
      <c r="A18" s="199"/>
      <c r="B18" s="122"/>
      <c r="C18" s="122"/>
      <c r="D18" s="122"/>
      <c r="E18" s="122"/>
    </row>
    <row r="19" spans="1:10" ht="11.25" customHeight="1" x14ac:dyDescent="0.2">
      <c r="A19" s="68" t="s">
        <v>444</v>
      </c>
      <c r="B19" s="122">
        <f>VLOOKUP($A19,Table4_2014_Method,'Table3ab4ab Feeder Sheet'!M$35+$K$3,0)</f>
        <v>27.8</v>
      </c>
      <c r="C19" s="122">
        <f>VLOOKUP($A19,Table4_2014_Method,'Table3ab4ab Feeder Sheet'!N$35+$K$3,0)</f>
        <v>28</v>
      </c>
      <c r="D19" s="122">
        <f>VLOOKUP($A19,Table4_2014_Method,'Table3ab4ab Feeder Sheet'!O$35+$K$3,0)</f>
        <v>15.1</v>
      </c>
      <c r="E19" s="122">
        <f>VLOOKUP($A19,Table4_2014_Method,'Table3ab4ab Feeder Sheet'!P$35+$K$3,0)</f>
        <v>0.6</v>
      </c>
      <c r="G19" s="73"/>
      <c r="H19" s="73"/>
      <c r="I19" s="73"/>
      <c r="J19" s="73"/>
    </row>
    <row r="20" spans="1:10" ht="11.25" customHeight="1" x14ac:dyDescent="0.2">
      <c r="A20" s="68"/>
      <c r="B20" s="122"/>
      <c r="C20" s="122"/>
      <c r="D20" s="122"/>
      <c r="E20" s="122"/>
    </row>
    <row r="21" spans="1:10" ht="11.25" customHeight="1" x14ac:dyDescent="0.2">
      <c r="A21" s="200" t="s">
        <v>445</v>
      </c>
      <c r="B21" s="122">
        <f>VLOOKUP($A21,Table4_2014_Method,'Table3ab4ab Feeder Sheet'!M$35+$K$3,0)</f>
        <v>310.39999999999998</v>
      </c>
      <c r="C21" s="122">
        <f>VLOOKUP($A21,Table4_2014_Method,'Table3ab4ab Feeder Sheet'!N$35+$K$3,0)</f>
        <v>366.3</v>
      </c>
      <c r="D21" s="122">
        <f>VLOOKUP($A21,Table4_2014_Method,'Table3ab4ab Feeder Sheet'!O$35+$K$3,0)</f>
        <v>95.8</v>
      </c>
      <c r="E21" s="122">
        <f>VLOOKUP($A21,Table4_2014_Method,'Table3ab4ab Feeder Sheet'!P$35+$K$3,0)</f>
        <v>58.9</v>
      </c>
      <c r="G21" s="73"/>
      <c r="H21" s="73"/>
      <c r="I21" s="73"/>
      <c r="J21" s="73"/>
    </row>
    <row r="22" spans="1:10" ht="11.25" customHeight="1" x14ac:dyDescent="0.2">
      <c r="A22" s="200"/>
      <c r="B22" s="122"/>
      <c r="C22" s="122"/>
      <c r="D22" s="122"/>
      <c r="E22" s="122"/>
    </row>
    <row r="23" spans="1:10" ht="22.5" customHeight="1" x14ac:dyDescent="0.2">
      <c r="A23" s="131" t="s">
        <v>24</v>
      </c>
      <c r="B23" s="122">
        <f>VLOOKUP($A23,Table4_2014_Method,'Table3ab4ab Feeder Sheet'!M$35+$K$3,0)</f>
        <v>52.5</v>
      </c>
      <c r="C23" s="122">
        <f>VLOOKUP($A23,Table4_2014_Method,'Table3ab4ab Feeder Sheet'!N$35+$K$3,0)</f>
        <v>52.7</v>
      </c>
      <c r="D23" s="122">
        <f>VLOOKUP($A23,Table4_2014_Method,'Table3ab4ab Feeder Sheet'!O$35+$K$3,0)</f>
        <v>27.1</v>
      </c>
      <c r="E23" s="122">
        <f>VLOOKUP($A23,Table4_2014_Method,'Table3ab4ab Feeder Sheet'!P$35+$K$3,0)</f>
        <v>2.2999999999999998</v>
      </c>
      <c r="G23" s="73"/>
      <c r="H23" s="73"/>
      <c r="I23" s="73"/>
      <c r="J23" s="73"/>
    </row>
    <row r="24" spans="1:10" ht="11.25" customHeight="1" x14ac:dyDescent="0.2">
      <c r="A24" s="131"/>
      <c r="B24" s="122"/>
      <c r="C24" s="122"/>
      <c r="D24" s="122"/>
      <c r="E24" s="122"/>
    </row>
    <row r="25" spans="1:10" ht="33.75" customHeight="1" x14ac:dyDescent="0.2">
      <c r="A25" s="201" t="s">
        <v>25</v>
      </c>
      <c r="B25" s="122">
        <f>VLOOKUP($A25,Table4_2014_Method,'Table3ab4ab Feeder Sheet'!M$35+$K$3,0)</f>
        <v>306.2</v>
      </c>
      <c r="C25" s="122">
        <f>VLOOKUP($A25,Table4_2014_Method,'Table3ab4ab Feeder Sheet'!N$35+$K$3,0)</f>
        <v>361.2</v>
      </c>
      <c r="D25" s="122">
        <f>VLOOKUP($A25,Table4_2014_Method,'Table3ab4ab Feeder Sheet'!O$35+$K$3,0)</f>
        <v>94.7</v>
      </c>
      <c r="E25" s="122">
        <f>VLOOKUP($A25,Table4_2014_Method,'Table3ab4ab Feeder Sheet'!P$35+$K$3,0)</f>
        <v>57.9</v>
      </c>
      <c r="G25" s="73"/>
      <c r="H25" s="73"/>
      <c r="I25" s="73"/>
      <c r="J25" s="73"/>
    </row>
    <row r="26" spans="1:10" ht="11.25" customHeight="1" x14ac:dyDescent="0.2">
      <c r="A26" s="201"/>
      <c r="B26" s="122"/>
      <c r="C26" s="122"/>
      <c r="D26" s="122"/>
      <c r="E26" s="122"/>
    </row>
    <row r="27" spans="1:10" ht="12" customHeight="1" x14ac:dyDescent="0.2">
      <c r="A27" s="68" t="s">
        <v>26</v>
      </c>
      <c r="B27" s="122">
        <f>VLOOKUP($A27,Table4_2014_Method,'Table3ab4ab Feeder Sheet'!M$35+$K$3,0)</f>
        <v>55.9</v>
      </c>
      <c r="C27" s="122">
        <f>VLOOKUP($A27,Table4_2014_Method,'Table3ab4ab Feeder Sheet'!N$35+$K$3,0)</f>
        <v>56.7</v>
      </c>
      <c r="D27" s="122">
        <f>VLOOKUP($A27,Table4_2014_Method,'Table3ab4ab Feeder Sheet'!O$35+$K$3,0)</f>
        <v>21.2</v>
      </c>
      <c r="E27" s="122">
        <f>VLOOKUP($A27,Table4_2014_Method,'Table3ab4ab Feeder Sheet'!P$35+$K$3,0)</f>
        <v>3</v>
      </c>
      <c r="G27" s="73"/>
      <c r="H27" s="73"/>
      <c r="I27" s="73"/>
      <c r="J27" s="73"/>
    </row>
    <row r="28" spans="1:10" ht="12" customHeight="1" x14ac:dyDescent="0.2">
      <c r="A28" s="68" t="s">
        <v>27</v>
      </c>
      <c r="B28" s="122">
        <f>VLOOKUP($A28,Table4_2014_Method,'Table3ab4ab Feeder Sheet'!M$35+$K$3,0)</f>
        <v>272.8</v>
      </c>
      <c r="C28" s="122">
        <f>VLOOKUP($A28,Table4_2014_Method,'Table3ab4ab Feeder Sheet'!N$35+$K$3,0)</f>
        <v>293.7</v>
      </c>
      <c r="D28" s="122">
        <f>VLOOKUP($A28,Table4_2014_Method,'Table3ab4ab Feeder Sheet'!O$35+$K$3,0)</f>
        <v>36.299999999999997</v>
      </c>
      <c r="E28" s="122">
        <f>VLOOKUP($A28,Table4_2014_Method,'Table3ab4ab Feeder Sheet'!P$35+$K$3,0)</f>
        <v>30</v>
      </c>
      <c r="G28" s="73"/>
      <c r="H28" s="73"/>
      <c r="I28" s="73"/>
      <c r="J28" s="73"/>
    </row>
    <row r="29" spans="1:10" ht="12" customHeight="1" x14ac:dyDescent="0.2">
      <c r="A29" s="68" t="s">
        <v>28</v>
      </c>
      <c r="B29" s="122">
        <f>VLOOKUP($A29,Table4_2014_Method,'Table3ab4ab Feeder Sheet'!M$35+$K$3,0)</f>
        <v>50.7</v>
      </c>
      <c r="C29" s="122">
        <f>VLOOKUP($A29,Table4_2014_Method,'Table3ab4ab Feeder Sheet'!N$35+$K$3,0)</f>
        <v>50.9</v>
      </c>
      <c r="D29" s="122">
        <f>VLOOKUP($A29,Table4_2014_Method,'Table3ab4ab Feeder Sheet'!O$35+$K$3,0)</f>
        <v>22.3</v>
      </c>
      <c r="E29" s="122">
        <f>VLOOKUP($A29,Table4_2014_Method,'Table3ab4ab Feeder Sheet'!P$35+$K$3,0)</f>
        <v>2.8</v>
      </c>
      <c r="G29" s="73"/>
      <c r="H29" s="73"/>
      <c r="I29" s="73"/>
      <c r="J29" s="73"/>
    </row>
    <row r="30" spans="1:10" ht="11.25" customHeight="1" x14ac:dyDescent="0.2">
      <c r="A30" s="68"/>
      <c r="B30" s="122"/>
      <c r="C30" s="122"/>
      <c r="D30" s="122"/>
      <c r="E30" s="122"/>
    </row>
    <row r="31" spans="1:10" ht="12" customHeight="1" x14ac:dyDescent="0.2">
      <c r="A31" s="200" t="s">
        <v>446</v>
      </c>
      <c r="B31" s="122">
        <f>VLOOKUP($A31,Table4_2014_Method,'Table3ab4ab Feeder Sheet'!M$35+$K$3,0)</f>
        <v>260.10000000000002</v>
      </c>
      <c r="C31" s="122">
        <f>VLOOKUP($A31,Table4_2014_Method,'Table3ab4ab Feeder Sheet'!N$35+$K$3,0)</f>
        <v>279.8</v>
      </c>
      <c r="D31" s="122">
        <f>VLOOKUP($A31,Table4_2014_Method,'Table3ab4ab Feeder Sheet'!O$35+$K$3,0)</f>
        <v>35.4</v>
      </c>
      <c r="E31" s="122">
        <f>VLOOKUP($A31,Table4_2014_Method,'Table3ab4ab Feeder Sheet'!P$35+$K$3,0)</f>
        <v>28.4</v>
      </c>
      <c r="G31" s="73"/>
      <c r="H31" s="73"/>
      <c r="I31" s="73"/>
      <c r="J31" s="73"/>
    </row>
    <row r="32" spans="1:10" ht="12" customHeight="1" x14ac:dyDescent="0.2">
      <c r="A32" s="200"/>
      <c r="B32" s="122"/>
      <c r="C32" s="122"/>
      <c r="D32" s="122"/>
      <c r="E32" s="122"/>
    </row>
    <row r="33" spans="1:10" ht="11.25" customHeight="1" x14ac:dyDescent="0.2">
      <c r="A33" s="200" t="s">
        <v>29</v>
      </c>
      <c r="B33" s="122">
        <f>VLOOKUP($A33,Table4_2014_Method,'Table3ab4ab Feeder Sheet'!M$35+$K$3,0)</f>
        <v>33.200000000000003</v>
      </c>
      <c r="C33" s="122">
        <f>VLOOKUP($A33,Table4_2014_Method,'Table3ab4ab Feeder Sheet'!N$35+$K$3,0)</f>
        <v>33.4</v>
      </c>
      <c r="D33" s="122">
        <f>VLOOKUP($A33,Table4_2014_Method,'Table3ab4ab Feeder Sheet'!O$35+$K$3,0)</f>
        <v>16.7</v>
      </c>
      <c r="E33" s="122">
        <f>VLOOKUP($A33,Table4_2014_Method,'Table3ab4ab Feeder Sheet'!P$35+$K$3,0)</f>
        <v>1.1000000000000001</v>
      </c>
      <c r="G33" s="73"/>
      <c r="H33" s="73"/>
      <c r="I33" s="73"/>
      <c r="J33" s="73"/>
    </row>
    <row r="34" spans="1:10" ht="11.25" customHeight="1" x14ac:dyDescent="0.2">
      <c r="A34" s="200"/>
      <c r="B34" s="122"/>
      <c r="C34" s="122"/>
      <c r="D34" s="122"/>
      <c r="E34" s="122"/>
    </row>
    <row r="35" spans="1:10" ht="11.25" customHeight="1" x14ac:dyDescent="0.2">
      <c r="A35" s="200" t="s">
        <v>30</v>
      </c>
      <c r="B35" s="122">
        <f>VLOOKUP($A35,Table4_2014_Method,'Table3ab4ab Feeder Sheet'!M$35+$K$3,0)</f>
        <v>302.89999999999998</v>
      </c>
      <c r="C35" s="122">
        <f>VLOOKUP($A35,Table4_2014_Method,'Table3ab4ab Feeder Sheet'!N$35+$K$3,0)</f>
        <v>354.9</v>
      </c>
      <c r="D35" s="122">
        <f>VLOOKUP($A35,Table4_2014_Method,'Table3ab4ab Feeder Sheet'!O$35+$K$3,0)</f>
        <v>89.9</v>
      </c>
      <c r="E35" s="122">
        <f>VLOOKUP($A35,Table4_2014_Method,'Table3ab4ab Feeder Sheet'!P$35+$K$3,0)</f>
        <v>55.5</v>
      </c>
      <c r="G35" s="73"/>
      <c r="H35" s="73"/>
      <c r="I35" s="73"/>
      <c r="J35" s="73"/>
    </row>
    <row r="36" spans="1:10" ht="11.25" customHeight="1" x14ac:dyDescent="0.2">
      <c r="A36" s="55"/>
      <c r="B36" s="57"/>
      <c r="C36" s="58"/>
      <c r="D36" s="58"/>
      <c r="E36" s="58"/>
    </row>
    <row r="37" spans="1:10" ht="11.25" customHeight="1" x14ac:dyDescent="0.2">
      <c r="A37" s="459"/>
      <c r="B37" s="136"/>
      <c r="C37" s="497"/>
      <c r="D37" s="497"/>
      <c r="E37" s="63" t="s">
        <v>502</v>
      </c>
    </row>
    <row r="38" spans="1:10" ht="11.25" customHeight="1" x14ac:dyDescent="0.2">
      <c r="A38" s="459"/>
      <c r="B38" s="136"/>
      <c r="C38" s="497"/>
      <c r="D38" s="497"/>
      <c r="E38" s="63"/>
    </row>
    <row r="39" spans="1:10" ht="11.25" customHeight="1" x14ac:dyDescent="0.2">
      <c r="A39" s="459" t="s">
        <v>650</v>
      </c>
      <c r="B39" s="136"/>
      <c r="C39" s="497"/>
      <c r="D39" s="497"/>
      <c r="E39" s="63"/>
    </row>
    <row r="40" spans="1:10" ht="11.25" customHeight="1" x14ac:dyDescent="0.2">
      <c r="A40" s="804" t="s">
        <v>308</v>
      </c>
      <c r="B40" s="804"/>
      <c r="C40" s="804"/>
      <c r="D40" s="804"/>
      <c r="E40" s="804"/>
    </row>
    <row r="41" spans="1:10" ht="11.25" customHeight="1" x14ac:dyDescent="0.2">
      <c r="A41" s="461" t="s">
        <v>320</v>
      </c>
      <c r="B41" s="42"/>
      <c r="C41" s="42"/>
      <c r="D41" s="42"/>
      <c r="E41" s="42"/>
    </row>
    <row r="42" spans="1:10" x14ac:dyDescent="0.2">
      <c r="A42" s="804" t="s">
        <v>458</v>
      </c>
      <c r="B42" s="804"/>
      <c r="C42" s="804"/>
      <c r="D42" s="804"/>
      <c r="E42" s="804"/>
    </row>
    <row r="43" spans="1:10" ht="33.75" customHeight="1" x14ac:dyDescent="0.2">
      <c r="A43" s="806" t="s">
        <v>434</v>
      </c>
      <c r="B43" s="806"/>
      <c r="C43" s="806"/>
      <c r="D43" s="806"/>
      <c r="E43" s="806"/>
    </row>
    <row r="44" spans="1:10" ht="22.5" customHeight="1" x14ac:dyDescent="0.2">
      <c r="A44" s="807" t="s">
        <v>435</v>
      </c>
      <c r="B44" s="807"/>
      <c r="C44" s="807"/>
      <c r="D44" s="807"/>
      <c r="E44" s="807"/>
    </row>
    <row r="45" spans="1:10" ht="11.25" customHeight="1" x14ac:dyDescent="0.2">
      <c r="A45" s="461" t="s">
        <v>680</v>
      </c>
      <c r="B45" s="42"/>
      <c r="C45" s="42"/>
      <c r="D45" s="42"/>
      <c r="E45" s="42"/>
    </row>
    <row r="46" spans="1:10" ht="22.5" customHeight="1" x14ac:dyDescent="0.2">
      <c r="A46" s="806" t="s">
        <v>436</v>
      </c>
      <c r="B46" s="806"/>
      <c r="C46" s="806"/>
      <c r="D46" s="806"/>
      <c r="E46" s="806"/>
    </row>
    <row r="47" spans="1:10" ht="33.75" customHeight="1" x14ac:dyDescent="0.2">
      <c r="A47" s="804" t="s">
        <v>437</v>
      </c>
      <c r="B47" s="804"/>
      <c r="C47" s="804"/>
      <c r="D47" s="804"/>
      <c r="E47" s="804"/>
    </row>
    <row r="48" spans="1:10" x14ac:dyDescent="0.2">
      <c r="A48" s="804" t="s">
        <v>438</v>
      </c>
      <c r="B48" s="804"/>
      <c r="C48" s="804"/>
      <c r="D48" s="804"/>
      <c r="E48" s="804"/>
    </row>
    <row r="49" spans="1:5" ht="12.75" customHeight="1" x14ac:dyDescent="0.2"/>
    <row r="50" spans="1:5" x14ac:dyDescent="0.2">
      <c r="A50" s="497"/>
      <c r="B50" s="42"/>
      <c r="C50" s="42"/>
      <c r="D50" s="42"/>
      <c r="E50" s="42"/>
    </row>
    <row r="51" spans="1:5" x14ac:dyDescent="0.2">
      <c r="A51" s="216"/>
      <c r="B51" s="42"/>
      <c r="C51" s="42"/>
      <c r="D51" s="42"/>
      <c r="E51" s="42"/>
    </row>
    <row r="52" spans="1:5" x14ac:dyDescent="0.2">
      <c r="B52" s="71"/>
    </row>
    <row r="53" spans="1:5" x14ac:dyDescent="0.2">
      <c r="A53" s="805"/>
      <c r="B53" s="805"/>
    </row>
    <row r="54" spans="1:5" x14ac:dyDescent="0.2">
      <c r="A54" s="805"/>
      <c r="B54" s="805"/>
    </row>
  </sheetData>
  <sheetProtection sheet="1" objects="1" scenarios="1"/>
  <mergeCells count="15">
    <mergeCell ref="A42:E42"/>
    <mergeCell ref="A53:B53"/>
    <mergeCell ref="A54:B54"/>
    <mergeCell ref="A40:E40"/>
    <mergeCell ref="A43:E43"/>
    <mergeCell ref="A44:E44"/>
    <mergeCell ref="A46:E46"/>
    <mergeCell ref="A47:E47"/>
    <mergeCell ref="A48:E48"/>
    <mergeCell ref="A1:E1"/>
    <mergeCell ref="D2:E2"/>
    <mergeCell ref="A5:A6"/>
    <mergeCell ref="B5:B6"/>
    <mergeCell ref="C5:C6"/>
    <mergeCell ref="D5:E5"/>
  </mergeCells>
  <conditionalFormatting sqref="B8:E35">
    <cfRule type="expression" dxfId="208" priority="1">
      <formula>(#REF!="Percentage")</formula>
    </cfRule>
  </conditionalFormatting>
  <dataValidations count="3">
    <dataValidation type="list" allowBlank="1" showInputMessage="1" showErrorMessage="1" sqref="E3">
      <formula1>Gender</formula1>
    </dataValidation>
    <dataValidation type="list" allowBlank="1" showInputMessage="1" showErrorMessage="1" sqref="WVM982852 WLQ982852 WBU982852 VRY982852 VIC982852 UYG982852 UOK982852 UEO982852 TUS982852 TKW982852 TBA982852 SRE982852 SHI982852 RXM982852 RNQ982852 RDU982852 QTY982852 QKC982852 QAG982852 PQK982852 PGO982852 OWS982852 OMW982852 ODA982852 NTE982852 NJI982852 MZM982852 MPQ982852 MFU982852 LVY982852 LMC982852 LCG982852 KSK982852 KIO982852 JYS982852 JOW982852 JFA982852 IVE982852 ILI982852 IBM982852 HRQ982852 HHU982852 GXY982852 GOC982852 GEG982852 FUK982852 FKO982852 FAS982852 EQW982852 EHA982852 DXE982852 DNI982852 DDM982852 CTQ982852 CJU982852 BZY982852 BQC982852 BGG982852 AWK982852 AMO982852 ACS982852 SW982852 JA982852 E982852 WVM917316 WLQ917316 WBU917316 VRY917316 VIC917316 UYG917316 UOK917316 UEO917316 TUS917316 TKW917316 TBA917316 SRE917316 SHI917316 RXM917316 RNQ917316 RDU917316 QTY917316 QKC917316 QAG917316 PQK917316 PGO917316 OWS917316 OMW917316 ODA917316 NTE917316 NJI917316 MZM917316 MPQ917316 MFU917316 LVY917316 LMC917316 LCG917316 KSK917316 KIO917316 JYS917316 JOW917316 JFA917316 IVE917316 ILI917316 IBM917316 HRQ917316 HHU917316 GXY917316 GOC917316 GEG917316 FUK917316 FKO917316 FAS917316 EQW917316 EHA917316 DXE917316 DNI917316 DDM917316 CTQ917316 CJU917316 BZY917316 BQC917316 BGG917316 AWK917316 AMO917316 ACS917316 SW917316 JA917316 E917316 WVM851780 WLQ851780 WBU851780 VRY851780 VIC851780 UYG851780 UOK851780 UEO851780 TUS851780 TKW851780 TBA851780 SRE851780 SHI851780 RXM851780 RNQ851780 RDU851780 QTY851780 QKC851780 QAG851780 PQK851780 PGO851780 OWS851780 OMW851780 ODA851780 NTE851780 NJI851780 MZM851780 MPQ851780 MFU851780 LVY851780 LMC851780 LCG851780 KSK851780 KIO851780 JYS851780 JOW851780 JFA851780 IVE851780 ILI851780 IBM851780 HRQ851780 HHU851780 GXY851780 GOC851780 GEG851780 FUK851780 FKO851780 FAS851780 EQW851780 EHA851780 DXE851780 DNI851780 DDM851780 CTQ851780 CJU851780 BZY851780 BQC851780 BGG851780 AWK851780 AMO851780 ACS851780 SW851780 JA851780 E851780 WVM786244 WLQ786244 WBU786244 VRY786244 VIC786244 UYG786244 UOK786244 UEO786244 TUS786244 TKW786244 TBA786244 SRE786244 SHI786244 RXM786244 RNQ786244 RDU786244 QTY786244 QKC786244 QAG786244 PQK786244 PGO786244 OWS786244 OMW786244 ODA786244 NTE786244 NJI786244 MZM786244 MPQ786244 MFU786244 LVY786244 LMC786244 LCG786244 KSK786244 KIO786244 JYS786244 JOW786244 JFA786244 IVE786244 ILI786244 IBM786244 HRQ786244 HHU786244 GXY786244 GOC786244 GEG786244 FUK786244 FKO786244 FAS786244 EQW786244 EHA786244 DXE786244 DNI786244 DDM786244 CTQ786244 CJU786244 BZY786244 BQC786244 BGG786244 AWK786244 AMO786244 ACS786244 SW786244 JA786244 E786244 WVM720708 WLQ720708 WBU720708 VRY720708 VIC720708 UYG720708 UOK720708 UEO720708 TUS720708 TKW720708 TBA720708 SRE720708 SHI720708 RXM720708 RNQ720708 RDU720708 QTY720708 QKC720708 QAG720708 PQK720708 PGO720708 OWS720708 OMW720708 ODA720708 NTE720708 NJI720708 MZM720708 MPQ720708 MFU720708 LVY720708 LMC720708 LCG720708 KSK720708 KIO720708 JYS720708 JOW720708 JFA720708 IVE720708 ILI720708 IBM720708 HRQ720708 HHU720708 GXY720708 GOC720708 GEG720708 FUK720708 FKO720708 FAS720708 EQW720708 EHA720708 DXE720708 DNI720708 DDM720708 CTQ720708 CJU720708 BZY720708 BQC720708 BGG720708 AWK720708 AMO720708 ACS720708 SW720708 JA720708 E720708 WVM655172 WLQ655172 WBU655172 VRY655172 VIC655172 UYG655172 UOK655172 UEO655172 TUS655172 TKW655172 TBA655172 SRE655172 SHI655172 RXM655172 RNQ655172 RDU655172 QTY655172 QKC655172 QAG655172 PQK655172 PGO655172 OWS655172 OMW655172 ODA655172 NTE655172 NJI655172 MZM655172 MPQ655172 MFU655172 LVY655172 LMC655172 LCG655172 KSK655172 KIO655172 JYS655172 JOW655172 JFA655172 IVE655172 ILI655172 IBM655172 HRQ655172 HHU655172 GXY655172 GOC655172 GEG655172 FUK655172 FKO655172 FAS655172 EQW655172 EHA655172 DXE655172 DNI655172 DDM655172 CTQ655172 CJU655172 BZY655172 BQC655172 BGG655172 AWK655172 AMO655172 ACS655172 SW655172 JA655172 E655172 WVM589636 WLQ589636 WBU589636 VRY589636 VIC589636 UYG589636 UOK589636 UEO589636 TUS589636 TKW589636 TBA589636 SRE589636 SHI589636 RXM589636 RNQ589636 RDU589636 QTY589636 QKC589636 QAG589636 PQK589636 PGO589636 OWS589636 OMW589636 ODA589636 NTE589636 NJI589636 MZM589636 MPQ589636 MFU589636 LVY589636 LMC589636 LCG589636 KSK589636 KIO589636 JYS589636 JOW589636 JFA589636 IVE589636 ILI589636 IBM589636 HRQ589636 HHU589636 GXY589636 GOC589636 GEG589636 FUK589636 FKO589636 FAS589636 EQW589636 EHA589636 DXE589636 DNI589636 DDM589636 CTQ589636 CJU589636 BZY589636 BQC589636 BGG589636 AWK589636 AMO589636 ACS589636 SW589636 JA589636 E589636 WVM524100 WLQ524100 WBU524100 VRY524100 VIC524100 UYG524100 UOK524100 UEO524100 TUS524100 TKW524100 TBA524100 SRE524100 SHI524100 RXM524100 RNQ524100 RDU524100 QTY524100 QKC524100 QAG524100 PQK524100 PGO524100 OWS524100 OMW524100 ODA524100 NTE524100 NJI524100 MZM524100 MPQ524100 MFU524100 LVY524100 LMC524100 LCG524100 KSK524100 KIO524100 JYS524100 JOW524100 JFA524100 IVE524100 ILI524100 IBM524100 HRQ524100 HHU524100 GXY524100 GOC524100 GEG524100 FUK524100 FKO524100 FAS524100 EQW524100 EHA524100 DXE524100 DNI524100 DDM524100 CTQ524100 CJU524100 BZY524100 BQC524100 BGG524100 AWK524100 AMO524100 ACS524100 SW524100 JA524100 E524100 WVM458564 WLQ458564 WBU458564 VRY458564 VIC458564 UYG458564 UOK458564 UEO458564 TUS458564 TKW458564 TBA458564 SRE458564 SHI458564 RXM458564 RNQ458564 RDU458564 QTY458564 QKC458564 QAG458564 PQK458564 PGO458564 OWS458564 OMW458564 ODA458564 NTE458564 NJI458564 MZM458564 MPQ458564 MFU458564 LVY458564 LMC458564 LCG458564 KSK458564 KIO458564 JYS458564 JOW458564 JFA458564 IVE458564 ILI458564 IBM458564 HRQ458564 HHU458564 GXY458564 GOC458564 GEG458564 FUK458564 FKO458564 FAS458564 EQW458564 EHA458564 DXE458564 DNI458564 DDM458564 CTQ458564 CJU458564 BZY458564 BQC458564 BGG458564 AWK458564 AMO458564 ACS458564 SW458564 JA458564 E458564 WVM393028 WLQ393028 WBU393028 VRY393028 VIC393028 UYG393028 UOK393028 UEO393028 TUS393028 TKW393028 TBA393028 SRE393028 SHI393028 RXM393028 RNQ393028 RDU393028 QTY393028 QKC393028 QAG393028 PQK393028 PGO393028 OWS393028 OMW393028 ODA393028 NTE393028 NJI393028 MZM393028 MPQ393028 MFU393028 LVY393028 LMC393028 LCG393028 KSK393028 KIO393028 JYS393028 JOW393028 JFA393028 IVE393028 ILI393028 IBM393028 HRQ393028 HHU393028 GXY393028 GOC393028 GEG393028 FUK393028 FKO393028 FAS393028 EQW393028 EHA393028 DXE393028 DNI393028 DDM393028 CTQ393028 CJU393028 BZY393028 BQC393028 BGG393028 AWK393028 AMO393028 ACS393028 SW393028 JA393028 E393028 WVM327492 WLQ327492 WBU327492 VRY327492 VIC327492 UYG327492 UOK327492 UEO327492 TUS327492 TKW327492 TBA327492 SRE327492 SHI327492 RXM327492 RNQ327492 RDU327492 QTY327492 QKC327492 QAG327492 PQK327492 PGO327492 OWS327492 OMW327492 ODA327492 NTE327492 NJI327492 MZM327492 MPQ327492 MFU327492 LVY327492 LMC327492 LCG327492 KSK327492 KIO327492 JYS327492 JOW327492 JFA327492 IVE327492 ILI327492 IBM327492 HRQ327492 HHU327492 GXY327492 GOC327492 GEG327492 FUK327492 FKO327492 FAS327492 EQW327492 EHA327492 DXE327492 DNI327492 DDM327492 CTQ327492 CJU327492 BZY327492 BQC327492 BGG327492 AWK327492 AMO327492 ACS327492 SW327492 JA327492 E327492 WVM261956 WLQ261956 WBU261956 VRY261956 VIC261956 UYG261956 UOK261956 UEO261956 TUS261956 TKW261956 TBA261956 SRE261956 SHI261956 RXM261956 RNQ261956 RDU261956 QTY261956 QKC261956 QAG261956 PQK261956 PGO261956 OWS261956 OMW261956 ODA261956 NTE261956 NJI261956 MZM261956 MPQ261956 MFU261956 LVY261956 LMC261956 LCG261956 KSK261956 KIO261956 JYS261956 JOW261956 JFA261956 IVE261956 ILI261956 IBM261956 HRQ261956 HHU261956 GXY261956 GOC261956 GEG261956 FUK261956 FKO261956 FAS261956 EQW261956 EHA261956 DXE261956 DNI261956 DDM261956 CTQ261956 CJU261956 BZY261956 BQC261956 BGG261956 AWK261956 AMO261956 ACS261956 SW261956 JA261956 E261956 WVM196420 WLQ196420 WBU196420 VRY196420 VIC196420 UYG196420 UOK196420 UEO196420 TUS196420 TKW196420 TBA196420 SRE196420 SHI196420 RXM196420 RNQ196420 RDU196420 QTY196420 QKC196420 QAG196420 PQK196420 PGO196420 OWS196420 OMW196420 ODA196420 NTE196420 NJI196420 MZM196420 MPQ196420 MFU196420 LVY196420 LMC196420 LCG196420 KSK196420 KIO196420 JYS196420 JOW196420 JFA196420 IVE196420 ILI196420 IBM196420 HRQ196420 HHU196420 GXY196420 GOC196420 GEG196420 FUK196420 FKO196420 FAS196420 EQW196420 EHA196420 DXE196420 DNI196420 DDM196420 CTQ196420 CJU196420 BZY196420 BQC196420 BGG196420 AWK196420 AMO196420 ACS196420 SW196420 JA196420 E196420 WVM130884 WLQ130884 WBU130884 VRY130884 VIC130884 UYG130884 UOK130884 UEO130884 TUS130884 TKW130884 TBA130884 SRE130884 SHI130884 RXM130884 RNQ130884 RDU130884 QTY130884 QKC130884 QAG130884 PQK130884 PGO130884 OWS130884 OMW130884 ODA130884 NTE130884 NJI130884 MZM130884 MPQ130884 MFU130884 LVY130884 LMC130884 LCG130884 KSK130884 KIO130884 JYS130884 JOW130884 JFA130884 IVE130884 ILI130884 IBM130884 HRQ130884 HHU130884 GXY130884 GOC130884 GEG130884 FUK130884 FKO130884 FAS130884 EQW130884 EHA130884 DXE130884 DNI130884 DDM130884 CTQ130884 CJU130884 BZY130884 BQC130884 BGG130884 AWK130884 AMO130884 ACS130884 SW130884 JA130884 E130884 WVM65348 WLQ65348 WBU65348 VRY65348 VIC65348 UYG65348 UOK65348 UEO65348 TUS65348 TKW65348 TBA65348 SRE65348 SHI65348 RXM65348 RNQ65348 RDU65348 QTY65348 QKC65348 QAG65348 PQK65348 PGO65348 OWS65348 OMW65348 ODA65348 NTE65348 NJI65348 MZM65348 MPQ65348 MFU65348 LVY65348 LMC65348 LCG65348 KSK65348 KIO65348 JYS65348 JOW65348 JFA65348 IVE65348 ILI65348 IBM65348 HRQ65348 HHU65348 GXY65348 GOC65348 GEG65348 FUK65348 FKO65348 FAS65348 EQW65348 EHA65348 DXE65348 DNI65348 DDM65348 CTQ65348 CJU65348 BZY65348 BQC65348 BGG65348 AWK65348 AMO65348 ACS65348 SW65348 JA65348 E65348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formula1>#REF!</formula1>
    </dataValidation>
    <dataValidation type="list" allowBlank="1" showInputMessage="1" showErrorMessage="1" sqref="E65349 WVM982853 WLQ982853 WBU982853 VRY982853 VIC982853 UYG982853 UOK982853 UEO982853 TUS982853 TKW982853 TBA982853 SRE982853 SHI982853 RXM982853 RNQ982853 RDU982853 QTY982853 QKC982853 QAG982853 PQK982853 PGO982853 OWS982853 OMW982853 ODA982853 NTE982853 NJI982853 MZM982853 MPQ982853 MFU982853 LVY982853 LMC982853 LCG982853 KSK982853 KIO982853 JYS982853 JOW982853 JFA982853 IVE982853 ILI982853 IBM982853 HRQ982853 HHU982853 GXY982853 GOC982853 GEG982853 FUK982853 FKO982853 FAS982853 EQW982853 EHA982853 DXE982853 DNI982853 DDM982853 CTQ982853 CJU982853 BZY982853 BQC982853 BGG982853 AWK982853 AMO982853 ACS982853 SW982853 JA982853 E982853 WVM917317 WLQ917317 WBU917317 VRY917317 VIC917317 UYG917317 UOK917317 UEO917317 TUS917317 TKW917317 TBA917317 SRE917317 SHI917317 RXM917317 RNQ917317 RDU917317 QTY917317 QKC917317 QAG917317 PQK917317 PGO917317 OWS917317 OMW917317 ODA917317 NTE917317 NJI917317 MZM917317 MPQ917317 MFU917317 LVY917317 LMC917317 LCG917317 KSK917317 KIO917317 JYS917317 JOW917317 JFA917317 IVE917317 ILI917317 IBM917317 HRQ917317 HHU917317 GXY917317 GOC917317 GEG917317 FUK917317 FKO917317 FAS917317 EQW917317 EHA917317 DXE917317 DNI917317 DDM917317 CTQ917317 CJU917317 BZY917317 BQC917317 BGG917317 AWK917317 AMO917317 ACS917317 SW917317 JA917317 E917317 WVM851781 WLQ851781 WBU851781 VRY851781 VIC851781 UYG851781 UOK851781 UEO851781 TUS851781 TKW851781 TBA851781 SRE851781 SHI851781 RXM851781 RNQ851781 RDU851781 QTY851781 QKC851781 QAG851781 PQK851781 PGO851781 OWS851781 OMW851781 ODA851781 NTE851781 NJI851781 MZM851781 MPQ851781 MFU851781 LVY851781 LMC851781 LCG851781 KSK851781 KIO851781 JYS851781 JOW851781 JFA851781 IVE851781 ILI851781 IBM851781 HRQ851781 HHU851781 GXY851781 GOC851781 GEG851781 FUK851781 FKO851781 FAS851781 EQW851781 EHA851781 DXE851781 DNI851781 DDM851781 CTQ851781 CJU851781 BZY851781 BQC851781 BGG851781 AWK851781 AMO851781 ACS851781 SW851781 JA851781 E851781 WVM786245 WLQ786245 WBU786245 VRY786245 VIC786245 UYG786245 UOK786245 UEO786245 TUS786245 TKW786245 TBA786245 SRE786245 SHI786245 RXM786245 RNQ786245 RDU786245 QTY786245 QKC786245 QAG786245 PQK786245 PGO786245 OWS786245 OMW786245 ODA786245 NTE786245 NJI786245 MZM786245 MPQ786245 MFU786245 LVY786245 LMC786245 LCG786245 KSK786245 KIO786245 JYS786245 JOW786245 JFA786245 IVE786245 ILI786245 IBM786245 HRQ786245 HHU786245 GXY786245 GOC786245 GEG786245 FUK786245 FKO786245 FAS786245 EQW786245 EHA786245 DXE786245 DNI786245 DDM786245 CTQ786245 CJU786245 BZY786245 BQC786245 BGG786245 AWK786245 AMO786245 ACS786245 SW786245 JA786245 E786245 WVM720709 WLQ720709 WBU720709 VRY720709 VIC720709 UYG720709 UOK720709 UEO720709 TUS720709 TKW720709 TBA720709 SRE720709 SHI720709 RXM720709 RNQ720709 RDU720709 QTY720709 QKC720709 QAG720709 PQK720709 PGO720709 OWS720709 OMW720709 ODA720709 NTE720709 NJI720709 MZM720709 MPQ720709 MFU720709 LVY720709 LMC720709 LCG720709 KSK720709 KIO720709 JYS720709 JOW720709 JFA720709 IVE720709 ILI720709 IBM720709 HRQ720709 HHU720709 GXY720709 GOC720709 GEG720709 FUK720709 FKO720709 FAS720709 EQW720709 EHA720709 DXE720709 DNI720709 DDM720709 CTQ720709 CJU720709 BZY720709 BQC720709 BGG720709 AWK720709 AMO720709 ACS720709 SW720709 JA720709 E720709 WVM655173 WLQ655173 WBU655173 VRY655173 VIC655173 UYG655173 UOK655173 UEO655173 TUS655173 TKW655173 TBA655173 SRE655173 SHI655173 RXM655173 RNQ655173 RDU655173 QTY655173 QKC655173 QAG655173 PQK655173 PGO655173 OWS655173 OMW655173 ODA655173 NTE655173 NJI655173 MZM655173 MPQ655173 MFU655173 LVY655173 LMC655173 LCG655173 KSK655173 KIO655173 JYS655173 JOW655173 JFA655173 IVE655173 ILI655173 IBM655173 HRQ655173 HHU655173 GXY655173 GOC655173 GEG655173 FUK655173 FKO655173 FAS655173 EQW655173 EHA655173 DXE655173 DNI655173 DDM655173 CTQ655173 CJU655173 BZY655173 BQC655173 BGG655173 AWK655173 AMO655173 ACS655173 SW655173 JA655173 E655173 WVM589637 WLQ589637 WBU589637 VRY589637 VIC589637 UYG589637 UOK589637 UEO589637 TUS589637 TKW589637 TBA589637 SRE589637 SHI589637 RXM589637 RNQ589637 RDU589637 QTY589637 QKC589637 QAG589637 PQK589637 PGO589637 OWS589637 OMW589637 ODA589637 NTE589637 NJI589637 MZM589637 MPQ589637 MFU589637 LVY589637 LMC589637 LCG589637 KSK589637 KIO589637 JYS589637 JOW589637 JFA589637 IVE589637 ILI589637 IBM589637 HRQ589637 HHU589637 GXY589637 GOC589637 GEG589637 FUK589637 FKO589637 FAS589637 EQW589637 EHA589637 DXE589637 DNI589637 DDM589637 CTQ589637 CJU589637 BZY589637 BQC589637 BGG589637 AWK589637 AMO589637 ACS589637 SW589637 JA589637 E589637 WVM524101 WLQ524101 WBU524101 VRY524101 VIC524101 UYG524101 UOK524101 UEO524101 TUS524101 TKW524101 TBA524101 SRE524101 SHI524101 RXM524101 RNQ524101 RDU524101 QTY524101 QKC524101 QAG524101 PQK524101 PGO524101 OWS524101 OMW524101 ODA524101 NTE524101 NJI524101 MZM524101 MPQ524101 MFU524101 LVY524101 LMC524101 LCG524101 KSK524101 KIO524101 JYS524101 JOW524101 JFA524101 IVE524101 ILI524101 IBM524101 HRQ524101 HHU524101 GXY524101 GOC524101 GEG524101 FUK524101 FKO524101 FAS524101 EQW524101 EHA524101 DXE524101 DNI524101 DDM524101 CTQ524101 CJU524101 BZY524101 BQC524101 BGG524101 AWK524101 AMO524101 ACS524101 SW524101 JA524101 E524101 WVM458565 WLQ458565 WBU458565 VRY458565 VIC458565 UYG458565 UOK458565 UEO458565 TUS458565 TKW458565 TBA458565 SRE458565 SHI458565 RXM458565 RNQ458565 RDU458565 QTY458565 QKC458565 QAG458565 PQK458565 PGO458565 OWS458565 OMW458565 ODA458565 NTE458565 NJI458565 MZM458565 MPQ458565 MFU458565 LVY458565 LMC458565 LCG458565 KSK458565 KIO458565 JYS458565 JOW458565 JFA458565 IVE458565 ILI458565 IBM458565 HRQ458565 HHU458565 GXY458565 GOC458565 GEG458565 FUK458565 FKO458565 FAS458565 EQW458565 EHA458565 DXE458565 DNI458565 DDM458565 CTQ458565 CJU458565 BZY458565 BQC458565 BGG458565 AWK458565 AMO458565 ACS458565 SW458565 JA458565 E458565 WVM393029 WLQ393029 WBU393029 VRY393029 VIC393029 UYG393029 UOK393029 UEO393029 TUS393029 TKW393029 TBA393029 SRE393029 SHI393029 RXM393029 RNQ393029 RDU393029 QTY393029 QKC393029 QAG393029 PQK393029 PGO393029 OWS393029 OMW393029 ODA393029 NTE393029 NJI393029 MZM393029 MPQ393029 MFU393029 LVY393029 LMC393029 LCG393029 KSK393029 KIO393029 JYS393029 JOW393029 JFA393029 IVE393029 ILI393029 IBM393029 HRQ393029 HHU393029 GXY393029 GOC393029 GEG393029 FUK393029 FKO393029 FAS393029 EQW393029 EHA393029 DXE393029 DNI393029 DDM393029 CTQ393029 CJU393029 BZY393029 BQC393029 BGG393029 AWK393029 AMO393029 ACS393029 SW393029 JA393029 E393029 WVM327493 WLQ327493 WBU327493 VRY327493 VIC327493 UYG327493 UOK327493 UEO327493 TUS327493 TKW327493 TBA327493 SRE327493 SHI327493 RXM327493 RNQ327493 RDU327493 QTY327493 QKC327493 QAG327493 PQK327493 PGO327493 OWS327493 OMW327493 ODA327493 NTE327493 NJI327493 MZM327493 MPQ327493 MFU327493 LVY327493 LMC327493 LCG327493 KSK327493 KIO327493 JYS327493 JOW327493 JFA327493 IVE327493 ILI327493 IBM327493 HRQ327493 HHU327493 GXY327493 GOC327493 GEG327493 FUK327493 FKO327493 FAS327493 EQW327493 EHA327493 DXE327493 DNI327493 DDM327493 CTQ327493 CJU327493 BZY327493 BQC327493 BGG327493 AWK327493 AMO327493 ACS327493 SW327493 JA327493 E327493 WVM261957 WLQ261957 WBU261957 VRY261957 VIC261957 UYG261957 UOK261957 UEO261957 TUS261957 TKW261957 TBA261957 SRE261957 SHI261957 RXM261957 RNQ261957 RDU261957 QTY261957 QKC261957 QAG261957 PQK261957 PGO261957 OWS261957 OMW261957 ODA261957 NTE261957 NJI261957 MZM261957 MPQ261957 MFU261957 LVY261957 LMC261957 LCG261957 KSK261957 KIO261957 JYS261957 JOW261957 JFA261957 IVE261957 ILI261957 IBM261957 HRQ261957 HHU261957 GXY261957 GOC261957 GEG261957 FUK261957 FKO261957 FAS261957 EQW261957 EHA261957 DXE261957 DNI261957 DDM261957 CTQ261957 CJU261957 BZY261957 BQC261957 BGG261957 AWK261957 AMO261957 ACS261957 SW261957 JA261957 E261957 WVM196421 WLQ196421 WBU196421 VRY196421 VIC196421 UYG196421 UOK196421 UEO196421 TUS196421 TKW196421 TBA196421 SRE196421 SHI196421 RXM196421 RNQ196421 RDU196421 QTY196421 QKC196421 QAG196421 PQK196421 PGO196421 OWS196421 OMW196421 ODA196421 NTE196421 NJI196421 MZM196421 MPQ196421 MFU196421 LVY196421 LMC196421 LCG196421 KSK196421 KIO196421 JYS196421 JOW196421 JFA196421 IVE196421 ILI196421 IBM196421 HRQ196421 HHU196421 GXY196421 GOC196421 GEG196421 FUK196421 FKO196421 FAS196421 EQW196421 EHA196421 DXE196421 DNI196421 DDM196421 CTQ196421 CJU196421 BZY196421 BQC196421 BGG196421 AWK196421 AMO196421 ACS196421 SW196421 JA196421 E196421 WVM130885 WLQ130885 WBU130885 VRY130885 VIC130885 UYG130885 UOK130885 UEO130885 TUS130885 TKW130885 TBA130885 SRE130885 SHI130885 RXM130885 RNQ130885 RDU130885 QTY130885 QKC130885 QAG130885 PQK130885 PGO130885 OWS130885 OMW130885 ODA130885 NTE130885 NJI130885 MZM130885 MPQ130885 MFU130885 LVY130885 LMC130885 LCG130885 KSK130885 KIO130885 JYS130885 JOW130885 JFA130885 IVE130885 ILI130885 IBM130885 HRQ130885 HHU130885 GXY130885 GOC130885 GEG130885 FUK130885 FKO130885 FAS130885 EQW130885 EHA130885 DXE130885 DNI130885 DDM130885 CTQ130885 CJU130885 BZY130885 BQC130885 BGG130885 AWK130885 AMO130885 ACS130885 SW130885 JA130885 E130885 WVM65349 WLQ65349 WBU65349 VRY65349 VIC65349 UYG65349 UOK65349 UEO65349 TUS65349 TKW65349 TBA65349 SRE65349 SHI65349 RXM65349 RNQ65349 RDU65349 QTY65349 QKC65349 QAG65349 PQK65349 PGO65349 OWS65349 OMW65349 ODA65349 NTE65349 NJI65349 MZM65349 MPQ65349 MFU65349 LVY65349 LMC65349 LCG65349 KSK65349 KIO65349 JYS65349 JOW65349 JFA65349 IVE65349 ILI65349 IBM65349 HRQ65349 HHU65349 GXY65349 GOC65349 GEG65349 FUK65349 FKO65349 FAS65349 EQW65349 EHA65349 DXE65349 DNI65349 DDM65349 CTQ65349 CJU65349 BZY65349 BQC65349 BGG65349 AWK65349 AMO65349 ACS65349 SW65349 JA65349">
      <formula1>#REF!</formula1>
    </dataValidation>
  </dataValidations>
  <pageMargins left="0.74803149606299213" right="0.74803149606299213" top="0.39370078740157483" bottom="0.39370078740157483" header="0.51181102362204722" footer="0.51181102362204722"/>
  <pageSetup paperSize="9" scale="80" fitToHeight="0"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39997558519241921"/>
  </sheetPr>
  <dimension ref="A1:O28"/>
  <sheetViews>
    <sheetView showGridLines="0" zoomScaleNormal="100" workbookViewId="0">
      <selection activeCell="E4" sqref="E4"/>
    </sheetView>
  </sheetViews>
  <sheetFormatPr defaultRowHeight="11.25" x14ac:dyDescent="0.2"/>
  <cols>
    <col min="1" max="1" width="27.28515625" style="73" bestFit="1" customWidth="1"/>
    <col min="2" max="2" width="12" style="104" customWidth="1"/>
    <col min="3" max="3" width="12" style="105" customWidth="1"/>
    <col min="4" max="4" width="12" style="106" customWidth="1"/>
    <col min="5" max="5" width="12" style="93" customWidth="1"/>
    <col min="6" max="10" width="9.140625" style="73"/>
    <col min="11" max="11" width="9.140625" style="73" hidden="1" customWidth="1"/>
    <col min="12" max="16384" width="9.140625" style="73"/>
  </cols>
  <sheetData>
    <row r="1" spans="1:11" ht="25.5" customHeight="1" x14ac:dyDescent="0.2">
      <c r="A1" s="798" t="s">
        <v>321</v>
      </c>
      <c r="B1" s="798"/>
      <c r="C1" s="798"/>
      <c r="D1" s="798"/>
      <c r="E1" s="798"/>
      <c r="F1" s="498"/>
      <c r="K1" s="113"/>
    </row>
    <row r="2" spans="1:11" ht="13.5" customHeight="1" x14ac:dyDescent="0.2">
      <c r="A2" s="812" t="s">
        <v>505</v>
      </c>
      <c r="B2" s="812"/>
      <c r="K2" s="9">
        <f>IF(E4="Boys",0,IF(E4="Girls",14,28))</f>
        <v>28</v>
      </c>
    </row>
    <row r="3" spans="1:11" ht="12.75" customHeight="1" x14ac:dyDescent="0.2">
      <c r="A3" s="11" t="s">
        <v>3</v>
      </c>
      <c r="B3" s="458"/>
      <c r="C3" s="2"/>
      <c r="D3" s="784" t="s">
        <v>1</v>
      </c>
      <c r="E3" s="786"/>
    </row>
    <row r="4" spans="1:11" ht="12.75" customHeight="1" x14ac:dyDescent="0.2">
      <c r="A4" s="11"/>
      <c r="B4" s="458"/>
      <c r="C4" s="2"/>
      <c r="D4" s="494" t="s">
        <v>4</v>
      </c>
      <c r="E4" s="495" t="s">
        <v>5</v>
      </c>
    </row>
    <row r="5" spans="1:11" ht="11.25" customHeight="1" x14ac:dyDescent="0.2">
      <c r="A5" s="2"/>
      <c r="C5" s="21"/>
    </row>
    <row r="6" spans="1:11" ht="37.5" customHeight="1" x14ac:dyDescent="0.2">
      <c r="A6" s="27"/>
      <c r="B6" s="801" t="s">
        <v>317</v>
      </c>
      <c r="C6" s="803" t="s">
        <v>318</v>
      </c>
      <c r="D6" s="813" t="s">
        <v>322</v>
      </c>
      <c r="E6" s="813"/>
    </row>
    <row r="7" spans="1:11" ht="33" customHeight="1" x14ac:dyDescent="0.2">
      <c r="A7" s="31"/>
      <c r="B7" s="802"/>
      <c r="C7" s="802"/>
      <c r="D7" s="215" t="s">
        <v>319</v>
      </c>
      <c r="E7" s="215" t="s">
        <v>305</v>
      </c>
    </row>
    <row r="8" spans="1:11" ht="11.25" customHeight="1" x14ac:dyDescent="0.2">
      <c r="A8" s="89"/>
      <c r="B8" s="223"/>
      <c r="C8" s="223"/>
      <c r="D8" s="73"/>
      <c r="E8" s="73"/>
    </row>
    <row r="9" spans="1:11" ht="11.25" customHeight="1" x14ac:dyDescent="0.2">
      <c r="A9" s="92" t="s">
        <v>36</v>
      </c>
      <c r="B9" s="122">
        <f>VLOOKUP('Table 4b'!$A9,Table4_2014_Method,'Table3ab4ab Feeder Sheet'!M$35+$K$2,0)</f>
        <v>311.89999999999998</v>
      </c>
      <c r="C9" s="122">
        <f>VLOOKUP('Table 4b'!$A9,Table4_2014_Method,'Table3ab4ab Feeder Sheet'!N$35+$K$2,0)</f>
        <v>366.1</v>
      </c>
      <c r="D9" s="122">
        <f>VLOOKUP('Table 4b'!$A9,Table4_2014_Method,'Table3ab4ab Feeder Sheet'!O$35+$K$2,0)</f>
        <v>97.2</v>
      </c>
      <c r="E9" s="122">
        <f>VLOOKUP('Table 4b'!$A9,Table4_2014_Method,'Table3ab4ab Feeder Sheet'!P$35+$K$2,0)</f>
        <v>58.6</v>
      </c>
      <c r="F9" s="105"/>
    </row>
    <row r="10" spans="1:11" ht="11.25" customHeight="1" x14ac:dyDescent="0.2">
      <c r="A10" s="94"/>
      <c r="B10" s="122"/>
      <c r="C10" s="122"/>
      <c r="D10" s="122"/>
      <c r="E10" s="122"/>
      <c r="F10" s="105"/>
    </row>
    <row r="11" spans="1:11" ht="11.25" customHeight="1" x14ac:dyDescent="0.2">
      <c r="A11" s="94" t="s">
        <v>37</v>
      </c>
      <c r="B11" s="122">
        <f>VLOOKUP('Table 4b'!$A11,Table4_2014_Method,'Table3ab4ab Feeder Sheet'!M$35+$K$2,0)</f>
        <v>412.3</v>
      </c>
      <c r="C11" s="122">
        <f>VLOOKUP('Table 4b'!$A11,Table4_2014_Method,'Table3ab4ab Feeder Sheet'!N$35+$K$2,0)</f>
        <v>541.4</v>
      </c>
      <c r="D11" s="122">
        <f>VLOOKUP('Table 4b'!$A11,Table4_2014_Method,'Table3ab4ab Feeder Sheet'!O$35+$K$2,0)</f>
        <v>99.1</v>
      </c>
      <c r="E11" s="122">
        <f>VLOOKUP('Table 4b'!$A11,Table4_2014_Method,'Table3ab4ab Feeder Sheet'!P$35+$K$2,0)</f>
        <v>97.1</v>
      </c>
      <c r="F11" s="105"/>
    </row>
    <row r="12" spans="1:11" ht="11.25" customHeight="1" x14ac:dyDescent="0.2">
      <c r="A12" s="94"/>
      <c r="B12" s="122"/>
      <c r="C12" s="122"/>
      <c r="D12" s="122"/>
      <c r="E12" s="122"/>
      <c r="F12" s="105"/>
    </row>
    <row r="13" spans="1:11" ht="11.25" customHeight="1" x14ac:dyDescent="0.2">
      <c r="A13" s="94" t="s">
        <v>38</v>
      </c>
      <c r="B13" s="122">
        <f>VLOOKUP('Table 4b'!$A13,Table4_2014_Method,'Table3ab4ab Feeder Sheet'!M$35+$K$2,0)</f>
        <v>298.7</v>
      </c>
      <c r="C13" s="122">
        <f>VLOOKUP('Table 4b'!$A13,Table4_2014_Method,'Table3ab4ab Feeder Sheet'!N$35+$K$2,0)</f>
        <v>343.5</v>
      </c>
      <c r="D13" s="122">
        <f>VLOOKUP('Table 4b'!$A13,Table4_2014_Method,'Table3ab4ab Feeder Sheet'!O$35+$K$2,0)</f>
        <v>97.7</v>
      </c>
      <c r="E13" s="122">
        <f>VLOOKUP('Table 4b'!$A13,Table4_2014_Method,'Table3ab4ab Feeder Sheet'!P$35+$K$2,0)</f>
        <v>52.4</v>
      </c>
      <c r="F13" s="499"/>
    </row>
    <row r="14" spans="1:11" ht="11.25" customHeight="1" x14ac:dyDescent="0.2">
      <c r="A14" s="94"/>
      <c r="B14" s="122"/>
      <c r="C14" s="122"/>
      <c r="D14" s="122"/>
      <c r="E14" s="122"/>
    </row>
    <row r="15" spans="1:11" ht="11.25" customHeight="1" x14ac:dyDescent="0.2">
      <c r="A15" s="94" t="s">
        <v>23</v>
      </c>
      <c r="B15" s="122">
        <f>VLOOKUP('Table 4b'!$A15,Table4_2014_Method,'Table3ab4ab Feeder Sheet'!M$35+$K$2,0)</f>
        <v>315.60000000000002</v>
      </c>
      <c r="C15" s="122">
        <f>VLOOKUP('Table 4b'!$A15,Table4_2014_Method,'Table3ab4ab Feeder Sheet'!N$35+$K$2,0)</f>
        <v>372.5</v>
      </c>
      <c r="D15" s="122">
        <f>VLOOKUP('Table 4b'!$A15,Table4_2014_Method,'Table3ab4ab Feeder Sheet'!O$35+$K$2,0)</f>
        <v>97.3</v>
      </c>
      <c r="E15" s="122">
        <f>VLOOKUP('Table 4b'!$A15,Table4_2014_Method,'Table3ab4ab Feeder Sheet'!P$35+$K$2,0)</f>
        <v>59.9</v>
      </c>
    </row>
    <row r="16" spans="1:11" ht="11.25" customHeight="1" x14ac:dyDescent="0.2">
      <c r="A16" s="95"/>
      <c r="B16" s="97"/>
      <c r="C16" s="500"/>
      <c r="D16" s="500"/>
      <c r="E16" s="500"/>
      <c r="F16" s="62"/>
    </row>
    <row r="17" spans="1:15" x14ac:dyDescent="0.2">
      <c r="A17" s="101"/>
      <c r="B17" s="135"/>
      <c r="C17" s="136"/>
      <c r="D17" s="136"/>
      <c r="E17" s="63" t="s">
        <v>502</v>
      </c>
    </row>
    <row r="18" spans="1:15" x14ac:dyDescent="0.2">
      <c r="A18" s="101"/>
      <c r="B18" s="135"/>
      <c r="C18" s="136"/>
      <c r="D18" s="136"/>
      <c r="E18" s="63"/>
    </row>
    <row r="19" spans="1:15" x14ac:dyDescent="0.2">
      <c r="A19" s="101" t="s">
        <v>650</v>
      </c>
      <c r="B19" s="135"/>
      <c r="C19" s="136"/>
      <c r="D19" s="136"/>
      <c r="E19" s="63"/>
    </row>
    <row r="20" spans="1:15" ht="11.25" customHeight="1" x14ac:dyDescent="0.2">
      <c r="A20" s="808" t="s">
        <v>639</v>
      </c>
      <c r="B20" s="808"/>
      <c r="C20" s="808"/>
      <c r="D20" s="809"/>
      <c r="E20" s="809"/>
    </row>
    <row r="21" spans="1:15" ht="11.25" customHeight="1" x14ac:dyDescent="0.2">
      <c r="A21" s="808" t="s">
        <v>640</v>
      </c>
      <c r="B21" s="808"/>
      <c r="C21" s="808"/>
      <c r="D21" s="809"/>
      <c r="E21" s="809"/>
    </row>
    <row r="22" spans="1:15" ht="45" customHeight="1" x14ac:dyDescent="0.2">
      <c r="A22" s="810" t="s">
        <v>641</v>
      </c>
      <c r="B22" s="810"/>
      <c r="C22" s="810"/>
      <c r="D22" s="810"/>
      <c r="E22" s="810"/>
    </row>
    <row r="23" spans="1:15" ht="13.5" customHeight="1" x14ac:dyDescent="0.2">
      <c r="A23" s="811" t="s">
        <v>323</v>
      </c>
      <c r="B23" s="811"/>
      <c r="C23" s="811"/>
      <c r="D23" s="811"/>
      <c r="E23" s="811"/>
    </row>
    <row r="25" spans="1:15" ht="12.75" x14ac:dyDescent="0.2">
      <c r="A25" s="680" t="s">
        <v>657</v>
      </c>
      <c r="B25" s="680"/>
      <c r="C25" s="680"/>
      <c r="D25" s="680"/>
      <c r="E25" s="680"/>
      <c r="F25" s="680"/>
      <c r="G25" s="680"/>
      <c r="H25" s="680"/>
      <c r="I25" s="680"/>
      <c r="J25" s="680"/>
      <c r="K25" s="680"/>
      <c r="L25" s="681"/>
    </row>
    <row r="26" spans="1:15" ht="22.5" customHeight="1" x14ac:dyDescent="0.2">
      <c r="A26" s="782" t="s">
        <v>658</v>
      </c>
      <c r="B26" s="782"/>
      <c r="C26" s="782"/>
      <c r="D26" s="782"/>
      <c r="E26" s="782"/>
      <c r="F26" s="680"/>
      <c r="G26" s="680"/>
      <c r="H26" s="680"/>
      <c r="I26" s="680"/>
      <c r="J26" s="680"/>
      <c r="K26" s="680"/>
      <c r="L26" s="681"/>
    </row>
    <row r="27" spans="1:15" ht="22.5" customHeight="1" x14ac:dyDescent="0.2">
      <c r="A27" s="782" t="s">
        <v>659</v>
      </c>
      <c r="B27" s="782"/>
      <c r="C27" s="782"/>
      <c r="D27" s="782"/>
      <c r="E27" s="782"/>
      <c r="F27" s="680"/>
      <c r="G27" s="680"/>
      <c r="H27" s="680"/>
      <c r="I27" s="680"/>
      <c r="J27" s="680"/>
      <c r="K27" s="680"/>
      <c r="L27" s="681"/>
    </row>
    <row r="28" spans="1:15" ht="45" customHeight="1" x14ac:dyDescent="0.2">
      <c r="A28" s="782" t="s">
        <v>660</v>
      </c>
      <c r="B28" s="782"/>
      <c r="C28" s="782"/>
      <c r="D28" s="782"/>
      <c r="E28" s="782"/>
      <c r="F28" s="682"/>
      <c r="G28" s="682"/>
      <c r="H28" s="682"/>
      <c r="I28" s="682"/>
      <c r="J28" s="682"/>
      <c r="K28" s="682"/>
      <c r="L28" s="682"/>
      <c r="M28" s="682"/>
      <c r="N28" s="682"/>
      <c r="O28" s="682"/>
    </row>
  </sheetData>
  <sheetProtection sheet="1" objects="1" scenarios="1"/>
  <mergeCells count="13">
    <mergeCell ref="A1:E1"/>
    <mergeCell ref="A2:B2"/>
    <mergeCell ref="D3:E3"/>
    <mergeCell ref="B6:B7"/>
    <mergeCell ref="C6:C7"/>
    <mergeCell ref="D6:E6"/>
    <mergeCell ref="A26:E26"/>
    <mergeCell ref="A27:E27"/>
    <mergeCell ref="A28:E28"/>
    <mergeCell ref="A20:E20"/>
    <mergeCell ref="A21:E21"/>
    <mergeCell ref="A22:E22"/>
    <mergeCell ref="A23:E23"/>
  </mergeCells>
  <conditionalFormatting sqref="B9:E15">
    <cfRule type="expression" dxfId="207" priority="1">
      <formula>(#REF!="Percentage")</formula>
    </cfRule>
  </conditionalFormatting>
  <dataValidations count="1">
    <dataValidation type="list" allowBlank="1" showInputMessage="1" showErrorMessage="1" sqref="E4">
      <formula1>Gender</formula1>
    </dataValidation>
  </dataValidations>
  <pageMargins left="0.31496062992125984" right="0.27559055118110237" top="0.51181102362204722" bottom="0.51181102362204722" header="0.51181102362204722" footer="0.51181102362204722"/>
  <pageSetup paperSize="9" fitToWidth="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99"/>
  </sheetPr>
  <dimension ref="A1:AB83"/>
  <sheetViews>
    <sheetView workbookViewId="0"/>
  </sheetViews>
  <sheetFormatPr defaultRowHeight="12.75" x14ac:dyDescent="0.2"/>
  <cols>
    <col min="1" max="1" width="27.28515625" bestFit="1" customWidth="1"/>
  </cols>
  <sheetData>
    <row r="1" spans="1:28" x14ac:dyDescent="0.2">
      <c r="A1" s="140"/>
    </row>
    <row r="2" spans="1:28" x14ac:dyDescent="0.2">
      <c r="A2" s="140"/>
    </row>
    <row r="3" spans="1:28" x14ac:dyDescent="0.2">
      <c r="A3" s="155" t="s">
        <v>45</v>
      </c>
      <c r="C3" s="142"/>
      <c r="D3" s="143" t="s">
        <v>159</v>
      </c>
    </row>
    <row r="4" spans="1:28" x14ac:dyDescent="0.2">
      <c r="A4" s="217">
        <v>1</v>
      </c>
      <c r="B4" s="218">
        <v>2</v>
      </c>
      <c r="C4" s="219">
        <v>3</v>
      </c>
      <c r="D4" s="217">
        <v>4</v>
      </c>
      <c r="E4" s="217">
        <v>5</v>
      </c>
      <c r="F4" s="218">
        <v>6</v>
      </c>
      <c r="G4" s="219">
        <v>7</v>
      </c>
      <c r="H4" s="217">
        <v>8</v>
      </c>
      <c r="I4" s="217">
        <v>9</v>
      </c>
      <c r="J4" s="218">
        <v>10</v>
      </c>
      <c r="K4" s="219">
        <v>11</v>
      </c>
      <c r="L4" s="217">
        <v>12</v>
      </c>
      <c r="M4" s="217">
        <v>13</v>
      </c>
      <c r="N4" s="218">
        <v>14</v>
      </c>
      <c r="O4" s="219">
        <v>15</v>
      </c>
      <c r="P4" s="217">
        <v>16</v>
      </c>
      <c r="Q4" s="217">
        <v>17</v>
      </c>
      <c r="R4" s="218">
        <v>18</v>
      </c>
      <c r="S4" s="219">
        <v>19</v>
      </c>
      <c r="T4" s="217">
        <v>20</v>
      </c>
      <c r="U4" s="217">
        <v>21</v>
      </c>
      <c r="V4" s="218">
        <v>22</v>
      </c>
      <c r="W4" s="219">
        <v>23</v>
      </c>
      <c r="X4" s="217">
        <v>24</v>
      </c>
      <c r="Y4" s="217">
        <v>25</v>
      </c>
      <c r="Z4" s="218">
        <v>26</v>
      </c>
      <c r="AA4" s="219">
        <v>27</v>
      </c>
      <c r="AB4" s="217">
        <v>28</v>
      </c>
    </row>
    <row r="5" spans="1:28" x14ac:dyDescent="0.2">
      <c r="B5" t="s">
        <v>74</v>
      </c>
      <c r="C5" t="s">
        <v>75</v>
      </c>
      <c r="D5" t="s">
        <v>76</v>
      </c>
      <c r="E5" t="s">
        <v>77</v>
      </c>
      <c r="F5" t="s">
        <v>78</v>
      </c>
      <c r="G5" t="s">
        <v>79</v>
      </c>
      <c r="H5" t="s">
        <v>80</v>
      </c>
      <c r="I5" t="s">
        <v>81</v>
      </c>
      <c r="J5" t="s">
        <v>82</v>
      </c>
      <c r="K5" t="s">
        <v>83</v>
      </c>
      <c r="L5" t="s">
        <v>84</v>
      </c>
      <c r="M5" t="s">
        <v>85</v>
      </c>
      <c r="N5" t="s">
        <v>86</v>
      </c>
      <c r="O5" t="s">
        <v>87</v>
      </c>
      <c r="P5" t="s">
        <v>88</v>
      </c>
      <c r="Q5" t="s">
        <v>89</v>
      </c>
      <c r="R5" t="s">
        <v>90</v>
      </c>
      <c r="S5" t="s">
        <v>91</v>
      </c>
      <c r="T5" t="s">
        <v>92</v>
      </c>
      <c r="U5" t="s">
        <v>93</v>
      </c>
      <c r="V5" t="s">
        <v>94</v>
      </c>
      <c r="W5" t="s">
        <v>95</v>
      </c>
      <c r="X5" t="s">
        <v>96</v>
      </c>
      <c r="Y5" t="s">
        <v>97</v>
      </c>
      <c r="Z5" s="204" t="s">
        <v>102</v>
      </c>
      <c r="AA5" s="204" t="s">
        <v>103</v>
      </c>
      <c r="AB5" s="204" t="s">
        <v>104</v>
      </c>
    </row>
    <row r="6" spans="1:28" x14ac:dyDescent="0.2">
      <c r="A6" s="153" t="s">
        <v>594</v>
      </c>
      <c r="B6" s="142">
        <v>53.6</v>
      </c>
      <c r="C6" s="142">
        <v>55.8</v>
      </c>
      <c r="D6" s="142">
        <v>70.5</v>
      </c>
      <c r="E6" s="142">
        <v>75.900000000000006</v>
      </c>
      <c r="F6" s="142">
        <v>49.6</v>
      </c>
      <c r="G6" s="142">
        <v>51.4</v>
      </c>
      <c r="H6" s="142">
        <v>55.9</v>
      </c>
      <c r="I6" s="142">
        <v>57</v>
      </c>
      <c r="J6" s="142">
        <v>64.400000000000006</v>
      </c>
      <c r="K6" s="142">
        <v>66.8</v>
      </c>
      <c r="L6" s="142">
        <v>79.099999999999994</v>
      </c>
      <c r="M6" s="142">
        <v>83.3</v>
      </c>
      <c r="N6" s="142">
        <v>60.2</v>
      </c>
      <c r="O6" s="142">
        <v>61.9</v>
      </c>
      <c r="P6" s="142">
        <v>65.2</v>
      </c>
      <c r="Q6" s="142">
        <v>65.900000000000006</v>
      </c>
      <c r="R6" s="142">
        <v>58.9</v>
      </c>
      <c r="S6" s="142">
        <v>61.2</v>
      </c>
      <c r="T6" s="142">
        <v>74.8</v>
      </c>
      <c r="U6" s="142">
        <v>79.599999999999994</v>
      </c>
      <c r="V6" s="142">
        <v>54.8</v>
      </c>
      <c r="W6" s="142">
        <v>56.6</v>
      </c>
      <c r="X6" s="142">
        <v>60.5</v>
      </c>
      <c r="Y6" s="142">
        <v>61.4</v>
      </c>
      <c r="Z6" s="142">
        <v>277380</v>
      </c>
      <c r="AA6" s="142">
        <v>270910</v>
      </c>
      <c r="AB6" s="142">
        <v>548290</v>
      </c>
    </row>
    <row r="7" spans="1:28" ht="22.5" x14ac:dyDescent="0.2">
      <c r="A7" s="163" t="s">
        <v>587</v>
      </c>
      <c r="B7" s="142">
        <v>51.7</v>
      </c>
      <c r="C7" s="142">
        <v>53.7</v>
      </c>
      <c r="D7" s="142">
        <v>67.7</v>
      </c>
      <c r="E7" s="142">
        <v>73.2</v>
      </c>
      <c r="F7" s="142">
        <v>47.5</v>
      </c>
      <c r="G7" s="142">
        <v>49.2</v>
      </c>
      <c r="H7" s="142">
        <v>53.3</v>
      </c>
      <c r="I7" s="142">
        <v>54.4</v>
      </c>
      <c r="J7" s="142">
        <v>63.2</v>
      </c>
      <c r="K7" s="142">
        <v>65.3</v>
      </c>
      <c r="L7" s="142">
        <v>77.099999999999994</v>
      </c>
      <c r="M7" s="142">
        <v>81.5</v>
      </c>
      <c r="N7" s="142">
        <v>58.6</v>
      </c>
      <c r="O7" s="142">
        <v>60</v>
      </c>
      <c r="P7" s="142">
        <v>63</v>
      </c>
      <c r="Q7" s="142">
        <v>63.7</v>
      </c>
      <c r="R7" s="142">
        <v>57.4</v>
      </c>
      <c r="S7" s="142">
        <v>59.5</v>
      </c>
      <c r="T7" s="142">
        <v>72.400000000000006</v>
      </c>
      <c r="U7" s="142">
        <v>77.3</v>
      </c>
      <c r="V7" s="142">
        <v>53</v>
      </c>
      <c r="W7" s="142">
        <v>54.5</v>
      </c>
      <c r="X7" s="142">
        <v>58.1</v>
      </c>
      <c r="Y7" s="142">
        <v>59</v>
      </c>
      <c r="Z7" s="142">
        <v>122538</v>
      </c>
      <c r="AA7" s="142">
        <v>120045</v>
      </c>
      <c r="AB7" s="142">
        <v>242583</v>
      </c>
    </row>
    <row r="8" spans="1:28" x14ac:dyDescent="0.2">
      <c r="A8" s="164" t="s">
        <v>588</v>
      </c>
      <c r="B8" s="142">
        <v>55</v>
      </c>
      <c r="C8" s="142">
        <v>57.4</v>
      </c>
      <c r="D8" s="142">
        <v>72.7</v>
      </c>
      <c r="E8" s="142">
        <v>78</v>
      </c>
      <c r="F8" s="142">
        <v>51.2</v>
      </c>
      <c r="G8" s="142">
        <v>53.2</v>
      </c>
      <c r="H8" s="142">
        <v>58</v>
      </c>
      <c r="I8" s="142">
        <v>59.1</v>
      </c>
      <c r="J8" s="142">
        <v>65.3</v>
      </c>
      <c r="K8" s="142">
        <v>68</v>
      </c>
      <c r="L8" s="142">
        <v>80.599999999999994</v>
      </c>
      <c r="M8" s="142">
        <v>84.8</v>
      </c>
      <c r="N8" s="142">
        <v>61.4</v>
      </c>
      <c r="O8" s="142">
        <v>63.4</v>
      </c>
      <c r="P8" s="142">
        <v>66.900000000000006</v>
      </c>
      <c r="Q8" s="142">
        <v>67.599999999999994</v>
      </c>
      <c r="R8" s="142">
        <v>60.1</v>
      </c>
      <c r="S8" s="142">
        <v>62.6</v>
      </c>
      <c r="T8" s="142">
        <v>76.599999999999994</v>
      </c>
      <c r="U8" s="142">
        <v>81.3</v>
      </c>
      <c r="V8" s="142">
        <v>56.2</v>
      </c>
      <c r="W8" s="142">
        <v>58.2</v>
      </c>
      <c r="X8" s="142">
        <v>62.4</v>
      </c>
      <c r="Y8" s="142">
        <v>63.3</v>
      </c>
      <c r="Z8" s="142">
        <v>154588</v>
      </c>
      <c r="AA8" s="142">
        <v>150571</v>
      </c>
      <c r="AB8" s="142">
        <v>305159</v>
      </c>
    </row>
    <row r="9" spans="1:28" x14ac:dyDescent="0.2">
      <c r="A9" s="165" t="s">
        <v>589</v>
      </c>
      <c r="B9" s="142">
        <v>35.799999999999997</v>
      </c>
      <c r="C9" s="142">
        <v>39.299999999999997</v>
      </c>
      <c r="D9" s="142">
        <v>65.7</v>
      </c>
      <c r="E9" s="142">
        <v>72.8</v>
      </c>
      <c r="F9" s="142">
        <v>33.5</v>
      </c>
      <c r="G9" s="142">
        <v>36.6</v>
      </c>
      <c r="H9" s="142">
        <v>45.6</v>
      </c>
      <c r="I9" s="142">
        <v>46.9</v>
      </c>
      <c r="J9" s="142">
        <v>45.4</v>
      </c>
      <c r="K9" s="142">
        <v>49.5</v>
      </c>
      <c r="L9" s="142">
        <v>73.900000000000006</v>
      </c>
      <c r="M9" s="142">
        <v>79.900000000000006</v>
      </c>
      <c r="N9" s="142">
        <v>42.5</v>
      </c>
      <c r="O9" s="142">
        <v>45.7</v>
      </c>
      <c r="P9" s="142">
        <v>52.9</v>
      </c>
      <c r="Q9" s="142">
        <v>53.8</v>
      </c>
      <c r="R9" s="142">
        <v>40.4</v>
      </c>
      <c r="S9" s="142">
        <v>44.2</v>
      </c>
      <c r="T9" s="142">
        <v>69.7</v>
      </c>
      <c r="U9" s="142">
        <v>76.2</v>
      </c>
      <c r="V9" s="142">
        <v>37.799999999999997</v>
      </c>
      <c r="W9" s="142">
        <v>41</v>
      </c>
      <c r="X9" s="142">
        <v>49.1</v>
      </c>
      <c r="Y9" s="142">
        <v>50.3</v>
      </c>
      <c r="Z9" s="142">
        <v>36614</v>
      </c>
      <c r="AA9" s="142">
        <v>34224</v>
      </c>
      <c r="AB9" s="142">
        <v>70838</v>
      </c>
    </row>
    <row r="10" spans="1:28" x14ac:dyDescent="0.2">
      <c r="A10" s="165" t="s">
        <v>590</v>
      </c>
      <c r="B10" s="142">
        <v>61.2</v>
      </c>
      <c r="C10" s="142">
        <v>63.2</v>
      </c>
      <c r="D10" s="142">
        <v>75</v>
      </c>
      <c r="E10" s="142">
        <v>79.7</v>
      </c>
      <c r="F10" s="142">
        <v>56.8</v>
      </c>
      <c r="G10" s="142">
        <v>58.4</v>
      </c>
      <c r="H10" s="142">
        <v>62</v>
      </c>
      <c r="I10" s="142">
        <v>63</v>
      </c>
      <c r="J10" s="142">
        <v>71.3</v>
      </c>
      <c r="K10" s="142">
        <v>73.5</v>
      </c>
      <c r="L10" s="142">
        <v>82.7</v>
      </c>
      <c r="M10" s="142">
        <v>86.3</v>
      </c>
      <c r="N10" s="142">
        <v>67.099999999999994</v>
      </c>
      <c r="O10" s="142">
        <v>68.7</v>
      </c>
      <c r="P10" s="142">
        <v>71.099999999999994</v>
      </c>
      <c r="Q10" s="142">
        <v>71.8</v>
      </c>
      <c r="R10" s="142">
        <v>66.2</v>
      </c>
      <c r="S10" s="142">
        <v>68.3</v>
      </c>
      <c r="T10" s="142">
        <v>78.8</v>
      </c>
      <c r="U10" s="142">
        <v>83</v>
      </c>
      <c r="V10" s="142">
        <v>61.9</v>
      </c>
      <c r="W10" s="142">
        <v>63.5</v>
      </c>
      <c r="X10" s="142">
        <v>66.5</v>
      </c>
      <c r="Y10" s="142">
        <v>67.400000000000006</v>
      </c>
      <c r="Z10" s="142">
        <v>117087</v>
      </c>
      <c r="AA10" s="142">
        <v>115850</v>
      </c>
      <c r="AB10" s="142">
        <v>232937</v>
      </c>
    </row>
    <row r="11" spans="1:28" x14ac:dyDescent="0.2">
      <c r="A11" s="166" t="s">
        <v>58</v>
      </c>
      <c r="B11" s="142">
        <v>63.4</v>
      </c>
      <c r="C11" s="142">
        <v>65.8</v>
      </c>
      <c r="D11" s="142">
        <v>72.7</v>
      </c>
      <c r="E11" s="142">
        <v>74.099999999999994</v>
      </c>
      <c r="F11" s="142">
        <v>55.1</v>
      </c>
      <c r="G11" s="142">
        <v>56.5</v>
      </c>
      <c r="H11" s="142">
        <v>56.7</v>
      </c>
      <c r="I11" s="142">
        <v>57</v>
      </c>
      <c r="J11" s="142">
        <v>69.099999999999994</v>
      </c>
      <c r="K11" s="142">
        <v>72.8</v>
      </c>
      <c r="L11" s="142">
        <v>76.400000000000006</v>
      </c>
      <c r="M11" s="142">
        <v>78.5</v>
      </c>
      <c r="N11" s="142">
        <v>60.2</v>
      </c>
      <c r="O11" s="142">
        <v>61.8</v>
      </c>
      <c r="P11" s="142">
        <v>61.8</v>
      </c>
      <c r="Q11" s="142">
        <v>61.8</v>
      </c>
      <c r="R11" s="142">
        <v>65.3</v>
      </c>
      <c r="S11" s="142">
        <v>68.2</v>
      </c>
      <c r="T11" s="142">
        <v>74</v>
      </c>
      <c r="U11" s="142">
        <v>75.599999999999994</v>
      </c>
      <c r="V11" s="142">
        <v>56.9</v>
      </c>
      <c r="W11" s="142">
        <v>58.3</v>
      </c>
      <c r="X11" s="142">
        <v>58.5</v>
      </c>
      <c r="Y11" s="142">
        <v>58.7</v>
      </c>
      <c r="Z11" s="142">
        <v>363</v>
      </c>
      <c r="AA11" s="142">
        <v>191</v>
      </c>
      <c r="AB11" s="142">
        <v>554</v>
      </c>
    </row>
    <row r="12" spans="1:28" ht="22.5" x14ac:dyDescent="0.2">
      <c r="A12" s="166" t="s">
        <v>653</v>
      </c>
      <c r="B12" s="142">
        <v>45.6</v>
      </c>
      <c r="C12" s="142">
        <v>46.9</v>
      </c>
      <c r="D12" s="142">
        <v>50</v>
      </c>
      <c r="E12" s="142">
        <v>82.3</v>
      </c>
      <c r="F12" s="142">
        <v>43.8</v>
      </c>
      <c r="G12" s="142">
        <v>44.2</v>
      </c>
      <c r="H12" s="142">
        <v>46.5</v>
      </c>
      <c r="I12" s="142">
        <v>53.5</v>
      </c>
      <c r="J12" s="142">
        <v>37.5</v>
      </c>
      <c r="K12" s="142">
        <v>37.5</v>
      </c>
      <c r="L12" s="142">
        <v>37.5</v>
      </c>
      <c r="M12" s="142">
        <v>43.8</v>
      </c>
      <c r="N12" s="142">
        <v>37.5</v>
      </c>
      <c r="O12" s="142">
        <v>37.5</v>
      </c>
      <c r="P12" s="142">
        <v>37.5</v>
      </c>
      <c r="Q12" s="142">
        <v>39.1</v>
      </c>
      <c r="R12" s="142">
        <v>43.8</v>
      </c>
      <c r="S12" s="142">
        <v>44.8</v>
      </c>
      <c r="T12" s="142">
        <v>47.2</v>
      </c>
      <c r="U12" s="142">
        <v>73.8</v>
      </c>
      <c r="V12" s="142">
        <v>42.4</v>
      </c>
      <c r="W12" s="142">
        <v>42.8</v>
      </c>
      <c r="X12" s="142">
        <v>44.5</v>
      </c>
      <c r="Y12" s="142">
        <v>50.3</v>
      </c>
      <c r="Z12" s="142">
        <v>226</v>
      </c>
      <c r="AA12" s="142">
        <v>64</v>
      </c>
      <c r="AB12" s="142">
        <v>290</v>
      </c>
    </row>
    <row r="13" spans="1:28" x14ac:dyDescent="0.2">
      <c r="A13" s="166" t="s">
        <v>654</v>
      </c>
      <c r="B13" s="142">
        <v>13.8</v>
      </c>
      <c r="C13" s="142">
        <v>14.1</v>
      </c>
      <c r="D13" s="142">
        <v>46.6</v>
      </c>
      <c r="E13" s="142">
        <v>49</v>
      </c>
      <c r="F13" s="142">
        <v>12.1</v>
      </c>
      <c r="G13" s="142">
        <v>12.4</v>
      </c>
      <c r="H13" s="142">
        <v>17.399999999999999</v>
      </c>
      <c r="I13" s="142">
        <v>18.100000000000001</v>
      </c>
      <c r="J13" s="142">
        <v>19.399999999999999</v>
      </c>
      <c r="K13" s="142">
        <v>20.7</v>
      </c>
      <c r="L13" s="142">
        <v>50.8</v>
      </c>
      <c r="M13" s="142">
        <v>58.7</v>
      </c>
      <c r="N13" s="142">
        <v>18.600000000000001</v>
      </c>
      <c r="O13" s="142">
        <v>19.8</v>
      </c>
      <c r="P13" s="142">
        <v>26.4</v>
      </c>
      <c r="Q13" s="142">
        <v>27.7</v>
      </c>
      <c r="R13" s="142">
        <v>16.3</v>
      </c>
      <c r="S13" s="142">
        <v>17</v>
      </c>
      <c r="T13" s="142">
        <v>48.5</v>
      </c>
      <c r="U13" s="142">
        <v>53.3</v>
      </c>
      <c r="V13" s="142">
        <v>15</v>
      </c>
      <c r="W13" s="142">
        <v>15.7</v>
      </c>
      <c r="X13" s="142">
        <v>21.5</v>
      </c>
      <c r="Y13" s="142">
        <v>22.4</v>
      </c>
      <c r="Z13" s="142">
        <v>298</v>
      </c>
      <c r="AA13" s="142">
        <v>242</v>
      </c>
      <c r="AB13" s="142">
        <v>540</v>
      </c>
    </row>
    <row r="14" spans="1:28" x14ac:dyDescent="0.2">
      <c r="A14" s="153" t="s">
        <v>591</v>
      </c>
      <c r="B14" s="142">
        <v>0.4</v>
      </c>
      <c r="C14" s="142">
        <v>0.5</v>
      </c>
      <c r="D14" s="142">
        <v>1</v>
      </c>
      <c r="E14" s="142">
        <v>1.9</v>
      </c>
      <c r="F14" s="142">
        <v>0.4</v>
      </c>
      <c r="G14" s="142">
        <v>0.4</v>
      </c>
      <c r="H14" s="142">
        <v>0.5</v>
      </c>
      <c r="I14" s="142">
        <v>0.6</v>
      </c>
      <c r="J14" s="142">
        <v>0.2</v>
      </c>
      <c r="K14" s="142">
        <v>0.2</v>
      </c>
      <c r="L14" s="142">
        <v>0.3</v>
      </c>
      <c r="M14" s="142">
        <v>0.6</v>
      </c>
      <c r="N14" s="142">
        <v>0.1</v>
      </c>
      <c r="O14" s="142">
        <v>0.1</v>
      </c>
      <c r="P14" s="142">
        <v>0.1</v>
      </c>
      <c r="Q14" s="142">
        <v>0.1</v>
      </c>
      <c r="R14" s="142">
        <v>0.4</v>
      </c>
      <c r="S14" s="142">
        <v>0.4</v>
      </c>
      <c r="T14" s="142">
        <v>0.8</v>
      </c>
      <c r="U14" s="142">
        <v>1.5</v>
      </c>
      <c r="V14" s="142">
        <v>0.3</v>
      </c>
      <c r="W14" s="142">
        <v>0.3</v>
      </c>
      <c r="X14" s="142">
        <v>0.4</v>
      </c>
      <c r="Y14" s="142">
        <v>0.5</v>
      </c>
      <c r="Z14" s="142">
        <v>7374</v>
      </c>
      <c r="AA14" s="142">
        <v>2780</v>
      </c>
      <c r="AB14" s="142">
        <v>10154</v>
      </c>
    </row>
    <row r="15" spans="1:28" x14ac:dyDescent="0.2">
      <c r="A15" s="154" t="s">
        <v>595</v>
      </c>
      <c r="B15" s="142">
        <v>52.2</v>
      </c>
      <c r="C15" s="142">
        <v>54.4</v>
      </c>
      <c r="D15" s="142">
        <v>68.7</v>
      </c>
      <c r="E15" s="142">
        <v>74</v>
      </c>
      <c r="F15" s="142">
        <v>48.3</v>
      </c>
      <c r="G15" s="142">
        <v>50.1</v>
      </c>
      <c r="H15" s="142">
        <v>54.5</v>
      </c>
      <c r="I15" s="142">
        <v>55.6</v>
      </c>
      <c r="J15" s="142">
        <v>63.8</v>
      </c>
      <c r="K15" s="142">
        <v>66.099999999999994</v>
      </c>
      <c r="L15" s="142">
        <v>78.3</v>
      </c>
      <c r="M15" s="142">
        <v>82.5</v>
      </c>
      <c r="N15" s="142">
        <v>59.6</v>
      </c>
      <c r="O15" s="142">
        <v>61.3</v>
      </c>
      <c r="P15" s="142">
        <v>64.5</v>
      </c>
      <c r="Q15" s="142">
        <v>65.2</v>
      </c>
      <c r="R15" s="142">
        <v>57.9</v>
      </c>
      <c r="S15" s="142">
        <v>60.1</v>
      </c>
      <c r="T15" s="142">
        <v>73.400000000000006</v>
      </c>
      <c r="U15" s="142">
        <v>78.2</v>
      </c>
      <c r="V15" s="142">
        <v>53.8</v>
      </c>
      <c r="W15" s="142">
        <v>55.6</v>
      </c>
      <c r="X15" s="142">
        <v>59.4</v>
      </c>
      <c r="Y15" s="142">
        <v>60.3</v>
      </c>
      <c r="Z15" s="142">
        <v>284754</v>
      </c>
      <c r="AA15" s="142">
        <v>273690</v>
      </c>
      <c r="AB15" s="142">
        <v>558444</v>
      </c>
    </row>
    <row r="16" spans="1:28" ht="45" x14ac:dyDescent="0.2">
      <c r="A16" s="167" t="s">
        <v>24</v>
      </c>
      <c r="B16" s="142">
        <v>1</v>
      </c>
      <c r="C16" s="142">
        <v>1.1000000000000001</v>
      </c>
      <c r="D16" s="142">
        <v>3.2</v>
      </c>
      <c r="E16" s="142">
        <v>4.5999999999999996</v>
      </c>
      <c r="F16" s="142">
        <v>0.7</v>
      </c>
      <c r="G16" s="142">
        <v>0.7</v>
      </c>
      <c r="H16" s="142">
        <v>1.1000000000000001</v>
      </c>
      <c r="I16" s="142">
        <v>1.4</v>
      </c>
      <c r="J16" s="142">
        <v>2.1</v>
      </c>
      <c r="K16" s="142">
        <v>2.5</v>
      </c>
      <c r="L16" s="142">
        <v>4.7</v>
      </c>
      <c r="M16" s="142">
        <v>6.6</v>
      </c>
      <c r="N16" s="142">
        <v>1.7</v>
      </c>
      <c r="O16" s="142">
        <v>2</v>
      </c>
      <c r="P16" s="142">
        <v>2.4</v>
      </c>
      <c r="Q16" s="142">
        <v>2.8</v>
      </c>
      <c r="R16" s="142">
        <v>1.4</v>
      </c>
      <c r="S16" s="142">
        <v>1.6</v>
      </c>
      <c r="T16" s="142">
        <v>3.7</v>
      </c>
      <c r="U16" s="142">
        <v>5.3</v>
      </c>
      <c r="V16" s="142">
        <v>1.1000000000000001</v>
      </c>
      <c r="W16" s="142">
        <v>1.2</v>
      </c>
      <c r="X16" s="142">
        <v>1.5</v>
      </c>
      <c r="Y16" s="142">
        <v>1.9</v>
      </c>
      <c r="Z16" s="142">
        <v>5910</v>
      </c>
      <c r="AA16" s="142">
        <v>3225</v>
      </c>
      <c r="AB16" s="142">
        <v>9135</v>
      </c>
    </row>
    <row r="17" spans="1:28" ht="67.5" x14ac:dyDescent="0.2">
      <c r="A17" s="168" t="s">
        <v>25</v>
      </c>
      <c r="B17" s="142">
        <v>51.2</v>
      </c>
      <c r="C17" s="142">
        <v>53.3</v>
      </c>
      <c r="D17" s="142">
        <v>67.400000000000006</v>
      </c>
      <c r="E17" s="142">
        <v>72.599999999999994</v>
      </c>
      <c r="F17" s="142">
        <v>47.3</v>
      </c>
      <c r="G17" s="142">
        <v>49.1</v>
      </c>
      <c r="H17" s="142">
        <v>53.4</v>
      </c>
      <c r="I17" s="142">
        <v>54.5</v>
      </c>
      <c r="J17" s="142">
        <v>63</v>
      </c>
      <c r="K17" s="142">
        <v>65.400000000000006</v>
      </c>
      <c r="L17" s="142">
        <v>77.400000000000006</v>
      </c>
      <c r="M17" s="142">
        <v>81.599999999999994</v>
      </c>
      <c r="N17" s="142">
        <v>58.9</v>
      </c>
      <c r="O17" s="142">
        <v>60.6</v>
      </c>
      <c r="P17" s="142">
        <v>63.8</v>
      </c>
      <c r="Q17" s="142">
        <v>64.5</v>
      </c>
      <c r="R17" s="142">
        <v>57</v>
      </c>
      <c r="S17" s="142">
        <v>59.2</v>
      </c>
      <c r="T17" s="142">
        <v>72.3</v>
      </c>
      <c r="U17" s="142">
        <v>77</v>
      </c>
      <c r="V17" s="142">
        <v>53</v>
      </c>
      <c r="W17" s="142">
        <v>54.7</v>
      </c>
      <c r="X17" s="142">
        <v>58.5</v>
      </c>
      <c r="Y17" s="142">
        <v>59.4</v>
      </c>
      <c r="Z17" s="142">
        <v>290664</v>
      </c>
      <c r="AA17" s="142">
        <v>276915</v>
      </c>
      <c r="AB17" s="142">
        <v>567579</v>
      </c>
    </row>
    <row r="18" spans="1:28" x14ac:dyDescent="0.2">
      <c r="A18" s="153" t="s">
        <v>26</v>
      </c>
      <c r="B18" s="142">
        <v>3.3</v>
      </c>
      <c r="C18" s="142">
        <v>3.7</v>
      </c>
      <c r="D18" s="142">
        <v>4.9000000000000004</v>
      </c>
      <c r="E18" s="142">
        <v>6.5</v>
      </c>
      <c r="F18" s="142">
        <v>2.2999999999999998</v>
      </c>
      <c r="G18" s="142">
        <v>2.8</v>
      </c>
      <c r="H18" s="142">
        <v>2.8</v>
      </c>
      <c r="I18" s="142">
        <v>2.8</v>
      </c>
      <c r="J18" s="142">
        <v>2.1</v>
      </c>
      <c r="K18" s="142">
        <v>2.1</v>
      </c>
      <c r="L18" s="142">
        <v>4.2</v>
      </c>
      <c r="M18" s="142">
        <v>5.6</v>
      </c>
      <c r="N18" s="142">
        <v>2.1</v>
      </c>
      <c r="O18" s="142">
        <v>2.1</v>
      </c>
      <c r="P18" s="142">
        <v>2.1</v>
      </c>
      <c r="Q18" s="142">
        <v>2.1</v>
      </c>
      <c r="R18" s="142">
        <v>3</v>
      </c>
      <c r="S18" s="142">
        <v>3.3</v>
      </c>
      <c r="T18" s="142">
        <v>4.7</v>
      </c>
      <c r="U18" s="142">
        <v>6.3</v>
      </c>
      <c r="V18" s="142">
        <v>2.2999999999999998</v>
      </c>
      <c r="W18" s="142">
        <v>2.6</v>
      </c>
      <c r="X18" s="142">
        <v>2.6</v>
      </c>
      <c r="Y18" s="142">
        <v>2.6</v>
      </c>
      <c r="Z18" s="142">
        <v>428</v>
      </c>
      <c r="AA18" s="142">
        <v>143</v>
      </c>
      <c r="AB18" s="142">
        <v>571</v>
      </c>
    </row>
    <row r="19" spans="1:28" x14ac:dyDescent="0.2">
      <c r="A19" s="153" t="s">
        <v>27</v>
      </c>
      <c r="B19" s="142">
        <v>41.9</v>
      </c>
      <c r="C19" s="142">
        <v>47.1</v>
      </c>
      <c r="D19" s="142">
        <v>47.4</v>
      </c>
      <c r="E19" s="142">
        <v>57.9</v>
      </c>
      <c r="F19" s="142">
        <v>23.2</v>
      </c>
      <c r="G19" s="142">
        <v>23.6</v>
      </c>
      <c r="H19" s="142">
        <v>23.7</v>
      </c>
      <c r="I19" s="142">
        <v>24</v>
      </c>
      <c r="J19" s="142">
        <v>61.6</v>
      </c>
      <c r="K19" s="142">
        <v>64.8</v>
      </c>
      <c r="L19" s="142">
        <v>64.900000000000006</v>
      </c>
      <c r="M19" s="142">
        <v>72.8</v>
      </c>
      <c r="N19" s="142">
        <v>35</v>
      </c>
      <c r="O19" s="142">
        <v>35.4</v>
      </c>
      <c r="P19" s="142">
        <v>35.4</v>
      </c>
      <c r="Q19" s="142">
        <v>36</v>
      </c>
      <c r="R19" s="142">
        <v>51.6</v>
      </c>
      <c r="S19" s="142">
        <v>55.8</v>
      </c>
      <c r="T19" s="142">
        <v>56</v>
      </c>
      <c r="U19" s="142">
        <v>65.2</v>
      </c>
      <c r="V19" s="142">
        <v>29</v>
      </c>
      <c r="W19" s="142">
        <v>29.4</v>
      </c>
      <c r="X19" s="142">
        <v>29.5</v>
      </c>
      <c r="Y19" s="142">
        <v>29.9</v>
      </c>
      <c r="Z19" s="142">
        <v>24401</v>
      </c>
      <c r="AA19" s="142">
        <v>23661</v>
      </c>
      <c r="AB19" s="142">
        <v>48062</v>
      </c>
    </row>
    <row r="20" spans="1:28" x14ac:dyDescent="0.2">
      <c r="A20" s="153" t="s">
        <v>28</v>
      </c>
      <c r="B20" s="142">
        <v>3.2</v>
      </c>
      <c r="C20" s="142">
        <v>4</v>
      </c>
      <c r="D20" s="142">
        <v>4.7</v>
      </c>
      <c r="E20" s="142">
        <v>5.3</v>
      </c>
      <c r="F20" s="142">
        <v>1.5</v>
      </c>
      <c r="G20" s="142">
        <v>1.5</v>
      </c>
      <c r="H20" s="142">
        <v>1.7</v>
      </c>
      <c r="I20" s="142">
        <v>2</v>
      </c>
      <c r="J20" s="142">
        <v>2.9</v>
      </c>
      <c r="K20" s="142">
        <v>2.9</v>
      </c>
      <c r="L20" s="142">
        <v>2.9</v>
      </c>
      <c r="M20" s="142">
        <v>4.4000000000000004</v>
      </c>
      <c r="N20" s="142">
        <v>2.4</v>
      </c>
      <c r="O20" s="142">
        <v>2.4</v>
      </c>
      <c r="P20" s="142">
        <v>2.4</v>
      </c>
      <c r="Q20" s="142">
        <v>2.9</v>
      </c>
      <c r="R20" s="142">
        <v>3.1</v>
      </c>
      <c r="S20" s="142">
        <v>3.7</v>
      </c>
      <c r="T20" s="142">
        <v>4.3</v>
      </c>
      <c r="U20" s="142">
        <v>5.0999999999999996</v>
      </c>
      <c r="V20" s="142">
        <v>1.7</v>
      </c>
      <c r="W20" s="142">
        <v>1.7</v>
      </c>
      <c r="X20" s="142">
        <v>1.9</v>
      </c>
      <c r="Y20" s="142">
        <v>2.2000000000000002</v>
      </c>
      <c r="Z20" s="142">
        <v>1822</v>
      </c>
      <c r="AA20" s="142">
        <v>551</v>
      </c>
      <c r="AB20" s="142">
        <v>2373</v>
      </c>
    </row>
    <row r="21" spans="1:28" x14ac:dyDescent="0.2">
      <c r="A21" s="154" t="s">
        <v>593</v>
      </c>
      <c r="B21" s="142">
        <v>38.700000000000003</v>
      </c>
      <c r="C21" s="142">
        <v>43.5</v>
      </c>
      <c r="D21" s="142">
        <v>43.8</v>
      </c>
      <c r="E21" s="142">
        <v>53.5</v>
      </c>
      <c r="F21" s="142">
        <v>21.4</v>
      </c>
      <c r="G21" s="142">
        <v>21.7</v>
      </c>
      <c r="H21" s="142">
        <v>21.8</v>
      </c>
      <c r="I21" s="142">
        <v>22.1</v>
      </c>
      <c r="J21" s="142">
        <v>59.9</v>
      </c>
      <c r="K21" s="142">
        <v>63</v>
      </c>
      <c r="L21" s="142">
        <v>63.2</v>
      </c>
      <c r="M21" s="142">
        <v>70.8</v>
      </c>
      <c r="N21" s="142">
        <v>34</v>
      </c>
      <c r="O21" s="142">
        <v>34.5</v>
      </c>
      <c r="P21" s="142">
        <v>34.5</v>
      </c>
      <c r="Q21" s="142">
        <v>35</v>
      </c>
      <c r="R21" s="142">
        <v>48.8</v>
      </c>
      <c r="S21" s="142">
        <v>52.8</v>
      </c>
      <c r="T21" s="142">
        <v>53</v>
      </c>
      <c r="U21" s="142">
        <v>61.8</v>
      </c>
      <c r="V21" s="142">
        <v>27.4</v>
      </c>
      <c r="W21" s="142">
        <v>27.8</v>
      </c>
      <c r="X21" s="142">
        <v>27.9</v>
      </c>
      <c r="Y21" s="142">
        <v>28.3</v>
      </c>
      <c r="Z21" s="142">
        <v>26651</v>
      </c>
      <c r="AA21" s="142">
        <v>24355</v>
      </c>
      <c r="AB21" s="142">
        <v>51006</v>
      </c>
    </row>
    <row r="22" spans="1:28" x14ac:dyDescent="0.2">
      <c r="A22" s="154" t="s">
        <v>29</v>
      </c>
      <c r="B22" s="142">
        <v>1.1000000000000001</v>
      </c>
      <c r="C22" s="142">
        <v>1.3</v>
      </c>
      <c r="D22" s="142">
        <v>1.9</v>
      </c>
      <c r="E22" s="142">
        <v>2.7</v>
      </c>
      <c r="F22" s="142">
        <v>0.7</v>
      </c>
      <c r="G22" s="142">
        <v>0.7</v>
      </c>
      <c r="H22" s="142">
        <v>0.8</v>
      </c>
      <c r="I22" s="142">
        <v>1</v>
      </c>
      <c r="J22" s="142">
        <v>0.7</v>
      </c>
      <c r="K22" s="142">
        <v>0.7</v>
      </c>
      <c r="L22" s="142">
        <v>0.9</v>
      </c>
      <c r="M22" s="142">
        <v>1.4</v>
      </c>
      <c r="N22" s="142">
        <v>0.6</v>
      </c>
      <c r="O22" s="142">
        <v>0.6</v>
      </c>
      <c r="P22" s="142">
        <v>0.6</v>
      </c>
      <c r="Q22" s="142">
        <v>0.7</v>
      </c>
      <c r="R22" s="142">
        <v>1</v>
      </c>
      <c r="S22" s="142">
        <v>1.1000000000000001</v>
      </c>
      <c r="T22" s="142">
        <v>1.6</v>
      </c>
      <c r="U22" s="142">
        <v>2.4</v>
      </c>
      <c r="V22" s="142">
        <v>0.6</v>
      </c>
      <c r="W22" s="142">
        <v>0.7</v>
      </c>
      <c r="X22" s="142">
        <v>0.7</v>
      </c>
      <c r="Y22" s="142">
        <v>0.9</v>
      </c>
      <c r="Z22" s="142">
        <v>9624</v>
      </c>
      <c r="AA22" s="142">
        <v>3474</v>
      </c>
      <c r="AB22" s="142">
        <v>13098</v>
      </c>
    </row>
    <row r="23" spans="1:28" x14ac:dyDescent="0.2">
      <c r="A23" s="154" t="s">
        <v>30</v>
      </c>
      <c r="B23" s="142">
        <v>50.1</v>
      </c>
      <c r="C23" s="142">
        <v>52.5</v>
      </c>
      <c r="D23" s="142">
        <v>65.400000000000006</v>
      </c>
      <c r="E23" s="142">
        <v>71</v>
      </c>
      <c r="F23" s="142">
        <v>45.2</v>
      </c>
      <c r="G23" s="142">
        <v>46.8</v>
      </c>
      <c r="H23" s="142">
        <v>50.8</v>
      </c>
      <c r="I23" s="142">
        <v>51.8</v>
      </c>
      <c r="J23" s="142">
        <v>62.8</v>
      </c>
      <c r="K23" s="142">
        <v>65.2</v>
      </c>
      <c r="L23" s="142">
        <v>76.3</v>
      </c>
      <c r="M23" s="142">
        <v>80.8</v>
      </c>
      <c r="N23" s="142">
        <v>56.9</v>
      </c>
      <c r="O23" s="142">
        <v>58.5</v>
      </c>
      <c r="P23" s="142">
        <v>61.5</v>
      </c>
      <c r="Q23" s="142">
        <v>62.1</v>
      </c>
      <c r="R23" s="142">
        <v>56.3</v>
      </c>
      <c r="S23" s="142">
        <v>58.7</v>
      </c>
      <c r="T23" s="142">
        <v>70.7</v>
      </c>
      <c r="U23" s="142">
        <v>75.8</v>
      </c>
      <c r="V23" s="142">
        <v>50.9</v>
      </c>
      <c r="W23" s="142">
        <v>52.5</v>
      </c>
      <c r="X23" s="142">
        <v>56</v>
      </c>
      <c r="Y23" s="142">
        <v>56.8</v>
      </c>
      <c r="Z23" s="142">
        <v>317315</v>
      </c>
      <c r="AA23" s="142">
        <v>301270</v>
      </c>
      <c r="AB23" s="142">
        <v>618585</v>
      </c>
    </row>
    <row r="24" spans="1:28" x14ac:dyDescent="0.2">
      <c r="A24" s="152" t="s">
        <v>98</v>
      </c>
      <c r="B24" s="142">
        <v>52.2</v>
      </c>
      <c r="C24" s="142">
        <v>54.3</v>
      </c>
      <c r="D24" s="142">
        <v>69.400000000000006</v>
      </c>
      <c r="E24" s="142">
        <v>75</v>
      </c>
      <c r="F24" s="142">
        <v>48.1</v>
      </c>
      <c r="G24" s="142">
        <v>49.8</v>
      </c>
      <c r="H24" s="142">
        <v>54.4</v>
      </c>
      <c r="I24" s="142">
        <v>55.5</v>
      </c>
      <c r="J24" s="142">
        <v>63.3</v>
      </c>
      <c r="K24" s="142">
        <v>65.7</v>
      </c>
      <c r="L24" s="142">
        <v>78.400000000000006</v>
      </c>
      <c r="M24" s="142">
        <v>82.8</v>
      </c>
      <c r="N24" s="142">
        <v>58.9</v>
      </c>
      <c r="O24" s="142">
        <v>60.6</v>
      </c>
      <c r="P24" s="142">
        <v>64</v>
      </c>
      <c r="Q24" s="142">
        <v>64.7</v>
      </c>
      <c r="R24" s="142">
        <v>57.7</v>
      </c>
      <c r="S24" s="142">
        <v>59.9</v>
      </c>
      <c r="T24" s="142">
        <v>73.8</v>
      </c>
      <c r="U24" s="142">
        <v>78.8</v>
      </c>
      <c r="V24" s="142">
        <v>53.4</v>
      </c>
      <c r="W24" s="142">
        <v>55.1</v>
      </c>
      <c r="X24" s="142">
        <v>59.2</v>
      </c>
      <c r="Y24" s="142">
        <v>60.1</v>
      </c>
      <c r="Z24" s="142">
        <v>256072</v>
      </c>
      <c r="AA24" s="142">
        <v>249474</v>
      </c>
      <c r="AB24" s="142">
        <v>505546</v>
      </c>
    </row>
    <row r="25" spans="1:28" x14ac:dyDescent="0.2">
      <c r="A25" s="169" t="s">
        <v>99</v>
      </c>
      <c r="B25" s="142">
        <v>94.4</v>
      </c>
      <c r="C25" s="142">
        <v>98.4</v>
      </c>
      <c r="D25" s="142">
        <v>98.4</v>
      </c>
      <c r="E25" s="142">
        <v>98.7</v>
      </c>
      <c r="F25" s="142">
        <v>92.2</v>
      </c>
      <c r="G25" s="142">
        <v>96</v>
      </c>
      <c r="H25" s="142">
        <v>96</v>
      </c>
      <c r="I25" s="142">
        <v>96.2</v>
      </c>
      <c r="J25" s="142">
        <v>97.6</v>
      </c>
      <c r="K25" s="142">
        <v>99.2</v>
      </c>
      <c r="L25" s="142">
        <v>99.2</v>
      </c>
      <c r="M25" s="142">
        <v>99.3</v>
      </c>
      <c r="N25" s="142">
        <v>96.2</v>
      </c>
      <c r="O25" s="142">
        <v>97.8</v>
      </c>
      <c r="P25" s="142">
        <v>97.8</v>
      </c>
      <c r="Q25" s="142">
        <v>97.9</v>
      </c>
      <c r="R25" s="142">
        <v>96</v>
      </c>
      <c r="S25" s="142">
        <v>98.8</v>
      </c>
      <c r="T25" s="142">
        <v>98.8</v>
      </c>
      <c r="U25" s="142">
        <v>99</v>
      </c>
      <c r="V25" s="142">
        <v>94.2</v>
      </c>
      <c r="W25" s="142">
        <v>96.9</v>
      </c>
      <c r="X25" s="142">
        <v>96.9</v>
      </c>
      <c r="Y25" s="142">
        <v>97</v>
      </c>
      <c r="Z25" s="142">
        <v>11411</v>
      </c>
      <c r="AA25" s="142">
        <v>11265</v>
      </c>
      <c r="AB25" s="142">
        <v>22676</v>
      </c>
    </row>
    <row r="26" spans="1:28" x14ac:dyDescent="0.2">
      <c r="A26" s="169" t="s">
        <v>100</v>
      </c>
      <c r="B26" s="142">
        <v>42.9</v>
      </c>
      <c r="C26" s="142">
        <v>46.3</v>
      </c>
      <c r="D26" s="142">
        <v>67.5</v>
      </c>
      <c r="E26" s="142">
        <v>72.7</v>
      </c>
      <c r="F26" s="142">
        <v>39.6</v>
      </c>
      <c r="G26" s="142">
        <v>42.6</v>
      </c>
      <c r="H26" s="142">
        <v>49.5</v>
      </c>
      <c r="I26" s="142">
        <v>50.7</v>
      </c>
      <c r="J26" s="142">
        <v>55.4</v>
      </c>
      <c r="K26" s="142">
        <v>59.2</v>
      </c>
      <c r="L26" s="142">
        <v>74.8</v>
      </c>
      <c r="M26" s="142">
        <v>79.7</v>
      </c>
      <c r="N26" s="142">
        <v>50.8</v>
      </c>
      <c r="O26" s="142">
        <v>53.5</v>
      </c>
      <c r="P26" s="142">
        <v>57.9</v>
      </c>
      <c r="Q26" s="142">
        <v>58.8</v>
      </c>
      <c r="R26" s="142">
        <v>49.2</v>
      </c>
      <c r="S26" s="142">
        <v>52.8</v>
      </c>
      <c r="T26" s="142">
        <v>71.2</v>
      </c>
      <c r="U26" s="142">
        <v>76.3</v>
      </c>
      <c r="V26" s="142">
        <v>45.3</v>
      </c>
      <c r="W26" s="142">
        <v>48.1</v>
      </c>
      <c r="X26" s="142">
        <v>53.8</v>
      </c>
      <c r="Y26" s="142">
        <v>54.8</v>
      </c>
      <c r="Z26" s="142">
        <v>9897</v>
      </c>
      <c r="AA26" s="142">
        <v>10171</v>
      </c>
      <c r="AB26" s="142">
        <v>20068</v>
      </c>
    </row>
    <row r="27" spans="1:28" x14ac:dyDescent="0.2">
      <c r="A27" s="153" t="s">
        <v>352</v>
      </c>
      <c r="B27" s="142">
        <v>53.6</v>
      </c>
      <c r="C27" s="142">
        <v>55.8</v>
      </c>
      <c r="D27" s="142">
        <v>70.5</v>
      </c>
      <c r="E27" s="142">
        <v>75.900000000000006</v>
      </c>
      <c r="F27" s="142">
        <v>49.6</v>
      </c>
      <c r="G27" s="142">
        <v>51.4</v>
      </c>
      <c r="H27" s="142">
        <v>55.9</v>
      </c>
      <c r="I27" s="142">
        <v>57</v>
      </c>
      <c r="J27" s="142">
        <v>64.400000000000006</v>
      </c>
      <c r="K27" s="142">
        <v>66.8</v>
      </c>
      <c r="L27" s="142">
        <v>79.099999999999994</v>
      </c>
      <c r="M27" s="142">
        <v>83.3</v>
      </c>
      <c r="N27" s="142">
        <v>60.2</v>
      </c>
      <c r="O27" s="142">
        <v>61.9</v>
      </c>
      <c r="P27" s="142">
        <v>65.2</v>
      </c>
      <c r="Q27" s="142">
        <v>65.900000000000006</v>
      </c>
      <c r="R27" s="142">
        <v>58.9</v>
      </c>
      <c r="S27" s="142">
        <v>61.2</v>
      </c>
      <c r="T27" s="142">
        <v>74.8</v>
      </c>
      <c r="U27" s="142">
        <v>79.599999999999994</v>
      </c>
      <c r="V27" s="142">
        <v>54.8</v>
      </c>
      <c r="W27" s="142">
        <v>56.6</v>
      </c>
      <c r="X27" s="142">
        <v>60.5</v>
      </c>
      <c r="Y27" s="142">
        <v>61.4</v>
      </c>
      <c r="Z27" s="142">
        <v>277380</v>
      </c>
      <c r="AA27" s="142">
        <v>270910</v>
      </c>
      <c r="AB27" s="142">
        <v>548290</v>
      </c>
    </row>
    <row r="31" spans="1:28" ht="15.75" x14ac:dyDescent="0.25">
      <c r="A31" s="203" t="s">
        <v>499</v>
      </c>
      <c r="C31" s="142"/>
      <c r="D31" s="143" t="s">
        <v>159</v>
      </c>
    </row>
    <row r="32" spans="1:28" x14ac:dyDescent="0.2">
      <c r="A32" s="543">
        <v>1</v>
      </c>
      <c r="B32" s="140">
        <v>2</v>
      </c>
      <c r="C32" s="144">
        <v>3</v>
      </c>
      <c r="D32" s="543">
        <v>4</v>
      </c>
      <c r="E32" s="140">
        <v>5</v>
      </c>
      <c r="F32" s="144">
        <v>6</v>
      </c>
      <c r="G32" s="543">
        <v>7</v>
      </c>
      <c r="H32" s="140">
        <v>8</v>
      </c>
      <c r="I32" s="144">
        <v>9</v>
      </c>
      <c r="J32" s="543">
        <v>10</v>
      </c>
      <c r="K32" s="140">
        <v>11</v>
      </c>
      <c r="L32" s="144">
        <v>12</v>
      </c>
      <c r="M32" s="543">
        <v>13</v>
      </c>
      <c r="N32" s="140">
        <v>14</v>
      </c>
      <c r="O32" s="144">
        <v>15</v>
      </c>
      <c r="P32" s="543">
        <v>16</v>
      </c>
      <c r="Q32" s="140">
        <v>17</v>
      </c>
      <c r="R32" s="144">
        <v>18</v>
      </c>
      <c r="S32" s="543">
        <v>19</v>
      </c>
      <c r="T32" s="140">
        <v>20</v>
      </c>
      <c r="U32" s="144">
        <v>21</v>
      </c>
      <c r="V32" s="543">
        <v>22</v>
      </c>
      <c r="W32" s="140">
        <v>23</v>
      </c>
      <c r="X32" s="144">
        <v>24</v>
      </c>
      <c r="Y32" s="543">
        <v>25</v>
      </c>
      <c r="Z32" s="140">
        <v>26</v>
      </c>
      <c r="AA32" s="144">
        <v>27</v>
      </c>
      <c r="AB32" s="543">
        <v>28</v>
      </c>
    </row>
    <row r="33" spans="1:28" x14ac:dyDescent="0.2">
      <c r="B33" t="s">
        <v>74</v>
      </c>
      <c r="C33" t="s">
        <v>75</v>
      </c>
      <c r="D33" t="s">
        <v>76</v>
      </c>
      <c r="E33" t="s">
        <v>77</v>
      </c>
      <c r="F33" t="s">
        <v>78</v>
      </c>
      <c r="G33" t="s">
        <v>79</v>
      </c>
      <c r="H33" t="s">
        <v>80</v>
      </c>
      <c r="I33" t="s">
        <v>81</v>
      </c>
      <c r="J33" t="s">
        <v>82</v>
      </c>
      <c r="K33" t="s">
        <v>83</v>
      </c>
      <c r="L33" t="s">
        <v>84</v>
      </c>
      <c r="M33" t="s">
        <v>85</v>
      </c>
      <c r="N33" t="s">
        <v>86</v>
      </c>
      <c r="O33" t="s">
        <v>87</v>
      </c>
      <c r="P33" t="s">
        <v>88</v>
      </c>
      <c r="Q33" t="s">
        <v>89</v>
      </c>
      <c r="R33" t="s">
        <v>90</v>
      </c>
      <c r="S33" t="s">
        <v>91</v>
      </c>
      <c r="T33" t="s">
        <v>92</v>
      </c>
      <c r="U33" t="s">
        <v>93</v>
      </c>
      <c r="V33" t="s">
        <v>94</v>
      </c>
      <c r="W33" t="s">
        <v>95</v>
      </c>
      <c r="X33" t="s">
        <v>96</v>
      </c>
      <c r="Y33" t="s">
        <v>97</v>
      </c>
      <c r="Z33" s="204" t="s">
        <v>102</v>
      </c>
      <c r="AA33" s="204" t="s">
        <v>103</v>
      </c>
      <c r="AB33" s="204" t="s">
        <v>104</v>
      </c>
    </row>
    <row r="34" spans="1:28" x14ac:dyDescent="0.2">
      <c r="A34" s="153" t="s">
        <v>594</v>
      </c>
      <c r="B34" s="142">
        <v>53.2</v>
      </c>
      <c r="C34" s="142">
        <v>55.2</v>
      </c>
      <c r="D34" s="142">
        <v>59.6</v>
      </c>
      <c r="E34" s="142">
        <v>61.5</v>
      </c>
      <c r="F34" s="142">
        <v>48.1</v>
      </c>
      <c r="G34" s="142">
        <v>49.7</v>
      </c>
      <c r="H34" s="142">
        <v>52.1</v>
      </c>
      <c r="I34" s="142">
        <v>53</v>
      </c>
      <c r="J34" s="142">
        <v>63.9</v>
      </c>
      <c r="K34" s="142">
        <v>66.099999999999994</v>
      </c>
      <c r="L34" s="142">
        <v>70.7</v>
      </c>
      <c r="M34" s="142">
        <v>72.2</v>
      </c>
      <c r="N34" s="142">
        <v>58.3</v>
      </c>
      <c r="O34" s="142">
        <v>59.8</v>
      </c>
      <c r="P34" s="142">
        <v>61.7</v>
      </c>
      <c r="Q34" s="142">
        <v>62.3</v>
      </c>
      <c r="R34" s="142">
        <v>58.5</v>
      </c>
      <c r="S34" s="142">
        <v>60.6</v>
      </c>
      <c r="T34" s="142">
        <v>65.099999999999994</v>
      </c>
      <c r="U34" s="142">
        <v>66.8</v>
      </c>
      <c r="V34" s="142">
        <v>53.1</v>
      </c>
      <c r="W34" s="142">
        <v>54.7</v>
      </c>
      <c r="X34" s="142">
        <v>56.9</v>
      </c>
      <c r="Y34" s="142">
        <v>57.6</v>
      </c>
      <c r="Z34" s="142">
        <v>277380</v>
      </c>
      <c r="AA34" s="142">
        <v>270910</v>
      </c>
      <c r="AB34" s="142">
        <v>548290</v>
      </c>
    </row>
    <row r="35" spans="1:28" ht="22.5" x14ac:dyDescent="0.2">
      <c r="A35" s="163" t="s">
        <v>587</v>
      </c>
      <c r="B35" s="142">
        <v>51.4</v>
      </c>
      <c r="C35" s="142">
        <v>53.2</v>
      </c>
      <c r="D35" s="142">
        <v>57.5</v>
      </c>
      <c r="E35" s="142">
        <v>59.3</v>
      </c>
      <c r="F35" s="142">
        <v>46.1</v>
      </c>
      <c r="G35" s="142">
        <v>47.6</v>
      </c>
      <c r="H35" s="142">
        <v>49.8</v>
      </c>
      <c r="I35" s="142">
        <v>50.6</v>
      </c>
      <c r="J35" s="142">
        <v>62.8</v>
      </c>
      <c r="K35" s="142">
        <v>64.7</v>
      </c>
      <c r="L35" s="142">
        <v>69.2</v>
      </c>
      <c r="M35" s="142">
        <v>70.8</v>
      </c>
      <c r="N35" s="142">
        <v>56.7</v>
      </c>
      <c r="O35" s="142">
        <v>58</v>
      </c>
      <c r="P35" s="142">
        <v>59.8</v>
      </c>
      <c r="Q35" s="142">
        <v>60.4</v>
      </c>
      <c r="R35" s="142">
        <v>57</v>
      </c>
      <c r="S35" s="142">
        <v>58.9</v>
      </c>
      <c r="T35" s="142">
        <v>63.3</v>
      </c>
      <c r="U35" s="142">
        <v>65</v>
      </c>
      <c r="V35" s="142">
        <v>51.4</v>
      </c>
      <c r="W35" s="142">
        <v>52.7</v>
      </c>
      <c r="X35" s="142">
        <v>54.7</v>
      </c>
      <c r="Y35" s="142">
        <v>55.4</v>
      </c>
      <c r="Z35" s="142">
        <v>122538</v>
      </c>
      <c r="AA35" s="142">
        <v>120045</v>
      </c>
      <c r="AB35" s="142">
        <v>242583</v>
      </c>
    </row>
    <row r="36" spans="1:28" x14ac:dyDescent="0.2">
      <c r="A36" s="164" t="s">
        <v>588</v>
      </c>
      <c r="B36" s="142">
        <v>54.7</v>
      </c>
      <c r="C36" s="142">
        <v>56.8</v>
      </c>
      <c r="D36" s="142">
        <v>61.3</v>
      </c>
      <c r="E36" s="142">
        <v>63.1</v>
      </c>
      <c r="F36" s="142">
        <v>49.6</v>
      </c>
      <c r="G36" s="142">
        <v>51.4</v>
      </c>
      <c r="H36" s="142">
        <v>54</v>
      </c>
      <c r="I36" s="142">
        <v>54.8</v>
      </c>
      <c r="J36" s="142">
        <v>64.8</v>
      </c>
      <c r="K36" s="142">
        <v>67.3</v>
      </c>
      <c r="L36" s="142">
        <v>71.8</v>
      </c>
      <c r="M36" s="142">
        <v>73.3</v>
      </c>
      <c r="N36" s="142">
        <v>59.5</v>
      </c>
      <c r="O36" s="142">
        <v>61.2</v>
      </c>
      <c r="P36" s="142">
        <v>63.3</v>
      </c>
      <c r="Q36" s="142">
        <v>63.9</v>
      </c>
      <c r="R36" s="142">
        <v>59.7</v>
      </c>
      <c r="S36" s="142">
        <v>62</v>
      </c>
      <c r="T36" s="142">
        <v>66.5</v>
      </c>
      <c r="U36" s="142">
        <v>68.099999999999994</v>
      </c>
      <c r="V36" s="142">
        <v>54.5</v>
      </c>
      <c r="W36" s="142">
        <v>56.2</v>
      </c>
      <c r="X36" s="142">
        <v>58.5</v>
      </c>
      <c r="Y36" s="142">
        <v>59.3</v>
      </c>
      <c r="Z36" s="142">
        <v>154588</v>
      </c>
      <c r="AA36" s="142">
        <v>150571</v>
      </c>
      <c r="AB36" s="142">
        <v>305159</v>
      </c>
    </row>
    <row r="37" spans="1:28" x14ac:dyDescent="0.2">
      <c r="A37" s="165" t="s">
        <v>589</v>
      </c>
      <c r="B37" s="142">
        <v>35.5</v>
      </c>
      <c r="C37" s="142">
        <v>38.799999999999997</v>
      </c>
      <c r="D37" s="142">
        <v>46.1</v>
      </c>
      <c r="E37" s="142">
        <v>48.4</v>
      </c>
      <c r="F37" s="142">
        <v>32.5</v>
      </c>
      <c r="G37" s="142">
        <v>35.4</v>
      </c>
      <c r="H37" s="142">
        <v>40.299999999999997</v>
      </c>
      <c r="I37" s="142">
        <v>41.6</v>
      </c>
      <c r="J37" s="142">
        <v>44.9</v>
      </c>
      <c r="K37" s="142">
        <v>48.8</v>
      </c>
      <c r="L37" s="142">
        <v>56.7</v>
      </c>
      <c r="M37" s="142">
        <v>58.8</v>
      </c>
      <c r="N37" s="142">
        <v>41</v>
      </c>
      <c r="O37" s="142">
        <v>44</v>
      </c>
      <c r="P37" s="142">
        <v>48.2</v>
      </c>
      <c r="Q37" s="142">
        <v>49.3</v>
      </c>
      <c r="R37" s="142">
        <v>40</v>
      </c>
      <c r="S37" s="142">
        <v>43.6</v>
      </c>
      <c r="T37" s="142">
        <v>51.2</v>
      </c>
      <c r="U37" s="142">
        <v>53.4</v>
      </c>
      <c r="V37" s="142">
        <v>36.6</v>
      </c>
      <c r="W37" s="142">
        <v>39.6</v>
      </c>
      <c r="X37" s="142">
        <v>44.1</v>
      </c>
      <c r="Y37" s="142">
        <v>45.3</v>
      </c>
      <c r="Z37" s="142">
        <v>36614</v>
      </c>
      <c r="AA37" s="142">
        <v>34224</v>
      </c>
      <c r="AB37" s="142">
        <v>70838</v>
      </c>
    </row>
    <row r="38" spans="1:28" x14ac:dyDescent="0.2">
      <c r="A38" s="165" t="s">
        <v>590</v>
      </c>
      <c r="B38" s="142">
        <v>60.8</v>
      </c>
      <c r="C38" s="142">
        <v>62.6</v>
      </c>
      <c r="D38" s="142">
        <v>66.2</v>
      </c>
      <c r="E38" s="142">
        <v>67.8</v>
      </c>
      <c r="F38" s="142">
        <v>55.1</v>
      </c>
      <c r="G38" s="142">
        <v>56.5</v>
      </c>
      <c r="H38" s="142">
        <v>58.3</v>
      </c>
      <c r="I38" s="142">
        <v>59.1</v>
      </c>
      <c r="J38" s="142">
        <v>70.8</v>
      </c>
      <c r="K38" s="142">
        <v>72.8</v>
      </c>
      <c r="L38" s="142">
        <v>76.400000000000006</v>
      </c>
      <c r="M38" s="142">
        <v>77.7</v>
      </c>
      <c r="N38" s="142">
        <v>65.099999999999994</v>
      </c>
      <c r="O38" s="142">
        <v>66.400000000000006</v>
      </c>
      <c r="P38" s="142">
        <v>67.8</v>
      </c>
      <c r="Q38" s="142">
        <v>68.3</v>
      </c>
      <c r="R38" s="142">
        <v>65.8</v>
      </c>
      <c r="S38" s="142">
        <v>67.7</v>
      </c>
      <c r="T38" s="142">
        <v>71.2</v>
      </c>
      <c r="U38" s="142">
        <v>72.7</v>
      </c>
      <c r="V38" s="142">
        <v>60.1</v>
      </c>
      <c r="W38" s="142">
        <v>61.4</v>
      </c>
      <c r="X38" s="142">
        <v>63</v>
      </c>
      <c r="Y38" s="142">
        <v>63.6</v>
      </c>
      <c r="Z38" s="142">
        <v>117087</v>
      </c>
      <c r="AA38" s="142">
        <v>115850</v>
      </c>
      <c r="AB38" s="142">
        <v>232937</v>
      </c>
    </row>
    <row r="39" spans="1:28" x14ac:dyDescent="0.2">
      <c r="A39" s="166" t="s">
        <v>58</v>
      </c>
      <c r="B39" s="142">
        <v>63.4</v>
      </c>
      <c r="C39" s="142">
        <v>65.8</v>
      </c>
      <c r="D39" s="142">
        <v>66.400000000000006</v>
      </c>
      <c r="E39" s="142">
        <v>66.900000000000006</v>
      </c>
      <c r="F39" s="142">
        <v>55.1</v>
      </c>
      <c r="G39" s="142">
        <v>56.5</v>
      </c>
      <c r="H39" s="142">
        <v>56.7</v>
      </c>
      <c r="I39" s="142">
        <v>57</v>
      </c>
      <c r="J39" s="142">
        <v>69.099999999999994</v>
      </c>
      <c r="K39" s="142">
        <v>72.3</v>
      </c>
      <c r="L39" s="142">
        <v>72.8</v>
      </c>
      <c r="M39" s="142">
        <v>73.8</v>
      </c>
      <c r="N39" s="142">
        <v>60.2</v>
      </c>
      <c r="O39" s="142">
        <v>61.8</v>
      </c>
      <c r="P39" s="142">
        <v>61.8</v>
      </c>
      <c r="Q39" s="142">
        <v>61.8</v>
      </c>
      <c r="R39" s="142">
        <v>65.3</v>
      </c>
      <c r="S39" s="142">
        <v>68.099999999999994</v>
      </c>
      <c r="T39" s="142">
        <v>68.599999999999994</v>
      </c>
      <c r="U39" s="142">
        <v>69.3</v>
      </c>
      <c r="V39" s="142">
        <v>56.9</v>
      </c>
      <c r="W39" s="142">
        <v>58.3</v>
      </c>
      <c r="X39" s="142">
        <v>58.5</v>
      </c>
      <c r="Y39" s="142">
        <v>58.7</v>
      </c>
      <c r="Z39" s="142">
        <v>363</v>
      </c>
      <c r="AA39" s="142">
        <v>191</v>
      </c>
      <c r="AB39" s="142">
        <v>554</v>
      </c>
    </row>
    <row r="40" spans="1:28" ht="22.5" x14ac:dyDescent="0.2">
      <c r="A40" s="166" t="s">
        <v>653</v>
      </c>
      <c r="B40" s="142">
        <v>45.6</v>
      </c>
      <c r="C40" s="142">
        <v>46.9</v>
      </c>
      <c r="D40" s="142">
        <v>47.8</v>
      </c>
      <c r="E40" s="142">
        <v>58.8</v>
      </c>
      <c r="F40" s="142">
        <v>43.8</v>
      </c>
      <c r="G40" s="142">
        <v>44.2</v>
      </c>
      <c r="H40" s="142">
        <v>44.7</v>
      </c>
      <c r="I40" s="142">
        <v>50.9</v>
      </c>
      <c r="J40" s="142">
        <v>37.5</v>
      </c>
      <c r="K40" s="142">
        <v>37.5</v>
      </c>
      <c r="L40" s="142">
        <v>37.5</v>
      </c>
      <c r="M40" s="142">
        <v>39.1</v>
      </c>
      <c r="N40" s="142">
        <v>37.5</v>
      </c>
      <c r="O40" s="142">
        <v>37.5</v>
      </c>
      <c r="P40" s="142">
        <v>37.5</v>
      </c>
      <c r="Q40" s="142">
        <v>39.1</v>
      </c>
      <c r="R40" s="142">
        <v>43.8</v>
      </c>
      <c r="S40" s="142">
        <v>44.8</v>
      </c>
      <c r="T40" s="142">
        <v>45.5</v>
      </c>
      <c r="U40" s="142">
        <v>54.5</v>
      </c>
      <c r="V40" s="142">
        <v>42.4</v>
      </c>
      <c r="W40" s="142">
        <v>42.8</v>
      </c>
      <c r="X40" s="142">
        <v>43.1</v>
      </c>
      <c r="Y40" s="142">
        <v>48.3</v>
      </c>
      <c r="Z40" s="142">
        <v>226</v>
      </c>
      <c r="AA40" s="142">
        <v>64</v>
      </c>
      <c r="AB40" s="142">
        <v>290</v>
      </c>
    </row>
    <row r="41" spans="1:28" x14ac:dyDescent="0.2">
      <c r="A41" s="166" t="s">
        <v>654</v>
      </c>
      <c r="B41" s="142">
        <v>14.1</v>
      </c>
      <c r="C41" s="142">
        <v>14.4</v>
      </c>
      <c r="D41" s="142">
        <v>19.5</v>
      </c>
      <c r="E41" s="142">
        <v>21.1</v>
      </c>
      <c r="F41" s="142">
        <v>12.1</v>
      </c>
      <c r="G41" s="142">
        <v>12.4</v>
      </c>
      <c r="H41" s="142">
        <v>14.8</v>
      </c>
      <c r="I41" s="142">
        <v>15.8</v>
      </c>
      <c r="J41" s="142">
        <v>19.399999999999999</v>
      </c>
      <c r="K41" s="142">
        <v>20.7</v>
      </c>
      <c r="L41" s="142">
        <v>27.3</v>
      </c>
      <c r="M41" s="142">
        <v>28.5</v>
      </c>
      <c r="N41" s="142">
        <v>18.600000000000001</v>
      </c>
      <c r="O41" s="142">
        <v>19.8</v>
      </c>
      <c r="P41" s="142">
        <v>24</v>
      </c>
      <c r="Q41" s="142">
        <v>25.2</v>
      </c>
      <c r="R41" s="142">
        <v>16.5</v>
      </c>
      <c r="S41" s="142">
        <v>17.2</v>
      </c>
      <c r="T41" s="142">
        <v>23</v>
      </c>
      <c r="U41" s="142">
        <v>24.4</v>
      </c>
      <c r="V41" s="142">
        <v>15</v>
      </c>
      <c r="W41" s="142">
        <v>15.7</v>
      </c>
      <c r="X41" s="142">
        <v>18.899999999999999</v>
      </c>
      <c r="Y41" s="142">
        <v>20</v>
      </c>
      <c r="Z41" s="142">
        <v>298</v>
      </c>
      <c r="AA41" s="142">
        <v>242</v>
      </c>
      <c r="AB41" s="142">
        <v>540</v>
      </c>
    </row>
    <row r="42" spans="1:28" x14ac:dyDescent="0.2">
      <c r="A42" s="153" t="s">
        <v>591</v>
      </c>
      <c r="B42" s="142">
        <v>0.4</v>
      </c>
      <c r="C42" s="142">
        <v>0.5</v>
      </c>
      <c r="D42" s="142">
        <v>0.5</v>
      </c>
      <c r="E42" s="142">
        <v>0.6</v>
      </c>
      <c r="F42" s="142">
        <v>0.3</v>
      </c>
      <c r="G42" s="142">
        <v>0.4</v>
      </c>
      <c r="H42" s="142">
        <v>0.4</v>
      </c>
      <c r="I42" s="142">
        <v>0.4</v>
      </c>
      <c r="J42" s="142">
        <v>0.2</v>
      </c>
      <c r="K42" s="142">
        <v>0.2</v>
      </c>
      <c r="L42" s="142">
        <v>0.2</v>
      </c>
      <c r="M42" s="142">
        <v>0.3</v>
      </c>
      <c r="N42" s="142">
        <v>0.1</v>
      </c>
      <c r="O42" s="142">
        <v>0.1</v>
      </c>
      <c r="P42" s="142">
        <v>0.1</v>
      </c>
      <c r="Q42" s="142">
        <v>0.1</v>
      </c>
      <c r="R42" s="142">
        <v>0.4</v>
      </c>
      <c r="S42" s="142">
        <v>0.4</v>
      </c>
      <c r="T42" s="142">
        <v>0.4</v>
      </c>
      <c r="U42" s="142">
        <v>0.5</v>
      </c>
      <c r="V42" s="142">
        <v>0.3</v>
      </c>
      <c r="W42" s="142">
        <v>0.3</v>
      </c>
      <c r="X42" s="142">
        <v>0.3</v>
      </c>
      <c r="Y42" s="142">
        <v>0.3</v>
      </c>
      <c r="Z42" s="142">
        <v>7374</v>
      </c>
      <c r="AA42" s="142">
        <v>2780</v>
      </c>
      <c r="AB42" s="142">
        <v>10154</v>
      </c>
    </row>
    <row r="43" spans="1:28" x14ac:dyDescent="0.2">
      <c r="A43" s="154" t="s">
        <v>595</v>
      </c>
      <c r="B43" s="142">
        <v>51.9</v>
      </c>
      <c r="C43" s="142">
        <v>53.8</v>
      </c>
      <c r="D43" s="142">
        <v>58.1</v>
      </c>
      <c r="E43" s="142">
        <v>59.9</v>
      </c>
      <c r="F43" s="142">
        <v>46.9</v>
      </c>
      <c r="G43" s="142">
        <v>48.4</v>
      </c>
      <c r="H43" s="142">
        <v>50.8</v>
      </c>
      <c r="I43" s="142">
        <v>51.6</v>
      </c>
      <c r="J43" s="142">
        <v>63.3</v>
      </c>
      <c r="K43" s="142">
        <v>65.5</v>
      </c>
      <c r="L43" s="142">
        <v>70</v>
      </c>
      <c r="M43" s="142">
        <v>71.400000000000006</v>
      </c>
      <c r="N43" s="142">
        <v>57.7</v>
      </c>
      <c r="O43" s="142">
        <v>59.2</v>
      </c>
      <c r="P43" s="142">
        <v>61.1</v>
      </c>
      <c r="Q43" s="142">
        <v>61.7</v>
      </c>
      <c r="R43" s="142">
        <v>57.5</v>
      </c>
      <c r="S43" s="142">
        <v>59.5</v>
      </c>
      <c r="T43" s="142">
        <v>63.9</v>
      </c>
      <c r="U43" s="142">
        <v>65.5</v>
      </c>
      <c r="V43" s="142">
        <v>52.2</v>
      </c>
      <c r="W43" s="142">
        <v>53.7</v>
      </c>
      <c r="X43" s="142">
        <v>55.9</v>
      </c>
      <c r="Y43" s="142">
        <v>56.6</v>
      </c>
      <c r="Z43" s="142">
        <v>284754</v>
      </c>
      <c r="AA43" s="142">
        <v>273690</v>
      </c>
      <c r="AB43" s="142">
        <v>558444</v>
      </c>
    </row>
    <row r="44" spans="1:28" ht="45" x14ac:dyDescent="0.2">
      <c r="A44" s="167" t="s">
        <v>24</v>
      </c>
      <c r="B44" s="142">
        <v>1</v>
      </c>
      <c r="C44" s="142">
        <v>1.1000000000000001</v>
      </c>
      <c r="D44" s="142">
        <v>1.4</v>
      </c>
      <c r="E44" s="142">
        <v>1.6</v>
      </c>
      <c r="F44" s="142">
        <v>0.7</v>
      </c>
      <c r="G44" s="142">
        <v>0.7</v>
      </c>
      <c r="H44" s="142">
        <v>0.9</v>
      </c>
      <c r="I44" s="142">
        <v>0.9</v>
      </c>
      <c r="J44" s="142">
        <v>2</v>
      </c>
      <c r="K44" s="142">
        <v>2.4</v>
      </c>
      <c r="L44" s="142">
        <v>2.7</v>
      </c>
      <c r="M44" s="142">
        <v>3</v>
      </c>
      <c r="N44" s="142">
        <v>1.5</v>
      </c>
      <c r="O44" s="142">
        <v>1.8</v>
      </c>
      <c r="P44" s="142">
        <v>2</v>
      </c>
      <c r="Q44" s="142">
        <v>2</v>
      </c>
      <c r="R44" s="142">
        <v>1.4</v>
      </c>
      <c r="S44" s="142">
        <v>1.6</v>
      </c>
      <c r="T44" s="142">
        <v>1.9</v>
      </c>
      <c r="U44" s="142">
        <v>2.1</v>
      </c>
      <c r="V44" s="142">
        <v>1</v>
      </c>
      <c r="W44" s="142">
        <v>1.1000000000000001</v>
      </c>
      <c r="X44" s="142">
        <v>1.3</v>
      </c>
      <c r="Y44" s="142">
        <v>1.3</v>
      </c>
      <c r="Z44" s="142">
        <v>5910</v>
      </c>
      <c r="AA44" s="142">
        <v>3225</v>
      </c>
      <c r="AB44" s="142">
        <v>9135</v>
      </c>
    </row>
    <row r="45" spans="1:28" ht="56.25" x14ac:dyDescent="0.2">
      <c r="A45" s="168" t="s">
        <v>25</v>
      </c>
      <c r="B45" s="142">
        <v>50.8</v>
      </c>
      <c r="C45" s="142">
        <v>52.8</v>
      </c>
      <c r="D45" s="142">
        <v>57</v>
      </c>
      <c r="E45" s="142">
        <v>58.7</v>
      </c>
      <c r="F45" s="142">
        <v>45.9</v>
      </c>
      <c r="G45" s="142">
        <v>47.5</v>
      </c>
      <c r="H45" s="142">
        <v>49.8</v>
      </c>
      <c r="I45" s="142">
        <v>50.6</v>
      </c>
      <c r="J45" s="142">
        <v>62.6</v>
      </c>
      <c r="K45" s="142">
        <v>64.7</v>
      </c>
      <c r="L45" s="142">
        <v>69.2</v>
      </c>
      <c r="M45" s="142">
        <v>70.599999999999994</v>
      </c>
      <c r="N45" s="142">
        <v>57.1</v>
      </c>
      <c r="O45" s="142">
        <v>58.5</v>
      </c>
      <c r="P45" s="142">
        <v>60.4</v>
      </c>
      <c r="Q45" s="142">
        <v>61</v>
      </c>
      <c r="R45" s="142">
        <v>56.6</v>
      </c>
      <c r="S45" s="142">
        <v>58.6</v>
      </c>
      <c r="T45" s="142">
        <v>62.9</v>
      </c>
      <c r="U45" s="142">
        <v>64.5</v>
      </c>
      <c r="V45" s="142">
        <v>51.4</v>
      </c>
      <c r="W45" s="142">
        <v>52.9</v>
      </c>
      <c r="X45" s="142">
        <v>55</v>
      </c>
      <c r="Y45" s="142">
        <v>55.7</v>
      </c>
      <c r="Z45" s="142">
        <v>290664</v>
      </c>
      <c r="AA45" s="142">
        <v>276915</v>
      </c>
      <c r="AB45" s="142">
        <v>567579</v>
      </c>
    </row>
    <row r="46" spans="1:28" x14ac:dyDescent="0.2">
      <c r="A46" s="153" t="s">
        <v>26</v>
      </c>
      <c r="B46" s="142">
        <v>3.3</v>
      </c>
      <c r="C46" s="142">
        <v>3.7</v>
      </c>
      <c r="D46" s="142">
        <v>3.7</v>
      </c>
      <c r="E46" s="142">
        <v>4.2</v>
      </c>
      <c r="F46" s="142">
        <v>2.2999999999999998</v>
      </c>
      <c r="G46" s="142">
        <v>2.8</v>
      </c>
      <c r="H46" s="142">
        <v>2.8</v>
      </c>
      <c r="I46" s="142">
        <v>2.8</v>
      </c>
      <c r="J46" s="142">
        <v>2.1</v>
      </c>
      <c r="K46" s="142">
        <v>2.1</v>
      </c>
      <c r="L46" s="142">
        <v>2.1</v>
      </c>
      <c r="M46" s="142">
        <v>2.1</v>
      </c>
      <c r="N46" s="142">
        <v>2.1</v>
      </c>
      <c r="O46" s="142">
        <v>2.1</v>
      </c>
      <c r="P46" s="142">
        <v>2.1</v>
      </c>
      <c r="Q46" s="142">
        <v>2.1</v>
      </c>
      <c r="R46" s="142">
        <v>3</v>
      </c>
      <c r="S46" s="142">
        <v>3.3</v>
      </c>
      <c r="T46" s="142">
        <v>3.3</v>
      </c>
      <c r="U46" s="142">
        <v>3.7</v>
      </c>
      <c r="V46" s="142">
        <v>2.2999999999999998</v>
      </c>
      <c r="W46" s="142">
        <v>2.6</v>
      </c>
      <c r="X46" s="142">
        <v>2.6</v>
      </c>
      <c r="Y46" s="142">
        <v>2.6</v>
      </c>
      <c r="Z46" s="142">
        <v>428</v>
      </c>
      <c r="AA46" s="142">
        <v>143</v>
      </c>
      <c r="AB46" s="142">
        <v>571</v>
      </c>
    </row>
    <row r="47" spans="1:28" x14ac:dyDescent="0.2">
      <c r="A47" s="153" t="s">
        <v>27</v>
      </c>
      <c r="B47" s="142">
        <v>41.8</v>
      </c>
      <c r="C47" s="142">
        <v>46.9</v>
      </c>
      <c r="D47" s="142">
        <v>47</v>
      </c>
      <c r="E47" s="142">
        <v>50.6</v>
      </c>
      <c r="F47" s="142">
        <v>23.1</v>
      </c>
      <c r="G47" s="142">
        <v>23.4</v>
      </c>
      <c r="H47" s="142">
        <v>23.5</v>
      </c>
      <c r="I47" s="142">
        <v>23.7</v>
      </c>
      <c r="J47" s="142">
        <v>61.3</v>
      </c>
      <c r="K47" s="142">
        <v>64.5</v>
      </c>
      <c r="L47" s="142">
        <v>64.599999999999994</v>
      </c>
      <c r="M47" s="142">
        <v>67.3</v>
      </c>
      <c r="N47" s="142">
        <v>34.6</v>
      </c>
      <c r="O47" s="142">
        <v>35</v>
      </c>
      <c r="P47" s="142">
        <v>35</v>
      </c>
      <c r="Q47" s="142">
        <v>35.5</v>
      </c>
      <c r="R47" s="142">
        <v>51.4</v>
      </c>
      <c r="S47" s="142">
        <v>55.6</v>
      </c>
      <c r="T47" s="142">
        <v>55.7</v>
      </c>
      <c r="U47" s="142">
        <v>58.8</v>
      </c>
      <c r="V47" s="142">
        <v>28.7</v>
      </c>
      <c r="W47" s="142">
        <v>29.1</v>
      </c>
      <c r="X47" s="142">
        <v>29.1</v>
      </c>
      <c r="Y47" s="142">
        <v>29.5</v>
      </c>
      <c r="Z47" s="142">
        <v>24401</v>
      </c>
      <c r="AA47" s="142">
        <v>23661</v>
      </c>
      <c r="AB47" s="142">
        <v>48062</v>
      </c>
    </row>
    <row r="48" spans="1:28" x14ac:dyDescent="0.2">
      <c r="A48" s="153" t="s">
        <v>28</v>
      </c>
      <c r="B48" s="142">
        <v>3.2</v>
      </c>
      <c r="C48" s="142">
        <v>4</v>
      </c>
      <c r="D48" s="142">
        <v>4.2</v>
      </c>
      <c r="E48" s="142">
        <v>4.4000000000000004</v>
      </c>
      <c r="F48" s="142">
        <v>1.5</v>
      </c>
      <c r="G48" s="142">
        <v>1.5</v>
      </c>
      <c r="H48" s="142">
        <v>1.7</v>
      </c>
      <c r="I48" s="142">
        <v>1.9</v>
      </c>
      <c r="J48" s="142">
        <v>2.9</v>
      </c>
      <c r="K48" s="142">
        <v>2.9</v>
      </c>
      <c r="L48" s="142">
        <v>2.9</v>
      </c>
      <c r="M48" s="142">
        <v>2.9</v>
      </c>
      <c r="N48" s="142">
        <v>2.4</v>
      </c>
      <c r="O48" s="142">
        <v>2.4</v>
      </c>
      <c r="P48" s="142">
        <v>2.4</v>
      </c>
      <c r="Q48" s="142">
        <v>2.4</v>
      </c>
      <c r="R48" s="142">
        <v>3.1</v>
      </c>
      <c r="S48" s="142">
        <v>3.7</v>
      </c>
      <c r="T48" s="142">
        <v>3.9</v>
      </c>
      <c r="U48" s="142">
        <v>4.0999999999999996</v>
      </c>
      <c r="V48" s="142">
        <v>1.7</v>
      </c>
      <c r="W48" s="142">
        <v>1.7</v>
      </c>
      <c r="X48" s="142">
        <v>1.9</v>
      </c>
      <c r="Y48" s="142">
        <v>2</v>
      </c>
      <c r="Z48" s="142">
        <v>1822</v>
      </c>
      <c r="AA48" s="142">
        <v>551</v>
      </c>
      <c r="AB48" s="142">
        <v>2373</v>
      </c>
    </row>
    <row r="49" spans="1:28" x14ac:dyDescent="0.2">
      <c r="A49" s="154" t="s">
        <v>593</v>
      </c>
      <c r="B49" s="142">
        <v>38.6</v>
      </c>
      <c r="C49" s="142">
        <v>43.3</v>
      </c>
      <c r="D49" s="142">
        <v>43.4</v>
      </c>
      <c r="E49" s="142">
        <v>46.7</v>
      </c>
      <c r="F49" s="142">
        <v>21.3</v>
      </c>
      <c r="G49" s="142">
        <v>21.6</v>
      </c>
      <c r="H49" s="142">
        <v>21.6</v>
      </c>
      <c r="I49" s="142">
        <v>21.8</v>
      </c>
      <c r="J49" s="142">
        <v>59.6</v>
      </c>
      <c r="K49" s="142">
        <v>62.7</v>
      </c>
      <c r="L49" s="142">
        <v>62.8</v>
      </c>
      <c r="M49" s="142">
        <v>65.5</v>
      </c>
      <c r="N49" s="142">
        <v>33.700000000000003</v>
      </c>
      <c r="O49" s="142">
        <v>34.1</v>
      </c>
      <c r="P49" s="142">
        <v>34.1</v>
      </c>
      <c r="Q49" s="142">
        <v>34.6</v>
      </c>
      <c r="R49" s="142">
        <v>48.6</v>
      </c>
      <c r="S49" s="142">
        <v>52.6</v>
      </c>
      <c r="T49" s="142">
        <v>52.7</v>
      </c>
      <c r="U49" s="142">
        <v>55.7</v>
      </c>
      <c r="V49" s="142">
        <v>27.2</v>
      </c>
      <c r="W49" s="142">
        <v>27.5</v>
      </c>
      <c r="X49" s="142">
        <v>27.6</v>
      </c>
      <c r="Y49" s="142">
        <v>27.9</v>
      </c>
      <c r="Z49" s="142">
        <v>26651</v>
      </c>
      <c r="AA49" s="142">
        <v>24355</v>
      </c>
      <c r="AB49" s="142">
        <v>51006</v>
      </c>
    </row>
    <row r="50" spans="1:28" x14ac:dyDescent="0.2">
      <c r="A50" s="154" t="s">
        <v>29</v>
      </c>
      <c r="B50" s="142">
        <v>1.1000000000000001</v>
      </c>
      <c r="C50" s="142">
        <v>1.3</v>
      </c>
      <c r="D50" s="142">
        <v>1.4</v>
      </c>
      <c r="E50" s="142">
        <v>1.5</v>
      </c>
      <c r="F50" s="142">
        <v>0.7</v>
      </c>
      <c r="G50" s="142">
        <v>0.7</v>
      </c>
      <c r="H50" s="142">
        <v>0.7</v>
      </c>
      <c r="I50" s="142">
        <v>0.8</v>
      </c>
      <c r="J50" s="142">
        <v>0.7</v>
      </c>
      <c r="K50" s="142">
        <v>0.7</v>
      </c>
      <c r="L50" s="142">
        <v>0.7</v>
      </c>
      <c r="M50" s="142">
        <v>0.7</v>
      </c>
      <c r="N50" s="142">
        <v>0.5</v>
      </c>
      <c r="O50" s="142">
        <v>0.5</v>
      </c>
      <c r="P50" s="142">
        <v>0.5</v>
      </c>
      <c r="Q50" s="142">
        <v>0.5</v>
      </c>
      <c r="R50" s="142">
        <v>1</v>
      </c>
      <c r="S50" s="142">
        <v>1.1000000000000001</v>
      </c>
      <c r="T50" s="142">
        <v>1.2</v>
      </c>
      <c r="U50" s="142">
        <v>1.3</v>
      </c>
      <c r="V50" s="142">
        <v>0.6</v>
      </c>
      <c r="W50" s="142">
        <v>0.7</v>
      </c>
      <c r="X50" s="142">
        <v>0.7</v>
      </c>
      <c r="Y50" s="142">
        <v>0.7</v>
      </c>
      <c r="Z50" s="142">
        <v>9624</v>
      </c>
      <c r="AA50" s="142">
        <v>3474</v>
      </c>
      <c r="AB50" s="142">
        <v>13098</v>
      </c>
    </row>
    <row r="51" spans="1:28" x14ac:dyDescent="0.2">
      <c r="A51" s="154" t="s">
        <v>30</v>
      </c>
      <c r="B51" s="142">
        <v>49.8</v>
      </c>
      <c r="C51" s="142">
        <v>52</v>
      </c>
      <c r="D51" s="142">
        <v>55.8</v>
      </c>
      <c r="E51" s="142">
        <v>57.7</v>
      </c>
      <c r="F51" s="142">
        <v>43.9</v>
      </c>
      <c r="G51" s="142">
        <v>45.3</v>
      </c>
      <c r="H51" s="142">
        <v>47.4</v>
      </c>
      <c r="I51" s="142">
        <v>48.2</v>
      </c>
      <c r="J51" s="142">
        <v>62.3</v>
      </c>
      <c r="K51" s="142">
        <v>64.599999999999994</v>
      </c>
      <c r="L51" s="142">
        <v>68.7</v>
      </c>
      <c r="M51" s="142">
        <v>70.2</v>
      </c>
      <c r="N51" s="142">
        <v>55.2</v>
      </c>
      <c r="O51" s="142">
        <v>56.5</v>
      </c>
      <c r="P51" s="142">
        <v>58.3</v>
      </c>
      <c r="Q51" s="142">
        <v>58.9</v>
      </c>
      <c r="R51" s="142">
        <v>55.9</v>
      </c>
      <c r="S51" s="142">
        <v>58.1</v>
      </c>
      <c r="T51" s="142">
        <v>62.1</v>
      </c>
      <c r="U51" s="142">
        <v>63.8</v>
      </c>
      <c r="V51" s="142">
        <v>49.4</v>
      </c>
      <c r="W51" s="142">
        <v>50.8</v>
      </c>
      <c r="X51" s="142">
        <v>52.7</v>
      </c>
      <c r="Y51" s="142">
        <v>53.4</v>
      </c>
      <c r="Z51" s="142">
        <v>317315</v>
      </c>
      <c r="AA51" s="142">
        <v>301270</v>
      </c>
      <c r="AB51" s="142">
        <v>618585</v>
      </c>
    </row>
    <row r="52" spans="1:28" x14ac:dyDescent="0.2">
      <c r="A52" s="152" t="s">
        <v>98</v>
      </c>
      <c r="B52" s="142">
        <v>51.8</v>
      </c>
      <c r="C52" s="142">
        <v>53.7</v>
      </c>
      <c r="D52" s="142">
        <v>58.2</v>
      </c>
      <c r="E52" s="142">
        <v>60.1</v>
      </c>
      <c r="F52" s="142">
        <v>46.5</v>
      </c>
      <c r="G52" s="142">
        <v>48</v>
      </c>
      <c r="H52" s="142">
        <v>50.5</v>
      </c>
      <c r="I52" s="142">
        <v>51.4</v>
      </c>
      <c r="J52" s="142">
        <v>62.8</v>
      </c>
      <c r="K52" s="142">
        <v>65</v>
      </c>
      <c r="L52" s="142">
        <v>69.7</v>
      </c>
      <c r="M52" s="142">
        <v>71.2</v>
      </c>
      <c r="N52" s="142">
        <v>57</v>
      </c>
      <c r="O52" s="142">
        <v>58.4</v>
      </c>
      <c r="P52" s="142">
        <v>60.5</v>
      </c>
      <c r="Q52" s="142">
        <v>61.1</v>
      </c>
      <c r="R52" s="142">
        <v>57.2</v>
      </c>
      <c r="S52" s="142">
        <v>59.3</v>
      </c>
      <c r="T52" s="142">
        <v>63.9</v>
      </c>
      <c r="U52" s="142">
        <v>65.599999999999994</v>
      </c>
      <c r="V52" s="142">
        <v>51.7</v>
      </c>
      <c r="W52" s="142">
        <v>53.2</v>
      </c>
      <c r="X52" s="142">
        <v>55.4</v>
      </c>
      <c r="Y52" s="142">
        <v>56.2</v>
      </c>
      <c r="Z52" s="142">
        <v>256072</v>
      </c>
      <c r="AA52" s="142">
        <v>249474</v>
      </c>
      <c r="AB52" s="142">
        <v>505546</v>
      </c>
    </row>
    <row r="53" spans="1:28" x14ac:dyDescent="0.2">
      <c r="A53" s="169" t="s">
        <v>99</v>
      </c>
      <c r="B53" s="142">
        <v>94.3</v>
      </c>
      <c r="C53" s="142">
        <v>98.3</v>
      </c>
      <c r="D53" s="142">
        <v>98.3</v>
      </c>
      <c r="E53" s="142">
        <v>98.5</v>
      </c>
      <c r="F53" s="142">
        <v>91.9</v>
      </c>
      <c r="G53" s="142">
        <v>95.7</v>
      </c>
      <c r="H53" s="142">
        <v>95.7</v>
      </c>
      <c r="I53" s="142">
        <v>95.9</v>
      </c>
      <c r="J53" s="142">
        <v>97.6</v>
      </c>
      <c r="K53" s="142">
        <v>99.1</v>
      </c>
      <c r="L53" s="142">
        <v>99.1</v>
      </c>
      <c r="M53" s="142">
        <v>99.2</v>
      </c>
      <c r="N53" s="142">
        <v>96.1</v>
      </c>
      <c r="O53" s="142">
        <v>97.6</v>
      </c>
      <c r="P53" s="142">
        <v>97.6</v>
      </c>
      <c r="Q53" s="142">
        <v>97.7</v>
      </c>
      <c r="R53" s="142">
        <v>95.9</v>
      </c>
      <c r="S53" s="142">
        <v>98.7</v>
      </c>
      <c r="T53" s="142">
        <v>98.7</v>
      </c>
      <c r="U53" s="142">
        <v>98.9</v>
      </c>
      <c r="V53" s="142">
        <v>94</v>
      </c>
      <c r="W53" s="142">
        <v>96.7</v>
      </c>
      <c r="X53" s="142">
        <v>96.7</v>
      </c>
      <c r="Y53" s="142">
        <v>96.8</v>
      </c>
      <c r="Z53" s="142">
        <v>11411</v>
      </c>
      <c r="AA53" s="142">
        <v>11265</v>
      </c>
      <c r="AB53" s="142">
        <v>22676</v>
      </c>
    </row>
    <row r="54" spans="1:28" x14ac:dyDescent="0.2">
      <c r="A54" s="169" t="s">
        <v>100</v>
      </c>
      <c r="B54" s="142">
        <v>42.5</v>
      </c>
      <c r="C54" s="142">
        <v>45.4</v>
      </c>
      <c r="D54" s="142">
        <v>51.4</v>
      </c>
      <c r="E54" s="142">
        <v>53.5</v>
      </c>
      <c r="F54" s="142">
        <v>37.9</v>
      </c>
      <c r="G54" s="142">
        <v>40.299999999999997</v>
      </c>
      <c r="H54" s="142">
        <v>43.8</v>
      </c>
      <c r="I54" s="142">
        <v>45.1</v>
      </c>
      <c r="J54" s="142">
        <v>54.7</v>
      </c>
      <c r="K54" s="142">
        <v>57.9</v>
      </c>
      <c r="L54" s="142">
        <v>64</v>
      </c>
      <c r="M54" s="142">
        <v>66</v>
      </c>
      <c r="N54" s="142">
        <v>48.7</v>
      </c>
      <c r="O54" s="142">
        <v>50.8</v>
      </c>
      <c r="P54" s="142">
        <v>53.3</v>
      </c>
      <c r="Q54" s="142">
        <v>54.1</v>
      </c>
      <c r="R54" s="142">
        <v>48.7</v>
      </c>
      <c r="S54" s="142">
        <v>51.8</v>
      </c>
      <c r="T54" s="142">
        <v>57.8</v>
      </c>
      <c r="U54" s="142">
        <v>59.8</v>
      </c>
      <c r="V54" s="142">
        <v>43.4</v>
      </c>
      <c r="W54" s="142">
        <v>45.6</v>
      </c>
      <c r="X54" s="142">
        <v>48.6</v>
      </c>
      <c r="Y54" s="142">
        <v>49.6</v>
      </c>
      <c r="Z54" s="142">
        <v>9897</v>
      </c>
      <c r="AA54" s="142">
        <v>10171</v>
      </c>
      <c r="AB54" s="142">
        <v>20068</v>
      </c>
    </row>
    <row r="55" spans="1:28" x14ac:dyDescent="0.2">
      <c r="A55" s="153" t="s">
        <v>352</v>
      </c>
      <c r="B55" s="142">
        <v>53.2</v>
      </c>
      <c r="C55" s="142">
        <v>55.2</v>
      </c>
      <c r="D55" s="142">
        <v>59.6</v>
      </c>
      <c r="E55" s="142">
        <v>61.5</v>
      </c>
      <c r="F55" s="142">
        <v>48.1</v>
      </c>
      <c r="G55" s="142">
        <v>49.7</v>
      </c>
      <c r="H55" s="142">
        <v>52.1</v>
      </c>
      <c r="I55" s="142">
        <v>53</v>
      </c>
      <c r="J55" s="142">
        <v>63.9</v>
      </c>
      <c r="K55" s="142">
        <v>66.099999999999994</v>
      </c>
      <c r="L55" s="142">
        <v>70.7</v>
      </c>
      <c r="M55" s="142">
        <v>72.2</v>
      </c>
      <c r="N55" s="142">
        <v>58.3</v>
      </c>
      <c r="O55" s="142">
        <v>59.8</v>
      </c>
      <c r="P55" s="142">
        <v>61.7</v>
      </c>
      <c r="Q55" s="142">
        <v>62.3</v>
      </c>
      <c r="R55" s="142">
        <v>58.5</v>
      </c>
      <c r="S55" s="142">
        <v>60.6</v>
      </c>
      <c r="T55" s="142">
        <v>65.099999999999994</v>
      </c>
      <c r="U55" s="142">
        <v>66.8</v>
      </c>
      <c r="V55" s="142">
        <v>53.1</v>
      </c>
      <c r="W55" s="142">
        <v>54.7</v>
      </c>
      <c r="X55" s="142">
        <v>56.9</v>
      </c>
      <c r="Y55" s="142">
        <v>57.6</v>
      </c>
      <c r="Z55" s="142">
        <v>277380</v>
      </c>
      <c r="AA55" s="142">
        <v>270910</v>
      </c>
      <c r="AB55" s="142">
        <v>548290</v>
      </c>
    </row>
    <row r="59" spans="1:28" x14ac:dyDescent="0.2">
      <c r="A59" s="141" t="s">
        <v>498</v>
      </c>
      <c r="C59" s="142"/>
      <c r="D59" s="143" t="s">
        <v>159</v>
      </c>
    </row>
    <row r="60" spans="1:28" x14ac:dyDescent="0.2">
      <c r="A60" s="543">
        <v>1</v>
      </c>
      <c r="B60" s="140">
        <v>2</v>
      </c>
      <c r="C60" s="144">
        <v>3</v>
      </c>
      <c r="D60" s="543">
        <v>4</v>
      </c>
      <c r="E60" s="140">
        <v>5</v>
      </c>
      <c r="F60" s="144">
        <v>6</v>
      </c>
      <c r="G60" s="543">
        <v>7</v>
      </c>
      <c r="H60" s="140">
        <v>8</v>
      </c>
      <c r="I60" s="144">
        <v>9</v>
      </c>
      <c r="J60" s="543">
        <v>10</v>
      </c>
      <c r="K60" s="140">
        <v>11</v>
      </c>
      <c r="L60" s="144">
        <v>12</v>
      </c>
      <c r="M60" s="543">
        <v>13</v>
      </c>
      <c r="N60" s="140">
        <v>14</v>
      </c>
      <c r="O60" s="144">
        <v>15</v>
      </c>
      <c r="P60" s="543">
        <v>16</v>
      </c>
      <c r="Q60" s="140">
        <v>17</v>
      </c>
      <c r="R60" s="144">
        <v>18</v>
      </c>
      <c r="S60" s="543">
        <v>19</v>
      </c>
      <c r="T60" s="140">
        <v>20</v>
      </c>
      <c r="U60" s="144">
        <v>21</v>
      </c>
      <c r="V60" s="543">
        <v>22</v>
      </c>
      <c r="W60" s="140">
        <v>23</v>
      </c>
      <c r="X60" s="144">
        <v>24</v>
      </c>
      <c r="Y60" s="543">
        <v>25</v>
      </c>
      <c r="Z60" s="140">
        <v>26</v>
      </c>
      <c r="AA60" s="144">
        <v>27</v>
      </c>
      <c r="AB60" s="543">
        <v>28</v>
      </c>
    </row>
    <row r="61" spans="1:28" x14ac:dyDescent="0.2">
      <c r="B61" t="s">
        <v>74</v>
      </c>
      <c r="C61" t="s">
        <v>75</v>
      </c>
      <c r="D61" t="s">
        <v>76</v>
      </c>
      <c r="E61" t="s">
        <v>77</v>
      </c>
      <c r="F61" t="s">
        <v>78</v>
      </c>
      <c r="G61" t="s">
        <v>79</v>
      </c>
      <c r="H61" t="s">
        <v>80</v>
      </c>
      <c r="I61" t="s">
        <v>81</v>
      </c>
      <c r="J61" t="s">
        <v>82</v>
      </c>
      <c r="K61" t="s">
        <v>83</v>
      </c>
      <c r="L61" t="s">
        <v>84</v>
      </c>
      <c r="M61" t="s">
        <v>85</v>
      </c>
      <c r="N61" t="s">
        <v>86</v>
      </c>
      <c r="O61" t="s">
        <v>87</v>
      </c>
      <c r="P61" t="s">
        <v>88</v>
      </c>
      <c r="Q61" t="s">
        <v>89</v>
      </c>
      <c r="R61" t="s">
        <v>90</v>
      </c>
      <c r="S61" t="s">
        <v>91</v>
      </c>
      <c r="T61" t="s">
        <v>92</v>
      </c>
      <c r="U61" t="s">
        <v>93</v>
      </c>
      <c r="V61" t="s">
        <v>94</v>
      </c>
      <c r="W61" t="s">
        <v>95</v>
      </c>
      <c r="X61" t="s">
        <v>96</v>
      </c>
      <c r="Y61" t="s">
        <v>97</v>
      </c>
      <c r="Z61" s="204" t="s">
        <v>102</v>
      </c>
      <c r="AA61" s="204" t="s">
        <v>103</v>
      </c>
      <c r="AB61" s="204" t="s">
        <v>104</v>
      </c>
    </row>
    <row r="62" spans="1:28" x14ac:dyDescent="0.2">
      <c r="A62" s="153" t="s">
        <v>594</v>
      </c>
      <c r="B62" s="142">
        <v>53.6</v>
      </c>
      <c r="C62" s="142">
        <v>55.7</v>
      </c>
      <c r="D62" s="142">
        <v>60.3</v>
      </c>
      <c r="E62" s="142">
        <v>62.1</v>
      </c>
      <c r="F62" s="142">
        <v>49.6</v>
      </c>
      <c r="G62" s="142">
        <v>51.4</v>
      </c>
      <c r="H62" s="142">
        <v>54.1</v>
      </c>
      <c r="I62" s="142">
        <v>55.1</v>
      </c>
      <c r="J62" s="142">
        <v>64.3</v>
      </c>
      <c r="K62" s="142">
        <v>66.599999999999994</v>
      </c>
      <c r="L62" s="142">
        <v>71.2</v>
      </c>
      <c r="M62" s="142">
        <v>72.8</v>
      </c>
      <c r="N62" s="142">
        <v>60.2</v>
      </c>
      <c r="O62" s="142">
        <v>61.8</v>
      </c>
      <c r="P62" s="142">
        <v>64.099999999999994</v>
      </c>
      <c r="Q62" s="142">
        <v>64.8</v>
      </c>
      <c r="R62" s="142">
        <v>58.9</v>
      </c>
      <c r="S62" s="142">
        <v>61.1</v>
      </c>
      <c r="T62" s="142">
        <v>65.7</v>
      </c>
      <c r="U62" s="142">
        <v>67.400000000000006</v>
      </c>
      <c r="V62" s="142">
        <v>54.8</v>
      </c>
      <c r="W62" s="142">
        <v>56.6</v>
      </c>
      <c r="X62" s="142">
        <v>59.1</v>
      </c>
      <c r="Y62" s="142">
        <v>59.9</v>
      </c>
      <c r="Z62" s="142">
        <v>277380</v>
      </c>
      <c r="AA62" s="142">
        <v>270910</v>
      </c>
      <c r="AB62" s="142">
        <v>548290</v>
      </c>
    </row>
    <row r="63" spans="1:28" ht="22.5" x14ac:dyDescent="0.2">
      <c r="A63" s="163" t="s">
        <v>587</v>
      </c>
      <c r="B63" s="142">
        <v>51.7</v>
      </c>
      <c r="C63" s="142">
        <v>53.7</v>
      </c>
      <c r="D63" s="142">
        <v>58.1</v>
      </c>
      <c r="E63" s="142">
        <v>59.9</v>
      </c>
      <c r="F63" s="142">
        <v>47.5</v>
      </c>
      <c r="G63" s="142">
        <v>49.2</v>
      </c>
      <c r="H63" s="142">
        <v>51.7</v>
      </c>
      <c r="I63" s="142">
        <v>52.6</v>
      </c>
      <c r="J63" s="142">
        <v>63.1</v>
      </c>
      <c r="K63" s="142">
        <v>65.2</v>
      </c>
      <c r="L63" s="142">
        <v>69.8</v>
      </c>
      <c r="M63" s="142">
        <v>71.3</v>
      </c>
      <c r="N63" s="142">
        <v>58.6</v>
      </c>
      <c r="O63" s="142">
        <v>60</v>
      </c>
      <c r="P63" s="142">
        <v>62.1</v>
      </c>
      <c r="Q63" s="142">
        <v>62.8</v>
      </c>
      <c r="R63" s="142">
        <v>57.4</v>
      </c>
      <c r="S63" s="142">
        <v>59.4</v>
      </c>
      <c r="T63" s="142">
        <v>63.9</v>
      </c>
      <c r="U63" s="142">
        <v>65.599999999999994</v>
      </c>
      <c r="V63" s="142">
        <v>53</v>
      </c>
      <c r="W63" s="142">
        <v>54.5</v>
      </c>
      <c r="X63" s="142">
        <v>56.8</v>
      </c>
      <c r="Y63" s="142">
        <v>57.7</v>
      </c>
      <c r="Z63" s="142">
        <v>122538</v>
      </c>
      <c r="AA63" s="142">
        <v>120045</v>
      </c>
      <c r="AB63" s="142">
        <v>242583</v>
      </c>
    </row>
    <row r="64" spans="1:28" x14ac:dyDescent="0.2">
      <c r="A64" s="164" t="s">
        <v>588</v>
      </c>
      <c r="B64" s="142">
        <v>55</v>
      </c>
      <c r="C64" s="142">
        <v>57.3</v>
      </c>
      <c r="D64" s="142">
        <v>61.9</v>
      </c>
      <c r="E64" s="142">
        <v>63.8</v>
      </c>
      <c r="F64" s="142">
        <v>51.2</v>
      </c>
      <c r="G64" s="142">
        <v>53.1</v>
      </c>
      <c r="H64" s="142">
        <v>56.1</v>
      </c>
      <c r="I64" s="142">
        <v>57.1</v>
      </c>
      <c r="J64" s="142">
        <v>65.2</v>
      </c>
      <c r="K64" s="142">
        <v>67.8</v>
      </c>
      <c r="L64" s="142">
        <v>72.400000000000006</v>
      </c>
      <c r="M64" s="142">
        <v>73.900000000000006</v>
      </c>
      <c r="N64" s="142">
        <v>61.4</v>
      </c>
      <c r="O64" s="142">
        <v>63.3</v>
      </c>
      <c r="P64" s="142">
        <v>65.7</v>
      </c>
      <c r="Q64" s="142">
        <v>66.400000000000006</v>
      </c>
      <c r="R64" s="142">
        <v>60.1</v>
      </c>
      <c r="S64" s="142">
        <v>62.5</v>
      </c>
      <c r="T64" s="142">
        <v>67.099999999999994</v>
      </c>
      <c r="U64" s="142">
        <v>68.8</v>
      </c>
      <c r="V64" s="142">
        <v>56.2</v>
      </c>
      <c r="W64" s="142">
        <v>58.2</v>
      </c>
      <c r="X64" s="142">
        <v>60.8</v>
      </c>
      <c r="Y64" s="142">
        <v>61.7</v>
      </c>
      <c r="Z64" s="142">
        <v>154588</v>
      </c>
      <c r="AA64" s="142">
        <v>150571</v>
      </c>
      <c r="AB64" s="142">
        <v>305159</v>
      </c>
    </row>
    <row r="65" spans="1:28" x14ac:dyDescent="0.2">
      <c r="A65" s="165" t="s">
        <v>589</v>
      </c>
      <c r="B65" s="142">
        <v>35.799999999999997</v>
      </c>
      <c r="C65" s="142">
        <v>39.299999999999997</v>
      </c>
      <c r="D65" s="142">
        <v>46.7</v>
      </c>
      <c r="E65" s="142">
        <v>49.1</v>
      </c>
      <c r="F65" s="142">
        <v>33.5</v>
      </c>
      <c r="G65" s="142">
        <v>36.6</v>
      </c>
      <c r="H65" s="142">
        <v>41.9</v>
      </c>
      <c r="I65" s="142">
        <v>43.5</v>
      </c>
      <c r="J65" s="142">
        <v>45.3</v>
      </c>
      <c r="K65" s="142">
        <v>49.3</v>
      </c>
      <c r="L65" s="142">
        <v>57.3</v>
      </c>
      <c r="M65" s="142">
        <v>59.5</v>
      </c>
      <c r="N65" s="142">
        <v>42.5</v>
      </c>
      <c r="O65" s="142">
        <v>45.7</v>
      </c>
      <c r="P65" s="142">
        <v>50.5</v>
      </c>
      <c r="Q65" s="142">
        <v>51.7</v>
      </c>
      <c r="R65" s="142">
        <v>40.4</v>
      </c>
      <c r="S65" s="142">
        <v>44.1</v>
      </c>
      <c r="T65" s="142">
        <v>51.8</v>
      </c>
      <c r="U65" s="142">
        <v>54.1</v>
      </c>
      <c r="V65" s="142">
        <v>37.799999999999997</v>
      </c>
      <c r="W65" s="142">
        <v>41</v>
      </c>
      <c r="X65" s="142">
        <v>46.1</v>
      </c>
      <c r="Y65" s="142">
        <v>47.4</v>
      </c>
      <c r="Z65" s="142">
        <v>36614</v>
      </c>
      <c r="AA65" s="142">
        <v>34224</v>
      </c>
      <c r="AB65" s="142">
        <v>70838</v>
      </c>
    </row>
    <row r="66" spans="1:28" x14ac:dyDescent="0.2">
      <c r="A66" s="165" t="s">
        <v>590</v>
      </c>
      <c r="B66" s="142">
        <v>61.2</v>
      </c>
      <c r="C66" s="142">
        <v>63.1</v>
      </c>
      <c r="D66" s="142">
        <v>66.8</v>
      </c>
      <c r="E66" s="142">
        <v>68.5</v>
      </c>
      <c r="F66" s="142">
        <v>56.8</v>
      </c>
      <c r="G66" s="142">
        <v>58.4</v>
      </c>
      <c r="H66" s="142">
        <v>60.6</v>
      </c>
      <c r="I66" s="142">
        <v>61.5</v>
      </c>
      <c r="J66" s="142">
        <v>71.2</v>
      </c>
      <c r="K66" s="142">
        <v>73.400000000000006</v>
      </c>
      <c r="L66" s="142">
        <v>76.900000000000006</v>
      </c>
      <c r="M66" s="142">
        <v>78.2</v>
      </c>
      <c r="N66" s="142">
        <v>67.099999999999994</v>
      </c>
      <c r="O66" s="142">
        <v>68.599999999999994</v>
      </c>
      <c r="P66" s="142">
        <v>70.3</v>
      </c>
      <c r="Q66" s="142">
        <v>70.900000000000006</v>
      </c>
      <c r="R66" s="142">
        <v>66.2</v>
      </c>
      <c r="S66" s="142">
        <v>68.2</v>
      </c>
      <c r="T66" s="142">
        <v>71.900000000000006</v>
      </c>
      <c r="U66" s="142">
        <v>73.400000000000006</v>
      </c>
      <c r="V66" s="142">
        <v>61.9</v>
      </c>
      <c r="W66" s="142">
        <v>63.5</v>
      </c>
      <c r="X66" s="142">
        <v>65.400000000000006</v>
      </c>
      <c r="Y66" s="142">
        <v>66.2</v>
      </c>
      <c r="Z66" s="142">
        <v>117087</v>
      </c>
      <c r="AA66" s="142">
        <v>115850</v>
      </c>
      <c r="AB66" s="142">
        <v>232937</v>
      </c>
    </row>
    <row r="67" spans="1:28" x14ac:dyDescent="0.2">
      <c r="A67" s="166" t="s">
        <v>58</v>
      </c>
      <c r="B67" s="142">
        <v>63.4</v>
      </c>
      <c r="C67" s="142">
        <v>65.8</v>
      </c>
      <c r="D67" s="142">
        <v>66.400000000000006</v>
      </c>
      <c r="E67" s="142">
        <v>66.900000000000006</v>
      </c>
      <c r="F67" s="142">
        <v>55.1</v>
      </c>
      <c r="G67" s="142">
        <v>56.5</v>
      </c>
      <c r="H67" s="142">
        <v>56.7</v>
      </c>
      <c r="I67" s="142">
        <v>57</v>
      </c>
      <c r="J67" s="142">
        <v>69.099999999999994</v>
      </c>
      <c r="K67" s="142">
        <v>72.3</v>
      </c>
      <c r="L67" s="142">
        <v>72.8</v>
      </c>
      <c r="M67" s="142">
        <v>73.8</v>
      </c>
      <c r="N67" s="142">
        <v>60.2</v>
      </c>
      <c r="O67" s="142">
        <v>61.8</v>
      </c>
      <c r="P67" s="142">
        <v>61.8</v>
      </c>
      <c r="Q67" s="142">
        <v>61.8</v>
      </c>
      <c r="R67" s="142">
        <v>65.3</v>
      </c>
      <c r="S67" s="142">
        <v>68.099999999999994</v>
      </c>
      <c r="T67" s="142">
        <v>68.599999999999994</v>
      </c>
      <c r="U67" s="142">
        <v>69.3</v>
      </c>
      <c r="V67" s="142">
        <v>56.9</v>
      </c>
      <c r="W67" s="142">
        <v>58.3</v>
      </c>
      <c r="X67" s="142">
        <v>58.5</v>
      </c>
      <c r="Y67" s="142">
        <v>58.7</v>
      </c>
      <c r="Z67" s="142">
        <v>363</v>
      </c>
      <c r="AA67" s="142">
        <v>191</v>
      </c>
      <c r="AB67" s="142">
        <v>554</v>
      </c>
    </row>
    <row r="68" spans="1:28" ht="22.5" x14ac:dyDescent="0.2">
      <c r="A68" s="166" t="s">
        <v>653</v>
      </c>
      <c r="B68" s="142">
        <v>45.6</v>
      </c>
      <c r="C68" s="142">
        <v>46.9</v>
      </c>
      <c r="D68" s="142">
        <v>47.8</v>
      </c>
      <c r="E68" s="142">
        <v>58.8</v>
      </c>
      <c r="F68" s="142">
        <v>43.8</v>
      </c>
      <c r="G68" s="142">
        <v>44.2</v>
      </c>
      <c r="H68" s="142">
        <v>44.7</v>
      </c>
      <c r="I68" s="142">
        <v>50.9</v>
      </c>
      <c r="J68" s="142">
        <v>37.5</v>
      </c>
      <c r="K68" s="142">
        <v>37.5</v>
      </c>
      <c r="L68" s="142">
        <v>37.5</v>
      </c>
      <c r="M68" s="142">
        <v>39.1</v>
      </c>
      <c r="N68" s="142">
        <v>37.5</v>
      </c>
      <c r="O68" s="142">
        <v>37.5</v>
      </c>
      <c r="P68" s="142">
        <v>37.5</v>
      </c>
      <c r="Q68" s="142">
        <v>39.1</v>
      </c>
      <c r="R68" s="142">
        <v>43.8</v>
      </c>
      <c r="S68" s="142">
        <v>44.8</v>
      </c>
      <c r="T68" s="142">
        <v>45.5</v>
      </c>
      <c r="U68" s="142">
        <v>54.5</v>
      </c>
      <c r="V68" s="142">
        <v>42.4</v>
      </c>
      <c r="W68" s="142">
        <v>42.8</v>
      </c>
      <c r="X68" s="142">
        <v>43.1</v>
      </c>
      <c r="Y68" s="142">
        <v>48.3</v>
      </c>
      <c r="Z68" s="142">
        <v>226</v>
      </c>
      <c r="AA68" s="142">
        <v>64</v>
      </c>
      <c r="AB68" s="142">
        <v>290</v>
      </c>
    </row>
    <row r="69" spans="1:28" x14ac:dyDescent="0.2">
      <c r="A69" s="166" t="s">
        <v>654</v>
      </c>
      <c r="B69" s="142">
        <v>14.1</v>
      </c>
      <c r="C69" s="142">
        <v>14.4</v>
      </c>
      <c r="D69" s="142">
        <v>19.5</v>
      </c>
      <c r="E69" s="142">
        <v>21.1</v>
      </c>
      <c r="F69" s="142">
        <v>12.1</v>
      </c>
      <c r="G69" s="142">
        <v>12.4</v>
      </c>
      <c r="H69" s="142">
        <v>14.8</v>
      </c>
      <c r="I69" s="142">
        <v>15.8</v>
      </c>
      <c r="J69" s="142">
        <v>19.399999999999999</v>
      </c>
      <c r="K69" s="142">
        <v>20.7</v>
      </c>
      <c r="L69" s="142">
        <v>27.3</v>
      </c>
      <c r="M69" s="142">
        <v>28.5</v>
      </c>
      <c r="N69" s="142">
        <v>18.600000000000001</v>
      </c>
      <c r="O69" s="142">
        <v>19.8</v>
      </c>
      <c r="P69" s="142">
        <v>24</v>
      </c>
      <c r="Q69" s="142">
        <v>25.2</v>
      </c>
      <c r="R69" s="142">
        <v>16.5</v>
      </c>
      <c r="S69" s="142">
        <v>17.2</v>
      </c>
      <c r="T69" s="142">
        <v>23</v>
      </c>
      <c r="U69" s="142">
        <v>24.4</v>
      </c>
      <c r="V69" s="142">
        <v>15</v>
      </c>
      <c r="W69" s="142">
        <v>15.7</v>
      </c>
      <c r="X69" s="142">
        <v>18.899999999999999</v>
      </c>
      <c r="Y69" s="142">
        <v>20</v>
      </c>
      <c r="Z69" s="142">
        <v>298</v>
      </c>
      <c r="AA69" s="142">
        <v>242</v>
      </c>
      <c r="AB69" s="142">
        <v>540</v>
      </c>
    </row>
    <row r="70" spans="1:28" x14ac:dyDescent="0.2">
      <c r="A70" s="153" t="s">
        <v>591</v>
      </c>
      <c r="B70" s="142">
        <v>0.4</v>
      </c>
      <c r="C70" s="142">
        <v>0.5</v>
      </c>
      <c r="D70" s="142">
        <v>0.5</v>
      </c>
      <c r="E70" s="142">
        <v>0.6</v>
      </c>
      <c r="F70" s="142">
        <v>0.3</v>
      </c>
      <c r="G70" s="142">
        <v>0.4</v>
      </c>
      <c r="H70" s="142">
        <v>0.4</v>
      </c>
      <c r="I70" s="142">
        <v>0.4</v>
      </c>
      <c r="J70" s="142">
        <v>0.2</v>
      </c>
      <c r="K70" s="142">
        <v>0.2</v>
      </c>
      <c r="L70" s="142">
        <v>0.2</v>
      </c>
      <c r="M70" s="142">
        <v>0.3</v>
      </c>
      <c r="N70" s="142">
        <v>0.1</v>
      </c>
      <c r="O70" s="142">
        <v>0.1</v>
      </c>
      <c r="P70" s="142">
        <v>0.1</v>
      </c>
      <c r="Q70" s="142">
        <v>0.1</v>
      </c>
      <c r="R70" s="142">
        <v>0.4</v>
      </c>
      <c r="S70" s="142">
        <v>0.4</v>
      </c>
      <c r="T70" s="142">
        <v>0.4</v>
      </c>
      <c r="U70" s="142">
        <v>0.5</v>
      </c>
      <c r="V70" s="142">
        <v>0.3</v>
      </c>
      <c r="W70" s="142">
        <v>0.3</v>
      </c>
      <c r="X70" s="142">
        <v>0.3</v>
      </c>
      <c r="Y70" s="142">
        <v>0.3</v>
      </c>
      <c r="Z70" s="142">
        <v>7374</v>
      </c>
      <c r="AA70" s="142">
        <v>2780</v>
      </c>
      <c r="AB70" s="142">
        <v>10154</v>
      </c>
    </row>
    <row r="71" spans="1:28" x14ac:dyDescent="0.2">
      <c r="A71" s="154" t="s">
        <v>595</v>
      </c>
      <c r="B71" s="142">
        <v>52.2</v>
      </c>
      <c r="C71" s="142">
        <v>54.3</v>
      </c>
      <c r="D71" s="142">
        <v>58.7</v>
      </c>
      <c r="E71" s="142">
        <v>60.5</v>
      </c>
      <c r="F71" s="142">
        <v>48.3</v>
      </c>
      <c r="G71" s="142">
        <v>50.1</v>
      </c>
      <c r="H71" s="142">
        <v>52.8</v>
      </c>
      <c r="I71" s="142">
        <v>53.7</v>
      </c>
      <c r="J71" s="142">
        <v>63.7</v>
      </c>
      <c r="K71" s="142">
        <v>66</v>
      </c>
      <c r="L71" s="142">
        <v>70.5</v>
      </c>
      <c r="M71" s="142">
        <v>72</v>
      </c>
      <c r="N71" s="142">
        <v>59.6</v>
      </c>
      <c r="O71" s="142">
        <v>61.2</v>
      </c>
      <c r="P71" s="142">
        <v>63.5</v>
      </c>
      <c r="Q71" s="142">
        <v>64.2</v>
      </c>
      <c r="R71" s="142">
        <v>57.8</v>
      </c>
      <c r="S71" s="142">
        <v>60</v>
      </c>
      <c r="T71" s="142">
        <v>64.5</v>
      </c>
      <c r="U71" s="142">
        <v>66.2</v>
      </c>
      <c r="V71" s="142">
        <v>53.8</v>
      </c>
      <c r="W71" s="142">
        <v>55.5</v>
      </c>
      <c r="X71" s="142">
        <v>58</v>
      </c>
      <c r="Y71" s="142">
        <v>58.8</v>
      </c>
      <c r="Z71" s="142">
        <v>284754</v>
      </c>
      <c r="AA71" s="142">
        <v>273690</v>
      </c>
      <c r="AB71" s="142">
        <v>558444</v>
      </c>
    </row>
    <row r="72" spans="1:28" ht="45" x14ac:dyDescent="0.2">
      <c r="A72" s="167" t="s">
        <v>24</v>
      </c>
      <c r="B72" s="142">
        <v>1</v>
      </c>
      <c r="C72" s="142">
        <v>1.1000000000000001</v>
      </c>
      <c r="D72" s="142">
        <v>1.4</v>
      </c>
      <c r="E72" s="142">
        <v>1.6</v>
      </c>
      <c r="F72" s="142">
        <v>0.7</v>
      </c>
      <c r="G72" s="142">
        <v>0.8</v>
      </c>
      <c r="H72" s="142">
        <v>0.9</v>
      </c>
      <c r="I72" s="142">
        <v>1</v>
      </c>
      <c r="J72" s="142">
        <v>2</v>
      </c>
      <c r="K72" s="142">
        <v>2.4</v>
      </c>
      <c r="L72" s="142">
        <v>2.8</v>
      </c>
      <c r="M72" s="142">
        <v>3</v>
      </c>
      <c r="N72" s="142">
        <v>1.7</v>
      </c>
      <c r="O72" s="142">
        <v>2</v>
      </c>
      <c r="P72" s="142">
        <v>2.2000000000000002</v>
      </c>
      <c r="Q72" s="142">
        <v>2.2999999999999998</v>
      </c>
      <c r="R72" s="142">
        <v>1.4</v>
      </c>
      <c r="S72" s="142">
        <v>1.6</v>
      </c>
      <c r="T72" s="142">
        <v>1.9</v>
      </c>
      <c r="U72" s="142">
        <v>2.1</v>
      </c>
      <c r="V72" s="142">
        <v>1.1000000000000001</v>
      </c>
      <c r="W72" s="142">
        <v>1.2</v>
      </c>
      <c r="X72" s="142">
        <v>1.4</v>
      </c>
      <c r="Y72" s="142">
        <v>1.4</v>
      </c>
      <c r="Z72" s="142">
        <v>5910</v>
      </c>
      <c r="AA72" s="142">
        <v>3225</v>
      </c>
      <c r="AB72" s="142">
        <v>9135</v>
      </c>
    </row>
    <row r="73" spans="1:28" ht="56.25" x14ac:dyDescent="0.2">
      <c r="A73" s="168" t="s">
        <v>25</v>
      </c>
      <c r="B73" s="142">
        <v>51.2</v>
      </c>
      <c r="C73" s="142">
        <v>53.2</v>
      </c>
      <c r="D73" s="142">
        <v>57.6</v>
      </c>
      <c r="E73" s="142">
        <v>59.3</v>
      </c>
      <c r="F73" s="142">
        <v>47.3</v>
      </c>
      <c r="G73" s="142">
        <v>49.1</v>
      </c>
      <c r="H73" s="142">
        <v>51.7</v>
      </c>
      <c r="I73" s="142">
        <v>52.7</v>
      </c>
      <c r="J73" s="142">
        <v>63</v>
      </c>
      <c r="K73" s="142">
        <v>65.2</v>
      </c>
      <c r="L73" s="142">
        <v>69.7</v>
      </c>
      <c r="M73" s="142">
        <v>71.2</v>
      </c>
      <c r="N73" s="142">
        <v>58.9</v>
      </c>
      <c r="O73" s="142">
        <v>60.5</v>
      </c>
      <c r="P73" s="142">
        <v>62.8</v>
      </c>
      <c r="Q73" s="142">
        <v>63.4</v>
      </c>
      <c r="R73" s="142">
        <v>56.9</v>
      </c>
      <c r="S73" s="142">
        <v>59.1</v>
      </c>
      <c r="T73" s="142">
        <v>63.5</v>
      </c>
      <c r="U73" s="142">
        <v>65.099999999999994</v>
      </c>
      <c r="V73" s="142">
        <v>53</v>
      </c>
      <c r="W73" s="142">
        <v>54.7</v>
      </c>
      <c r="X73" s="142">
        <v>57.1</v>
      </c>
      <c r="Y73" s="142">
        <v>57.9</v>
      </c>
      <c r="Z73" s="142">
        <v>290664</v>
      </c>
      <c r="AA73" s="142">
        <v>276915</v>
      </c>
      <c r="AB73" s="142">
        <v>567579</v>
      </c>
    </row>
    <row r="74" spans="1:28" x14ac:dyDescent="0.2">
      <c r="A74" s="153" t="s">
        <v>26</v>
      </c>
      <c r="B74" s="142">
        <v>3.3</v>
      </c>
      <c r="C74" s="142">
        <v>3.7</v>
      </c>
      <c r="D74" s="142">
        <v>3.7</v>
      </c>
      <c r="E74" s="142">
        <v>4.2</v>
      </c>
      <c r="F74" s="142">
        <v>2.2999999999999998</v>
      </c>
      <c r="G74" s="142">
        <v>2.8</v>
      </c>
      <c r="H74" s="142">
        <v>2.8</v>
      </c>
      <c r="I74" s="142">
        <v>2.8</v>
      </c>
      <c r="J74" s="142">
        <v>2.1</v>
      </c>
      <c r="K74" s="142">
        <v>2.1</v>
      </c>
      <c r="L74" s="142">
        <v>2.1</v>
      </c>
      <c r="M74" s="142">
        <v>2.8</v>
      </c>
      <c r="N74" s="142">
        <v>2.1</v>
      </c>
      <c r="O74" s="142">
        <v>2.1</v>
      </c>
      <c r="P74" s="142">
        <v>2.1</v>
      </c>
      <c r="Q74" s="142">
        <v>2.1</v>
      </c>
      <c r="R74" s="142">
        <v>3</v>
      </c>
      <c r="S74" s="142">
        <v>3.3</v>
      </c>
      <c r="T74" s="142">
        <v>3.3</v>
      </c>
      <c r="U74" s="142">
        <v>3.9</v>
      </c>
      <c r="V74" s="142">
        <v>2.2999999999999998</v>
      </c>
      <c r="W74" s="142">
        <v>2.6</v>
      </c>
      <c r="X74" s="142">
        <v>2.6</v>
      </c>
      <c r="Y74" s="142">
        <v>2.6</v>
      </c>
      <c r="Z74" s="142">
        <v>428</v>
      </c>
      <c r="AA74" s="142">
        <v>143</v>
      </c>
      <c r="AB74" s="142">
        <v>571</v>
      </c>
    </row>
    <row r="75" spans="1:28" x14ac:dyDescent="0.2">
      <c r="A75" s="153" t="s">
        <v>27</v>
      </c>
      <c r="B75" s="142">
        <v>41.9</v>
      </c>
      <c r="C75" s="142">
        <v>47</v>
      </c>
      <c r="D75" s="142">
        <v>47.1</v>
      </c>
      <c r="E75" s="142">
        <v>50.6</v>
      </c>
      <c r="F75" s="142">
        <v>23.2</v>
      </c>
      <c r="G75" s="142">
        <v>23.6</v>
      </c>
      <c r="H75" s="142">
        <v>23.6</v>
      </c>
      <c r="I75" s="142">
        <v>23.8</v>
      </c>
      <c r="J75" s="142">
        <v>61.4</v>
      </c>
      <c r="K75" s="142">
        <v>64.599999999999994</v>
      </c>
      <c r="L75" s="142">
        <v>64.7</v>
      </c>
      <c r="M75" s="142">
        <v>67.400000000000006</v>
      </c>
      <c r="N75" s="142">
        <v>35</v>
      </c>
      <c r="O75" s="142">
        <v>35.4</v>
      </c>
      <c r="P75" s="142">
        <v>35.4</v>
      </c>
      <c r="Q75" s="142">
        <v>35.9</v>
      </c>
      <c r="R75" s="142">
        <v>51.5</v>
      </c>
      <c r="S75" s="142">
        <v>55.6</v>
      </c>
      <c r="T75" s="142">
        <v>55.7</v>
      </c>
      <c r="U75" s="142">
        <v>58.9</v>
      </c>
      <c r="V75" s="142">
        <v>29</v>
      </c>
      <c r="W75" s="142">
        <v>29.4</v>
      </c>
      <c r="X75" s="142">
        <v>29.4</v>
      </c>
      <c r="Y75" s="142">
        <v>29.8</v>
      </c>
      <c r="Z75" s="142">
        <v>24401</v>
      </c>
      <c r="AA75" s="142">
        <v>23661</v>
      </c>
      <c r="AB75" s="142">
        <v>48062</v>
      </c>
    </row>
    <row r="76" spans="1:28" x14ac:dyDescent="0.2">
      <c r="A76" s="153" t="s">
        <v>28</v>
      </c>
      <c r="B76" s="142">
        <v>3.2</v>
      </c>
      <c r="C76" s="142">
        <v>4</v>
      </c>
      <c r="D76" s="142">
        <v>4.2</v>
      </c>
      <c r="E76" s="142">
        <v>4.4000000000000004</v>
      </c>
      <c r="F76" s="142">
        <v>1.5</v>
      </c>
      <c r="G76" s="142">
        <v>1.5</v>
      </c>
      <c r="H76" s="142">
        <v>1.7</v>
      </c>
      <c r="I76" s="142">
        <v>1.9</v>
      </c>
      <c r="J76" s="142">
        <v>2.9</v>
      </c>
      <c r="K76" s="142">
        <v>2.9</v>
      </c>
      <c r="L76" s="142">
        <v>2.9</v>
      </c>
      <c r="M76" s="142">
        <v>2.9</v>
      </c>
      <c r="N76" s="142">
        <v>2.4</v>
      </c>
      <c r="O76" s="142">
        <v>2.4</v>
      </c>
      <c r="P76" s="142">
        <v>2.4</v>
      </c>
      <c r="Q76" s="142">
        <v>2.4</v>
      </c>
      <c r="R76" s="142">
        <v>3.1</v>
      </c>
      <c r="S76" s="142">
        <v>3.7</v>
      </c>
      <c r="T76" s="142">
        <v>3.9</v>
      </c>
      <c r="U76" s="142">
        <v>4.0999999999999996</v>
      </c>
      <c r="V76" s="142">
        <v>1.7</v>
      </c>
      <c r="W76" s="142">
        <v>1.7</v>
      </c>
      <c r="X76" s="142">
        <v>1.9</v>
      </c>
      <c r="Y76" s="142">
        <v>2</v>
      </c>
      <c r="Z76" s="142">
        <v>1822</v>
      </c>
      <c r="AA76" s="142">
        <v>551</v>
      </c>
      <c r="AB76" s="142">
        <v>2373</v>
      </c>
    </row>
    <row r="77" spans="1:28" x14ac:dyDescent="0.2">
      <c r="A77" s="154" t="s">
        <v>593</v>
      </c>
      <c r="B77" s="142">
        <v>38.6</v>
      </c>
      <c r="C77" s="142">
        <v>43.3</v>
      </c>
      <c r="D77" s="142">
        <v>43.5</v>
      </c>
      <c r="E77" s="142">
        <v>46.7</v>
      </c>
      <c r="F77" s="142">
        <v>21.4</v>
      </c>
      <c r="G77" s="142">
        <v>21.7</v>
      </c>
      <c r="H77" s="142">
        <v>21.8</v>
      </c>
      <c r="I77" s="142">
        <v>22</v>
      </c>
      <c r="J77" s="142">
        <v>59.7</v>
      </c>
      <c r="K77" s="142">
        <v>62.8</v>
      </c>
      <c r="L77" s="142">
        <v>62.9</v>
      </c>
      <c r="M77" s="142">
        <v>65.599999999999994</v>
      </c>
      <c r="N77" s="142">
        <v>34</v>
      </c>
      <c r="O77" s="142">
        <v>34.4</v>
      </c>
      <c r="P77" s="142">
        <v>34.4</v>
      </c>
      <c r="Q77" s="142">
        <v>34.9</v>
      </c>
      <c r="R77" s="142">
        <v>48.7</v>
      </c>
      <c r="S77" s="142">
        <v>52.6</v>
      </c>
      <c r="T77" s="142">
        <v>52.7</v>
      </c>
      <c r="U77" s="142">
        <v>55.7</v>
      </c>
      <c r="V77" s="142">
        <v>27.4</v>
      </c>
      <c r="W77" s="142">
        <v>27.8</v>
      </c>
      <c r="X77" s="142">
        <v>27.8</v>
      </c>
      <c r="Y77" s="142">
        <v>28.2</v>
      </c>
      <c r="Z77" s="142">
        <v>26651</v>
      </c>
      <c r="AA77" s="142">
        <v>24355</v>
      </c>
      <c r="AB77" s="142">
        <v>51006</v>
      </c>
    </row>
    <row r="78" spans="1:28" x14ac:dyDescent="0.2">
      <c r="A78" s="154" t="s">
        <v>29</v>
      </c>
      <c r="B78" s="142">
        <v>1.1000000000000001</v>
      </c>
      <c r="C78" s="142">
        <v>1.3</v>
      </c>
      <c r="D78" s="142">
        <v>1.4</v>
      </c>
      <c r="E78" s="142">
        <v>1.5</v>
      </c>
      <c r="F78" s="142">
        <v>0.7</v>
      </c>
      <c r="G78" s="142">
        <v>0.7</v>
      </c>
      <c r="H78" s="142">
        <v>0.7</v>
      </c>
      <c r="I78" s="142">
        <v>0.8</v>
      </c>
      <c r="J78" s="142">
        <v>0.7</v>
      </c>
      <c r="K78" s="142">
        <v>0.7</v>
      </c>
      <c r="L78" s="142">
        <v>0.7</v>
      </c>
      <c r="M78" s="142">
        <v>0.8</v>
      </c>
      <c r="N78" s="142">
        <v>0.6</v>
      </c>
      <c r="O78" s="142">
        <v>0.6</v>
      </c>
      <c r="P78" s="142">
        <v>0.6</v>
      </c>
      <c r="Q78" s="142">
        <v>0.6</v>
      </c>
      <c r="R78" s="142">
        <v>1</v>
      </c>
      <c r="S78" s="142">
        <v>1.1000000000000001</v>
      </c>
      <c r="T78" s="142">
        <v>1.2</v>
      </c>
      <c r="U78" s="142">
        <v>1.3</v>
      </c>
      <c r="V78" s="142">
        <v>0.6</v>
      </c>
      <c r="W78" s="142">
        <v>0.7</v>
      </c>
      <c r="X78" s="142">
        <v>0.7</v>
      </c>
      <c r="Y78" s="142">
        <v>0.7</v>
      </c>
      <c r="Z78" s="142">
        <v>9624</v>
      </c>
      <c r="AA78" s="142">
        <v>3474</v>
      </c>
      <c r="AB78" s="142">
        <v>13098</v>
      </c>
    </row>
    <row r="79" spans="1:28" x14ac:dyDescent="0.2">
      <c r="A79" s="154" t="s">
        <v>30</v>
      </c>
      <c r="B79" s="142">
        <v>50.1</v>
      </c>
      <c r="C79" s="142">
        <v>52.4</v>
      </c>
      <c r="D79" s="142">
        <v>56.4</v>
      </c>
      <c r="E79" s="142">
        <v>58.3</v>
      </c>
      <c r="F79" s="142">
        <v>45.2</v>
      </c>
      <c r="G79" s="142">
        <v>46.8</v>
      </c>
      <c r="H79" s="142">
        <v>49.2</v>
      </c>
      <c r="I79" s="142">
        <v>50.1</v>
      </c>
      <c r="J79" s="142">
        <v>62.7</v>
      </c>
      <c r="K79" s="142">
        <v>65</v>
      </c>
      <c r="L79" s="142">
        <v>69.2</v>
      </c>
      <c r="M79" s="142">
        <v>70.8</v>
      </c>
      <c r="N79" s="142">
        <v>56.9</v>
      </c>
      <c r="O79" s="142">
        <v>58.4</v>
      </c>
      <c r="P79" s="142">
        <v>60.5</v>
      </c>
      <c r="Q79" s="142">
        <v>61.1</v>
      </c>
      <c r="R79" s="142">
        <v>56.3</v>
      </c>
      <c r="S79" s="142">
        <v>58.6</v>
      </c>
      <c r="T79" s="142">
        <v>62.6</v>
      </c>
      <c r="U79" s="142">
        <v>64.400000000000006</v>
      </c>
      <c r="V79" s="142">
        <v>50.9</v>
      </c>
      <c r="W79" s="142">
        <v>52.5</v>
      </c>
      <c r="X79" s="142">
        <v>54.7</v>
      </c>
      <c r="Y79" s="142">
        <v>55.5</v>
      </c>
      <c r="Z79" s="142">
        <v>317315</v>
      </c>
      <c r="AA79" s="142">
        <v>301270</v>
      </c>
      <c r="AB79" s="142">
        <v>618585</v>
      </c>
    </row>
    <row r="80" spans="1:28" x14ac:dyDescent="0.2">
      <c r="A80" s="152" t="s">
        <v>98</v>
      </c>
      <c r="B80" s="142">
        <v>52.2</v>
      </c>
      <c r="C80" s="142">
        <v>54.2</v>
      </c>
      <c r="D80" s="142">
        <v>58.9</v>
      </c>
      <c r="E80" s="142">
        <v>60.8</v>
      </c>
      <c r="F80" s="142">
        <v>48.1</v>
      </c>
      <c r="G80" s="142">
        <v>49.8</v>
      </c>
      <c r="H80" s="142">
        <v>52.6</v>
      </c>
      <c r="I80" s="142">
        <v>53.6</v>
      </c>
      <c r="J80" s="142">
        <v>63.2</v>
      </c>
      <c r="K80" s="142">
        <v>65.5</v>
      </c>
      <c r="L80" s="142">
        <v>70.2</v>
      </c>
      <c r="M80" s="142">
        <v>71.8</v>
      </c>
      <c r="N80" s="142">
        <v>58.9</v>
      </c>
      <c r="O80" s="142">
        <v>60.6</v>
      </c>
      <c r="P80" s="142">
        <v>62.9</v>
      </c>
      <c r="Q80" s="142">
        <v>63.6</v>
      </c>
      <c r="R80" s="142">
        <v>57.6</v>
      </c>
      <c r="S80" s="142">
        <v>59.8</v>
      </c>
      <c r="T80" s="142">
        <v>64.5</v>
      </c>
      <c r="U80" s="142">
        <v>66.2</v>
      </c>
      <c r="V80" s="142">
        <v>53.4</v>
      </c>
      <c r="W80" s="142">
        <v>55.1</v>
      </c>
      <c r="X80" s="142">
        <v>57.7</v>
      </c>
      <c r="Y80" s="142">
        <v>58.5</v>
      </c>
      <c r="Z80" s="142">
        <v>256072</v>
      </c>
      <c r="AA80" s="142">
        <v>249474</v>
      </c>
      <c r="AB80" s="142">
        <v>505546</v>
      </c>
    </row>
    <row r="81" spans="1:28" x14ac:dyDescent="0.2">
      <c r="A81" s="169" t="s">
        <v>99</v>
      </c>
      <c r="B81" s="142">
        <v>94.4</v>
      </c>
      <c r="C81" s="142">
        <v>98.4</v>
      </c>
      <c r="D81" s="142">
        <v>98.4</v>
      </c>
      <c r="E81" s="142">
        <v>98.6</v>
      </c>
      <c r="F81" s="142">
        <v>92.2</v>
      </c>
      <c r="G81" s="142">
        <v>95.9</v>
      </c>
      <c r="H81" s="142">
        <v>96</v>
      </c>
      <c r="I81" s="142">
        <v>96.1</v>
      </c>
      <c r="J81" s="142">
        <v>97.6</v>
      </c>
      <c r="K81" s="142">
        <v>99.2</v>
      </c>
      <c r="L81" s="142">
        <v>99.2</v>
      </c>
      <c r="M81" s="142">
        <v>99.2</v>
      </c>
      <c r="N81" s="142">
        <v>96.3</v>
      </c>
      <c r="O81" s="142">
        <v>97.8</v>
      </c>
      <c r="P81" s="142">
        <v>97.8</v>
      </c>
      <c r="Q81" s="142">
        <v>97.8</v>
      </c>
      <c r="R81" s="142">
        <v>96</v>
      </c>
      <c r="S81" s="142">
        <v>98.8</v>
      </c>
      <c r="T81" s="142">
        <v>98.8</v>
      </c>
      <c r="U81" s="142">
        <v>98.9</v>
      </c>
      <c r="V81" s="142">
        <v>94.2</v>
      </c>
      <c r="W81" s="142">
        <v>96.9</v>
      </c>
      <c r="X81" s="142">
        <v>96.9</v>
      </c>
      <c r="Y81" s="142">
        <v>97</v>
      </c>
      <c r="Z81" s="142">
        <v>11411</v>
      </c>
      <c r="AA81" s="142">
        <v>11265</v>
      </c>
      <c r="AB81" s="142">
        <v>22676</v>
      </c>
    </row>
    <row r="82" spans="1:28" x14ac:dyDescent="0.2">
      <c r="A82" s="169" t="s">
        <v>100</v>
      </c>
      <c r="B82" s="142">
        <v>43</v>
      </c>
      <c r="C82" s="142">
        <v>46.4</v>
      </c>
      <c r="D82" s="142">
        <v>52.4</v>
      </c>
      <c r="E82" s="142">
        <v>54.5</v>
      </c>
      <c r="F82" s="142">
        <v>39.799999999999997</v>
      </c>
      <c r="G82" s="142">
        <v>42.6</v>
      </c>
      <c r="H82" s="142">
        <v>46.8</v>
      </c>
      <c r="I82" s="142">
        <v>48.2</v>
      </c>
      <c r="J82" s="142">
        <v>55.1</v>
      </c>
      <c r="K82" s="142">
        <v>58.7</v>
      </c>
      <c r="L82" s="142">
        <v>64.8</v>
      </c>
      <c r="M82" s="142">
        <v>66.8</v>
      </c>
      <c r="N82" s="142">
        <v>50.6</v>
      </c>
      <c r="O82" s="142">
        <v>53.3</v>
      </c>
      <c r="P82" s="142">
        <v>56.2</v>
      </c>
      <c r="Q82" s="142">
        <v>57.2</v>
      </c>
      <c r="R82" s="142">
        <v>49.2</v>
      </c>
      <c r="S82" s="142">
        <v>52.6</v>
      </c>
      <c r="T82" s="142">
        <v>58.7</v>
      </c>
      <c r="U82" s="142">
        <v>60.8</v>
      </c>
      <c r="V82" s="142">
        <v>45.3</v>
      </c>
      <c r="W82" s="142">
        <v>48</v>
      </c>
      <c r="X82" s="142">
        <v>51.6</v>
      </c>
      <c r="Y82" s="142">
        <v>52.7</v>
      </c>
      <c r="Z82" s="142">
        <v>9897</v>
      </c>
      <c r="AA82" s="142">
        <v>10171</v>
      </c>
      <c r="AB82" s="142">
        <v>20068</v>
      </c>
    </row>
    <row r="83" spans="1:28" x14ac:dyDescent="0.2">
      <c r="A83" s="153" t="s">
        <v>352</v>
      </c>
      <c r="B83" s="142">
        <v>53.6</v>
      </c>
      <c r="C83" s="142">
        <v>55.7</v>
      </c>
      <c r="D83" s="142">
        <v>60.3</v>
      </c>
      <c r="E83" s="142">
        <v>62.1</v>
      </c>
      <c r="F83" s="142">
        <v>49.6</v>
      </c>
      <c r="G83" s="142">
        <v>51.4</v>
      </c>
      <c r="H83" s="142">
        <v>54.1</v>
      </c>
      <c r="I83" s="142">
        <v>55.1</v>
      </c>
      <c r="J83" s="142">
        <v>64.3</v>
      </c>
      <c r="K83" s="142">
        <v>66.599999999999994</v>
      </c>
      <c r="L83" s="142">
        <v>71.2</v>
      </c>
      <c r="M83" s="142">
        <v>72.8</v>
      </c>
      <c r="N83" s="142">
        <v>60.2</v>
      </c>
      <c r="O83" s="142">
        <v>61.8</v>
      </c>
      <c r="P83" s="142">
        <v>64.099999999999994</v>
      </c>
      <c r="Q83" s="142">
        <v>64.8</v>
      </c>
      <c r="R83" s="142">
        <v>58.9</v>
      </c>
      <c r="S83" s="142">
        <v>61.1</v>
      </c>
      <c r="T83" s="142">
        <v>65.7</v>
      </c>
      <c r="U83" s="142">
        <v>67.400000000000006</v>
      </c>
      <c r="V83" s="142">
        <v>54.8</v>
      </c>
      <c r="W83" s="142">
        <v>56.6</v>
      </c>
      <c r="X83" s="142">
        <v>59.1</v>
      </c>
      <c r="Y83" s="142">
        <v>59.9</v>
      </c>
      <c r="Z83" s="142">
        <v>277380</v>
      </c>
      <c r="AA83" s="142">
        <v>270910</v>
      </c>
      <c r="AB83" s="142">
        <v>548290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3:Q277"/>
  <sheetViews>
    <sheetView topLeftCell="G4" zoomScale="85" zoomScaleNormal="85" workbookViewId="0">
      <selection activeCell="M25" sqref="M25"/>
    </sheetView>
  </sheetViews>
  <sheetFormatPr defaultRowHeight="12.75" x14ac:dyDescent="0.2"/>
  <cols>
    <col min="1" max="1" width="13.5703125" style="170" hidden="1" customWidth="1"/>
    <col min="2" max="6" width="0" style="170" hidden="1" customWidth="1"/>
    <col min="7" max="7" width="40.85546875" style="170" customWidth="1"/>
    <col min="8" max="12" width="9.140625" style="170"/>
    <col min="13" max="14" width="9.140625" style="170" customWidth="1"/>
    <col min="15" max="15" width="9.140625" style="170"/>
    <col min="16" max="16" width="56.140625" style="170" hidden="1" customWidth="1"/>
    <col min="17" max="17" width="69.85546875" style="170" hidden="1" customWidth="1"/>
    <col min="18" max="16384" width="9.140625" style="170"/>
  </cols>
  <sheetData>
    <row r="3" spans="1:17" ht="15.75" x14ac:dyDescent="0.25">
      <c r="F3" s="271"/>
      <c r="G3" s="171" t="s">
        <v>45</v>
      </c>
    </row>
    <row r="4" spans="1:17" ht="15.75" x14ac:dyDescent="0.25">
      <c r="A4" s="171"/>
      <c r="F4" s="271"/>
      <c r="G4" s="684"/>
    </row>
    <row r="5" spans="1:17" hidden="1" x14ac:dyDescent="0.2">
      <c r="F5" s="139"/>
      <c r="G5" s="685"/>
    </row>
    <row r="6" spans="1:17" hidden="1" x14ac:dyDescent="0.2">
      <c r="A6" s="686"/>
      <c r="B6" s="271"/>
      <c r="C6" s="271"/>
      <c r="D6" s="271"/>
      <c r="E6" s="271"/>
    </row>
    <row r="7" spans="1:17" hidden="1" x14ac:dyDescent="0.2">
      <c r="A7" s="271"/>
      <c r="B7" s="686"/>
      <c r="C7" s="271"/>
      <c r="D7" s="271"/>
      <c r="E7" s="271"/>
    </row>
    <row r="8" spans="1:17" hidden="1" x14ac:dyDescent="0.2">
      <c r="A8" s="686"/>
      <c r="B8" s="686"/>
      <c r="C8" s="271"/>
      <c r="D8" s="271"/>
      <c r="E8" s="271"/>
      <c r="F8" s="271"/>
      <c r="G8" s="271"/>
      <c r="H8" s="271"/>
      <c r="I8" s="271"/>
      <c r="J8" s="271"/>
      <c r="K8" s="271"/>
    </row>
    <row r="9" spans="1:17" hidden="1" x14ac:dyDescent="0.2">
      <c r="A9" s="686"/>
      <c r="B9" s="686"/>
      <c r="C9" s="271"/>
      <c r="D9" s="271"/>
      <c r="E9" s="271"/>
      <c r="F9" s="271"/>
      <c r="G9" s="271"/>
      <c r="H9" s="271"/>
      <c r="I9" s="271"/>
      <c r="J9" s="271"/>
      <c r="K9" s="271"/>
    </row>
    <row r="10" spans="1:17" hidden="1" x14ac:dyDescent="0.2">
      <c r="A10" s="270"/>
      <c r="B10" s="271"/>
      <c r="C10" s="271"/>
      <c r="D10" s="271"/>
      <c r="E10" s="271"/>
      <c r="P10" s="178" t="s">
        <v>101</v>
      </c>
    </row>
    <row r="11" spans="1:17" x14ac:dyDescent="0.2">
      <c r="A11" s="271"/>
      <c r="B11" s="271"/>
      <c r="C11" s="271"/>
      <c r="D11" s="271"/>
      <c r="E11" s="271"/>
      <c r="H11" s="179" t="s">
        <v>2</v>
      </c>
      <c r="I11" s="179" t="s">
        <v>6</v>
      </c>
      <c r="J11" s="179" t="s">
        <v>47</v>
      </c>
      <c r="K11" s="179"/>
      <c r="L11" s="177"/>
    </row>
    <row r="12" spans="1:17" ht="13.5" x14ac:dyDescent="0.2">
      <c r="A12" s="271"/>
      <c r="B12" s="271"/>
      <c r="C12" s="271"/>
      <c r="D12" s="271"/>
      <c r="E12" s="271"/>
      <c r="G12" s="145" t="s">
        <v>455</v>
      </c>
      <c r="H12" s="180">
        <v>277380</v>
      </c>
      <c r="I12" s="180">
        <v>270910</v>
      </c>
      <c r="J12" s="180">
        <v>548290</v>
      </c>
      <c r="P12" s="181" t="s">
        <v>49</v>
      </c>
      <c r="Q12" s="182" t="s">
        <v>50</v>
      </c>
    </row>
    <row r="13" spans="1:17" ht="13.5" x14ac:dyDescent="0.2">
      <c r="A13" s="271"/>
      <c r="B13" s="271"/>
      <c r="C13" s="271"/>
      <c r="D13" s="271"/>
      <c r="E13" s="271"/>
      <c r="G13" s="146" t="s">
        <v>448</v>
      </c>
      <c r="H13" s="174">
        <v>122538</v>
      </c>
      <c r="I13" s="174">
        <v>120045</v>
      </c>
      <c r="J13" s="174">
        <v>242583</v>
      </c>
      <c r="P13" s="181" t="s">
        <v>52</v>
      </c>
      <c r="Q13" s="182" t="s">
        <v>53</v>
      </c>
    </row>
    <row r="14" spans="1:17" ht="13.5" x14ac:dyDescent="0.2">
      <c r="A14" s="271"/>
      <c r="B14" s="271"/>
      <c r="C14" s="271"/>
      <c r="D14" s="271"/>
      <c r="E14" s="271"/>
      <c r="G14" s="146" t="s">
        <v>449</v>
      </c>
      <c r="H14" s="174">
        <v>154588</v>
      </c>
      <c r="I14" s="174">
        <v>150571</v>
      </c>
      <c r="J14" s="174">
        <v>305159</v>
      </c>
      <c r="P14" s="181" t="s">
        <v>54</v>
      </c>
      <c r="Q14" s="182" t="s">
        <v>55</v>
      </c>
    </row>
    <row r="15" spans="1:17" ht="13.5" x14ac:dyDescent="0.2">
      <c r="A15" s="271"/>
      <c r="B15" s="271"/>
      <c r="C15" s="271"/>
      <c r="D15" s="271"/>
      <c r="E15" s="271"/>
      <c r="G15" s="147" t="s">
        <v>450</v>
      </c>
      <c r="H15" s="174">
        <v>36614</v>
      </c>
      <c r="I15" s="174">
        <v>34224</v>
      </c>
      <c r="J15" s="174">
        <v>70838</v>
      </c>
      <c r="P15" s="181" t="s">
        <v>56</v>
      </c>
      <c r="Q15" s="183">
        <v>20</v>
      </c>
    </row>
    <row r="16" spans="1:17" ht="13.5" x14ac:dyDescent="0.2">
      <c r="A16" s="271"/>
      <c r="B16" s="271"/>
      <c r="C16" s="271"/>
      <c r="D16" s="271"/>
      <c r="E16" s="271"/>
      <c r="G16" s="147" t="s">
        <v>451</v>
      </c>
      <c r="H16" s="174">
        <v>117087</v>
      </c>
      <c r="I16" s="174">
        <v>115850</v>
      </c>
      <c r="J16" s="174">
        <v>232937</v>
      </c>
      <c r="P16" s="181" t="s">
        <v>57</v>
      </c>
      <c r="Q16" s="183">
        <v>51</v>
      </c>
    </row>
    <row r="17" spans="1:17" x14ac:dyDescent="0.2">
      <c r="A17" s="271"/>
      <c r="B17" s="271"/>
      <c r="C17" s="271"/>
      <c r="D17" s="271"/>
      <c r="E17" s="271"/>
      <c r="G17" s="147" t="s">
        <v>58</v>
      </c>
      <c r="H17" s="174">
        <v>363</v>
      </c>
      <c r="I17" s="174">
        <v>191</v>
      </c>
      <c r="J17" s="174">
        <v>554</v>
      </c>
      <c r="P17" s="181" t="s">
        <v>58</v>
      </c>
      <c r="Q17" s="183" t="s">
        <v>59</v>
      </c>
    </row>
    <row r="18" spans="1:17" x14ac:dyDescent="0.2">
      <c r="A18" s="271"/>
      <c r="B18" s="271"/>
      <c r="C18" s="271"/>
      <c r="D18" s="271"/>
      <c r="E18" s="271"/>
      <c r="G18" s="147" t="s">
        <v>655</v>
      </c>
      <c r="H18" s="174">
        <v>226</v>
      </c>
      <c r="I18" s="174">
        <v>64</v>
      </c>
      <c r="J18" s="174">
        <v>290</v>
      </c>
      <c r="P18" s="181" t="s">
        <v>60</v>
      </c>
      <c r="Q18" s="183" t="s">
        <v>61</v>
      </c>
    </row>
    <row r="19" spans="1:17" x14ac:dyDescent="0.2">
      <c r="A19" s="271"/>
      <c r="B19" s="271"/>
      <c r="C19" s="271"/>
      <c r="D19" s="271"/>
      <c r="E19" s="271"/>
      <c r="G19" s="147" t="s">
        <v>656</v>
      </c>
      <c r="H19" s="174">
        <v>298</v>
      </c>
      <c r="I19" s="174">
        <v>242</v>
      </c>
      <c r="J19" s="174">
        <v>540</v>
      </c>
      <c r="P19" s="181" t="s">
        <v>62</v>
      </c>
      <c r="Q19" s="184" t="s">
        <v>63</v>
      </c>
    </row>
    <row r="20" spans="1:17" ht="13.5" x14ac:dyDescent="0.2">
      <c r="A20" s="271"/>
      <c r="B20" s="271"/>
      <c r="C20" s="271"/>
      <c r="D20" s="271"/>
      <c r="E20" s="271"/>
      <c r="G20" s="148" t="s">
        <v>452</v>
      </c>
      <c r="H20" s="174">
        <v>7374</v>
      </c>
      <c r="I20" s="174">
        <v>2780</v>
      </c>
      <c r="J20" s="174">
        <v>10154</v>
      </c>
      <c r="P20" s="149" t="s">
        <v>64</v>
      </c>
      <c r="Q20" s="184" t="s">
        <v>65</v>
      </c>
    </row>
    <row r="21" spans="1:17" ht="13.5" x14ac:dyDescent="0.2">
      <c r="A21" s="271"/>
      <c r="B21" s="271"/>
      <c r="C21" s="271"/>
      <c r="D21" s="271"/>
      <c r="E21" s="271"/>
      <c r="G21" s="145" t="s">
        <v>453</v>
      </c>
      <c r="H21" s="180">
        <v>284754</v>
      </c>
      <c r="I21" s="180">
        <v>273690</v>
      </c>
      <c r="J21" s="180">
        <v>558444</v>
      </c>
      <c r="P21" s="181" t="s">
        <v>66</v>
      </c>
      <c r="Q21" s="185" t="s">
        <v>67</v>
      </c>
    </row>
    <row r="22" spans="1:17" x14ac:dyDescent="0.2">
      <c r="A22" s="271"/>
      <c r="B22" s="271"/>
      <c r="C22" s="271"/>
      <c r="D22" s="271"/>
      <c r="E22" s="271"/>
      <c r="G22" s="150" t="s">
        <v>24</v>
      </c>
      <c r="H22" s="174">
        <v>5910</v>
      </c>
      <c r="I22" s="174">
        <v>3225</v>
      </c>
      <c r="J22" s="174">
        <v>9135</v>
      </c>
      <c r="P22" s="181" t="s">
        <v>26</v>
      </c>
      <c r="Q22" s="185">
        <v>28</v>
      </c>
    </row>
    <row r="23" spans="1:17" x14ac:dyDescent="0.2">
      <c r="A23" s="271"/>
      <c r="B23" s="271"/>
      <c r="C23" s="271"/>
      <c r="D23" s="271"/>
      <c r="E23" s="271"/>
      <c r="G23" s="145" t="s">
        <v>25</v>
      </c>
      <c r="H23" s="174">
        <v>290664</v>
      </c>
      <c r="I23" s="174">
        <v>276915</v>
      </c>
      <c r="J23" s="174">
        <v>567579</v>
      </c>
      <c r="P23" s="181" t="s">
        <v>28</v>
      </c>
      <c r="Q23" s="185" t="s">
        <v>68</v>
      </c>
    </row>
    <row r="24" spans="1:17" x14ac:dyDescent="0.2">
      <c r="A24" s="271"/>
      <c r="B24" s="271"/>
      <c r="C24" s="271"/>
      <c r="D24" s="271"/>
      <c r="E24" s="271"/>
      <c r="G24" s="148" t="s">
        <v>26</v>
      </c>
      <c r="H24" s="174">
        <v>428</v>
      </c>
      <c r="I24" s="174">
        <v>143</v>
      </c>
      <c r="J24" s="174">
        <v>571</v>
      </c>
      <c r="P24" s="181" t="s">
        <v>27</v>
      </c>
      <c r="Q24" s="185">
        <v>30</v>
      </c>
    </row>
    <row r="25" spans="1:17" x14ac:dyDescent="0.2">
      <c r="A25" s="271"/>
      <c r="B25" s="271"/>
      <c r="C25" s="271"/>
      <c r="D25" s="271"/>
      <c r="E25" s="271"/>
      <c r="G25" s="148" t="s">
        <v>27</v>
      </c>
      <c r="H25" s="174">
        <v>24401</v>
      </c>
      <c r="I25" s="174">
        <v>23661</v>
      </c>
      <c r="J25" s="174">
        <v>48062</v>
      </c>
      <c r="P25" s="181" t="s">
        <v>69</v>
      </c>
      <c r="Q25" s="186" t="s">
        <v>70</v>
      </c>
    </row>
    <row r="26" spans="1:17" x14ac:dyDescent="0.2">
      <c r="A26" s="271"/>
      <c r="B26" s="271"/>
      <c r="C26" s="271"/>
      <c r="D26" s="271"/>
      <c r="E26" s="271"/>
      <c r="G26" s="148" t="s">
        <v>28</v>
      </c>
      <c r="H26" s="174">
        <v>1822</v>
      </c>
      <c r="I26" s="174">
        <v>551</v>
      </c>
      <c r="J26" s="174">
        <v>2373</v>
      </c>
      <c r="P26" s="181" t="s">
        <v>30</v>
      </c>
      <c r="Q26" s="187" t="s">
        <v>105</v>
      </c>
    </row>
    <row r="27" spans="1:17" ht="13.5" x14ac:dyDescent="0.2">
      <c r="A27" s="271"/>
      <c r="B27" s="271"/>
      <c r="C27" s="271"/>
      <c r="D27" s="271"/>
      <c r="E27" s="271"/>
      <c r="G27" s="145" t="s">
        <v>454</v>
      </c>
      <c r="H27" s="180">
        <v>26651</v>
      </c>
      <c r="I27" s="180">
        <v>24355</v>
      </c>
      <c r="J27" s="180">
        <v>51006</v>
      </c>
    </row>
    <row r="28" spans="1:17" x14ac:dyDescent="0.2">
      <c r="A28" s="271"/>
      <c r="B28" s="271"/>
      <c r="C28" s="271"/>
      <c r="D28" s="271"/>
      <c r="E28" s="271"/>
      <c r="G28" s="145" t="s">
        <v>29</v>
      </c>
      <c r="H28" s="180">
        <v>9624</v>
      </c>
      <c r="I28" s="180">
        <v>3474</v>
      </c>
      <c r="J28" s="180">
        <v>13098</v>
      </c>
    </row>
    <row r="29" spans="1:17" x14ac:dyDescent="0.2">
      <c r="A29" s="271"/>
      <c r="B29" s="271"/>
      <c r="C29" s="271"/>
      <c r="D29" s="271"/>
      <c r="E29" s="271"/>
      <c r="G29" s="145" t="s">
        <v>30</v>
      </c>
      <c r="H29" s="180">
        <v>317315</v>
      </c>
      <c r="I29" s="180">
        <v>301270</v>
      </c>
      <c r="J29" s="180">
        <v>618585</v>
      </c>
    </row>
    <row r="30" spans="1:17" x14ac:dyDescent="0.2">
      <c r="A30" s="271"/>
      <c r="B30" s="271"/>
      <c r="C30" s="271"/>
      <c r="D30" s="271"/>
      <c r="E30" s="271"/>
      <c r="G30" s="188" t="s">
        <v>36</v>
      </c>
      <c r="H30" s="174">
        <v>256072</v>
      </c>
      <c r="I30" s="174">
        <v>249474</v>
      </c>
      <c r="J30" s="174">
        <v>505546</v>
      </c>
    </row>
    <row r="31" spans="1:17" x14ac:dyDescent="0.2">
      <c r="A31" s="271"/>
      <c r="B31" s="271"/>
      <c r="C31" s="271"/>
      <c r="D31" s="271"/>
      <c r="E31" s="271"/>
      <c r="G31" s="189" t="s">
        <v>37</v>
      </c>
      <c r="H31" s="174">
        <v>11411</v>
      </c>
      <c r="I31" s="174">
        <v>11265</v>
      </c>
      <c r="J31" s="174">
        <v>22676</v>
      </c>
    </row>
    <row r="32" spans="1:17" x14ac:dyDescent="0.2">
      <c r="A32" s="271"/>
      <c r="B32" s="271"/>
      <c r="C32" s="271"/>
      <c r="D32" s="271"/>
      <c r="E32" s="271"/>
      <c r="G32" s="189" t="s">
        <v>38</v>
      </c>
      <c r="H32" s="174">
        <v>9897</v>
      </c>
      <c r="I32" s="174">
        <v>10171</v>
      </c>
      <c r="J32" s="174">
        <v>20068</v>
      </c>
    </row>
    <row r="33" spans="1:11" x14ac:dyDescent="0.2">
      <c r="A33" s="271"/>
      <c r="B33" s="271"/>
      <c r="C33" s="271"/>
      <c r="D33" s="271"/>
      <c r="E33" s="271"/>
      <c r="G33" s="190" t="s">
        <v>71</v>
      </c>
      <c r="H33" s="180">
        <v>277380</v>
      </c>
      <c r="I33" s="180">
        <v>270910</v>
      </c>
      <c r="J33" s="180">
        <v>548290</v>
      </c>
    </row>
    <row r="34" spans="1:11" x14ac:dyDescent="0.2">
      <c r="A34" s="271"/>
      <c r="B34" s="271"/>
      <c r="C34" s="271"/>
      <c r="D34" s="271"/>
      <c r="E34" s="271"/>
      <c r="G34" s="174" t="s">
        <v>48</v>
      </c>
      <c r="H34" s="191">
        <v>284754</v>
      </c>
      <c r="I34" s="191">
        <v>273690</v>
      </c>
      <c r="J34" s="191">
        <v>558444</v>
      </c>
      <c r="K34" s="173"/>
    </row>
    <row r="35" spans="1:11" x14ac:dyDescent="0.2">
      <c r="A35" s="271"/>
      <c r="B35" s="271"/>
      <c r="C35" s="271"/>
      <c r="D35" s="271"/>
      <c r="E35" s="271"/>
      <c r="G35" s="174" t="s">
        <v>51</v>
      </c>
      <c r="H35" s="191">
        <v>317315</v>
      </c>
      <c r="I35" s="174">
        <v>301270</v>
      </c>
      <c r="J35" s="174">
        <v>618585</v>
      </c>
    </row>
    <row r="36" spans="1:11" x14ac:dyDescent="0.2">
      <c r="A36" s="271"/>
      <c r="B36" s="271"/>
      <c r="C36" s="271"/>
      <c r="D36" s="271"/>
      <c r="E36" s="271"/>
    </row>
    <row r="37" spans="1:11" hidden="1" x14ac:dyDescent="0.2">
      <c r="A37" s="271"/>
      <c r="B37" s="271"/>
      <c r="C37" s="271"/>
      <c r="D37" s="271"/>
      <c r="E37" s="271"/>
    </row>
    <row r="38" spans="1:11" hidden="1" x14ac:dyDescent="0.2"/>
    <row r="39" spans="1:11" hidden="1" x14ac:dyDescent="0.2">
      <c r="A39" s="686"/>
      <c r="B39" s="686"/>
      <c r="C39" s="271"/>
      <c r="D39" s="271"/>
      <c r="E39" s="271"/>
      <c r="F39" s="271"/>
      <c r="G39" s="271"/>
    </row>
    <row r="40" spans="1:11" hidden="1" x14ac:dyDescent="0.2">
      <c r="A40" s="686"/>
      <c r="B40" s="686"/>
      <c r="C40" s="271"/>
      <c r="D40" s="271"/>
      <c r="E40" s="271"/>
      <c r="F40" s="271"/>
      <c r="G40" s="271"/>
    </row>
    <row r="41" spans="1:11" hidden="1" x14ac:dyDescent="0.2">
      <c r="A41" s="686"/>
      <c r="B41" s="686"/>
      <c r="C41" s="271"/>
      <c r="D41" s="271"/>
      <c r="E41" s="271"/>
      <c r="F41" s="271"/>
      <c r="G41" s="271"/>
    </row>
    <row r="42" spans="1:11" hidden="1" x14ac:dyDescent="0.2">
      <c r="A42" s="270"/>
      <c r="B42" s="271"/>
      <c r="C42" s="271"/>
      <c r="D42" s="271"/>
      <c r="E42" s="271"/>
      <c r="F42" s="271"/>
      <c r="G42" s="271"/>
    </row>
    <row r="43" spans="1:11" hidden="1" x14ac:dyDescent="0.2">
      <c r="A43" s="271"/>
      <c r="B43" s="271"/>
      <c r="C43" s="271"/>
      <c r="D43" s="271"/>
      <c r="E43" s="271"/>
      <c r="F43" s="271"/>
      <c r="G43" s="271"/>
    </row>
    <row r="44" spans="1:11" hidden="1" x14ac:dyDescent="0.2">
      <c r="A44" s="687"/>
      <c r="B44" s="271"/>
      <c r="C44" s="271"/>
      <c r="D44" s="271"/>
      <c r="E44" s="271"/>
      <c r="F44" s="271"/>
      <c r="G44" s="271"/>
    </row>
    <row r="45" spans="1:11" hidden="1" x14ac:dyDescent="0.2">
      <c r="A45" s="271"/>
      <c r="B45" s="271"/>
      <c r="C45" s="271"/>
      <c r="D45" s="271"/>
      <c r="E45" s="271"/>
      <c r="F45" s="271"/>
      <c r="G45" s="271"/>
    </row>
    <row r="46" spans="1:11" hidden="1" x14ac:dyDescent="0.2">
      <c r="A46" s="271"/>
      <c r="B46" s="271"/>
      <c r="C46" s="271"/>
      <c r="D46" s="271"/>
      <c r="E46" s="271"/>
      <c r="F46" s="271"/>
      <c r="G46" s="271"/>
    </row>
    <row r="47" spans="1:11" hidden="1" x14ac:dyDescent="0.2">
      <c r="A47" s="271"/>
      <c r="B47" s="271"/>
      <c r="C47" s="271"/>
      <c r="D47" s="271"/>
      <c r="E47" s="271"/>
      <c r="F47" s="271"/>
      <c r="G47" s="271"/>
    </row>
    <row r="48" spans="1:11" hidden="1" x14ac:dyDescent="0.2">
      <c r="A48" s="271"/>
      <c r="B48" s="271"/>
      <c r="C48" s="271"/>
      <c r="D48" s="271"/>
      <c r="E48" s="271"/>
      <c r="F48" s="271"/>
      <c r="G48" s="271"/>
    </row>
    <row r="49" spans="1:7" hidden="1" x14ac:dyDescent="0.2">
      <c r="A49" s="271"/>
      <c r="B49" s="271"/>
      <c r="C49" s="271"/>
      <c r="D49" s="271"/>
      <c r="E49" s="271"/>
      <c r="F49" s="271"/>
      <c r="G49" s="271"/>
    </row>
    <row r="50" spans="1:7" hidden="1" x14ac:dyDescent="0.2">
      <c r="A50" s="271"/>
      <c r="B50" s="271"/>
      <c r="C50" s="271"/>
      <c r="D50" s="271"/>
      <c r="E50" s="271"/>
      <c r="F50" s="271"/>
      <c r="G50" s="271"/>
    </row>
    <row r="51" spans="1:7" hidden="1" x14ac:dyDescent="0.2">
      <c r="A51" s="271"/>
      <c r="B51" s="271"/>
      <c r="C51" s="271"/>
      <c r="D51" s="271"/>
      <c r="E51" s="271"/>
      <c r="F51" s="271"/>
      <c r="G51" s="271"/>
    </row>
    <row r="52" spans="1:7" hidden="1" x14ac:dyDescent="0.2">
      <c r="A52" s="271"/>
      <c r="B52" s="271"/>
      <c r="C52" s="271"/>
      <c r="D52" s="271"/>
      <c r="E52" s="271"/>
      <c r="F52" s="271"/>
      <c r="G52" s="271"/>
    </row>
    <row r="53" spans="1:7" hidden="1" x14ac:dyDescent="0.2">
      <c r="A53" s="271"/>
      <c r="B53" s="271"/>
      <c r="C53" s="271"/>
      <c r="D53" s="271"/>
      <c r="E53" s="271"/>
      <c r="F53" s="271"/>
      <c r="G53" s="271"/>
    </row>
    <row r="54" spans="1:7" hidden="1" x14ac:dyDescent="0.2">
      <c r="A54" s="271"/>
      <c r="B54" s="271"/>
      <c r="C54" s="271"/>
      <c r="D54" s="271"/>
      <c r="E54" s="271"/>
      <c r="F54" s="271"/>
      <c r="G54" s="271"/>
    </row>
    <row r="55" spans="1:7" hidden="1" x14ac:dyDescent="0.2">
      <c r="A55" s="271"/>
      <c r="B55" s="271"/>
      <c r="C55" s="271"/>
      <c r="D55" s="271"/>
      <c r="E55" s="271"/>
      <c r="F55" s="271"/>
      <c r="G55" s="271"/>
    </row>
    <row r="56" spans="1:7" hidden="1" x14ac:dyDescent="0.2">
      <c r="A56" s="271"/>
      <c r="B56" s="271"/>
      <c r="C56" s="271"/>
      <c r="D56" s="271"/>
      <c r="E56" s="271"/>
      <c r="F56" s="271"/>
      <c r="G56" s="271"/>
    </row>
    <row r="57" spans="1:7" hidden="1" x14ac:dyDescent="0.2">
      <c r="A57" s="271"/>
      <c r="B57" s="271"/>
      <c r="C57" s="271"/>
      <c r="D57" s="271"/>
      <c r="E57" s="271"/>
      <c r="F57" s="271"/>
      <c r="G57" s="271"/>
    </row>
    <row r="58" spans="1:7" hidden="1" x14ac:dyDescent="0.2">
      <c r="A58" s="686"/>
      <c r="B58" s="271"/>
      <c r="C58" s="271"/>
      <c r="D58" s="686"/>
      <c r="E58" s="271"/>
      <c r="F58" s="271"/>
      <c r="G58" s="271"/>
    </row>
    <row r="59" spans="1:7" hidden="1" x14ac:dyDescent="0.2">
      <c r="A59" s="686"/>
      <c r="B59" s="271"/>
      <c r="C59" s="271"/>
      <c r="D59" s="686"/>
      <c r="E59" s="271"/>
      <c r="F59" s="271"/>
      <c r="G59" s="271"/>
    </row>
    <row r="60" spans="1:7" hidden="1" x14ac:dyDescent="0.2">
      <c r="A60" s="686"/>
      <c r="B60" s="271"/>
      <c r="C60" s="271"/>
      <c r="D60" s="686"/>
      <c r="E60" s="271"/>
      <c r="F60" s="271"/>
      <c r="G60" s="271"/>
    </row>
    <row r="61" spans="1:7" hidden="1" x14ac:dyDescent="0.2">
      <c r="A61" s="270"/>
      <c r="B61" s="271"/>
      <c r="C61" s="271"/>
      <c r="D61" s="271"/>
      <c r="E61" s="271"/>
      <c r="F61" s="271"/>
      <c r="G61" s="271"/>
    </row>
    <row r="62" spans="1:7" hidden="1" x14ac:dyDescent="0.2">
      <c r="A62" s="270"/>
      <c r="B62" s="271"/>
      <c r="C62" s="271"/>
      <c r="D62" s="271"/>
      <c r="E62" s="271"/>
      <c r="F62" s="271"/>
      <c r="G62" s="271"/>
    </row>
    <row r="63" spans="1:7" hidden="1" x14ac:dyDescent="0.2">
      <c r="A63" s="687"/>
      <c r="B63" s="271"/>
      <c r="C63" s="271"/>
      <c r="D63" s="271"/>
      <c r="E63" s="271"/>
      <c r="F63" s="271"/>
      <c r="G63" s="271"/>
    </row>
    <row r="64" spans="1:7" hidden="1" x14ac:dyDescent="0.2">
      <c r="A64" s="271"/>
      <c r="B64" s="271"/>
      <c r="C64" s="271"/>
      <c r="D64" s="271"/>
      <c r="E64" s="712"/>
      <c r="F64" s="712"/>
      <c r="G64" s="712"/>
    </row>
    <row r="65" spans="1:10" hidden="1" x14ac:dyDescent="0.2">
      <c r="A65" s="271"/>
      <c r="B65" s="271"/>
      <c r="C65" s="271"/>
      <c r="D65" s="271"/>
      <c r="E65" s="271"/>
      <c r="F65" s="271"/>
      <c r="G65" s="271"/>
    </row>
    <row r="66" spans="1:10" hidden="1" x14ac:dyDescent="0.2">
      <c r="A66" s="271"/>
      <c r="B66" s="271"/>
      <c r="C66" s="271"/>
      <c r="D66" s="271"/>
      <c r="E66" s="271"/>
      <c r="F66" s="271"/>
      <c r="G66" s="271"/>
    </row>
    <row r="67" spans="1:10" hidden="1" x14ac:dyDescent="0.2">
      <c r="A67" s="271"/>
      <c r="B67" s="271"/>
      <c r="C67" s="271"/>
      <c r="D67" s="271"/>
      <c r="E67" s="271"/>
      <c r="F67" s="271"/>
      <c r="G67" s="271"/>
    </row>
    <row r="68" spans="1:10" hidden="1" x14ac:dyDescent="0.2">
      <c r="A68" s="271"/>
      <c r="B68" s="271"/>
      <c r="C68" s="271"/>
      <c r="D68" s="271"/>
      <c r="E68" s="271"/>
      <c r="F68" s="271"/>
      <c r="G68" s="271"/>
    </row>
    <row r="69" spans="1:10" hidden="1" x14ac:dyDescent="0.2">
      <c r="A69" s="271"/>
      <c r="B69" s="271"/>
      <c r="C69" s="271"/>
      <c r="D69" s="271"/>
      <c r="E69" s="271"/>
      <c r="F69" s="271"/>
      <c r="G69" s="271"/>
    </row>
    <row r="70" spans="1:10" hidden="1" x14ac:dyDescent="0.2">
      <c r="A70" s="271"/>
      <c r="B70" s="271"/>
      <c r="C70" s="271"/>
      <c r="D70" s="271"/>
      <c r="E70" s="271"/>
      <c r="F70" s="271"/>
      <c r="G70" s="271"/>
    </row>
    <row r="71" spans="1:10" hidden="1" x14ac:dyDescent="0.2"/>
    <row r="72" spans="1:10" hidden="1" x14ac:dyDescent="0.2"/>
    <row r="73" spans="1:10" ht="15.75" x14ac:dyDescent="0.25">
      <c r="G73" s="171" t="s">
        <v>72</v>
      </c>
    </row>
    <row r="74" spans="1:10" s="179" customFormat="1" x14ac:dyDescent="0.2">
      <c r="A74" s="192"/>
    </row>
    <row r="75" spans="1:10" s="179" customFormat="1" hidden="1" x14ac:dyDescent="0.2">
      <c r="A75" s="689"/>
      <c r="B75" s="273"/>
      <c r="C75" s="273"/>
      <c r="D75" s="273"/>
      <c r="E75" s="273"/>
    </row>
    <row r="76" spans="1:10" hidden="1" x14ac:dyDescent="0.2">
      <c r="A76" s="686"/>
      <c r="B76" s="271"/>
      <c r="C76" s="271"/>
      <c r="D76" s="686"/>
      <c r="E76" s="271"/>
    </row>
    <row r="77" spans="1:10" hidden="1" x14ac:dyDescent="0.2">
      <c r="A77" s="686"/>
      <c r="B77" s="271"/>
      <c r="C77" s="271"/>
      <c r="D77" s="686"/>
      <c r="E77" s="271"/>
    </row>
    <row r="78" spans="1:10" hidden="1" x14ac:dyDescent="0.2">
      <c r="A78" s="686"/>
      <c r="B78" s="271"/>
      <c r="C78" s="271"/>
      <c r="D78" s="686"/>
      <c r="E78" s="271"/>
    </row>
    <row r="79" spans="1:10" x14ac:dyDescent="0.2">
      <c r="A79" s="271"/>
      <c r="B79" s="690"/>
      <c r="C79" s="271"/>
      <c r="D79" s="271"/>
      <c r="E79" s="271"/>
    </row>
    <row r="80" spans="1:10" x14ac:dyDescent="0.2">
      <c r="A80" s="271"/>
      <c r="B80" s="691"/>
      <c r="C80" s="691"/>
      <c r="D80" s="691"/>
      <c r="E80" s="691"/>
      <c r="G80" s="174" t="s">
        <v>48</v>
      </c>
      <c r="H80" s="191">
        <v>291000</v>
      </c>
      <c r="I80" s="191">
        <v>280325</v>
      </c>
      <c r="J80" s="193">
        <v>571325</v>
      </c>
    </row>
    <row r="81" spans="1:10" x14ac:dyDescent="0.2">
      <c r="A81" s="271"/>
      <c r="B81" s="691"/>
      <c r="C81" s="691"/>
      <c r="D81" s="691"/>
      <c r="E81" s="691"/>
      <c r="G81" s="174" t="s">
        <v>51</v>
      </c>
      <c r="H81" s="191">
        <v>323885</v>
      </c>
      <c r="I81" s="174">
        <v>308512</v>
      </c>
      <c r="J81" s="194">
        <v>632397</v>
      </c>
    </row>
    <row r="82" spans="1:10" x14ac:dyDescent="0.2">
      <c r="A82" s="271"/>
      <c r="B82" s="691"/>
      <c r="C82" s="691"/>
      <c r="D82" s="691"/>
      <c r="E82" s="691"/>
    </row>
    <row r="83" spans="1:10" x14ac:dyDescent="0.2">
      <c r="A83" s="271"/>
      <c r="B83" s="691"/>
      <c r="C83" s="691"/>
      <c r="D83" s="691"/>
      <c r="E83" s="691"/>
    </row>
    <row r="84" spans="1:10" hidden="1" x14ac:dyDescent="0.2">
      <c r="A84" s="271"/>
      <c r="B84" s="691"/>
      <c r="C84" s="691"/>
      <c r="D84" s="691"/>
      <c r="E84" s="691"/>
    </row>
    <row r="85" spans="1:10" hidden="1" x14ac:dyDescent="0.2">
      <c r="A85" s="271"/>
      <c r="B85" s="691"/>
      <c r="C85" s="691"/>
      <c r="D85" s="691"/>
      <c r="E85" s="691"/>
    </row>
    <row r="86" spans="1:10" hidden="1" x14ac:dyDescent="0.2">
      <c r="A86" s="271"/>
      <c r="B86" s="691"/>
      <c r="C86" s="691"/>
      <c r="D86" s="691"/>
      <c r="E86" s="691"/>
    </row>
    <row r="87" spans="1:10" hidden="1" x14ac:dyDescent="0.2">
      <c r="A87" s="271"/>
      <c r="B87" s="691"/>
      <c r="C87" s="691"/>
      <c r="D87" s="691"/>
      <c r="E87" s="691"/>
    </row>
    <row r="88" spans="1:10" hidden="1" x14ac:dyDescent="0.2">
      <c r="A88" s="271"/>
      <c r="B88" s="691"/>
      <c r="C88" s="691"/>
      <c r="D88" s="691"/>
      <c r="E88" s="691"/>
    </row>
    <row r="89" spans="1:10" hidden="1" x14ac:dyDescent="0.2">
      <c r="A89" s="271"/>
      <c r="B89" s="691"/>
      <c r="C89" s="691"/>
      <c r="D89" s="691"/>
      <c r="E89" s="691"/>
    </row>
    <row r="90" spans="1:10" hidden="1" x14ac:dyDescent="0.2">
      <c r="A90" s="271"/>
      <c r="B90" s="691"/>
      <c r="C90" s="691"/>
      <c r="D90" s="691"/>
      <c r="E90" s="691"/>
    </row>
    <row r="91" spans="1:10" hidden="1" x14ac:dyDescent="0.2">
      <c r="A91" s="271"/>
      <c r="B91" s="691"/>
      <c r="C91" s="691"/>
      <c r="D91" s="691"/>
      <c r="E91" s="691"/>
    </row>
    <row r="92" spans="1:10" hidden="1" x14ac:dyDescent="0.2">
      <c r="A92" s="271"/>
      <c r="B92" s="691"/>
      <c r="C92" s="691"/>
      <c r="D92" s="691"/>
      <c r="E92" s="691"/>
    </row>
    <row r="93" spans="1:10" hidden="1" x14ac:dyDescent="0.2">
      <c r="A93" s="271"/>
      <c r="B93" s="691"/>
      <c r="C93" s="691"/>
      <c r="D93" s="691"/>
      <c r="E93" s="691"/>
    </row>
    <row r="94" spans="1:10" hidden="1" x14ac:dyDescent="0.2">
      <c r="A94" s="271"/>
      <c r="B94" s="691"/>
      <c r="C94" s="691"/>
      <c r="D94" s="691"/>
      <c r="E94" s="691"/>
    </row>
    <row r="95" spans="1:10" hidden="1" x14ac:dyDescent="0.2">
      <c r="A95" s="271"/>
      <c r="B95" s="691"/>
      <c r="C95" s="691"/>
      <c r="D95" s="691"/>
      <c r="E95" s="691"/>
    </row>
    <row r="96" spans="1:10" hidden="1" x14ac:dyDescent="0.2">
      <c r="A96" s="271"/>
      <c r="B96" s="691"/>
      <c r="C96" s="691"/>
      <c r="D96" s="691"/>
      <c r="E96" s="691"/>
    </row>
    <row r="97" spans="1:7" hidden="1" x14ac:dyDescent="0.2">
      <c r="A97" s="271"/>
      <c r="B97" s="691"/>
      <c r="C97" s="691"/>
      <c r="D97" s="691"/>
      <c r="E97" s="691"/>
    </row>
    <row r="98" spans="1:7" hidden="1" x14ac:dyDescent="0.2">
      <c r="A98" s="271"/>
      <c r="B98" s="691"/>
      <c r="C98" s="691"/>
      <c r="D98" s="691"/>
      <c r="E98" s="691"/>
    </row>
    <row r="99" spans="1:7" hidden="1" x14ac:dyDescent="0.2">
      <c r="A99" s="271"/>
      <c r="B99" s="691"/>
      <c r="C99" s="691"/>
      <c r="D99" s="691"/>
      <c r="E99" s="691"/>
    </row>
    <row r="100" spans="1:7" hidden="1" x14ac:dyDescent="0.2">
      <c r="A100" s="271"/>
      <c r="B100" s="691"/>
      <c r="C100" s="691"/>
      <c r="D100" s="691"/>
      <c r="E100" s="691"/>
    </row>
    <row r="101" spans="1:7" hidden="1" x14ac:dyDescent="0.2">
      <c r="A101" s="271"/>
      <c r="B101" s="691"/>
      <c r="C101" s="691"/>
      <c r="D101" s="691"/>
      <c r="E101" s="691"/>
    </row>
    <row r="102" spans="1:7" hidden="1" x14ac:dyDescent="0.2">
      <c r="A102" s="271"/>
      <c r="B102" s="691"/>
      <c r="C102" s="691"/>
      <c r="D102" s="691"/>
      <c r="E102" s="691"/>
    </row>
    <row r="103" spans="1:7" hidden="1" x14ac:dyDescent="0.2">
      <c r="A103" s="271"/>
      <c r="B103" s="691"/>
      <c r="C103" s="691"/>
      <c r="D103" s="691"/>
      <c r="E103" s="691"/>
    </row>
    <row r="104" spans="1:7" ht="2.25" hidden="1" customHeight="1" x14ac:dyDescent="0.2"/>
    <row r="105" spans="1:7" hidden="1" x14ac:dyDescent="0.2"/>
    <row r="107" spans="1:7" ht="15.75" x14ac:dyDescent="0.25">
      <c r="G107" s="195" t="s">
        <v>496</v>
      </c>
    </row>
    <row r="109" spans="1:7" x14ac:dyDescent="0.2">
      <c r="A109" s="176"/>
      <c r="B109" s="176"/>
    </row>
    <row r="110" spans="1:7" x14ac:dyDescent="0.2">
      <c r="A110" s="176"/>
      <c r="B110" s="176"/>
    </row>
    <row r="111" spans="1:7" x14ac:dyDescent="0.2">
      <c r="A111" s="686"/>
      <c r="B111" s="686"/>
      <c r="C111" s="271"/>
      <c r="D111" s="271"/>
      <c r="E111" s="271"/>
    </row>
    <row r="112" spans="1:7" x14ac:dyDescent="0.2">
      <c r="A112" s="270"/>
      <c r="B112" s="271"/>
      <c r="C112" s="271"/>
      <c r="D112" s="271"/>
      <c r="E112" s="271"/>
      <c r="F112" s="170" t="s">
        <v>46</v>
      </c>
    </row>
    <row r="113" spans="1:10" x14ac:dyDescent="0.2">
      <c r="A113" s="271"/>
      <c r="B113" s="271"/>
      <c r="C113" s="271"/>
      <c r="D113" s="271"/>
      <c r="E113" s="271"/>
      <c r="G113" s="174"/>
      <c r="H113" s="191" t="s">
        <v>2</v>
      </c>
      <c r="I113" s="191" t="s">
        <v>6</v>
      </c>
      <c r="J113" s="191" t="s">
        <v>47</v>
      </c>
    </row>
    <row r="114" spans="1:10" ht="13.5" x14ac:dyDescent="0.2">
      <c r="A114" s="271"/>
      <c r="B114" s="271"/>
      <c r="C114" s="271"/>
      <c r="D114" s="271"/>
      <c r="E114" s="271"/>
      <c r="G114" s="145" t="s">
        <v>455</v>
      </c>
      <c r="H114" s="180">
        <v>277380</v>
      </c>
      <c r="I114" s="180">
        <v>270910</v>
      </c>
      <c r="J114" s="180">
        <v>548290</v>
      </c>
    </row>
    <row r="115" spans="1:10" ht="13.5" x14ac:dyDescent="0.2">
      <c r="A115" s="271"/>
      <c r="B115" s="271"/>
      <c r="C115" s="271"/>
      <c r="D115" s="271"/>
      <c r="E115" s="271"/>
      <c r="G115" s="146" t="s">
        <v>448</v>
      </c>
      <c r="H115" s="174">
        <v>122538</v>
      </c>
      <c r="I115" s="174">
        <v>120045</v>
      </c>
      <c r="J115" s="174">
        <v>242583</v>
      </c>
    </row>
    <row r="116" spans="1:10" ht="13.5" x14ac:dyDescent="0.2">
      <c r="A116" s="271"/>
      <c r="B116" s="271"/>
      <c r="C116" s="271"/>
      <c r="D116" s="271"/>
      <c r="E116" s="271"/>
      <c r="G116" s="146" t="s">
        <v>449</v>
      </c>
      <c r="H116" s="174">
        <v>154588</v>
      </c>
      <c r="I116" s="174">
        <v>150571</v>
      </c>
      <c r="J116" s="174">
        <v>305159</v>
      </c>
    </row>
    <row r="117" spans="1:10" ht="13.5" x14ac:dyDescent="0.2">
      <c r="A117" s="271"/>
      <c r="B117" s="271"/>
      <c r="C117" s="271"/>
      <c r="D117" s="271"/>
      <c r="E117" s="271"/>
      <c r="G117" s="147" t="s">
        <v>450</v>
      </c>
      <c r="H117" s="174">
        <v>36614</v>
      </c>
      <c r="I117" s="174">
        <v>34224</v>
      </c>
      <c r="J117" s="174">
        <v>70838</v>
      </c>
    </row>
    <row r="118" spans="1:10" ht="13.5" x14ac:dyDescent="0.2">
      <c r="A118" s="271"/>
      <c r="B118" s="271"/>
      <c r="C118" s="271"/>
      <c r="D118" s="271"/>
      <c r="E118" s="271"/>
      <c r="G118" s="147" t="s">
        <v>451</v>
      </c>
      <c r="H118" s="174">
        <v>117087</v>
      </c>
      <c r="I118" s="174">
        <v>115850</v>
      </c>
      <c r="J118" s="174">
        <v>232937</v>
      </c>
    </row>
    <row r="119" spans="1:10" x14ac:dyDescent="0.2">
      <c r="A119" s="271"/>
      <c r="B119" s="271"/>
      <c r="C119" s="271"/>
      <c r="D119" s="271"/>
      <c r="E119" s="271"/>
      <c r="G119" s="147" t="s">
        <v>58</v>
      </c>
      <c r="H119" s="174">
        <v>363</v>
      </c>
      <c r="I119" s="174">
        <v>191</v>
      </c>
      <c r="J119" s="174">
        <v>554</v>
      </c>
    </row>
    <row r="120" spans="1:10" x14ac:dyDescent="0.2">
      <c r="A120" s="271"/>
      <c r="B120" s="271"/>
      <c r="C120" s="271"/>
      <c r="D120" s="271"/>
      <c r="E120" s="271"/>
      <c r="G120" s="147" t="s">
        <v>655</v>
      </c>
      <c r="H120" s="174">
        <v>226</v>
      </c>
      <c r="I120" s="174">
        <v>64</v>
      </c>
      <c r="J120" s="174">
        <v>290</v>
      </c>
    </row>
    <row r="121" spans="1:10" x14ac:dyDescent="0.2">
      <c r="A121" s="271"/>
      <c r="B121" s="271"/>
      <c r="C121" s="271"/>
      <c r="D121" s="271"/>
      <c r="E121" s="271"/>
      <c r="G121" s="147" t="s">
        <v>656</v>
      </c>
      <c r="H121" s="174">
        <v>298</v>
      </c>
      <c r="I121" s="174">
        <v>242</v>
      </c>
      <c r="J121" s="174">
        <v>540</v>
      </c>
    </row>
    <row r="122" spans="1:10" ht="13.5" x14ac:dyDescent="0.2">
      <c r="A122" s="271"/>
      <c r="B122" s="271"/>
      <c r="C122" s="271"/>
      <c r="D122" s="271"/>
      <c r="E122" s="271"/>
      <c r="G122" s="148" t="s">
        <v>452</v>
      </c>
      <c r="H122" s="174">
        <v>7374</v>
      </c>
      <c r="I122" s="174">
        <v>2780</v>
      </c>
      <c r="J122" s="174">
        <v>10154</v>
      </c>
    </row>
    <row r="123" spans="1:10" ht="13.5" x14ac:dyDescent="0.2">
      <c r="A123" s="271"/>
      <c r="B123" s="271"/>
      <c r="C123" s="271"/>
      <c r="D123" s="271"/>
      <c r="E123" s="271"/>
      <c r="G123" s="145" t="s">
        <v>453</v>
      </c>
      <c r="H123" s="180">
        <v>284754</v>
      </c>
      <c r="I123" s="180">
        <v>273690</v>
      </c>
      <c r="J123" s="180">
        <v>558444</v>
      </c>
    </row>
    <row r="124" spans="1:10" x14ac:dyDescent="0.2">
      <c r="A124" s="271"/>
      <c r="B124" s="271"/>
      <c r="C124" s="271"/>
      <c r="D124" s="271"/>
      <c r="E124" s="271"/>
      <c r="G124" s="150" t="s">
        <v>24</v>
      </c>
      <c r="H124" s="174">
        <v>5910</v>
      </c>
      <c r="I124" s="174">
        <v>3225</v>
      </c>
      <c r="J124" s="174">
        <v>9135</v>
      </c>
    </row>
    <row r="125" spans="1:10" x14ac:dyDescent="0.2">
      <c r="A125" s="271"/>
      <c r="B125" s="271"/>
      <c r="C125" s="271"/>
      <c r="D125" s="271"/>
      <c r="E125" s="271"/>
      <c r="G125" s="145" t="s">
        <v>25</v>
      </c>
      <c r="H125" s="174">
        <v>290664</v>
      </c>
      <c r="I125" s="174">
        <v>276915</v>
      </c>
      <c r="J125" s="174">
        <v>567579</v>
      </c>
    </row>
    <row r="126" spans="1:10" x14ac:dyDescent="0.2">
      <c r="A126" s="271"/>
      <c r="B126" s="271"/>
      <c r="C126" s="271"/>
      <c r="D126" s="271"/>
      <c r="E126" s="271"/>
      <c r="G126" s="148" t="s">
        <v>26</v>
      </c>
      <c r="H126" s="174">
        <v>428</v>
      </c>
      <c r="I126" s="174">
        <v>143</v>
      </c>
      <c r="J126" s="174">
        <v>571</v>
      </c>
    </row>
    <row r="127" spans="1:10" x14ac:dyDescent="0.2">
      <c r="A127" s="271"/>
      <c r="B127" s="271"/>
      <c r="C127" s="271"/>
      <c r="D127" s="271"/>
      <c r="E127" s="271"/>
      <c r="G127" s="148" t="s">
        <v>27</v>
      </c>
      <c r="H127" s="174">
        <v>24401</v>
      </c>
      <c r="I127" s="174">
        <v>23661</v>
      </c>
      <c r="J127" s="174">
        <v>48062</v>
      </c>
    </row>
    <row r="128" spans="1:10" x14ac:dyDescent="0.2">
      <c r="A128" s="271"/>
      <c r="B128" s="271"/>
      <c r="C128" s="271"/>
      <c r="D128" s="271"/>
      <c r="E128" s="271"/>
      <c r="G128" s="148" t="s">
        <v>28</v>
      </c>
      <c r="H128" s="174">
        <v>1822</v>
      </c>
      <c r="I128" s="174">
        <v>551</v>
      </c>
      <c r="J128" s="174">
        <v>2373</v>
      </c>
    </row>
    <row r="129" spans="1:10" ht="13.5" x14ac:dyDescent="0.2">
      <c r="A129" s="271"/>
      <c r="B129" s="271"/>
      <c r="C129" s="271"/>
      <c r="D129" s="271"/>
      <c r="E129" s="271"/>
      <c r="G129" s="145" t="s">
        <v>454</v>
      </c>
      <c r="H129" s="180">
        <v>26651</v>
      </c>
      <c r="I129" s="180">
        <v>24355</v>
      </c>
      <c r="J129" s="180">
        <v>51006</v>
      </c>
    </row>
    <row r="130" spans="1:10" x14ac:dyDescent="0.2">
      <c r="A130" s="271"/>
      <c r="B130" s="271"/>
      <c r="C130" s="271"/>
      <c r="D130" s="271"/>
      <c r="E130" s="271"/>
      <c r="G130" s="145" t="s">
        <v>29</v>
      </c>
      <c r="H130" s="180">
        <v>9624</v>
      </c>
      <c r="I130" s="180">
        <v>3474</v>
      </c>
      <c r="J130" s="180">
        <v>13098</v>
      </c>
    </row>
    <row r="131" spans="1:10" x14ac:dyDescent="0.2">
      <c r="A131" s="271"/>
      <c r="B131" s="271"/>
      <c r="C131" s="271"/>
      <c r="D131" s="271"/>
      <c r="E131" s="271"/>
      <c r="G131" s="145" t="s">
        <v>30</v>
      </c>
      <c r="H131" s="180">
        <v>317315</v>
      </c>
      <c r="I131" s="180">
        <v>301270</v>
      </c>
      <c r="J131" s="180">
        <v>618585</v>
      </c>
    </row>
    <row r="132" spans="1:10" x14ac:dyDescent="0.2">
      <c r="A132" s="271"/>
      <c r="B132" s="271"/>
      <c r="C132" s="271"/>
      <c r="D132" s="271"/>
      <c r="E132" s="271"/>
      <c r="G132" s="188" t="s">
        <v>36</v>
      </c>
      <c r="H132" s="174">
        <v>256072</v>
      </c>
      <c r="I132" s="174">
        <v>249474</v>
      </c>
      <c r="J132" s="174">
        <v>505546</v>
      </c>
    </row>
    <row r="133" spans="1:10" x14ac:dyDescent="0.2">
      <c r="A133" s="271"/>
      <c r="B133" s="271"/>
      <c r="C133" s="271"/>
      <c r="D133" s="271"/>
      <c r="E133" s="271"/>
      <c r="G133" s="189" t="s">
        <v>37</v>
      </c>
      <c r="H133" s="174">
        <v>11411</v>
      </c>
      <c r="I133" s="174">
        <v>11265</v>
      </c>
      <c r="J133" s="174">
        <v>22676</v>
      </c>
    </row>
    <row r="134" spans="1:10" x14ac:dyDescent="0.2">
      <c r="A134" s="271"/>
      <c r="B134" s="271"/>
      <c r="C134" s="271"/>
      <c r="D134" s="271"/>
      <c r="E134" s="271"/>
      <c r="G134" s="189" t="s">
        <v>38</v>
      </c>
      <c r="H134" s="174">
        <v>9897</v>
      </c>
      <c r="I134" s="174">
        <v>10171</v>
      </c>
      <c r="J134" s="174">
        <v>20068</v>
      </c>
    </row>
    <row r="135" spans="1:10" x14ac:dyDescent="0.2">
      <c r="A135" s="271"/>
      <c r="B135" s="271"/>
      <c r="C135" s="271"/>
      <c r="D135" s="271"/>
      <c r="E135" s="271"/>
      <c r="G135" s="190" t="s">
        <v>71</v>
      </c>
      <c r="H135" s="180">
        <v>277380</v>
      </c>
      <c r="I135" s="180">
        <v>270910</v>
      </c>
      <c r="J135" s="180">
        <v>548290</v>
      </c>
    </row>
    <row r="136" spans="1:10" x14ac:dyDescent="0.2">
      <c r="A136" s="271"/>
      <c r="B136" s="271"/>
      <c r="C136" s="271"/>
      <c r="D136" s="271"/>
      <c r="E136" s="271"/>
      <c r="G136" s="174" t="s">
        <v>48</v>
      </c>
      <c r="H136" s="191">
        <v>284754</v>
      </c>
      <c r="I136" s="191">
        <v>273690</v>
      </c>
      <c r="J136" s="191">
        <v>558444</v>
      </c>
    </row>
    <row r="137" spans="1:10" x14ac:dyDescent="0.2">
      <c r="A137" s="271"/>
      <c r="B137" s="271"/>
      <c r="C137" s="271"/>
      <c r="D137" s="271"/>
      <c r="E137" s="271"/>
      <c r="G137" s="174" t="s">
        <v>51</v>
      </c>
      <c r="H137" s="191">
        <v>317315</v>
      </c>
      <c r="I137" s="174">
        <v>301270</v>
      </c>
      <c r="J137" s="174">
        <v>618585</v>
      </c>
    </row>
    <row r="138" spans="1:10" x14ac:dyDescent="0.2">
      <c r="A138" s="271"/>
      <c r="B138" s="271"/>
      <c r="C138" s="271"/>
      <c r="D138" s="271"/>
      <c r="E138" s="271"/>
    </row>
    <row r="140" spans="1:10" x14ac:dyDescent="0.2">
      <c r="A140" s="686"/>
      <c r="B140" s="686"/>
      <c r="C140" s="271"/>
      <c r="D140" s="271"/>
      <c r="E140" s="271"/>
      <c r="F140" s="271"/>
      <c r="G140" s="271"/>
      <c r="H140" s="271"/>
      <c r="I140" s="271"/>
    </row>
    <row r="141" spans="1:10" x14ac:dyDescent="0.2">
      <c r="A141" s="686"/>
      <c r="B141" s="686"/>
      <c r="C141" s="271"/>
      <c r="D141" s="271"/>
      <c r="E141" s="271"/>
      <c r="F141" s="271"/>
      <c r="G141" s="271"/>
      <c r="H141" s="271"/>
      <c r="I141" s="271"/>
    </row>
    <row r="142" spans="1:10" hidden="1" x14ac:dyDescent="0.2">
      <c r="A142" s="686"/>
      <c r="B142" s="686"/>
      <c r="C142" s="271"/>
      <c r="D142" s="271"/>
      <c r="E142" s="271"/>
      <c r="F142" s="271"/>
      <c r="G142" s="271"/>
      <c r="H142" s="271"/>
      <c r="I142" s="271"/>
    </row>
    <row r="143" spans="1:10" hidden="1" x14ac:dyDescent="0.2">
      <c r="A143" s="270"/>
      <c r="B143" s="271"/>
      <c r="C143" s="271"/>
      <c r="D143" s="271"/>
      <c r="E143" s="271"/>
      <c r="F143" s="271"/>
      <c r="G143" s="271"/>
      <c r="H143" s="271"/>
      <c r="I143" s="271"/>
    </row>
    <row r="144" spans="1:10" hidden="1" x14ac:dyDescent="0.2">
      <c r="A144" s="271"/>
      <c r="B144" s="271"/>
      <c r="C144" s="271"/>
      <c r="D144" s="271"/>
      <c r="E144" s="271"/>
      <c r="F144" s="271"/>
      <c r="G144" s="271"/>
      <c r="H144" s="271"/>
      <c r="I144" s="271"/>
    </row>
    <row r="145" spans="1:9" hidden="1" x14ac:dyDescent="0.2">
      <c r="A145" s="687"/>
      <c r="B145" s="271"/>
      <c r="C145" s="271"/>
      <c r="D145" s="271"/>
      <c r="E145" s="271"/>
      <c r="F145" s="271"/>
      <c r="G145" s="271"/>
      <c r="H145" s="271"/>
      <c r="I145" s="271"/>
    </row>
    <row r="146" spans="1:9" hidden="1" x14ac:dyDescent="0.2">
      <c r="A146" s="271"/>
      <c r="B146" s="271"/>
      <c r="C146" s="271"/>
      <c r="D146" s="271"/>
      <c r="E146" s="271"/>
      <c r="F146" s="271"/>
      <c r="G146" s="271"/>
      <c r="H146" s="271"/>
      <c r="I146" s="271"/>
    </row>
    <row r="147" spans="1:9" hidden="1" x14ac:dyDescent="0.2">
      <c r="A147" s="271"/>
      <c r="B147" s="271"/>
      <c r="C147" s="271"/>
      <c r="D147" s="271"/>
      <c r="E147" s="271"/>
      <c r="F147" s="271"/>
      <c r="G147" s="271"/>
      <c r="H147" s="271"/>
      <c r="I147" s="271"/>
    </row>
    <row r="148" spans="1:9" hidden="1" x14ac:dyDescent="0.2">
      <c r="A148" s="271"/>
      <c r="B148" s="271"/>
      <c r="C148" s="271"/>
      <c r="D148" s="271"/>
      <c r="E148" s="271"/>
      <c r="F148" s="271"/>
      <c r="G148" s="271"/>
      <c r="H148" s="271"/>
      <c r="I148" s="271"/>
    </row>
    <row r="149" spans="1:9" hidden="1" x14ac:dyDescent="0.2">
      <c r="A149" s="271"/>
      <c r="B149" s="271"/>
      <c r="C149" s="271"/>
      <c r="D149" s="271"/>
      <c r="E149" s="271"/>
      <c r="F149" s="271"/>
      <c r="G149" s="271"/>
      <c r="H149" s="271"/>
      <c r="I149" s="271"/>
    </row>
    <row r="150" spans="1:9" hidden="1" x14ac:dyDescent="0.2">
      <c r="A150" s="271"/>
      <c r="B150" s="271"/>
      <c r="C150" s="271"/>
      <c r="D150" s="271"/>
      <c r="E150" s="271"/>
      <c r="F150" s="271"/>
      <c r="G150" s="271"/>
      <c r="H150" s="271"/>
      <c r="I150" s="271"/>
    </row>
    <row r="151" spans="1:9" hidden="1" x14ac:dyDescent="0.2">
      <c r="A151" s="271"/>
      <c r="B151" s="271"/>
      <c r="C151" s="271"/>
      <c r="D151" s="271"/>
      <c r="E151" s="271"/>
      <c r="F151" s="271"/>
      <c r="G151" s="271"/>
      <c r="H151" s="271"/>
      <c r="I151" s="271"/>
    </row>
    <row r="152" spans="1:9" hidden="1" x14ac:dyDescent="0.2">
      <c r="A152" s="271"/>
      <c r="B152" s="271"/>
      <c r="C152" s="271"/>
      <c r="D152" s="271"/>
      <c r="E152" s="271"/>
      <c r="F152" s="271"/>
      <c r="G152" s="271"/>
      <c r="H152" s="271"/>
      <c r="I152" s="271"/>
    </row>
    <row r="153" spans="1:9" hidden="1" x14ac:dyDescent="0.2">
      <c r="A153" s="271"/>
      <c r="B153" s="271"/>
      <c r="C153" s="271"/>
      <c r="D153" s="271"/>
      <c r="E153" s="271"/>
      <c r="F153" s="271"/>
      <c r="G153" s="271"/>
      <c r="H153" s="271"/>
      <c r="I153" s="271"/>
    </row>
    <row r="154" spans="1:9" hidden="1" x14ac:dyDescent="0.2">
      <c r="A154" s="271"/>
      <c r="B154" s="271"/>
      <c r="C154" s="271"/>
      <c r="D154" s="271"/>
      <c r="E154" s="271"/>
      <c r="F154" s="271"/>
      <c r="G154" s="271"/>
      <c r="H154" s="271"/>
      <c r="I154" s="271"/>
    </row>
    <row r="155" spans="1:9" hidden="1" x14ac:dyDescent="0.2">
      <c r="A155" s="271"/>
      <c r="B155" s="271"/>
      <c r="C155" s="271"/>
      <c r="D155" s="271"/>
      <c r="E155" s="271"/>
      <c r="F155" s="271"/>
      <c r="G155" s="271"/>
      <c r="H155" s="271"/>
      <c r="I155" s="271"/>
    </row>
    <row r="156" spans="1:9" hidden="1" x14ac:dyDescent="0.2">
      <c r="A156" s="271"/>
      <c r="B156" s="271"/>
      <c r="C156" s="271"/>
      <c r="D156" s="271"/>
      <c r="E156" s="271"/>
      <c r="F156" s="271"/>
      <c r="G156" s="271"/>
      <c r="H156" s="271"/>
      <c r="I156" s="271"/>
    </row>
    <row r="157" spans="1:9" hidden="1" x14ac:dyDescent="0.2">
      <c r="A157" s="271"/>
      <c r="B157" s="271"/>
      <c r="C157" s="271"/>
      <c r="D157" s="271"/>
      <c r="E157" s="271"/>
      <c r="F157" s="271"/>
      <c r="G157" s="271"/>
      <c r="H157" s="271"/>
      <c r="I157" s="271"/>
    </row>
    <row r="158" spans="1:9" hidden="1" x14ac:dyDescent="0.2">
      <c r="A158" s="271"/>
      <c r="B158" s="271"/>
      <c r="C158" s="271"/>
      <c r="D158" s="271"/>
      <c r="E158" s="271"/>
      <c r="F158" s="271"/>
      <c r="G158" s="271"/>
      <c r="H158" s="271"/>
      <c r="I158" s="271"/>
    </row>
    <row r="159" spans="1:9" hidden="1" x14ac:dyDescent="0.2">
      <c r="A159" s="271"/>
      <c r="B159" s="271"/>
      <c r="C159" s="271"/>
      <c r="D159" s="271"/>
      <c r="E159" s="271"/>
      <c r="F159" s="271"/>
      <c r="G159" s="271"/>
      <c r="H159" s="271"/>
      <c r="I159" s="271"/>
    </row>
    <row r="160" spans="1:9" hidden="1" x14ac:dyDescent="0.2">
      <c r="A160" s="686"/>
      <c r="B160" s="271"/>
      <c r="C160" s="271"/>
      <c r="D160" s="686"/>
      <c r="E160" s="271"/>
      <c r="F160" s="271"/>
      <c r="G160" s="271"/>
      <c r="H160" s="271"/>
      <c r="I160" s="271"/>
    </row>
    <row r="161" spans="1:9" hidden="1" x14ac:dyDescent="0.2">
      <c r="A161" s="686"/>
      <c r="B161" s="271"/>
      <c r="C161" s="271"/>
      <c r="D161" s="686"/>
      <c r="E161" s="271"/>
      <c r="F161" s="271"/>
      <c r="G161" s="271"/>
      <c r="H161" s="271"/>
      <c r="I161" s="271"/>
    </row>
    <row r="162" spans="1:9" hidden="1" x14ac:dyDescent="0.2">
      <c r="A162" s="271"/>
      <c r="B162" s="271"/>
      <c r="C162" s="271"/>
      <c r="D162" s="271"/>
      <c r="E162" s="271"/>
      <c r="F162" s="271"/>
      <c r="G162" s="271"/>
      <c r="H162" s="271"/>
      <c r="I162" s="271"/>
    </row>
    <row r="163" spans="1:9" hidden="1" x14ac:dyDescent="0.2">
      <c r="A163" s="270"/>
      <c r="B163" s="271"/>
      <c r="C163" s="271"/>
      <c r="D163" s="271"/>
      <c r="E163" s="271"/>
      <c r="F163" s="271"/>
      <c r="G163" s="271"/>
      <c r="H163" s="271"/>
      <c r="I163" s="271"/>
    </row>
    <row r="164" spans="1:9" hidden="1" x14ac:dyDescent="0.2">
      <c r="A164" s="271"/>
      <c r="B164" s="687"/>
      <c r="C164" s="271"/>
      <c r="D164" s="271"/>
      <c r="E164" s="271"/>
      <c r="F164" s="271"/>
      <c r="G164" s="271"/>
      <c r="H164" s="271"/>
      <c r="I164" s="271"/>
    </row>
    <row r="165" spans="1:9" hidden="1" x14ac:dyDescent="0.2">
      <c r="A165" s="271"/>
      <c r="B165" s="271"/>
      <c r="C165" s="271"/>
      <c r="D165" s="271"/>
      <c r="E165" s="271"/>
      <c r="F165" s="712"/>
      <c r="G165" s="712"/>
      <c r="H165" s="712"/>
      <c r="I165" s="271"/>
    </row>
    <row r="166" spans="1:9" hidden="1" x14ac:dyDescent="0.2">
      <c r="A166" s="271"/>
      <c r="B166" s="271"/>
      <c r="C166" s="271"/>
      <c r="D166" s="271"/>
      <c r="E166" s="271"/>
      <c r="F166" s="271"/>
      <c r="G166" s="271"/>
      <c r="H166" s="271"/>
      <c r="I166" s="271"/>
    </row>
    <row r="167" spans="1:9" hidden="1" x14ac:dyDescent="0.2">
      <c r="A167" s="271"/>
      <c r="B167" s="271"/>
      <c r="C167" s="271"/>
      <c r="D167" s="271"/>
      <c r="E167" s="271"/>
      <c r="F167" s="271"/>
      <c r="G167" s="271"/>
      <c r="H167" s="271"/>
      <c r="I167" s="271"/>
    </row>
    <row r="168" spans="1:9" hidden="1" x14ac:dyDescent="0.2">
      <c r="A168" s="271"/>
      <c r="B168" s="271"/>
      <c r="C168" s="271"/>
      <c r="D168" s="271"/>
      <c r="E168" s="271"/>
      <c r="F168" s="271"/>
      <c r="G168" s="271"/>
      <c r="H168" s="271"/>
      <c r="I168" s="271"/>
    </row>
    <row r="169" spans="1:9" hidden="1" x14ac:dyDescent="0.2">
      <c r="A169" s="271"/>
      <c r="B169" s="271"/>
      <c r="C169" s="271"/>
      <c r="D169" s="271"/>
      <c r="E169" s="271"/>
      <c r="F169" s="271"/>
      <c r="G169" s="271"/>
      <c r="H169" s="271"/>
      <c r="I169" s="271"/>
    </row>
    <row r="170" spans="1:9" hidden="1" x14ac:dyDescent="0.2">
      <c r="A170" s="271"/>
      <c r="B170" s="271"/>
      <c r="C170" s="271"/>
      <c r="D170" s="271"/>
      <c r="E170" s="271"/>
      <c r="F170" s="271"/>
      <c r="G170" s="271"/>
      <c r="H170" s="271"/>
      <c r="I170" s="271"/>
    </row>
    <row r="171" spans="1:9" hidden="1" x14ac:dyDescent="0.2">
      <c r="A171" s="271"/>
      <c r="B171" s="271"/>
      <c r="C171" s="271"/>
      <c r="D171" s="271"/>
      <c r="E171" s="271"/>
      <c r="F171" s="271"/>
      <c r="G171" s="271"/>
      <c r="H171" s="271"/>
      <c r="I171" s="271"/>
    </row>
    <row r="172" spans="1:9" hidden="1" x14ac:dyDescent="0.2"/>
    <row r="173" spans="1:9" hidden="1" x14ac:dyDescent="0.2"/>
    <row r="174" spans="1:9" hidden="1" x14ac:dyDescent="0.2"/>
    <row r="175" spans="1:9" ht="15.75" x14ac:dyDescent="0.25">
      <c r="G175" s="195" t="s">
        <v>497</v>
      </c>
    </row>
    <row r="177" spans="1:10" x14ac:dyDescent="0.2">
      <c r="A177" s="176"/>
      <c r="B177" s="176"/>
    </row>
    <row r="178" spans="1:10" x14ac:dyDescent="0.2">
      <c r="A178" s="176"/>
      <c r="B178" s="176"/>
    </row>
    <row r="179" spans="1:10" x14ac:dyDescent="0.2">
      <c r="A179" s="176"/>
      <c r="B179" s="176"/>
    </row>
    <row r="180" spans="1:10" x14ac:dyDescent="0.2">
      <c r="A180" s="270"/>
      <c r="B180" s="271"/>
      <c r="C180" s="271"/>
      <c r="D180" s="271"/>
      <c r="E180" s="271"/>
      <c r="F180" s="170" t="s">
        <v>46</v>
      </c>
    </row>
    <row r="181" spans="1:10" x14ac:dyDescent="0.2">
      <c r="A181" s="271"/>
      <c r="B181" s="271"/>
      <c r="C181" s="271"/>
      <c r="D181" s="271"/>
      <c r="E181" s="271"/>
      <c r="G181" s="174"/>
      <c r="H181" s="191" t="s">
        <v>2</v>
      </c>
      <c r="I181" s="191" t="s">
        <v>6</v>
      </c>
      <c r="J181" s="191" t="s">
        <v>47</v>
      </c>
    </row>
    <row r="182" spans="1:10" ht="13.5" x14ac:dyDescent="0.2">
      <c r="A182" s="271"/>
      <c r="B182" s="271"/>
      <c r="C182" s="271"/>
      <c r="D182" s="271"/>
      <c r="E182" s="271"/>
      <c r="G182" s="145" t="s">
        <v>455</v>
      </c>
      <c r="H182" s="180">
        <v>277380</v>
      </c>
      <c r="I182" s="180">
        <v>270910</v>
      </c>
      <c r="J182" s="180">
        <v>548290</v>
      </c>
    </row>
    <row r="183" spans="1:10" ht="13.5" x14ac:dyDescent="0.2">
      <c r="A183" s="271"/>
      <c r="B183" s="271"/>
      <c r="C183" s="271"/>
      <c r="D183" s="271"/>
      <c r="E183" s="271"/>
      <c r="G183" s="146" t="s">
        <v>448</v>
      </c>
      <c r="H183" s="174">
        <v>122538</v>
      </c>
      <c r="I183" s="174">
        <v>120045</v>
      </c>
      <c r="J183" s="174">
        <v>242583</v>
      </c>
    </row>
    <row r="184" spans="1:10" ht="13.5" x14ac:dyDescent="0.2">
      <c r="A184" s="271"/>
      <c r="B184" s="271"/>
      <c r="C184" s="271"/>
      <c r="D184" s="271"/>
      <c r="E184" s="271"/>
      <c r="G184" s="146" t="s">
        <v>449</v>
      </c>
      <c r="H184" s="174">
        <v>154588</v>
      </c>
      <c r="I184" s="174">
        <v>150571</v>
      </c>
      <c r="J184" s="174">
        <v>305159</v>
      </c>
    </row>
    <row r="185" spans="1:10" ht="13.5" x14ac:dyDescent="0.2">
      <c r="A185" s="271"/>
      <c r="B185" s="271"/>
      <c r="C185" s="271"/>
      <c r="D185" s="271"/>
      <c r="E185" s="271"/>
      <c r="G185" s="147" t="s">
        <v>450</v>
      </c>
      <c r="H185" s="174">
        <v>36614</v>
      </c>
      <c r="I185" s="174">
        <v>34224</v>
      </c>
      <c r="J185" s="174">
        <v>70838</v>
      </c>
    </row>
    <row r="186" spans="1:10" ht="13.5" x14ac:dyDescent="0.2">
      <c r="A186" s="271"/>
      <c r="B186" s="271"/>
      <c r="C186" s="271"/>
      <c r="D186" s="271"/>
      <c r="E186" s="271"/>
      <c r="G186" s="147" t="s">
        <v>451</v>
      </c>
      <c r="H186" s="174">
        <v>117087</v>
      </c>
      <c r="I186" s="174">
        <v>115850</v>
      </c>
      <c r="J186" s="174">
        <v>232937</v>
      </c>
    </row>
    <row r="187" spans="1:10" x14ac:dyDescent="0.2">
      <c r="A187" s="271"/>
      <c r="B187" s="271"/>
      <c r="C187" s="271"/>
      <c r="D187" s="271"/>
      <c r="E187" s="271"/>
      <c r="G187" s="147" t="s">
        <v>58</v>
      </c>
      <c r="H187" s="174">
        <v>363</v>
      </c>
      <c r="I187" s="174">
        <v>191</v>
      </c>
      <c r="J187" s="174">
        <v>554</v>
      </c>
    </row>
    <row r="188" spans="1:10" x14ac:dyDescent="0.2">
      <c r="A188" s="271"/>
      <c r="B188" s="271"/>
      <c r="C188" s="271"/>
      <c r="D188" s="271"/>
      <c r="E188" s="271"/>
      <c r="G188" s="147" t="s">
        <v>655</v>
      </c>
      <c r="H188" s="174">
        <v>226</v>
      </c>
      <c r="I188" s="174">
        <v>64</v>
      </c>
      <c r="J188" s="174">
        <v>290</v>
      </c>
    </row>
    <row r="189" spans="1:10" x14ac:dyDescent="0.2">
      <c r="A189" s="271"/>
      <c r="B189" s="271"/>
      <c r="C189" s="271"/>
      <c r="D189" s="271"/>
      <c r="E189" s="271"/>
      <c r="G189" s="147" t="s">
        <v>656</v>
      </c>
      <c r="H189" s="174">
        <v>298</v>
      </c>
      <c r="I189" s="174">
        <v>242</v>
      </c>
      <c r="J189" s="174">
        <v>540</v>
      </c>
    </row>
    <row r="190" spans="1:10" ht="13.5" x14ac:dyDescent="0.2">
      <c r="A190" s="271"/>
      <c r="B190" s="271"/>
      <c r="C190" s="271"/>
      <c r="D190" s="271"/>
      <c r="E190" s="271"/>
      <c r="G190" s="148" t="s">
        <v>452</v>
      </c>
      <c r="H190" s="174">
        <v>7374</v>
      </c>
      <c r="I190" s="174">
        <v>2780</v>
      </c>
      <c r="J190" s="174">
        <v>10154</v>
      </c>
    </row>
    <row r="191" spans="1:10" ht="13.5" x14ac:dyDescent="0.2">
      <c r="A191" s="271"/>
      <c r="B191" s="271"/>
      <c r="C191" s="271"/>
      <c r="D191" s="271"/>
      <c r="E191" s="271"/>
      <c r="G191" s="145" t="s">
        <v>453</v>
      </c>
      <c r="H191" s="180">
        <v>284754</v>
      </c>
      <c r="I191" s="180">
        <v>273690</v>
      </c>
      <c r="J191" s="180">
        <v>558444</v>
      </c>
    </row>
    <row r="192" spans="1:10" x14ac:dyDescent="0.2">
      <c r="A192" s="271"/>
      <c r="B192" s="271"/>
      <c r="C192" s="271"/>
      <c r="D192" s="271"/>
      <c r="E192" s="271"/>
      <c r="G192" s="150" t="s">
        <v>24</v>
      </c>
      <c r="H192" s="174">
        <v>5910</v>
      </c>
      <c r="I192" s="174">
        <v>3225</v>
      </c>
      <c r="J192" s="174">
        <v>9135</v>
      </c>
    </row>
    <row r="193" spans="1:10" x14ac:dyDescent="0.2">
      <c r="A193" s="271"/>
      <c r="B193" s="271"/>
      <c r="C193" s="271"/>
      <c r="D193" s="271"/>
      <c r="E193" s="271"/>
      <c r="G193" s="145" t="s">
        <v>25</v>
      </c>
      <c r="H193" s="174">
        <v>290664</v>
      </c>
      <c r="I193" s="174">
        <v>276915</v>
      </c>
      <c r="J193" s="174">
        <v>567579</v>
      </c>
    </row>
    <row r="194" spans="1:10" x14ac:dyDescent="0.2">
      <c r="A194" s="271"/>
      <c r="B194" s="271"/>
      <c r="C194" s="271"/>
      <c r="D194" s="271"/>
      <c r="E194" s="271"/>
      <c r="G194" s="148" t="s">
        <v>26</v>
      </c>
      <c r="H194" s="174">
        <v>428</v>
      </c>
      <c r="I194" s="174">
        <v>143</v>
      </c>
      <c r="J194" s="174">
        <v>571</v>
      </c>
    </row>
    <row r="195" spans="1:10" x14ac:dyDescent="0.2">
      <c r="A195" s="271"/>
      <c r="B195" s="271"/>
      <c r="C195" s="271"/>
      <c r="D195" s="271"/>
      <c r="E195" s="271"/>
      <c r="G195" s="148" t="s">
        <v>27</v>
      </c>
      <c r="H195" s="174">
        <v>24401</v>
      </c>
      <c r="I195" s="174">
        <v>23661</v>
      </c>
      <c r="J195" s="174">
        <v>48062</v>
      </c>
    </row>
    <row r="196" spans="1:10" x14ac:dyDescent="0.2">
      <c r="A196" s="271"/>
      <c r="B196" s="271"/>
      <c r="C196" s="271"/>
      <c r="D196" s="271"/>
      <c r="E196" s="271"/>
      <c r="G196" s="148" t="s">
        <v>28</v>
      </c>
      <c r="H196" s="174">
        <v>1822</v>
      </c>
      <c r="I196" s="174">
        <v>551</v>
      </c>
      <c r="J196" s="174">
        <v>2373</v>
      </c>
    </row>
    <row r="197" spans="1:10" ht="13.5" x14ac:dyDescent="0.2">
      <c r="A197" s="271"/>
      <c r="B197" s="271"/>
      <c r="C197" s="271"/>
      <c r="D197" s="271"/>
      <c r="E197" s="271"/>
      <c r="G197" s="145" t="s">
        <v>454</v>
      </c>
      <c r="H197" s="180">
        <v>26651</v>
      </c>
      <c r="I197" s="180">
        <v>24355</v>
      </c>
      <c r="J197" s="180">
        <v>51006</v>
      </c>
    </row>
    <row r="198" spans="1:10" x14ac:dyDescent="0.2">
      <c r="A198" s="271"/>
      <c r="B198" s="271"/>
      <c r="C198" s="271"/>
      <c r="D198" s="271"/>
      <c r="E198" s="271"/>
      <c r="G198" s="145" t="s">
        <v>29</v>
      </c>
      <c r="H198" s="180">
        <v>9624</v>
      </c>
      <c r="I198" s="180">
        <v>3474</v>
      </c>
      <c r="J198" s="180">
        <v>13098</v>
      </c>
    </row>
    <row r="199" spans="1:10" x14ac:dyDescent="0.2">
      <c r="A199" s="271"/>
      <c r="B199" s="271"/>
      <c r="C199" s="271"/>
      <c r="D199" s="271"/>
      <c r="E199" s="271"/>
      <c r="G199" s="145" t="s">
        <v>30</v>
      </c>
      <c r="H199" s="180">
        <v>317315</v>
      </c>
      <c r="I199" s="180">
        <v>301270</v>
      </c>
      <c r="J199" s="180">
        <v>618585</v>
      </c>
    </row>
    <row r="200" spans="1:10" x14ac:dyDescent="0.2">
      <c r="A200" s="271"/>
      <c r="B200" s="271"/>
      <c r="C200" s="271"/>
      <c r="D200" s="271"/>
      <c r="E200" s="271"/>
      <c r="G200" s="188" t="s">
        <v>36</v>
      </c>
      <c r="H200" s="174">
        <v>256072</v>
      </c>
      <c r="I200" s="174">
        <v>249474</v>
      </c>
      <c r="J200" s="174">
        <v>505546</v>
      </c>
    </row>
    <row r="201" spans="1:10" x14ac:dyDescent="0.2">
      <c r="A201" s="271"/>
      <c r="B201" s="271"/>
      <c r="C201" s="271"/>
      <c r="D201" s="271"/>
      <c r="E201" s="271"/>
      <c r="G201" s="189" t="s">
        <v>37</v>
      </c>
      <c r="H201" s="174">
        <v>11411</v>
      </c>
      <c r="I201" s="174">
        <v>11265</v>
      </c>
      <c r="J201" s="174">
        <v>22676</v>
      </c>
    </row>
    <row r="202" spans="1:10" x14ac:dyDescent="0.2">
      <c r="A202" s="271"/>
      <c r="B202" s="271"/>
      <c r="C202" s="271"/>
      <c r="D202" s="271"/>
      <c r="E202" s="271"/>
      <c r="G202" s="189" t="s">
        <v>38</v>
      </c>
      <c r="H202" s="174">
        <v>9897</v>
      </c>
      <c r="I202" s="174">
        <v>10171</v>
      </c>
      <c r="J202" s="174">
        <v>20068</v>
      </c>
    </row>
    <row r="203" spans="1:10" x14ac:dyDescent="0.2">
      <c r="A203" s="271"/>
      <c r="B203" s="271"/>
      <c r="C203" s="271"/>
      <c r="D203" s="271"/>
      <c r="E203" s="271"/>
      <c r="G203" s="190" t="s">
        <v>71</v>
      </c>
      <c r="H203" s="180">
        <v>277380</v>
      </c>
      <c r="I203" s="180">
        <v>270910</v>
      </c>
      <c r="J203" s="180">
        <v>548290</v>
      </c>
    </row>
    <row r="204" spans="1:10" x14ac:dyDescent="0.2">
      <c r="A204" s="271"/>
      <c r="B204" s="271"/>
      <c r="C204" s="271"/>
      <c r="D204" s="271"/>
      <c r="E204" s="271"/>
      <c r="G204" s="174" t="s">
        <v>48</v>
      </c>
      <c r="H204" s="191">
        <v>284754</v>
      </c>
      <c r="I204" s="191">
        <v>273690</v>
      </c>
      <c r="J204" s="191">
        <v>558444</v>
      </c>
    </row>
    <row r="205" spans="1:10" x14ac:dyDescent="0.2">
      <c r="A205" s="271"/>
      <c r="B205" s="271"/>
      <c r="C205" s="271"/>
      <c r="D205" s="271"/>
      <c r="E205" s="271"/>
      <c r="G205" s="174" t="s">
        <v>51</v>
      </c>
      <c r="H205" s="191">
        <v>317315</v>
      </c>
      <c r="I205" s="174">
        <v>301270</v>
      </c>
      <c r="J205" s="174">
        <v>618585</v>
      </c>
    </row>
    <row r="206" spans="1:10" x14ac:dyDescent="0.2">
      <c r="A206" s="271"/>
      <c r="B206" s="271"/>
      <c r="C206" s="271"/>
      <c r="D206" s="271"/>
      <c r="E206" s="271"/>
    </row>
    <row r="208" spans="1:10" s="271" customFormat="1" x14ac:dyDescent="0.2">
      <c r="A208" s="686"/>
      <c r="B208" s="686"/>
    </row>
    <row r="209" spans="1:2" s="271" customFormat="1" x14ac:dyDescent="0.2">
      <c r="A209" s="686"/>
      <c r="B209" s="686"/>
    </row>
    <row r="210" spans="1:2" s="271" customFormat="1" x14ac:dyDescent="0.2">
      <c r="A210" s="686"/>
      <c r="B210" s="686"/>
    </row>
    <row r="211" spans="1:2" s="271" customFormat="1" x14ac:dyDescent="0.2">
      <c r="A211" s="270"/>
    </row>
    <row r="212" spans="1:2" s="271" customFormat="1" x14ac:dyDescent="0.2"/>
    <row r="213" spans="1:2" s="271" customFormat="1" x14ac:dyDescent="0.2">
      <c r="A213" s="687"/>
    </row>
    <row r="214" spans="1:2" s="271" customFormat="1" x14ac:dyDescent="0.2"/>
    <row r="215" spans="1:2" s="271" customFormat="1" x14ac:dyDescent="0.2"/>
    <row r="216" spans="1:2" s="271" customFormat="1" x14ac:dyDescent="0.2"/>
    <row r="217" spans="1:2" s="271" customFormat="1" x14ac:dyDescent="0.2"/>
    <row r="218" spans="1:2" s="271" customFormat="1" x14ac:dyDescent="0.2"/>
    <row r="219" spans="1:2" s="271" customFormat="1" x14ac:dyDescent="0.2"/>
    <row r="220" spans="1:2" s="271" customFormat="1" x14ac:dyDescent="0.2"/>
    <row r="221" spans="1:2" s="271" customFormat="1" x14ac:dyDescent="0.2"/>
    <row r="222" spans="1:2" s="271" customFormat="1" x14ac:dyDescent="0.2"/>
    <row r="223" spans="1:2" s="271" customFormat="1" x14ac:dyDescent="0.2"/>
    <row r="224" spans="1:2" s="271" customFormat="1" x14ac:dyDescent="0.2"/>
    <row r="225" spans="1:8" s="271" customFormat="1" x14ac:dyDescent="0.2"/>
    <row r="226" spans="1:8" s="271" customFormat="1" x14ac:dyDescent="0.2"/>
    <row r="227" spans="1:8" s="271" customFormat="1" x14ac:dyDescent="0.2"/>
    <row r="228" spans="1:8" s="271" customFormat="1" x14ac:dyDescent="0.2">
      <c r="A228" s="686"/>
      <c r="D228" s="686"/>
    </row>
    <row r="229" spans="1:8" s="271" customFormat="1" x14ac:dyDescent="0.2">
      <c r="A229" s="686"/>
      <c r="D229" s="686"/>
    </row>
    <row r="230" spans="1:8" s="271" customFormat="1" x14ac:dyDescent="0.2"/>
    <row r="231" spans="1:8" s="271" customFormat="1" x14ac:dyDescent="0.2">
      <c r="A231" s="270"/>
    </row>
    <row r="232" spans="1:8" s="271" customFormat="1" x14ac:dyDescent="0.2">
      <c r="B232" s="687"/>
    </row>
    <row r="233" spans="1:8" s="271" customFormat="1" x14ac:dyDescent="0.2">
      <c r="F233" s="712"/>
      <c r="G233" s="712"/>
      <c r="H233" s="712"/>
    </row>
    <row r="234" spans="1:8" s="271" customFormat="1" x14ac:dyDescent="0.2"/>
    <row r="235" spans="1:8" s="271" customFormat="1" x14ac:dyDescent="0.2"/>
    <row r="236" spans="1:8" s="271" customFormat="1" x14ac:dyDescent="0.2"/>
    <row r="237" spans="1:8" s="271" customFormat="1" x14ac:dyDescent="0.2"/>
    <row r="238" spans="1:8" s="271" customFormat="1" x14ac:dyDescent="0.2"/>
    <row r="239" spans="1:8" s="271" customFormat="1" x14ac:dyDescent="0.2"/>
    <row r="240" spans="1:8" s="271" customFormat="1" x14ac:dyDescent="0.2"/>
    <row r="241" spans="1:4" s="271" customFormat="1" x14ac:dyDescent="0.2"/>
    <row r="242" spans="1:4" s="271" customFormat="1" x14ac:dyDescent="0.2"/>
    <row r="243" spans="1:4" s="271" customFormat="1" x14ac:dyDescent="0.2"/>
    <row r="244" spans="1:4" s="271" customFormat="1" x14ac:dyDescent="0.2"/>
    <row r="245" spans="1:4" s="271" customFormat="1" x14ac:dyDescent="0.2">
      <c r="A245" s="686"/>
    </row>
    <row r="246" spans="1:4" s="271" customFormat="1" x14ac:dyDescent="0.2"/>
    <row r="247" spans="1:4" s="271" customFormat="1" x14ac:dyDescent="0.2"/>
    <row r="248" spans="1:4" s="271" customFormat="1" x14ac:dyDescent="0.2">
      <c r="B248" s="688"/>
      <c r="C248" s="688"/>
      <c r="D248" s="688"/>
    </row>
    <row r="249" spans="1:4" s="271" customFormat="1" x14ac:dyDescent="0.2"/>
    <row r="250" spans="1:4" s="271" customFormat="1" x14ac:dyDescent="0.2"/>
    <row r="251" spans="1:4" s="271" customFormat="1" x14ac:dyDescent="0.2"/>
    <row r="252" spans="1:4" s="271" customFormat="1" x14ac:dyDescent="0.2"/>
    <row r="253" spans="1:4" s="271" customFormat="1" x14ac:dyDescent="0.2"/>
    <row r="254" spans="1:4" s="271" customFormat="1" x14ac:dyDescent="0.2"/>
    <row r="255" spans="1:4" s="271" customFormat="1" x14ac:dyDescent="0.2"/>
    <row r="256" spans="1:4" s="271" customFormat="1" x14ac:dyDescent="0.2"/>
    <row r="257" s="271" customFormat="1" x14ac:dyDescent="0.2"/>
    <row r="258" s="271" customFormat="1" x14ac:dyDescent="0.2"/>
    <row r="259" s="271" customFormat="1" x14ac:dyDescent="0.2"/>
    <row r="260" s="271" customFormat="1" x14ac:dyDescent="0.2"/>
    <row r="261" s="271" customFormat="1" x14ac:dyDescent="0.2"/>
    <row r="262" s="271" customFormat="1" x14ac:dyDescent="0.2"/>
    <row r="263" s="271" customFormat="1" x14ac:dyDescent="0.2"/>
    <row r="264" s="271" customFormat="1" x14ac:dyDescent="0.2"/>
    <row r="265" s="271" customFormat="1" x14ac:dyDescent="0.2"/>
    <row r="266" s="271" customFormat="1" x14ac:dyDescent="0.2"/>
    <row r="267" s="271" customFormat="1" x14ac:dyDescent="0.2"/>
    <row r="268" s="271" customFormat="1" x14ac:dyDescent="0.2"/>
    <row r="269" s="271" customFormat="1" x14ac:dyDescent="0.2"/>
    <row r="270" s="271" customFormat="1" x14ac:dyDescent="0.2"/>
    <row r="271" s="271" customFormat="1" x14ac:dyDescent="0.2"/>
    <row r="272" s="271" customFormat="1" x14ac:dyDescent="0.2"/>
    <row r="273" s="271" customFormat="1" x14ac:dyDescent="0.2"/>
    <row r="274" s="271" customFormat="1" x14ac:dyDescent="0.2"/>
    <row r="275" s="271" customFormat="1" x14ac:dyDescent="0.2"/>
    <row r="276" s="271" customFormat="1" x14ac:dyDescent="0.2"/>
    <row r="277" s="271" customFormat="1" x14ac:dyDescent="0.2"/>
  </sheetData>
  <mergeCells count="3">
    <mergeCell ref="E64:G64"/>
    <mergeCell ref="F165:H165"/>
    <mergeCell ref="F233:H23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6" tint="0.39997558519241921"/>
  </sheetPr>
  <dimension ref="A1:S62"/>
  <sheetViews>
    <sheetView showGridLines="0" zoomScaleNormal="100" workbookViewId="0">
      <selection activeCell="J3" sqref="J3:K3"/>
    </sheetView>
  </sheetViews>
  <sheetFormatPr defaultRowHeight="11.25" x14ac:dyDescent="0.2"/>
  <cols>
    <col min="1" max="1" width="42.28515625" style="73" customWidth="1"/>
    <col min="2" max="2" width="8.140625" style="104" customWidth="1"/>
    <col min="3" max="3" width="11.28515625" style="73" customWidth="1"/>
    <col min="4" max="6" width="11.7109375" style="73" customWidth="1"/>
    <col min="7" max="7" width="1.7109375" style="73" customWidth="1"/>
    <col min="8" max="11" width="11.7109375" style="73" customWidth="1"/>
    <col min="12" max="12" width="2.7109375" style="73" customWidth="1"/>
    <col min="13" max="14" width="9.140625" style="73"/>
    <col min="15" max="15" width="17" style="73" hidden="1" customWidth="1"/>
    <col min="16" max="18" width="9.140625" style="73" hidden="1" customWidth="1"/>
    <col min="19" max="20" width="0" style="73" hidden="1" customWidth="1"/>
    <col min="21" max="16384" width="9.140625" style="73"/>
  </cols>
  <sheetData>
    <row r="1" spans="1:19" s="113" customFormat="1" ht="12" x14ac:dyDescent="0.2">
      <c r="A1" s="72" t="s">
        <v>40</v>
      </c>
      <c r="B1" s="112"/>
      <c r="C1" s="112"/>
      <c r="D1" s="112"/>
      <c r="E1" s="112"/>
      <c r="F1" s="112"/>
      <c r="G1" s="112"/>
      <c r="H1" s="112"/>
      <c r="I1" s="112"/>
      <c r="J1" s="112"/>
      <c r="K1" s="112"/>
      <c r="L1" s="112"/>
    </row>
    <row r="2" spans="1:19" s="114" customFormat="1" ht="13.5" x14ac:dyDescent="0.2">
      <c r="A2" s="812" t="s">
        <v>506</v>
      </c>
      <c r="B2" s="812"/>
      <c r="C2" s="108"/>
      <c r="D2" s="108"/>
      <c r="E2" s="108"/>
      <c r="I2" s="818" t="s">
        <v>1</v>
      </c>
      <c r="J2" s="819"/>
      <c r="K2" s="819"/>
      <c r="L2" s="820"/>
      <c r="O2" s="9">
        <f>IF(J3="Boys",0,IF(J3="Girls",8,16))</f>
        <v>16</v>
      </c>
      <c r="P2" s="10" t="s">
        <v>2</v>
      </c>
      <c r="Q2" s="2" t="s">
        <v>160</v>
      </c>
      <c r="R2" s="2">
        <v>2014</v>
      </c>
      <c r="S2" s="2" t="s">
        <v>156</v>
      </c>
    </row>
    <row r="3" spans="1:19" s="114" customFormat="1" ht="12.75" customHeight="1" x14ac:dyDescent="0.2">
      <c r="A3" s="115" t="s">
        <v>3</v>
      </c>
      <c r="B3" s="104"/>
      <c r="C3" s="73"/>
      <c r="D3" s="73"/>
      <c r="E3" s="73"/>
      <c r="F3" s="73"/>
      <c r="G3" s="73"/>
      <c r="H3" s="73"/>
      <c r="I3" s="116" t="s">
        <v>4</v>
      </c>
      <c r="J3" s="788" t="s">
        <v>5</v>
      </c>
      <c r="K3" s="788"/>
      <c r="L3" s="568"/>
      <c r="O3" s="114" t="str">
        <f>IF($J$4=R3,$Q$3,IF($J$4=R2,$Q$2,IF($J$4=R4,$Q$4,0)))</f>
        <v>Table5ab_2014_Method</v>
      </c>
      <c r="P3" s="16" t="s">
        <v>6</v>
      </c>
      <c r="Q3" s="2" t="s">
        <v>161</v>
      </c>
      <c r="R3" s="2">
        <v>2013</v>
      </c>
      <c r="S3" s="2" t="s">
        <v>157</v>
      </c>
    </row>
    <row r="4" spans="1:19" s="114" customFormat="1" ht="12.75" customHeight="1" x14ac:dyDescent="0.2">
      <c r="A4" s="115"/>
      <c r="B4" s="104"/>
      <c r="C4" s="73"/>
      <c r="D4" s="73"/>
      <c r="E4" s="73"/>
      <c r="F4" s="73"/>
      <c r="G4" s="73"/>
      <c r="H4" s="73"/>
      <c r="I4" s="116" t="s">
        <v>7</v>
      </c>
      <c r="J4" s="788">
        <v>2014</v>
      </c>
      <c r="K4" s="788"/>
      <c r="L4" s="567" t="str">
        <f>IF(J4=2014,"2",IF(J4=2013,"3,4",IF(J4="2014 best entry","5",0)))</f>
        <v>2</v>
      </c>
      <c r="O4" s="114" t="str">
        <f>IF($J$4=R3,$S$3,IF($J$4=R2,$S$2,IF($J$4=R4,S4,0)))</f>
        <v>Denominators_2014Method</v>
      </c>
      <c r="P4" s="10" t="s">
        <v>5</v>
      </c>
      <c r="Q4" s="2" t="s">
        <v>162</v>
      </c>
      <c r="R4" s="114" t="s">
        <v>459</v>
      </c>
      <c r="S4" s="2" t="s">
        <v>158</v>
      </c>
    </row>
    <row r="5" spans="1:19" s="114" customFormat="1" ht="12.75" customHeight="1" x14ac:dyDescent="0.2">
      <c r="A5" s="115"/>
      <c r="B5" s="104"/>
      <c r="C5" s="73"/>
      <c r="D5" s="73"/>
      <c r="E5" s="73"/>
      <c r="F5" s="73"/>
      <c r="G5" s="73"/>
      <c r="H5" s="73"/>
      <c r="I5" s="73"/>
      <c r="J5" s="117"/>
      <c r="K5" s="85"/>
      <c r="L5" s="659"/>
    </row>
    <row r="6" spans="1:19" s="114" customFormat="1" ht="33.75" customHeight="1" x14ac:dyDescent="0.2">
      <c r="A6" s="799" t="str">
        <f>IF(J3="All", "All pupils",J3)</f>
        <v>All pupils</v>
      </c>
      <c r="B6" s="816" t="s">
        <v>41</v>
      </c>
      <c r="C6" s="813" t="s">
        <v>42</v>
      </c>
      <c r="D6" s="813"/>
      <c r="E6" s="813"/>
      <c r="F6" s="813"/>
      <c r="G6" s="118"/>
      <c r="H6" s="813" t="s">
        <v>43</v>
      </c>
      <c r="I6" s="813"/>
      <c r="J6" s="813"/>
      <c r="K6" s="813"/>
      <c r="L6" s="659"/>
    </row>
    <row r="7" spans="1:19" s="114" customFormat="1" ht="66" customHeight="1" x14ac:dyDescent="0.2">
      <c r="A7" s="800"/>
      <c r="B7" s="817"/>
      <c r="C7" s="662" t="s">
        <v>606</v>
      </c>
      <c r="D7" s="119" t="s">
        <v>582</v>
      </c>
      <c r="E7" s="119" t="s">
        <v>583</v>
      </c>
      <c r="F7" s="119" t="s">
        <v>585</v>
      </c>
      <c r="G7" s="119"/>
      <c r="H7" s="657" t="s">
        <v>606</v>
      </c>
      <c r="I7" s="119" t="s">
        <v>584</v>
      </c>
      <c r="J7" s="119" t="s">
        <v>583</v>
      </c>
      <c r="K7" s="119" t="s">
        <v>585</v>
      </c>
      <c r="L7" s="659"/>
    </row>
    <row r="8" spans="1:19" s="114" customFormat="1" ht="5.25" customHeight="1" x14ac:dyDescent="0.2">
      <c r="A8" s="89"/>
      <c r="B8" s="120"/>
    </row>
    <row r="9" spans="1:19" ht="12" customHeight="1" x14ac:dyDescent="0.2">
      <c r="A9" s="94" t="s">
        <v>586</v>
      </c>
      <c r="B9" s="121">
        <f ca="1">IF($J$3="All",VLOOKUP($A9,INDIRECT($O$3),28,0),IF($J$3="Boys",VLOOKUP($A9,INDIRECT($O$3),26,0),IF($J$3="Girls",VLOOKUP($A9,INDIRECT($O$3),27,0),0)))</f>
        <v>548290</v>
      </c>
      <c r="C9" s="122">
        <f ca="1">VLOOKUP($A9,INDIRECT($O$3),$O$2+2,0)</f>
        <v>58.5</v>
      </c>
      <c r="D9" s="122">
        <f ca="1">VLOOKUP($A9,INDIRECT($O$3),$O$2+3,0)</f>
        <v>60.6</v>
      </c>
      <c r="E9" s="122">
        <f ca="1">VLOOKUP($A9,INDIRECT($O$3),$O$2+4,0)</f>
        <v>65.099999999999994</v>
      </c>
      <c r="F9" s="122">
        <f ca="1">VLOOKUP($A9,INDIRECT($O$3),$O$2+5,0)</f>
        <v>66.8</v>
      </c>
      <c r="H9" s="122">
        <f ca="1">VLOOKUP($A9,INDIRECT($O$3),$O$2+6,0)</f>
        <v>53.1</v>
      </c>
      <c r="I9" s="122">
        <f ca="1">VLOOKUP($A9,INDIRECT($O$3),$O$2+7,0)</f>
        <v>54.7</v>
      </c>
      <c r="J9" s="122">
        <f ca="1">VLOOKUP($A9,INDIRECT($O$3),$O$2+8,0)</f>
        <v>56.9</v>
      </c>
      <c r="K9" s="122">
        <f ca="1">VLOOKUP($A9,INDIRECT($O$3),$O$2+9,0)</f>
        <v>57.6</v>
      </c>
    </row>
    <row r="10" spans="1:19" ht="8.25" customHeight="1" x14ac:dyDescent="0.2">
      <c r="A10" s="94"/>
      <c r="B10" s="121"/>
      <c r="C10" s="122"/>
      <c r="D10" s="122"/>
      <c r="E10" s="122"/>
      <c r="F10" s="122"/>
      <c r="H10" s="122"/>
      <c r="I10" s="122"/>
      <c r="J10" s="122"/>
      <c r="K10" s="122"/>
    </row>
    <row r="11" spans="1:19" ht="11.25" customHeight="1" x14ac:dyDescent="0.2">
      <c r="A11" s="123" t="s">
        <v>587</v>
      </c>
      <c r="B11" s="121">
        <f ca="1">IF($J$3="All",VLOOKUP($A11,INDIRECT($O$3),28,0),IF($J$3="Boys",VLOOKUP($A11,INDIRECT($O$3),26,0),IF($J$3="Girls",VLOOKUP($A11,INDIRECT($O$3),27,0),0)))</f>
        <v>242583</v>
      </c>
      <c r="C11" s="122">
        <f ca="1">VLOOKUP($A11,INDIRECT($O$3),$O$2+2,0)</f>
        <v>57</v>
      </c>
      <c r="D11" s="122">
        <f ca="1">VLOOKUP($A11,INDIRECT($O$3),$O$2+3,0)</f>
        <v>58.9</v>
      </c>
      <c r="E11" s="122">
        <f ca="1">VLOOKUP($A11,INDIRECT($O$3),$O$2+4,0)</f>
        <v>63.3</v>
      </c>
      <c r="F11" s="122">
        <f ca="1">VLOOKUP($A11,INDIRECT($O$3),$O$2+5,0)</f>
        <v>65</v>
      </c>
      <c r="H11" s="122">
        <f ca="1">VLOOKUP($A11,INDIRECT($O$3),$O$2+6,0)</f>
        <v>51.4</v>
      </c>
      <c r="I11" s="122">
        <f ca="1">VLOOKUP($A11,INDIRECT($O$3),$O$2+7,0)</f>
        <v>52.7</v>
      </c>
      <c r="J11" s="122">
        <f ca="1">VLOOKUP($A11,INDIRECT($O$3),$O$2+8,0)</f>
        <v>54.7</v>
      </c>
      <c r="K11" s="122">
        <f ca="1">VLOOKUP($A11,INDIRECT($O$3),$O$2+9,0)</f>
        <v>55.4</v>
      </c>
    </row>
    <row r="12" spans="1:19" ht="11.25" customHeight="1" x14ac:dyDescent="0.2">
      <c r="A12" s="124"/>
      <c r="B12" s="121"/>
    </row>
    <row r="13" spans="1:19" ht="11.25" customHeight="1" x14ac:dyDescent="0.2">
      <c r="A13" s="124" t="s">
        <v>588</v>
      </c>
      <c r="B13" s="121">
        <f ca="1">IF($J$3="All",VLOOKUP($A13,INDIRECT($O$3),28,0),IF($J$3="Boys",VLOOKUP($A13,INDIRECT($O$3),26,0),IF($J$3="Girls",VLOOKUP($A13,INDIRECT($O$3),27,0),0)))</f>
        <v>305159</v>
      </c>
      <c r="C13" s="122">
        <f ca="1">VLOOKUP($A13,INDIRECT($O$3),$O$2+2,0)</f>
        <v>59.7</v>
      </c>
      <c r="D13" s="122">
        <f ca="1">VLOOKUP($A13,INDIRECT($O$3),$O$2+3,0)</f>
        <v>62</v>
      </c>
      <c r="E13" s="122">
        <f ca="1">VLOOKUP($A13,INDIRECT($O$3),$O$2+4,0)</f>
        <v>66.5</v>
      </c>
      <c r="F13" s="122">
        <f ca="1">VLOOKUP($A13,INDIRECT($O$3),$O$2+5,0)</f>
        <v>68.099999999999994</v>
      </c>
      <c r="H13" s="122">
        <f ca="1">VLOOKUP($A13,INDIRECT($O$3),$O$2+6,0)</f>
        <v>54.5</v>
      </c>
      <c r="I13" s="122">
        <f ca="1">VLOOKUP($A13,INDIRECT($O$3),$O$2+7,0)</f>
        <v>56.2</v>
      </c>
      <c r="J13" s="122">
        <f ca="1">VLOOKUP($A13,INDIRECT($O$3),$O$2+8,0)</f>
        <v>58.5</v>
      </c>
      <c r="K13" s="122">
        <f ca="1">VLOOKUP($A13,INDIRECT($O$3),$O$2+9,0)</f>
        <v>59.3</v>
      </c>
    </row>
    <row r="14" spans="1:19" ht="11.25" customHeight="1" x14ac:dyDescent="0.2">
      <c r="A14" s="125"/>
      <c r="B14" s="121"/>
    </row>
    <row r="15" spans="1:19" ht="11.25" customHeight="1" x14ac:dyDescent="0.2">
      <c r="A15" s="126" t="s">
        <v>589</v>
      </c>
      <c r="B15" s="121">
        <f ca="1">IF($J$3="All",VLOOKUP($A15,INDIRECT($O$3),28,0),IF($J$3="Boys",VLOOKUP($A15,INDIRECT($O$3),26,0),IF($J$3="Girls",VLOOKUP($A15,INDIRECT($O$3),27,0),0)))</f>
        <v>70838</v>
      </c>
      <c r="C15" s="122">
        <f ca="1">VLOOKUP($A15,INDIRECT($O$3),$O$2+2,0)</f>
        <v>40</v>
      </c>
      <c r="D15" s="122">
        <f ca="1">VLOOKUP($A15,INDIRECT($O$3),$O$2+3,0)</f>
        <v>43.6</v>
      </c>
      <c r="E15" s="122">
        <f ca="1">VLOOKUP($A15,INDIRECT($O$3),$O$2+4,0)</f>
        <v>51.2</v>
      </c>
      <c r="F15" s="122">
        <f ca="1">VLOOKUP($A15,INDIRECT($O$3),$O$2+5,0)</f>
        <v>53.4</v>
      </c>
      <c r="H15" s="122">
        <f ca="1">VLOOKUP($A15,INDIRECT($O$3),$O$2+6,0)</f>
        <v>36.6</v>
      </c>
      <c r="I15" s="122">
        <f ca="1">VLOOKUP($A15,INDIRECT($O$3),$O$2+7,0)</f>
        <v>39.6</v>
      </c>
      <c r="J15" s="122">
        <f ca="1">VLOOKUP($A15,INDIRECT($O$3),$O$2+8,0)</f>
        <v>44.1</v>
      </c>
      <c r="K15" s="122">
        <f ca="1">VLOOKUP($A15,INDIRECT($O$3),$O$2+9,0)</f>
        <v>45.3</v>
      </c>
    </row>
    <row r="16" spans="1:19" ht="11.25" customHeight="1" x14ac:dyDescent="0.2">
      <c r="A16" s="126"/>
      <c r="B16" s="121"/>
    </row>
    <row r="17" spans="1:16" ht="11.25" customHeight="1" x14ac:dyDescent="0.2">
      <c r="A17" s="126" t="s">
        <v>590</v>
      </c>
      <c r="B17" s="121">
        <f ca="1">IF($J$3="All",VLOOKUP($A17,INDIRECT($O$3),28,0),IF($J$3="Boys",VLOOKUP($A17,INDIRECT($O$3),26,0),IF($J$3="Girls",VLOOKUP($A17,INDIRECT($O$3),27,0),0)))</f>
        <v>232937</v>
      </c>
      <c r="C17" s="122">
        <f ca="1">VLOOKUP($A17,INDIRECT($O$3),$O$2+2,0)</f>
        <v>65.8</v>
      </c>
      <c r="D17" s="122">
        <f ca="1">VLOOKUP($A17,INDIRECT($O$3),$O$2+3,0)</f>
        <v>67.7</v>
      </c>
      <c r="E17" s="122">
        <f ca="1">VLOOKUP($A17,INDIRECT($O$3),$O$2+4,0)</f>
        <v>71.2</v>
      </c>
      <c r="F17" s="122">
        <f ca="1">VLOOKUP($A17,INDIRECT($O$3),$O$2+5,0)</f>
        <v>72.7</v>
      </c>
      <c r="H17" s="122">
        <f ca="1">VLOOKUP($A17,INDIRECT($O$3),$O$2+6,0)</f>
        <v>60.1</v>
      </c>
      <c r="I17" s="122">
        <f ca="1">VLOOKUP($A17,INDIRECT($O$3),$O$2+7,0)</f>
        <v>61.4</v>
      </c>
      <c r="J17" s="122">
        <f ca="1">VLOOKUP($A17,INDIRECT($O$3),$O$2+8,0)</f>
        <v>63</v>
      </c>
      <c r="K17" s="122">
        <f ca="1">VLOOKUP($A17,INDIRECT($O$3),$O$2+9,0)</f>
        <v>63.6</v>
      </c>
    </row>
    <row r="18" spans="1:16" ht="11.25" customHeight="1" x14ac:dyDescent="0.2">
      <c r="A18" s="127"/>
      <c r="B18" s="121"/>
    </row>
    <row r="19" spans="1:16" ht="11.25" customHeight="1" x14ac:dyDescent="0.2">
      <c r="A19" s="128" t="s">
        <v>58</v>
      </c>
      <c r="B19" s="121">
        <f ca="1">IF($J$3="All",VLOOKUP($A19,INDIRECT($O$3),28,0),IF($J$3="Boys",VLOOKUP($A19,INDIRECT($O$3),26,0),IF($J$3="Girls",VLOOKUP($A19,INDIRECT($O$3),27,0),0)))</f>
        <v>554</v>
      </c>
      <c r="C19" s="122">
        <f ca="1">VLOOKUP($A19,INDIRECT($O$3),$O$2+2,0)</f>
        <v>65.3</v>
      </c>
      <c r="D19" s="122">
        <f ca="1">VLOOKUP($A19,INDIRECT($O$3),$O$2+3,0)</f>
        <v>68.099999999999994</v>
      </c>
      <c r="E19" s="122">
        <f ca="1">VLOOKUP($A19,INDIRECT($O$3),$O$2+4,0)</f>
        <v>68.599999999999994</v>
      </c>
      <c r="F19" s="122">
        <f ca="1">VLOOKUP($A19,INDIRECT($O$3),$O$2+5,0)</f>
        <v>69.3</v>
      </c>
      <c r="H19" s="122">
        <f ca="1">VLOOKUP($A19,INDIRECT($O$3),$O$2+6,0)</f>
        <v>56.9</v>
      </c>
      <c r="I19" s="122">
        <f ca="1">VLOOKUP($A19,INDIRECT($O$3),$O$2+7,0)</f>
        <v>58.3</v>
      </c>
      <c r="J19" s="122">
        <f ca="1">VLOOKUP($A19,INDIRECT($O$3),$O$2+8,0)</f>
        <v>58.5</v>
      </c>
      <c r="K19" s="122">
        <f ca="1">VLOOKUP($A19,INDIRECT($O$3),$O$2+9,0)</f>
        <v>58.7</v>
      </c>
    </row>
    <row r="20" spans="1:16" ht="11.25" customHeight="1" x14ac:dyDescent="0.2">
      <c r="A20" s="128"/>
      <c r="B20" s="121"/>
      <c r="C20" s="122"/>
      <c r="D20" s="122"/>
      <c r="E20" s="122"/>
      <c r="F20" s="122"/>
      <c r="H20" s="122"/>
      <c r="I20" s="122"/>
      <c r="J20" s="122"/>
      <c r="K20" s="122"/>
    </row>
    <row r="21" spans="1:16" ht="11.25" customHeight="1" x14ac:dyDescent="0.2">
      <c r="A21" s="128" t="s">
        <v>653</v>
      </c>
      <c r="B21" s="121">
        <f ca="1">IF($J$3="All",VLOOKUP($A21,INDIRECT($O$3),28,0),IF($J$3="Boys",VLOOKUP($A21,INDIRECT($O$3),26,0),IF($J$3="Girls",VLOOKUP($A21,INDIRECT($O$3),27,0),0)))</f>
        <v>290</v>
      </c>
      <c r="C21" s="122">
        <f ca="1">VLOOKUP($A21,INDIRECT($O$3),$O$2+2,0)</f>
        <v>43.8</v>
      </c>
      <c r="D21" s="122">
        <f ca="1">VLOOKUP($A21,INDIRECT($O$3),$O$2+3,0)</f>
        <v>44.8</v>
      </c>
      <c r="E21" s="122">
        <f ca="1">VLOOKUP($A21,INDIRECT($O$3),$O$2+4,0)</f>
        <v>45.5</v>
      </c>
      <c r="F21" s="122">
        <f ca="1">VLOOKUP($A21,INDIRECT($O$3),$O$2+5,0)</f>
        <v>54.5</v>
      </c>
      <c r="H21" s="122">
        <f ca="1">VLOOKUP($A21,INDIRECT($O$3),$O$2+6,0)</f>
        <v>42.4</v>
      </c>
      <c r="I21" s="122">
        <f ca="1">VLOOKUP($A21,INDIRECT($O$3),$O$2+7,0)</f>
        <v>42.8</v>
      </c>
      <c r="J21" s="122">
        <f ca="1">VLOOKUP($A21,INDIRECT($O$3),$O$2+8,0)</f>
        <v>43.1</v>
      </c>
      <c r="K21" s="122">
        <f ca="1">VLOOKUP($A21,INDIRECT($O$3),$O$2+9,0)</f>
        <v>48.3</v>
      </c>
    </row>
    <row r="22" spans="1:16" ht="11.25" customHeight="1" x14ac:dyDescent="0.2">
      <c r="A22" s="128"/>
      <c r="B22" s="121"/>
      <c r="C22" s="122"/>
      <c r="D22" s="122"/>
      <c r="E22" s="122"/>
      <c r="F22" s="122"/>
      <c r="H22" s="122"/>
      <c r="I22" s="122"/>
      <c r="J22" s="122"/>
      <c r="K22" s="122"/>
    </row>
    <row r="23" spans="1:16" ht="11.25" customHeight="1" x14ac:dyDescent="0.2">
      <c r="A23" s="128" t="s">
        <v>654</v>
      </c>
      <c r="B23" s="121">
        <f ca="1">IF($J$3="All",VLOOKUP($A23,INDIRECT($O$3),28,0),IF($J$3="Boys",VLOOKUP($A23,INDIRECT($O$3),26,0),IF($J$3="Girls",VLOOKUP($A23,INDIRECT($O$3),27,0),0)))</f>
        <v>540</v>
      </c>
      <c r="C23" s="122">
        <f ca="1">VLOOKUP($A23,INDIRECT($O$3),$O$2+2,0)</f>
        <v>16.5</v>
      </c>
      <c r="D23" s="122">
        <f ca="1">VLOOKUP($A23,INDIRECT($O$3),$O$2+3,0)</f>
        <v>17.2</v>
      </c>
      <c r="E23" s="122">
        <f ca="1">VLOOKUP($A23,INDIRECT($O$3),$O$2+4,0)</f>
        <v>23</v>
      </c>
      <c r="F23" s="122">
        <f ca="1">VLOOKUP($A23,INDIRECT($O$3),$O$2+5,0)</f>
        <v>24.4</v>
      </c>
      <c r="H23" s="122">
        <f ca="1">VLOOKUP($A23,INDIRECT($O$3),$O$2+6,0)</f>
        <v>15</v>
      </c>
      <c r="I23" s="122">
        <f ca="1">VLOOKUP($A23,INDIRECT($O$3),$O$2+7,0)</f>
        <v>15.7</v>
      </c>
      <c r="J23" s="122">
        <f ca="1">VLOOKUP($A23,INDIRECT($O$3),$O$2+8,0)</f>
        <v>18.899999999999999</v>
      </c>
      <c r="K23" s="122">
        <f ca="1">VLOOKUP($A23,INDIRECT($O$3),$O$2+9,0)</f>
        <v>20</v>
      </c>
    </row>
    <row r="24" spans="1:16" ht="11.25" customHeight="1" x14ac:dyDescent="0.2">
      <c r="A24" s="127"/>
      <c r="B24" s="121"/>
    </row>
    <row r="25" spans="1:16" ht="11.25" customHeight="1" x14ac:dyDescent="0.2">
      <c r="A25" s="94" t="s">
        <v>591</v>
      </c>
      <c r="B25" s="121">
        <f ca="1">IF($J$3="All",VLOOKUP($A25,INDIRECT($O$3),28,0),IF($J$3="Boys",VLOOKUP($A25,INDIRECT($O$3),26,0),IF($J$3="Girls",VLOOKUP($A25,INDIRECT($O$3),27,0),0)))</f>
        <v>10154</v>
      </c>
      <c r="C25" s="122">
        <f ca="1">VLOOKUP($A25,INDIRECT($O$3),$O$2+2,0)</f>
        <v>0.4</v>
      </c>
      <c r="D25" s="122">
        <f ca="1">VLOOKUP($A25,INDIRECT($O$3),$O$2+3,0)</f>
        <v>0.4</v>
      </c>
      <c r="E25" s="122">
        <f ca="1">VLOOKUP($A25,INDIRECT($O$3),$O$2+4,0)</f>
        <v>0.4</v>
      </c>
      <c r="F25" s="122">
        <f ca="1">VLOOKUP($A25,INDIRECT($O$3),$O$2+5,0)</f>
        <v>0.5</v>
      </c>
      <c r="H25" s="122">
        <f ca="1">VLOOKUP($A25,INDIRECT($O$3),$O$2+6,0)</f>
        <v>0.3</v>
      </c>
      <c r="I25" s="122">
        <f ca="1">VLOOKUP($A25,INDIRECT($O$3),$O$2+7,0)</f>
        <v>0.3</v>
      </c>
      <c r="J25" s="122">
        <f ca="1">VLOOKUP($A25,INDIRECT($O$3),$O$2+8,0)</f>
        <v>0.3</v>
      </c>
      <c r="K25" s="122">
        <f ca="1">VLOOKUP($A25,INDIRECT($O$3),$O$2+9,0)</f>
        <v>0.3</v>
      </c>
    </row>
    <row r="26" spans="1:16" s="129" customFormat="1" ht="8.25" customHeight="1" x14ac:dyDescent="0.2">
      <c r="A26" s="124"/>
      <c r="B26" s="121"/>
      <c r="M26" s="73"/>
      <c r="N26" s="73"/>
      <c r="O26" s="73"/>
      <c r="P26" s="73"/>
    </row>
    <row r="27" spans="1:16" s="129" customFormat="1" ht="11.25" customHeight="1" x14ac:dyDescent="0.2">
      <c r="A27" s="130" t="s">
        <v>592</v>
      </c>
      <c r="B27" s="121">
        <f ca="1">IF($J$3="All",VLOOKUP($A27,INDIRECT($O$3),28,0),IF($J$3="Boys",VLOOKUP($A27,INDIRECT($O$3),26,0),IF($J$3="Girls",VLOOKUP($A27,INDIRECT($O$3),27,0),0)))</f>
        <v>558444</v>
      </c>
      <c r="C27" s="122">
        <f ca="1">VLOOKUP($A27,INDIRECT($O$3),$O$2+2,0)</f>
        <v>57.5</v>
      </c>
      <c r="D27" s="122">
        <f ca="1">VLOOKUP($A27,INDIRECT($O$3),$O$2+3,0)</f>
        <v>59.5</v>
      </c>
      <c r="E27" s="122">
        <f ca="1">VLOOKUP($A27,INDIRECT($O$3),$O$2+4,0)</f>
        <v>63.9</v>
      </c>
      <c r="F27" s="122">
        <f ca="1">VLOOKUP($A27,INDIRECT($O$3),$O$2+5,0)</f>
        <v>65.5</v>
      </c>
      <c r="G27" s="73"/>
      <c r="H27" s="122">
        <f ca="1">VLOOKUP($A27,INDIRECT($O$3),$O$2+6,0)</f>
        <v>52.2</v>
      </c>
      <c r="I27" s="122">
        <f ca="1">VLOOKUP($A27,INDIRECT($O$3),$O$2+7,0)</f>
        <v>53.7</v>
      </c>
      <c r="J27" s="122">
        <f ca="1">VLOOKUP($A27,INDIRECT($O$3),$O$2+8,0)</f>
        <v>55.9</v>
      </c>
      <c r="K27" s="122">
        <f ca="1">VLOOKUP($A27,INDIRECT($O$3),$O$2+9,0)</f>
        <v>56.6</v>
      </c>
      <c r="M27" s="73"/>
      <c r="N27" s="73"/>
      <c r="O27" s="73"/>
      <c r="P27" s="73"/>
    </row>
    <row r="28" spans="1:16" s="129" customFormat="1" ht="8.25" customHeight="1" x14ac:dyDescent="0.2">
      <c r="A28" s="94"/>
      <c r="B28" s="121"/>
      <c r="M28" s="73"/>
      <c r="N28" s="73"/>
      <c r="O28" s="73"/>
      <c r="P28" s="73"/>
    </row>
    <row r="29" spans="1:16" s="129" customFormat="1" ht="33.75" customHeight="1" x14ac:dyDescent="0.2">
      <c r="A29" s="131" t="s">
        <v>24</v>
      </c>
      <c r="B29" s="121">
        <f ca="1">IF($J$3="All",VLOOKUP($A29,INDIRECT($O$3),28,0),IF($J$3="Boys",VLOOKUP($A29,INDIRECT($O$3),26,0),IF($J$3="Girls",VLOOKUP($A29,INDIRECT($O$3),27,0),0)))</f>
        <v>9135</v>
      </c>
      <c r="C29" s="122">
        <f ca="1">VLOOKUP($A29,INDIRECT($O$3),$O$2+2,0)</f>
        <v>1.4</v>
      </c>
      <c r="D29" s="122">
        <f ca="1">VLOOKUP($A29,INDIRECT($O$3),$O$2+3,0)</f>
        <v>1.6</v>
      </c>
      <c r="E29" s="122">
        <f ca="1">VLOOKUP($A29,INDIRECT($O$3),$O$2+4,0)</f>
        <v>1.9</v>
      </c>
      <c r="F29" s="122">
        <f ca="1">VLOOKUP($A29,INDIRECT($O$3),$O$2+5,0)</f>
        <v>2.1</v>
      </c>
      <c r="G29" s="73"/>
      <c r="H29" s="122">
        <f ca="1">VLOOKUP($A29,INDIRECT($O$3),$O$2+6,0)</f>
        <v>1</v>
      </c>
      <c r="I29" s="122">
        <f ca="1">VLOOKUP($A29,INDIRECT($O$3),$O$2+7,0)</f>
        <v>1.1000000000000001</v>
      </c>
      <c r="J29" s="122">
        <f ca="1">VLOOKUP($A29,INDIRECT($O$3),$O$2+8,0)</f>
        <v>1.3</v>
      </c>
      <c r="K29" s="122">
        <f ca="1">VLOOKUP($A29,INDIRECT($O$3),$O$2+9,0)</f>
        <v>1.3</v>
      </c>
      <c r="M29" s="73"/>
      <c r="N29" s="73"/>
      <c r="O29" s="73"/>
      <c r="P29" s="73"/>
    </row>
    <row r="30" spans="1:16" s="129" customFormat="1" ht="8.25" customHeight="1" x14ac:dyDescent="0.2">
      <c r="A30" s="94"/>
      <c r="B30" s="121"/>
      <c r="M30" s="73"/>
      <c r="N30" s="73"/>
      <c r="O30" s="73"/>
      <c r="P30" s="73"/>
    </row>
    <row r="31" spans="1:16" s="129" customFormat="1" ht="34.5" customHeight="1" x14ac:dyDescent="0.2">
      <c r="A31" s="132" t="s">
        <v>25</v>
      </c>
      <c r="B31" s="121">
        <f ca="1">IF($J$3="All",VLOOKUP($A31,INDIRECT($O$3),28,0),IF($J$3="Boys",VLOOKUP($A31,INDIRECT($O$3),26,0),IF($J$3="Girls",VLOOKUP($A31,INDIRECT($O$3),27,0),0)))</f>
        <v>567579</v>
      </c>
      <c r="C31" s="122">
        <f ca="1">VLOOKUP($A31,INDIRECT($O$3),$O$2+2,0)</f>
        <v>56.6</v>
      </c>
      <c r="D31" s="122">
        <f ca="1">VLOOKUP($A31,INDIRECT($O$3),$O$2+3,0)</f>
        <v>58.6</v>
      </c>
      <c r="E31" s="122">
        <f ca="1">VLOOKUP($A31,INDIRECT($O$3),$O$2+4,0)</f>
        <v>62.9</v>
      </c>
      <c r="F31" s="122">
        <f ca="1">VLOOKUP($A31,INDIRECT($O$3),$O$2+5,0)</f>
        <v>64.5</v>
      </c>
      <c r="G31" s="73"/>
      <c r="H31" s="122">
        <f ca="1">VLOOKUP($A31,INDIRECT($O$3),$O$2+6,0)</f>
        <v>51.4</v>
      </c>
      <c r="I31" s="122">
        <f ca="1">VLOOKUP($A31,INDIRECT($O$3),$O$2+7,0)</f>
        <v>52.9</v>
      </c>
      <c r="J31" s="122">
        <f ca="1">VLOOKUP($A31,INDIRECT($O$3),$O$2+8,0)</f>
        <v>55</v>
      </c>
      <c r="K31" s="122">
        <f ca="1">VLOOKUP($A31,INDIRECT($O$3),$O$2+9,0)</f>
        <v>55.7</v>
      </c>
      <c r="M31" s="73"/>
      <c r="N31" s="73"/>
      <c r="O31" s="73"/>
      <c r="P31" s="73"/>
    </row>
    <row r="32" spans="1:16" s="129" customFormat="1" ht="8.25" customHeight="1" x14ac:dyDescent="0.2">
      <c r="A32" s="94"/>
      <c r="B32" s="121"/>
      <c r="M32" s="73"/>
      <c r="N32" s="73"/>
      <c r="O32" s="73"/>
      <c r="P32" s="73"/>
    </row>
    <row r="33" spans="1:16" s="129" customFormat="1" ht="11.25" customHeight="1" x14ac:dyDescent="0.2">
      <c r="A33" s="94" t="s">
        <v>26</v>
      </c>
      <c r="B33" s="121">
        <f ca="1">IF($J$3="All",VLOOKUP($A33,INDIRECT($O$3),28,0),IF($J$3="Boys",VLOOKUP($A33,INDIRECT($O$3),26,0),IF($J$3="Girls",VLOOKUP($A33,INDIRECT($O$3),27,0),0)))</f>
        <v>571</v>
      </c>
      <c r="C33" s="122">
        <f ca="1">VLOOKUP($A33,INDIRECT($O$3),$O$2+2,0)</f>
        <v>3</v>
      </c>
      <c r="D33" s="122">
        <f ca="1">VLOOKUP($A33,INDIRECT($O$3),$O$2+3,0)</f>
        <v>3.3</v>
      </c>
      <c r="E33" s="122">
        <f ca="1">VLOOKUP($A33,INDIRECT($O$3),$O$2+4,0)</f>
        <v>3.3</v>
      </c>
      <c r="F33" s="122">
        <f ca="1">VLOOKUP($A33,INDIRECT($O$3),$O$2+5,0)</f>
        <v>3.7</v>
      </c>
      <c r="G33" s="73"/>
      <c r="H33" s="122">
        <f ca="1">VLOOKUP($A33,INDIRECT($O$3),$O$2+6,0)</f>
        <v>2.2999999999999998</v>
      </c>
      <c r="I33" s="122">
        <f ca="1">VLOOKUP($A33,INDIRECT($O$3),$O$2+7,0)</f>
        <v>2.6</v>
      </c>
      <c r="J33" s="122">
        <f ca="1">VLOOKUP($A33,INDIRECT($O$3),$O$2+8,0)</f>
        <v>2.6</v>
      </c>
      <c r="K33" s="122">
        <f ca="1">VLOOKUP($A33,INDIRECT($O$3),$O$2+9,0)</f>
        <v>2.6</v>
      </c>
      <c r="M33" s="73"/>
      <c r="N33" s="73"/>
      <c r="O33" s="73"/>
      <c r="P33" s="73"/>
    </row>
    <row r="34" spans="1:16" ht="11.25" customHeight="1" x14ac:dyDescent="0.2">
      <c r="A34" s="94"/>
      <c r="B34" s="121"/>
    </row>
    <row r="35" spans="1:16" ht="11.25" customHeight="1" x14ac:dyDescent="0.2">
      <c r="A35" s="94" t="s">
        <v>27</v>
      </c>
      <c r="B35" s="121">
        <f ca="1">IF($J$3="All",VLOOKUP($A35,INDIRECT($O$3),28,0),IF($J$3="Boys",VLOOKUP($A35,INDIRECT($O$3),26,0),IF($J$3="Girls",VLOOKUP($A35,INDIRECT($O$3),27,0),0)))</f>
        <v>48062</v>
      </c>
      <c r="C35" s="122">
        <f ca="1">VLOOKUP($A35,INDIRECT($O$3),$O$2+2,0)</f>
        <v>51.4</v>
      </c>
      <c r="D35" s="122">
        <f ca="1">VLOOKUP($A35,INDIRECT($O$3),$O$2+3,0)</f>
        <v>55.6</v>
      </c>
      <c r="E35" s="122">
        <f ca="1">VLOOKUP($A35,INDIRECT($O$3),$O$2+4,0)</f>
        <v>55.7</v>
      </c>
      <c r="F35" s="122">
        <f ca="1">VLOOKUP($A35,INDIRECT($O$3),$O$2+5,0)</f>
        <v>58.8</v>
      </c>
      <c r="H35" s="122">
        <f ca="1">VLOOKUP($A35,INDIRECT($O$3),$O$2+6,0)</f>
        <v>28.7</v>
      </c>
      <c r="I35" s="122">
        <f ca="1">VLOOKUP($A35,INDIRECT($O$3),$O$2+7,0)</f>
        <v>29.1</v>
      </c>
      <c r="J35" s="122">
        <f ca="1">VLOOKUP($A35,INDIRECT($O$3),$O$2+8,0)</f>
        <v>29.1</v>
      </c>
      <c r="K35" s="122">
        <f ca="1">VLOOKUP($A35,INDIRECT($O$3),$O$2+9,0)</f>
        <v>29.5</v>
      </c>
    </row>
    <row r="36" spans="1:16" ht="11.25" customHeight="1" x14ac:dyDescent="0.2">
      <c r="A36" s="94"/>
      <c r="B36" s="121"/>
    </row>
    <row r="37" spans="1:16" ht="11.25" customHeight="1" x14ac:dyDescent="0.2">
      <c r="A37" s="94" t="s">
        <v>28</v>
      </c>
      <c r="B37" s="121">
        <f ca="1">IF($J$3="All",VLOOKUP($A37,INDIRECT($O$3),28,0),IF($J$3="Boys",VLOOKUP($A37,INDIRECT($O$3),26,0),IF($J$3="Girls",VLOOKUP($A37,INDIRECT($O$3),27,0),0)))</f>
        <v>2373</v>
      </c>
      <c r="C37" s="122">
        <f ca="1">VLOOKUP($A37,INDIRECT($O$3),$O$2+2,0)</f>
        <v>3.1</v>
      </c>
      <c r="D37" s="122">
        <f ca="1">VLOOKUP($A37,INDIRECT($O$3),$O$2+3,0)</f>
        <v>3.7</v>
      </c>
      <c r="E37" s="122">
        <f ca="1">VLOOKUP($A37,INDIRECT($O$3),$O$2+4,0)</f>
        <v>3.9</v>
      </c>
      <c r="F37" s="122">
        <f ca="1">VLOOKUP($A37,INDIRECT($O$3),$O$2+5,0)</f>
        <v>4.0999999999999996</v>
      </c>
      <c r="H37" s="122">
        <f ca="1">VLOOKUP($A37,INDIRECT($O$3),$O$2+6,0)</f>
        <v>1.7</v>
      </c>
      <c r="I37" s="122">
        <f ca="1">VLOOKUP($A37,INDIRECT($O$3),$O$2+7,0)</f>
        <v>1.7</v>
      </c>
      <c r="J37" s="122">
        <f ca="1">VLOOKUP($A37,INDIRECT($O$3),$O$2+8,0)</f>
        <v>1.9</v>
      </c>
      <c r="K37" s="122">
        <f ca="1">VLOOKUP($A37,INDIRECT($O$3),$O$2+9,0)</f>
        <v>2</v>
      </c>
    </row>
    <row r="38" spans="1:16" ht="11.25" customHeight="1" x14ac:dyDescent="0.2">
      <c r="A38" s="94"/>
      <c r="B38" s="121"/>
    </row>
    <row r="39" spans="1:16" ht="11.25" customHeight="1" x14ac:dyDescent="0.2">
      <c r="A39" s="130" t="s">
        <v>593</v>
      </c>
      <c r="B39" s="121">
        <f ca="1">IF($J$3="All",VLOOKUP($A39,INDIRECT($O$3),28,0),IF($J$3="Boys",VLOOKUP($A39,INDIRECT($O$3),26,0),IF($J$3="Girls",VLOOKUP($A39,INDIRECT($O$3),27,0),0)))</f>
        <v>51006</v>
      </c>
      <c r="C39" s="122">
        <f ca="1">VLOOKUP($A39,INDIRECT($O$3),$O$2+2,0)</f>
        <v>48.6</v>
      </c>
      <c r="D39" s="122">
        <f ca="1">VLOOKUP($A39,INDIRECT($O$3),$O$2+3,0)</f>
        <v>52.6</v>
      </c>
      <c r="E39" s="122">
        <f ca="1">VLOOKUP($A39,INDIRECT($O$3),$O$2+4,0)</f>
        <v>52.7</v>
      </c>
      <c r="F39" s="122">
        <f ca="1">VLOOKUP($A39,INDIRECT($O$3),$O$2+5,0)</f>
        <v>55.7</v>
      </c>
      <c r="H39" s="122">
        <f ca="1">VLOOKUP($A39,INDIRECT($O$3),$O$2+6,0)</f>
        <v>27.2</v>
      </c>
      <c r="I39" s="122">
        <f ca="1">VLOOKUP($A39,INDIRECT($O$3),$O$2+7,0)</f>
        <v>27.5</v>
      </c>
      <c r="J39" s="122">
        <f ca="1">VLOOKUP($A39,INDIRECT($O$3),$O$2+8,0)</f>
        <v>27.6</v>
      </c>
      <c r="K39" s="122">
        <f ca="1">VLOOKUP($A39,INDIRECT($O$3),$O$2+9,0)</f>
        <v>27.9</v>
      </c>
    </row>
    <row r="40" spans="1:16" ht="11.25" customHeight="1" x14ac:dyDescent="0.2">
      <c r="A40" s="124"/>
      <c r="B40" s="121"/>
    </row>
    <row r="41" spans="1:16" ht="11.25" customHeight="1" x14ac:dyDescent="0.2">
      <c r="A41" s="130" t="s">
        <v>29</v>
      </c>
      <c r="B41" s="121">
        <f ca="1">IF($J$3="All",VLOOKUP($A41,INDIRECT($O$3),28,0),IF($J$3="Boys",VLOOKUP($A41,INDIRECT($O$3),26,0),IF($J$3="Girls",VLOOKUP($A41,INDIRECT($O$3),27,0),0)))</f>
        <v>13098</v>
      </c>
      <c r="C41" s="122">
        <f ca="1">VLOOKUP($A41,INDIRECT($O$3),$O$2+2,0)</f>
        <v>1</v>
      </c>
      <c r="D41" s="122">
        <f ca="1">VLOOKUP($A41,INDIRECT($O$3),$O$2+3,0)</f>
        <v>1.1000000000000001</v>
      </c>
      <c r="E41" s="122">
        <f ca="1">VLOOKUP($A41,INDIRECT($O$3),$O$2+4,0)</f>
        <v>1.2</v>
      </c>
      <c r="F41" s="122">
        <f ca="1">VLOOKUP($A41,INDIRECT($O$3),$O$2+5,0)</f>
        <v>1.3</v>
      </c>
      <c r="H41" s="122">
        <f ca="1">VLOOKUP($A41,INDIRECT($O$3),$O$2+6,0)</f>
        <v>0.6</v>
      </c>
      <c r="I41" s="122">
        <f ca="1">VLOOKUP($A41,INDIRECT($O$3),$O$2+7,0)</f>
        <v>0.7</v>
      </c>
      <c r="J41" s="122">
        <f ca="1">VLOOKUP($A41,INDIRECT($O$3),$O$2+8,0)</f>
        <v>0.7</v>
      </c>
      <c r="K41" s="122">
        <f ca="1">VLOOKUP($A41,INDIRECT($O$3),$O$2+9,0)</f>
        <v>0.7</v>
      </c>
    </row>
    <row r="42" spans="1:16" ht="11.25" customHeight="1" x14ac:dyDescent="0.2">
      <c r="A42" s="124"/>
      <c r="B42" s="121"/>
    </row>
    <row r="43" spans="1:16" ht="11.25" customHeight="1" x14ac:dyDescent="0.2">
      <c r="A43" s="130" t="s">
        <v>30</v>
      </c>
      <c r="B43" s="121">
        <f ca="1">IF($J$3="All",VLOOKUP($A43,INDIRECT($O$3),28,0),IF($J$3="Boys",VLOOKUP($A43,INDIRECT($O$3),26,0),IF($J$3="Girls",VLOOKUP($A43,INDIRECT($O$3),27,0),0)))</f>
        <v>618585</v>
      </c>
      <c r="C43" s="122">
        <f ca="1">VLOOKUP($A43,INDIRECT($O$3),$O$2+2,0)</f>
        <v>55.9</v>
      </c>
      <c r="D43" s="122">
        <f ca="1">VLOOKUP($A43,INDIRECT($O$3),$O$2+3,0)</f>
        <v>58.1</v>
      </c>
      <c r="E43" s="122">
        <f ca="1">VLOOKUP($A43,INDIRECT($O$3),$O$2+4,0)</f>
        <v>62.1</v>
      </c>
      <c r="F43" s="122">
        <f ca="1">VLOOKUP($A43,INDIRECT($O$3),$O$2+5,0)</f>
        <v>63.8</v>
      </c>
      <c r="H43" s="122">
        <f ca="1">VLOOKUP($A43,INDIRECT($O$3),$O$2+6,0)</f>
        <v>49.4</v>
      </c>
      <c r="I43" s="122">
        <f ca="1">VLOOKUP($A43,INDIRECT($O$3),$O$2+7,0)</f>
        <v>50.8</v>
      </c>
      <c r="J43" s="122">
        <f ca="1">VLOOKUP($A43,INDIRECT($O$3),$O$2+8,0)</f>
        <v>52.7</v>
      </c>
      <c r="K43" s="122">
        <f ca="1">VLOOKUP($A43,INDIRECT($O$3),$O$2+9,0)</f>
        <v>53.4</v>
      </c>
    </row>
    <row r="44" spans="1:16" ht="11.25" customHeight="1" x14ac:dyDescent="0.2">
      <c r="A44" s="95"/>
      <c r="B44" s="97"/>
      <c r="C44" s="133"/>
      <c r="D44" s="133"/>
      <c r="E44" s="133"/>
      <c r="F44" s="133"/>
      <c r="G44" s="133"/>
      <c r="H44" s="134"/>
      <c r="I44" s="134"/>
      <c r="J44" s="134"/>
      <c r="K44" s="134"/>
      <c r="L44" s="660"/>
    </row>
    <row r="45" spans="1:16" x14ac:dyDescent="0.2">
      <c r="A45" s="101"/>
      <c r="B45" s="135"/>
      <c r="C45" s="136"/>
      <c r="D45" s="136"/>
      <c r="E45" s="136"/>
      <c r="F45" s="136"/>
      <c r="G45" s="136"/>
      <c r="H45" s="136"/>
      <c r="I45" s="136"/>
      <c r="J45" s="136"/>
      <c r="L45" s="63" t="s">
        <v>502</v>
      </c>
    </row>
    <row r="46" spans="1:16" x14ac:dyDescent="0.2">
      <c r="A46" s="101"/>
      <c r="B46" s="135"/>
      <c r="C46" s="136"/>
      <c r="D46" s="136"/>
      <c r="E46" s="136"/>
      <c r="F46" s="136"/>
      <c r="G46" s="136"/>
      <c r="H46" s="136"/>
      <c r="I46" s="136"/>
      <c r="J46" s="136"/>
      <c r="L46" s="63"/>
    </row>
    <row r="47" spans="1:16" ht="12.75" x14ac:dyDescent="0.2">
      <c r="A47" s="790" t="s">
        <v>31</v>
      </c>
      <c r="B47" s="790"/>
      <c r="C47" s="790"/>
      <c r="D47" s="790"/>
      <c r="E47" s="790"/>
      <c r="F47" s="790"/>
      <c r="G47" s="815"/>
      <c r="H47" s="815"/>
      <c r="I47" s="815"/>
      <c r="J47" s="815"/>
      <c r="K47" s="108"/>
    </row>
    <row r="48" spans="1:16" ht="12.75" x14ac:dyDescent="0.2">
      <c r="A48" s="68" t="s">
        <v>39</v>
      </c>
      <c r="B48" s="110"/>
      <c r="C48" s="110"/>
      <c r="D48" s="110"/>
      <c r="E48" s="110"/>
      <c r="F48" s="110"/>
      <c r="G48" s="137"/>
      <c r="H48" s="137"/>
      <c r="I48" s="137"/>
      <c r="J48" s="137"/>
      <c r="K48" s="108"/>
    </row>
    <row r="49" spans="1:11" ht="12.75" x14ac:dyDescent="0.2">
      <c r="A49" s="68" t="s">
        <v>44</v>
      </c>
      <c r="B49" s="110"/>
      <c r="C49" s="110"/>
      <c r="D49" s="110"/>
      <c r="E49" s="110"/>
      <c r="F49" s="110"/>
      <c r="G49" s="137"/>
      <c r="H49" s="137"/>
      <c r="I49" s="137"/>
      <c r="J49" s="137"/>
      <c r="K49" s="108"/>
    </row>
    <row r="50" spans="1:11" ht="22.5" customHeight="1" x14ac:dyDescent="0.2">
      <c r="A50" s="713" t="s">
        <v>607</v>
      </c>
      <c r="B50" s="713"/>
      <c r="C50" s="713"/>
      <c r="D50" s="713"/>
      <c r="E50" s="713"/>
      <c r="F50" s="713"/>
      <c r="G50" s="713"/>
      <c r="H50" s="713"/>
      <c r="I50" s="713"/>
      <c r="J50" s="713"/>
    </row>
    <row r="51" spans="1:11" ht="11.25" customHeight="1" x14ac:dyDescent="0.2">
      <c r="A51" s="728" t="s">
        <v>501</v>
      </c>
      <c r="B51" s="728"/>
      <c r="C51" s="728"/>
      <c r="D51" s="728"/>
      <c r="E51" s="728"/>
      <c r="F51" s="728"/>
      <c r="G51" s="728"/>
      <c r="H51" s="728"/>
      <c r="I51" s="728"/>
      <c r="J51" s="728"/>
      <c r="K51" s="728"/>
    </row>
    <row r="52" spans="1:11" x14ac:dyDescent="0.2">
      <c r="A52" s="713" t="s">
        <v>596</v>
      </c>
      <c r="B52" s="713"/>
      <c r="C52" s="713"/>
      <c r="D52" s="713"/>
      <c r="E52" s="713"/>
      <c r="F52" s="713"/>
      <c r="G52" s="713"/>
      <c r="H52" s="713"/>
      <c r="I52" s="713"/>
      <c r="J52" s="713"/>
      <c r="K52" s="713"/>
    </row>
    <row r="53" spans="1:11" ht="11.25" customHeight="1" x14ac:dyDescent="0.2">
      <c r="A53" s="110" t="s">
        <v>597</v>
      </c>
      <c r="B53" s="110"/>
      <c r="C53" s="110"/>
      <c r="D53" s="110"/>
      <c r="E53" s="110"/>
      <c r="F53" s="110"/>
      <c r="G53" s="137"/>
      <c r="H53" s="137"/>
      <c r="I53" s="137"/>
      <c r="J53" s="137"/>
      <c r="K53" s="108"/>
    </row>
    <row r="54" spans="1:11" ht="11.25" customHeight="1" x14ac:dyDescent="0.2">
      <c r="A54" s="790" t="s">
        <v>598</v>
      </c>
      <c r="B54" s="815"/>
      <c r="C54" s="815"/>
      <c r="D54" s="815"/>
      <c r="E54" s="815"/>
      <c r="F54" s="815"/>
      <c r="G54" s="815"/>
      <c r="H54" s="815"/>
      <c r="I54" s="815"/>
      <c r="J54" s="815"/>
      <c r="K54" s="815"/>
    </row>
    <row r="55" spans="1:11" ht="22.5" customHeight="1" x14ac:dyDescent="0.2">
      <c r="A55" s="783" t="s">
        <v>599</v>
      </c>
      <c r="B55" s="783"/>
      <c r="C55" s="783"/>
      <c r="D55" s="783"/>
      <c r="E55" s="783"/>
      <c r="F55" s="783"/>
      <c r="G55" s="783"/>
      <c r="H55" s="783"/>
      <c r="I55" s="783"/>
      <c r="J55" s="783"/>
      <c r="K55" s="783"/>
    </row>
    <row r="56" spans="1:11" ht="11.25" customHeight="1" x14ac:dyDescent="0.2">
      <c r="A56" s="807" t="s">
        <v>600</v>
      </c>
      <c r="B56" s="807"/>
      <c r="C56" s="807"/>
      <c r="D56" s="807"/>
      <c r="E56" s="807"/>
      <c r="F56" s="807"/>
      <c r="G56" s="807"/>
      <c r="H56" s="807"/>
      <c r="I56" s="807"/>
      <c r="J56" s="807"/>
      <c r="K56" s="807"/>
    </row>
    <row r="57" spans="1:11" x14ac:dyDescent="0.2">
      <c r="A57" s="790" t="s">
        <v>681</v>
      </c>
      <c r="B57" s="790"/>
      <c r="C57" s="790"/>
      <c r="D57" s="790"/>
      <c r="E57" s="790"/>
      <c r="F57" s="790"/>
      <c r="G57" s="108"/>
      <c r="H57" s="108"/>
      <c r="I57" s="108"/>
      <c r="J57" s="108"/>
      <c r="K57" s="108"/>
    </row>
    <row r="58" spans="1:11" ht="11.25" customHeight="1" x14ac:dyDescent="0.2">
      <c r="A58" s="783" t="s">
        <v>601</v>
      </c>
      <c r="B58" s="783"/>
      <c r="C58" s="783"/>
      <c r="D58" s="783"/>
      <c r="E58" s="783"/>
      <c r="F58" s="783"/>
      <c r="G58" s="783"/>
      <c r="H58" s="783"/>
      <c r="I58" s="783"/>
      <c r="J58" s="783"/>
      <c r="K58" s="783"/>
    </row>
    <row r="59" spans="1:11" ht="22.5" customHeight="1" x14ac:dyDescent="0.2">
      <c r="A59" s="783" t="s">
        <v>602</v>
      </c>
      <c r="B59" s="783"/>
      <c r="C59" s="783"/>
      <c r="D59" s="783"/>
      <c r="E59" s="783"/>
      <c r="F59" s="783"/>
      <c r="G59" s="783"/>
      <c r="H59" s="783"/>
      <c r="I59" s="783"/>
      <c r="J59" s="783"/>
      <c r="K59" s="783"/>
    </row>
    <row r="60" spans="1:11" ht="11.25" customHeight="1" x14ac:dyDescent="0.2">
      <c r="A60" s="783" t="s">
        <v>603</v>
      </c>
      <c r="B60" s="783"/>
      <c r="C60" s="783"/>
      <c r="D60" s="783"/>
      <c r="E60" s="783"/>
      <c r="F60" s="783"/>
      <c r="G60" s="783"/>
      <c r="H60" s="783"/>
      <c r="I60" s="783"/>
      <c r="J60" s="783"/>
      <c r="K60" s="783"/>
    </row>
    <row r="61" spans="1:11" x14ac:dyDescent="0.2">
      <c r="B61" s="73"/>
    </row>
    <row r="62" spans="1:11" x14ac:dyDescent="0.2">
      <c r="A62" s="814"/>
      <c r="B62" s="814"/>
      <c r="C62" s="814"/>
      <c r="D62" s="814"/>
      <c r="E62" s="814"/>
      <c r="F62" s="814"/>
      <c r="G62" s="814"/>
      <c r="H62" s="814"/>
      <c r="I62" s="814"/>
      <c r="J62" s="814"/>
      <c r="K62" s="111"/>
    </row>
  </sheetData>
  <sheetProtection sheet="1" objects="1" scenarios="1"/>
  <mergeCells count="20">
    <mergeCell ref="A2:B2"/>
    <mergeCell ref="A6:A7"/>
    <mergeCell ref="B6:B7"/>
    <mergeCell ref="C6:F6"/>
    <mergeCell ref="H6:K6"/>
    <mergeCell ref="I2:L2"/>
    <mergeCell ref="J3:K3"/>
    <mergeCell ref="J4:K4"/>
    <mergeCell ref="A59:K59"/>
    <mergeCell ref="A60:K60"/>
    <mergeCell ref="A52:K52"/>
    <mergeCell ref="A62:J62"/>
    <mergeCell ref="A47:J47"/>
    <mergeCell ref="A54:K54"/>
    <mergeCell ref="A55:K55"/>
    <mergeCell ref="A56:K56"/>
    <mergeCell ref="A57:F57"/>
    <mergeCell ref="A58:K58"/>
    <mergeCell ref="A51:K51"/>
    <mergeCell ref="A50:J50"/>
  </mergeCells>
  <conditionalFormatting sqref="C9:F10">
    <cfRule type="expression" dxfId="206" priority="137">
      <formula>(#REF!="Percentage")</formula>
    </cfRule>
  </conditionalFormatting>
  <conditionalFormatting sqref="C20:F20 C22:F22">
    <cfRule type="expression" dxfId="205" priority="132">
      <formula>(#REF!="Percentage")</formula>
    </cfRule>
  </conditionalFormatting>
  <conditionalFormatting sqref="H20:K20 H22:K22">
    <cfRule type="expression" dxfId="204" priority="117">
      <formula>(#REF!="Percentage")</formula>
    </cfRule>
  </conditionalFormatting>
  <conditionalFormatting sqref="H44:K44 C37:F37 C11:F11 C13:F13 C15:F15 C17:F17 C19:F19 C21:F21 C23:F23 C25:F25 C27:F27 C29:F29 C31:F31 C33:F33 C35:F35 C39:F39 C41:F41 C43:F43">
    <cfRule type="expression" dxfId="203" priority="119">
      <formula>(#REF!="Percentage")</formula>
    </cfRule>
  </conditionalFormatting>
  <conditionalFormatting sqref="H10:K10">
    <cfRule type="expression" dxfId="202" priority="118">
      <formula>(#REF!="Percentage")</formula>
    </cfRule>
  </conditionalFormatting>
  <conditionalFormatting sqref="H39">
    <cfRule type="expression" dxfId="201" priority="14">
      <formula>(#REF!="Percentage")</formula>
    </cfRule>
  </conditionalFormatting>
  <conditionalFormatting sqref="J37">
    <cfRule type="expression" dxfId="200" priority="17">
      <formula>(#REF!="Percentage")</formula>
    </cfRule>
  </conditionalFormatting>
  <conditionalFormatting sqref="I35">
    <cfRule type="expression" dxfId="199" priority="23">
      <formula>(#REF!="Percentage")</formula>
    </cfRule>
  </conditionalFormatting>
  <conditionalFormatting sqref="K33">
    <cfRule type="expression" dxfId="198" priority="26">
      <formula>(#REF!="Percentage")</formula>
    </cfRule>
  </conditionalFormatting>
  <conditionalFormatting sqref="H9">
    <cfRule type="expression" dxfId="197" priority="89">
      <formula>(#REF!="Percentage")</formula>
    </cfRule>
  </conditionalFormatting>
  <conditionalFormatting sqref="I9">
    <cfRule type="expression" dxfId="196" priority="88">
      <formula>(#REF!="Percentage")</formula>
    </cfRule>
  </conditionalFormatting>
  <conditionalFormatting sqref="J9">
    <cfRule type="expression" dxfId="195" priority="87">
      <formula>(#REF!="Percentage")</formula>
    </cfRule>
  </conditionalFormatting>
  <conditionalFormatting sqref="K9">
    <cfRule type="expression" dxfId="194" priority="86">
      <formula>(#REF!="Percentage")</formula>
    </cfRule>
  </conditionalFormatting>
  <conditionalFormatting sqref="H11">
    <cfRule type="expression" dxfId="193" priority="84">
      <formula>(#REF!="Percentage")</formula>
    </cfRule>
  </conditionalFormatting>
  <conditionalFormatting sqref="I11">
    <cfRule type="expression" dxfId="192" priority="83">
      <formula>(#REF!="Percentage")</formula>
    </cfRule>
  </conditionalFormatting>
  <conditionalFormatting sqref="J11">
    <cfRule type="expression" dxfId="191" priority="82">
      <formula>(#REF!="Percentage")</formula>
    </cfRule>
  </conditionalFormatting>
  <conditionalFormatting sqref="K11">
    <cfRule type="expression" dxfId="190" priority="81">
      <formula>(#REF!="Percentage")</formula>
    </cfRule>
  </conditionalFormatting>
  <conditionalFormatting sqref="H13">
    <cfRule type="expression" dxfId="189" priority="79">
      <formula>(#REF!="Percentage")</formula>
    </cfRule>
  </conditionalFormatting>
  <conditionalFormatting sqref="I13">
    <cfRule type="expression" dxfId="188" priority="78">
      <formula>(#REF!="Percentage")</formula>
    </cfRule>
  </conditionalFormatting>
  <conditionalFormatting sqref="J13">
    <cfRule type="expression" dxfId="187" priority="77">
      <formula>(#REF!="Percentage")</formula>
    </cfRule>
  </conditionalFormatting>
  <conditionalFormatting sqref="K13">
    <cfRule type="expression" dxfId="186" priority="76">
      <formula>(#REF!="Percentage")</formula>
    </cfRule>
  </conditionalFormatting>
  <conditionalFormatting sqref="H15">
    <cfRule type="expression" dxfId="185" priority="74">
      <formula>(#REF!="Percentage")</formula>
    </cfRule>
  </conditionalFormatting>
  <conditionalFormatting sqref="I15">
    <cfRule type="expression" dxfId="184" priority="73">
      <formula>(#REF!="Percentage")</formula>
    </cfRule>
  </conditionalFormatting>
  <conditionalFormatting sqref="J15">
    <cfRule type="expression" dxfId="183" priority="72">
      <formula>(#REF!="Percentage")</formula>
    </cfRule>
  </conditionalFormatting>
  <conditionalFormatting sqref="K15">
    <cfRule type="expression" dxfId="182" priority="71">
      <formula>(#REF!="Percentage")</formula>
    </cfRule>
  </conditionalFormatting>
  <conditionalFormatting sqref="H17">
    <cfRule type="expression" dxfId="181" priority="69">
      <formula>(#REF!="Percentage")</formula>
    </cfRule>
  </conditionalFormatting>
  <conditionalFormatting sqref="I17">
    <cfRule type="expression" dxfId="180" priority="68">
      <formula>(#REF!="Percentage")</formula>
    </cfRule>
  </conditionalFormatting>
  <conditionalFormatting sqref="J17">
    <cfRule type="expression" dxfId="179" priority="67">
      <formula>(#REF!="Percentage")</formula>
    </cfRule>
  </conditionalFormatting>
  <conditionalFormatting sqref="K17">
    <cfRule type="expression" dxfId="178" priority="66">
      <formula>(#REF!="Percentage")</formula>
    </cfRule>
  </conditionalFormatting>
  <conditionalFormatting sqref="H19">
    <cfRule type="expression" dxfId="177" priority="64">
      <formula>(#REF!="Percentage")</formula>
    </cfRule>
  </conditionalFormatting>
  <conditionalFormatting sqref="I19">
    <cfRule type="expression" dxfId="176" priority="63">
      <formula>(#REF!="Percentage")</formula>
    </cfRule>
  </conditionalFormatting>
  <conditionalFormatting sqref="J19">
    <cfRule type="expression" dxfId="175" priority="62">
      <formula>(#REF!="Percentage")</formula>
    </cfRule>
  </conditionalFormatting>
  <conditionalFormatting sqref="K19">
    <cfRule type="expression" dxfId="174" priority="61">
      <formula>(#REF!="Percentage")</formula>
    </cfRule>
  </conditionalFormatting>
  <conditionalFormatting sqref="H21">
    <cfRule type="expression" dxfId="173" priority="59">
      <formula>(#REF!="Percentage")</formula>
    </cfRule>
  </conditionalFormatting>
  <conditionalFormatting sqref="I21">
    <cfRule type="expression" dxfId="172" priority="58">
      <formula>(#REF!="Percentage")</formula>
    </cfRule>
  </conditionalFormatting>
  <conditionalFormatting sqref="J21">
    <cfRule type="expression" dxfId="171" priority="57">
      <formula>(#REF!="Percentage")</formula>
    </cfRule>
  </conditionalFormatting>
  <conditionalFormatting sqref="K21">
    <cfRule type="expression" dxfId="170" priority="56">
      <formula>(#REF!="Percentage")</formula>
    </cfRule>
  </conditionalFormatting>
  <conditionalFormatting sqref="H23">
    <cfRule type="expression" dxfId="169" priority="54">
      <formula>(#REF!="Percentage")</formula>
    </cfRule>
  </conditionalFormatting>
  <conditionalFormatting sqref="I23">
    <cfRule type="expression" dxfId="168" priority="53">
      <formula>(#REF!="Percentage")</formula>
    </cfRule>
  </conditionalFormatting>
  <conditionalFormatting sqref="J23">
    <cfRule type="expression" dxfId="167" priority="52">
      <formula>(#REF!="Percentage")</formula>
    </cfRule>
  </conditionalFormatting>
  <conditionalFormatting sqref="K23">
    <cfRule type="expression" dxfId="166" priority="51">
      <formula>(#REF!="Percentage")</formula>
    </cfRule>
  </conditionalFormatting>
  <conditionalFormatting sqref="H25">
    <cfRule type="expression" dxfId="165" priority="49">
      <formula>(#REF!="Percentage")</formula>
    </cfRule>
  </conditionalFormatting>
  <conditionalFormatting sqref="I25">
    <cfRule type="expression" dxfId="164" priority="48">
      <formula>(#REF!="Percentage")</formula>
    </cfRule>
  </conditionalFormatting>
  <conditionalFormatting sqref="J25">
    <cfRule type="expression" dxfId="163" priority="47">
      <formula>(#REF!="Percentage")</formula>
    </cfRule>
  </conditionalFormatting>
  <conditionalFormatting sqref="K25">
    <cfRule type="expression" dxfId="162" priority="46">
      <formula>(#REF!="Percentage")</formula>
    </cfRule>
  </conditionalFormatting>
  <conditionalFormatting sqref="H27">
    <cfRule type="expression" dxfId="161" priority="44">
      <formula>(#REF!="Percentage")</formula>
    </cfRule>
  </conditionalFormatting>
  <conditionalFormatting sqref="I27">
    <cfRule type="expression" dxfId="160" priority="43">
      <formula>(#REF!="Percentage")</formula>
    </cfRule>
  </conditionalFormatting>
  <conditionalFormatting sqref="J27">
    <cfRule type="expression" dxfId="159" priority="42">
      <formula>(#REF!="Percentage")</formula>
    </cfRule>
  </conditionalFormatting>
  <conditionalFormatting sqref="K27">
    <cfRule type="expression" dxfId="158" priority="41">
      <formula>(#REF!="Percentage")</formula>
    </cfRule>
  </conditionalFormatting>
  <conditionalFormatting sqref="H29">
    <cfRule type="expression" dxfId="157" priority="39">
      <formula>(#REF!="Percentage")</formula>
    </cfRule>
  </conditionalFormatting>
  <conditionalFormatting sqref="I29">
    <cfRule type="expression" dxfId="156" priority="38">
      <formula>(#REF!="Percentage")</formula>
    </cfRule>
  </conditionalFormatting>
  <conditionalFormatting sqref="J29">
    <cfRule type="expression" dxfId="155" priority="37">
      <formula>(#REF!="Percentage")</formula>
    </cfRule>
  </conditionalFormatting>
  <conditionalFormatting sqref="K29">
    <cfRule type="expression" dxfId="154" priority="36">
      <formula>(#REF!="Percentage")</formula>
    </cfRule>
  </conditionalFormatting>
  <conditionalFormatting sqref="H31">
    <cfRule type="expression" dxfId="153" priority="34">
      <formula>(#REF!="Percentage")</formula>
    </cfRule>
  </conditionalFormatting>
  <conditionalFormatting sqref="I31">
    <cfRule type="expression" dxfId="152" priority="33">
      <formula>(#REF!="Percentage")</formula>
    </cfRule>
  </conditionalFormatting>
  <conditionalFormatting sqref="J31">
    <cfRule type="expression" dxfId="151" priority="32">
      <formula>(#REF!="Percentage")</formula>
    </cfRule>
  </conditionalFormatting>
  <conditionalFormatting sqref="K31">
    <cfRule type="expression" dxfId="150" priority="31">
      <formula>(#REF!="Percentage")</formula>
    </cfRule>
  </conditionalFormatting>
  <conditionalFormatting sqref="H33">
    <cfRule type="expression" dxfId="149" priority="29">
      <formula>(#REF!="Percentage")</formula>
    </cfRule>
  </conditionalFormatting>
  <conditionalFormatting sqref="I33">
    <cfRule type="expression" dxfId="148" priority="28">
      <formula>(#REF!="Percentage")</formula>
    </cfRule>
  </conditionalFormatting>
  <conditionalFormatting sqref="J33">
    <cfRule type="expression" dxfId="147" priority="27">
      <formula>(#REF!="Percentage")</formula>
    </cfRule>
  </conditionalFormatting>
  <conditionalFormatting sqref="H35">
    <cfRule type="expression" dxfId="146" priority="24">
      <formula>(#REF!="Percentage")</formula>
    </cfRule>
  </conditionalFormatting>
  <conditionalFormatting sqref="J35">
    <cfRule type="expression" dxfId="145" priority="22">
      <formula>(#REF!="Percentage")</formula>
    </cfRule>
  </conditionalFormatting>
  <conditionalFormatting sqref="K35">
    <cfRule type="expression" dxfId="144" priority="21">
      <formula>(#REF!="Percentage")</formula>
    </cfRule>
  </conditionalFormatting>
  <conditionalFormatting sqref="H37">
    <cfRule type="expression" dxfId="143" priority="19">
      <formula>(#REF!="Percentage")</formula>
    </cfRule>
  </conditionalFormatting>
  <conditionalFormatting sqref="I37">
    <cfRule type="expression" dxfId="142" priority="18">
      <formula>(#REF!="Percentage")</formula>
    </cfRule>
  </conditionalFormatting>
  <conditionalFormatting sqref="K37">
    <cfRule type="expression" dxfId="141" priority="16">
      <formula>(#REF!="Percentage")</formula>
    </cfRule>
  </conditionalFormatting>
  <conditionalFormatting sqref="I39">
    <cfRule type="expression" dxfId="140" priority="13">
      <formula>(#REF!="Percentage")</formula>
    </cfRule>
  </conditionalFormatting>
  <conditionalFormatting sqref="J39">
    <cfRule type="expression" dxfId="139" priority="12">
      <formula>(#REF!="Percentage")</formula>
    </cfRule>
  </conditionalFormatting>
  <conditionalFormatting sqref="K39">
    <cfRule type="expression" dxfId="138" priority="11">
      <formula>(#REF!="Percentage")</formula>
    </cfRule>
  </conditionalFormatting>
  <conditionalFormatting sqref="H41">
    <cfRule type="expression" dxfId="137" priority="9">
      <formula>(#REF!="Percentage")</formula>
    </cfRule>
  </conditionalFormatting>
  <conditionalFormatting sqref="I41">
    <cfRule type="expression" dxfId="136" priority="8">
      <formula>(#REF!="Percentage")</formula>
    </cfRule>
  </conditionalFormatting>
  <conditionalFormatting sqref="J41">
    <cfRule type="expression" dxfId="135" priority="7">
      <formula>(#REF!="Percentage")</formula>
    </cfRule>
  </conditionalFormatting>
  <conditionalFormatting sqref="K41">
    <cfRule type="expression" dxfId="134" priority="6">
      <formula>(#REF!="Percentage")</formula>
    </cfRule>
  </conditionalFormatting>
  <conditionalFormatting sqref="H43">
    <cfRule type="expression" dxfId="133" priority="4">
      <formula>(#REF!="Percentage")</formula>
    </cfRule>
  </conditionalFormatting>
  <conditionalFormatting sqref="I43">
    <cfRule type="expression" dxfId="132" priority="3">
      <formula>(#REF!="Percentage")</formula>
    </cfRule>
  </conditionalFormatting>
  <conditionalFormatting sqref="J43">
    <cfRule type="expression" dxfId="131" priority="2">
      <formula>(#REF!="Percentage")</formula>
    </cfRule>
  </conditionalFormatting>
  <conditionalFormatting sqref="K43">
    <cfRule type="expression" dxfId="130" priority="1">
      <formula>(#REF!="Percentage")</formula>
    </cfRule>
  </conditionalFormatting>
  <dataValidations count="2">
    <dataValidation type="list" allowBlank="1" showInputMessage="1" showErrorMessage="1" sqref="J4">
      <formula1>$R$2:$R$4</formula1>
    </dataValidation>
    <dataValidation type="list" allowBlank="1" showInputMessage="1" showErrorMessage="1" sqref="J3">
      <formula1>Gender</formula1>
    </dataValidation>
  </dataValidations>
  <pageMargins left="0.70866141732283472" right="0.70866141732283472" top="0.74803149606299213" bottom="0.74803149606299213" header="0.31496062992125984" footer="0.31496062992125984"/>
  <pageSetup paperSize="9" scale="87" orientation="landscape" r:id="rId1"/>
  <headerFooter alignWithMargins="0"/>
  <ignoredErrors>
    <ignoredError sqref="L4"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6" tint="0.39997558519241921"/>
  </sheetPr>
  <dimension ref="A1:P28"/>
  <sheetViews>
    <sheetView showGridLines="0" zoomScaleNormal="100" workbookViewId="0">
      <selection activeCell="K3" sqref="K3"/>
    </sheetView>
  </sheetViews>
  <sheetFormatPr defaultRowHeight="11.25" x14ac:dyDescent="0.2"/>
  <cols>
    <col min="1" max="1" width="32.7109375" style="2" customWidth="1"/>
    <col min="2" max="2" width="8.7109375" style="70" customWidth="1"/>
    <col min="3" max="6" width="11.7109375" style="2" customWidth="1"/>
    <col min="7" max="7" width="1.7109375" style="2" customWidth="1"/>
    <col min="8" max="11" width="11.7109375" style="2" customWidth="1"/>
    <col min="12" max="15" width="9.140625" style="2"/>
    <col min="16" max="16" width="9.140625" style="2" hidden="1" customWidth="1"/>
    <col min="17" max="16384" width="9.140625" style="2"/>
  </cols>
  <sheetData>
    <row r="1" spans="1:16" s="13" customFormat="1" ht="12" customHeight="1" x14ac:dyDescent="0.2">
      <c r="A1" s="446" t="s">
        <v>351</v>
      </c>
      <c r="B1" s="446"/>
      <c r="C1" s="446"/>
      <c r="D1" s="446"/>
      <c r="E1" s="446"/>
      <c r="F1" s="446"/>
      <c r="G1" s="446"/>
      <c r="H1" s="446"/>
      <c r="I1" s="446"/>
      <c r="J1" s="446"/>
      <c r="K1" s="446"/>
      <c r="P1" s="113"/>
    </row>
    <row r="2" spans="1:16" s="13" customFormat="1" ht="13.5" x14ac:dyDescent="0.2">
      <c r="A2" s="765" t="s">
        <v>506</v>
      </c>
      <c r="B2" s="765"/>
      <c r="C2" s="497"/>
      <c r="D2" s="497"/>
      <c r="E2" s="497"/>
      <c r="F2" s="497"/>
      <c r="G2" s="497"/>
      <c r="H2" s="497"/>
      <c r="I2" s="497"/>
      <c r="J2" s="821" t="s">
        <v>1</v>
      </c>
      <c r="K2" s="822"/>
      <c r="P2" s="9">
        <f>IF(K3="Boys",0,IF(K3="Girls",8,16))</f>
        <v>16</v>
      </c>
    </row>
    <row r="3" spans="1:16" s="13" customFormat="1" ht="12.75" customHeight="1" x14ac:dyDescent="0.2">
      <c r="A3" s="220" t="s">
        <v>3</v>
      </c>
      <c r="B3" s="70"/>
      <c r="C3" s="2"/>
      <c r="D3" s="2"/>
      <c r="E3" s="2"/>
      <c r="F3" s="2"/>
      <c r="G3" s="2"/>
      <c r="H3" s="2"/>
      <c r="I3" s="2"/>
      <c r="J3" s="494" t="s">
        <v>4</v>
      </c>
      <c r="K3" s="495" t="s">
        <v>5</v>
      </c>
    </row>
    <row r="4" spans="1:16" s="540" customFormat="1" ht="11.25" customHeight="1" x14ac:dyDescent="0.2">
      <c r="A4" s="542"/>
      <c r="C4" s="541"/>
      <c r="D4" s="541"/>
      <c r="E4" s="541"/>
      <c r="F4" s="541"/>
      <c r="G4" s="541"/>
      <c r="H4" s="541"/>
      <c r="I4" s="541"/>
    </row>
    <row r="5" spans="1:16" s="13" customFormat="1" ht="33.75" customHeight="1" x14ac:dyDescent="0.2">
      <c r="A5" s="799" t="str">
        <f>IF(K3="All", "All pupils",K3)</f>
        <v>All pupils</v>
      </c>
      <c r="B5" s="776" t="s">
        <v>41</v>
      </c>
      <c r="C5" s="823" t="s">
        <v>42</v>
      </c>
      <c r="D5" s="823"/>
      <c r="E5" s="823"/>
      <c r="F5" s="823"/>
      <c r="G5" s="539"/>
      <c r="H5" s="724" t="s">
        <v>350</v>
      </c>
      <c r="I5" s="724"/>
      <c r="J5" s="724"/>
      <c r="K5" s="724"/>
    </row>
    <row r="6" spans="1:16" s="13" customFormat="1" ht="66" customHeight="1" x14ac:dyDescent="0.2">
      <c r="A6" s="800"/>
      <c r="B6" s="777"/>
      <c r="C6" s="538" t="s">
        <v>348</v>
      </c>
      <c r="D6" s="211" t="s">
        <v>347</v>
      </c>
      <c r="E6" s="211" t="s">
        <v>346</v>
      </c>
      <c r="F6" s="538" t="s">
        <v>349</v>
      </c>
      <c r="G6" s="538"/>
      <c r="H6" s="538" t="s">
        <v>348</v>
      </c>
      <c r="I6" s="211" t="s">
        <v>347</v>
      </c>
      <c r="J6" s="211" t="s">
        <v>346</v>
      </c>
      <c r="K6" s="537" t="s">
        <v>345</v>
      </c>
    </row>
    <row r="7" spans="1:16" s="13" customFormat="1" ht="11.25" customHeight="1" x14ac:dyDescent="0.2">
      <c r="A7" s="38"/>
      <c r="B7" s="536"/>
    </row>
    <row r="8" spans="1:16" ht="12" customHeight="1" x14ac:dyDescent="0.2">
      <c r="A8" s="60" t="s">
        <v>98</v>
      </c>
      <c r="B8" s="535">
        <f>IF($K$3="Boys",VLOOKUP($A8,Table5ab_2014_Method,'Table5ab Feeder Sheet'!Z$32,0),IF($K$3="Girls",VLOOKUP($A8,Table5ab_2014_Method,'Table5ab Feeder Sheet'!AA$32,0),VLOOKUP($A8,Table5ab_2014_Method,'Table5ab Feeder Sheet'!AB$32,0)))</f>
        <v>505546</v>
      </c>
      <c r="C8" s="122">
        <f>VLOOKUP($A8,Table5ab_2014_Method,$P$2+'Table5ab Feeder Sheet'!B$32,0)</f>
        <v>57.2</v>
      </c>
      <c r="D8" s="122">
        <f>VLOOKUP($A8,Table5ab_2014_Method,$P$2+'Table5ab Feeder Sheet'!C$32,0)</f>
        <v>59.3</v>
      </c>
      <c r="E8" s="122">
        <f>VLOOKUP($A8,Table5ab_2014_Method,$P$2+'Table5ab Feeder Sheet'!D$32,0)</f>
        <v>63.9</v>
      </c>
      <c r="F8" s="122">
        <f>VLOOKUP($A8,Table5ab_2014_Method,$P$2+'Table5ab Feeder Sheet'!E$32,0)</f>
        <v>65.599999999999994</v>
      </c>
      <c r="H8" s="122">
        <f>VLOOKUP($A8,Table5ab_2014_Method,$P$2+'Table5ab Feeder Sheet'!F$32,0)</f>
        <v>51.7</v>
      </c>
      <c r="I8" s="122">
        <f>VLOOKUP($A8,Table5ab_2014_Method,$P$2+'Table5ab Feeder Sheet'!G$32,0)</f>
        <v>53.2</v>
      </c>
      <c r="J8" s="122">
        <f>VLOOKUP($A8,Table5ab_2014_Method,$P$2+'Table5ab Feeder Sheet'!H$32,0)</f>
        <v>55.4</v>
      </c>
      <c r="K8" s="122">
        <f>VLOOKUP($A8,Table5ab_2014_Method,$P$2+'Table5ab Feeder Sheet'!I$32,0)</f>
        <v>56.2</v>
      </c>
    </row>
    <row r="9" spans="1:16" ht="11.25" customHeight="1" x14ac:dyDescent="0.2">
      <c r="A9" s="68"/>
      <c r="B9" s="535"/>
      <c r="C9" s="122"/>
      <c r="H9" s="122"/>
    </row>
    <row r="10" spans="1:16" ht="11.25" customHeight="1" x14ac:dyDescent="0.2">
      <c r="A10" s="68" t="s">
        <v>99</v>
      </c>
      <c r="B10" s="535">
        <f>IF($K$3="Boys",VLOOKUP($A10,Table5ab_2014_Method,'Table5ab Feeder Sheet'!Z$32,0),IF($K$3="Girls",VLOOKUP($A10,Table5ab_2014_Method,'Table5ab Feeder Sheet'!AA$32,0),VLOOKUP($A10,Table5ab_2014_Method,'Table5ab Feeder Sheet'!AB$32,0)))</f>
        <v>22676</v>
      </c>
      <c r="C10" s="122">
        <f>VLOOKUP($A10,Table5ab_2014_Method,$P$2+'Table5ab Feeder Sheet'!B$32,0)</f>
        <v>95.9</v>
      </c>
      <c r="D10" s="122">
        <f>VLOOKUP($A10,Table5ab_2014_Method,$P$2+'Table5ab Feeder Sheet'!C$32,0)</f>
        <v>98.7</v>
      </c>
      <c r="E10" s="122">
        <f>VLOOKUP($A10,Table5ab_2014_Method,$P$2+'Table5ab Feeder Sheet'!D$32,0)</f>
        <v>98.7</v>
      </c>
      <c r="F10" s="122">
        <f>VLOOKUP($A10,Table5ab_2014_Method,$P$2+'Table5ab Feeder Sheet'!E$32,0)</f>
        <v>98.9</v>
      </c>
      <c r="H10" s="122">
        <f>VLOOKUP($A10,Table5ab_2014_Method,$P$2+'Table5ab Feeder Sheet'!F$32,0)</f>
        <v>94</v>
      </c>
      <c r="I10" s="122">
        <f>VLOOKUP($A10,Table5ab_2014_Method,$P$2+'Table5ab Feeder Sheet'!G$32,0)</f>
        <v>96.7</v>
      </c>
      <c r="J10" s="122">
        <f>VLOOKUP($A10,Table5ab_2014_Method,$P$2+'Table5ab Feeder Sheet'!H$32,0)</f>
        <v>96.7</v>
      </c>
      <c r="K10" s="122">
        <f>VLOOKUP($A10,Table5ab_2014_Method,$P$2+'Table5ab Feeder Sheet'!I$32,0)</f>
        <v>96.8</v>
      </c>
    </row>
    <row r="11" spans="1:16" ht="11.25" customHeight="1" x14ac:dyDescent="0.2">
      <c r="A11" s="68"/>
      <c r="B11" s="535"/>
      <c r="C11" s="122"/>
      <c r="H11" s="122"/>
    </row>
    <row r="12" spans="1:16" ht="11.25" customHeight="1" x14ac:dyDescent="0.2">
      <c r="A12" s="68" t="s">
        <v>100</v>
      </c>
      <c r="B12" s="535">
        <f>IF($K$3="Boys",VLOOKUP($A12,Table5ab_2014_Method,'Table5ab Feeder Sheet'!Z$32,0),IF($K$3="Girls",VLOOKUP($A12,Table5ab_2014_Method,'Table5ab Feeder Sheet'!AA$32,0),VLOOKUP($A12,Table5ab_2014_Method,'Table5ab Feeder Sheet'!AB$32,0)))</f>
        <v>20068</v>
      </c>
      <c r="C12" s="122">
        <f>VLOOKUP($A12,Table5ab_2014_Method,$P$2+'Table5ab Feeder Sheet'!B$32,0)</f>
        <v>48.7</v>
      </c>
      <c r="D12" s="122">
        <f>VLOOKUP($A12,Table5ab_2014_Method,$P$2+'Table5ab Feeder Sheet'!C$32,0)</f>
        <v>51.8</v>
      </c>
      <c r="E12" s="122">
        <f>VLOOKUP($A12,Table5ab_2014_Method,$P$2+'Table5ab Feeder Sheet'!D$32,0)</f>
        <v>57.8</v>
      </c>
      <c r="F12" s="122">
        <f>VLOOKUP($A12,Table5ab_2014_Method,$P$2+'Table5ab Feeder Sheet'!E$32,0)</f>
        <v>59.8</v>
      </c>
      <c r="H12" s="122">
        <f>VLOOKUP($A12,Table5ab_2014_Method,$P$2+'Table5ab Feeder Sheet'!F$32,0)</f>
        <v>43.4</v>
      </c>
      <c r="I12" s="122">
        <f>VLOOKUP($A12,Table5ab_2014_Method,$P$2+'Table5ab Feeder Sheet'!G$32,0)</f>
        <v>45.6</v>
      </c>
      <c r="J12" s="122">
        <f>VLOOKUP($A12,Table5ab_2014_Method,$P$2+'Table5ab Feeder Sheet'!H$32,0)</f>
        <v>48.6</v>
      </c>
      <c r="K12" s="122">
        <f>VLOOKUP($A12,Table5ab_2014_Method,$P$2+'Table5ab Feeder Sheet'!I$32,0)</f>
        <v>49.6</v>
      </c>
    </row>
    <row r="13" spans="1:16" ht="11.25" customHeight="1" x14ac:dyDescent="0.2">
      <c r="A13" s="68"/>
      <c r="B13" s="535"/>
      <c r="C13" s="122"/>
      <c r="H13" s="122"/>
    </row>
    <row r="14" spans="1:16" ht="11.25" customHeight="1" x14ac:dyDescent="0.2">
      <c r="A14" s="68" t="s">
        <v>23</v>
      </c>
      <c r="B14" s="535">
        <f>IF($K$3="Boys",VLOOKUP($A14,Table5ab_2014_Method,'Table5ab Feeder Sheet'!Z$32,0),IF($K$3="Girls",VLOOKUP($A14,Table5ab_2014_Method,'Table5ab Feeder Sheet'!AA$32,0),VLOOKUP($A14,Table5ab_2014_Method,'Table5ab Feeder Sheet'!AB$32,0)))</f>
        <v>548290</v>
      </c>
      <c r="C14" s="122">
        <f>VLOOKUP($A14,Table5ab_2014_Method,$P$2+'Table5ab Feeder Sheet'!B$32,0)</f>
        <v>58.5</v>
      </c>
      <c r="D14" s="122">
        <f>VLOOKUP($A14,Table5ab_2014_Method,$P$2+'Table5ab Feeder Sheet'!C$32,0)</f>
        <v>60.6</v>
      </c>
      <c r="E14" s="122">
        <f>VLOOKUP($A14,Table5ab_2014_Method,$P$2+'Table5ab Feeder Sheet'!D$32,0)</f>
        <v>65.099999999999994</v>
      </c>
      <c r="F14" s="122">
        <f>VLOOKUP($A14,Table5ab_2014_Method,$P$2+'Table5ab Feeder Sheet'!E$32,0)</f>
        <v>66.8</v>
      </c>
      <c r="H14" s="122">
        <f>VLOOKUP($A14,Table5ab_2014_Method,$P$2+'Table5ab Feeder Sheet'!F$32,0)</f>
        <v>53.1</v>
      </c>
      <c r="I14" s="122">
        <f>VLOOKUP($A14,Table5ab_2014_Method,$P$2+'Table5ab Feeder Sheet'!G$32,0)</f>
        <v>54.7</v>
      </c>
      <c r="J14" s="122">
        <f>VLOOKUP($A14,Table5ab_2014_Method,$P$2+'Table5ab Feeder Sheet'!H$32,0)</f>
        <v>56.9</v>
      </c>
      <c r="K14" s="122">
        <f>VLOOKUP($A14,Table5ab_2014_Method,$P$2+'Table5ab Feeder Sheet'!I$32,0)</f>
        <v>57.6</v>
      </c>
    </row>
    <row r="15" spans="1:16" ht="11.25" customHeight="1" x14ac:dyDescent="0.2">
      <c r="A15" s="55"/>
      <c r="B15" s="97"/>
      <c r="C15" s="534"/>
      <c r="D15" s="534"/>
      <c r="E15" s="534"/>
      <c r="F15" s="534"/>
      <c r="G15" s="534"/>
      <c r="H15" s="534"/>
      <c r="I15" s="534"/>
      <c r="J15" s="534"/>
      <c r="K15" s="534"/>
    </row>
    <row r="16" spans="1:16" x14ac:dyDescent="0.2">
      <c r="A16" s="459"/>
      <c r="B16" s="135"/>
      <c r="C16" s="136"/>
      <c r="D16" s="136"/>
      <c r="E16" s="136"/>
      <c r="F16" s="136"/>
      <c r="G16" s="136"/>
      <c r="H16" s="136"/>
      <c r="I16" s="136"/>
      <c r="J16" s="136"/>
      <c r="K16" s="63" t="s">
        <v>502</v>
      </c>
    </row>
    <row r="17" spans="1:15" x14ac:dyDescent="0.2">
      <c r="A17" s="459"/>
      <c r="B17" s="135"/>
      <c r="C17" s="136"/>
      <c r="D17" s="136"/>
      <c r="E17" s="136"/>
      <c r="F17" s="136"/>
      <c r="G17" s="136"/>
      <c r="H17" s="136"/>
      <c r="I17" s="136"/>
      <c r="J17" s="136"/>
      <c r="K17" s="63"/>
    </row>
    <row r="18" spans="1:15" s="68" customFormat="1" x14ac:dyDescent="0.2">
      <c r="A18" s="763" t="s">
        <v>344</v>
      </c>
      <c r="B18" s="763"/>
      <c r="C18" s="763"/>
      <c r="D18" s="763"/>
      <c r="E18" s="763"/>
      <c r="F18" s="763"/>
      <c r="G18" s="763"/>
      <c r="H18" s="763"/>
      <c r="I18" s="763"/>
      <c r="J18" s="763"/>
      <c r="K18" s="763"/>
    </row>
    <row r="19" spans="1:15" x14ac:dyDescent="0.2">
      <c r="A19" s="763" t="s">
        <v>343</v>
      </c>
      <c r="B19" s="763"/>
      <c r="C19" s="763"/>
      <c r="D19" s="763"/>
      <c r="E19" s="763"/>
      <c r="F19" s="530"/>
      <c r="G19" s="530"/>
      <c r="H19" s="530"/>
      <c r="I19" s="530"/>
      <c r="J19" s="530"/>
      <c r="K19" s="530"/>
    </row>
    <row r="20" spans="1:15" ht="22.5" customHeight="1" x14ac:dyDescent="0.2">
      <c r="A20" s="806" t="s">
        <v>674</v>
      </c>
      <c r="B20" s="806"/>
      <c r="C20" s="806"/>
      <c r="D20" s="806"/>
      <c r="E20" s="806"/>
      <c r="F20" s="806"/>
      <c r="G20" s="806"/>
      <c r="H20" s="806"/>
      <c r="I20" s="806"/>
      <c r="J20" s="806"/>
      <c r="K20" s="806"/>
    </row>
    <row r="21" spans="1:15" ht="21.75" customHeight="1" x14ac:dyDescent="0.2">
      <c r="A21" s="804" t="s">
        <v>33</v>
      </c>
      <c r="B21" s="804"/>
      <c r="C21" s="804"/>
      <c r="D21" s="804"/>
      <c r="E21" s="804"/>
      <c r="F21" s="804"/>
      <c r="G21" s="804"/>
      <c r="H21" s="804"/>
      <c r="I21" s="804"/>
      <c r="J21" s="804"/>
      <c r="K21" s="804"/>
    </row>
    <row r="22" spans="1:15" ht="12.75" customHeight="1" x14ac:dyDescent="0.2">
      <c r="A22" s="713" t="s">
        <v>323</v>
      </c>
      <c r="B22" s="713"/>
      <c r="C22" s="713"/>
      <c r="D22" s="713"/>
      <c r="E22" s="713"/>
      <c r="F22" s="713"/>
      <c r="G22" s="713"/>
      <c r="H22" s="713"/>
      <c r="I22" s="713"/>
      <c r="J22" s="713"/>
      <c r="K22" s="713"/>
    </row>
    <row r="25" spans="1:15" ht="12.75" x14ac:dyDescent="0.2">
      <c r="A25" s="680" t="s">
        <v>657</v>
      </c>
      <c r="B25" s="680"/>
      <c r="C25" s="680"/>
      <c r="D25" s="680"/>
      <c r="E25" s="680"/>
      <c r="F25" s="680"/>
      <c r="G25" s="680"/>
      <c r="H25" s="680"/>
      <c r="I25" s="680"/>
      <c r="J25" s="680"/>
      <c r="K25" s="680"/>
      <c r="L25" s="681"/>
      <c r="M25" s="73"/>
      <c r="N25" s="73"/>
      <c r="O25" s="73"/>
    </row>
    <row r="26" spans="1:15" ht="12.75" x14ac:dyDescent="0.2">
      <c r="A26" s="680" t="s">
        <v>658</v>
      </c>
      <c r="B26" s="680"/>
      <c r="C26" s="680"/>
      <c r="D26" s="680"/>
      <c r="E26" s="680"/>
      <c r="F26" s="680"/>
      <c r="G26" s="680"/>
      <c r="H26" s="680"/>
      <c r="I26" s="680"/>
      <c r="J26" s="680"/>
      <c r="K26" s="680"/>
      <c r="L26" s="681"/>
      <c r="M26" s="73"/>
      <c r="N26" s="73"/>
      <c r="O26" s="73"/>
    </row>
    <row r="27" spans="1:15" ht="12.75" x14ac:dyDescent="0.2">
      <c r="A27" s="680" t="s">
        <v>659</v>
      </c>
      <c r="B27" s="680"/>
      <c r="C27" s="680"/>
      <c r="D27" s="680"/>
      <c r="E27" s="680"/>
      <c r="F27" s="680"/>
      <c r="G27" s="680"/>
      <c r="H27" s="680"/>
      <c r="I27" s="680"/>
      <c r="J27" s="680"/>
      <c r="K27" s="680"/>
      <c r="L27" s="681"/>
      <c r="M27" s="73"/>
      <c r="N27" s="73"/>
      <c r="O27" s="73"/>
    </row>
    <row r="28" spans="1:15" ht="22.5" customHeight="1" x14ac:dyDescent="0.2">
      <c r="A28" s="782" t="s">
        <v>660</v>
      </c>
      <c r="B28" s="782"/>
      <c r="C28" s="782"/>
      <c r="D28" s="782"/>
      <c r="E28" s="782"/>
      <c r="F28" s="782"/>
      <c r="G28" s="782"/>
      <c r="H28" s="782"/>
      <c r="I28" s="782"/>
      <c r="J28" s="782"/>
      <c r="K28" s="782"/>
      <c r="L28" s="682"/>
      <c r="M28" s="682"/>
      <c r="N28" s="682"/>
      <c r="O28" s="682"/>
    </row>
  </sheetData>
  <sheetProtection sheet="1" objects="1" scenarios="1"/>
  <mergeCells count="12">
    <mergeCell ref="A28:K28"/>
    <mergeCell ref="A18:K18"/>
    <mergeCell ref="A22:K22"/>
    <mergeCell ref="A21:K21"/>
    <mergeCell ref="J2:K2"/>
    <mergeCell ref="A2:B2"/>
    <mergeCell ref="B5:B6"/>
    <mergeCell ref="C5:F5"/>
    <mergeCell ref="H5:K5"/>
    <mergeCell ref="A20:K20"/>
    <mergeCell ref="A19:E19"/>
    <mergeCell ref="A5:A6"/>
  </mergeCells>
  <conditionalFormatting sqref="C15:K15">
    <cfRule type="cellIs" dxfId="129" priority="22" stopIfTrue="1" operator="greaterThan">
      <formula>100</formula>
    </cfRule>
  </conditionalFormatting>
  <conditionalFormatting sqref="C9 H9 C8:F8 H11 C11 C13 H13">
    <cfRule type="expression" dxfId="128" priority="21">
      <formula>(#REF!="Percentage")</formula>
    </cfRule>
  </conditionalFormatting>
  <conditionalFormatting sqref="H8">
    <cfRule type="expression" dxfId="127" priority="19">
      <formula>(#REF!="Percentage")</formula>
    </cfRule>
  </conditionalFormatting>
  <conditionalFormatting sqref="I8">
    <cfRule type="expression" dxfId="126" priority="18">
      <formula>(#REF!="Percentage")</formula>
    </cfRule>
  </conditionalFormatting>
  <conditionalFormatting sqref="J8">
    <cfRule type="expression" dxfId="125" priority="17">
      <formula>(#REF!="Percentage")</formula>
    </cfRule>
  </conditionalFormatting>
  <conditionalFormatting sqref="K8">
    <cfRule type="expression" dxfId="124" priority="16">
      <formula>(#REF!="Percentage")</formula>
    </cfRule>
  </conditionalFormatting>
  <conditionalFormatting sqref="C10:F10">
    <cfRule type="expression" dxfId="123" priority="15">
      <formula>(#REF!="Percentage")</formula>
    </cfRule>
  </conditionalFormatting>
  <conditionalFormatting sqref="H10">
    <cfRule type="expression" dxfId="122" priority="14">
      <formula>(#REF!="Percentage")</formula>
    </cfRule>
  </conditionalFormatting>
  <conditionalFormatting sqref="I10">
    <cfRule type="expression" dxfId="121" priority="13">
      <formula>(#REF!="Percentage")</formula>
    </cfRule>
  </conditionalFormatting>
  <conditionalFormatting sqref="J10">
    <cfRule type="expression" dxfId="120" priority="12">
      <formula>(#REF!="Percentage")</formula>
    </cfRule>
  </conditionalFormatting>
  <conditionalFormatting sqref="K10">
    <cfRule type="expression" dxfId="119" priority="11">
      <formula>(#REF!="Percentage")</formula>
    </cfRule>
  </conditionalFormatting>
  <conditionalFormatting sqref="C12:F12">
    <cfRule type="expression" dxfId="118" priority="10">
      <formula>(#REF!="Percentage")</formula>
    </cfRule>
  </conditionalFormatting>
  <conditionalFormatting sqref="H12">
    <cfRule type="expression" dxfId="117" priority="9">
      <formula>(#REF!="Percentage")</formula>
    </cfRule>
  </conditionalFormatting>
  <conditionalFormatting sqref="I12">
    <cfRule type="expression" dxfId="116" priority="8">
      <formula>(#REF!="Percentage")</formula>
    </cfRule>
  </conditionalFormatting>
  <conditionalFormatting sqref="J12">
    <cfRule type="expression" dxfId="115" priority="7">
      <formula>(#REF!="Percentage")</formula>
    </cfRule>
  </conditionalFormatting>
  <conditionalFormatting sqref="K12">
    <cfRule type="expression" dxfId="114" priority="6">
      <formula>(#REF!="Percentage")</formula>
    </cfRule>
  </conditionalFormatting>
  <conditionalFormatting sqref="C14:F14">
    <cfRule type="expression" dxfId="113" priority="5">
      <formula>(#REF!="Percentage")</formula>
    </cfRule>
  </conditionalFormatting>
  <conditionalFormatting sqref="H14">
    <cfRule type="expression" dxfId="112" priority="4">
      <formula>(#REF!="Percentage")</formula>
    </cfRule>
  </conditionalFormatting>
  <conditionalFormatting sqref="I14">
    <cfRule type="expression" dxfId="111" priority="3">
      <formula>(#REF!="Percentage")</formula>
    </cfRule>
  </conditionalFormatting>
  <conditionalFormatting sqref="J14">
    <cfRule type="expression" dxfId="110" priority="2">
      <formula>(#REF!="Percentage")</formula>
    </cfRule>
  </conditionalFormatting>
  <conditionalFormatting sqref="K14">
    <cfRule type="expression" dxfId="109" priority="1">
      <formula>(#REF!="Percentage")</formula>
    </cfRule>
  </conditionalFormatting>
  <dataValidations count="1">
    <dataValidation type="list" allowBlank="1" showInputMessage="1" showErrorMessage="1" sqref="K3">
      <formula1>Gender</formula1>
    </dataValidation>
  </dataValidations>
  <pageMargins left="0.70866141732283472" right="0.70866141732283472" top="0.74803149606299213" bottom="0.74803149606299213" header="0.31496062992125984" footer="0.31496062992125984"/>
  <pageSetup paperSize="9" scale="9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99"/>
  </sheetPr>
  <dimension ref="A1:BZ49"/>
  <sheetViews>
    <sheetView zoomScale="70" zoomScaleNormal="70" workbookViewId="0">
      <selection activeCell="A2" sqref="A2"/>
    </sheetView>
  </sheetViews>
  <sheetFormatPr defaultRowHeight="12.75" x14ac:dyDescent="0.2"/>
  <cols>
    <col min="1" max="1" width="9.140625" style="170"/>
    <col min="2" max="2" width="45.140625" style="170" customWidth="1"/>
    <col min="3" max="16384" width="9.140625" style="170"/>
  </cols>
  <sheetData>
    <row r="1" spans="1:77" x14ac:dyDescent="0.2">
      <c r="AW1" s="170" t="s">
        <v>353</v>
      </c>
    </row>
    <row r="2" spans="1:77" ht="15.75" x14ac:dyDescent="0.25">
      <c r="A2" s="203" t="s">
        <v>499</v>
      </c>
      <c r="E2" s="271"/>
      <c r="F2" s="173"/>
    </row>
    <row r="3" spans="1:77" ht="15.75" x14ac:dyDescent="0.25">
      <c r="A3" s="195"/>
      <c r="C3" s="271"/>
      <c r="D3" s="173"/>
      <c r="J3" s="176"/>
    </row>
    <row r="4" spans="1:77" hidden="1" x14ac:dyDescent="0.2">
      <c r="A4" s="176"/>
      <c r="C4" s="170">
        <v>2</v>
      </c>
      <c r="D4" s="170">
        <v>3</v>
      </c>
      <c r="E4" s="170">
        <v>4</v>
      </c>
      <c r="F4" s="170">
        <v>5</v>
      </c>
      <c r="G4" s="170">
        <v>6</v>
      </c>
      <c r="H4" s="170">
        <v>7</v>
      </c>
      <c r="I4" s="170">
        <v>8</v>
      </c>
      <c r="J4" s="170">
        <v>9</v>
      </c>
      <c r="K4" s="170">
        <v>10</v>
      </c>
      <c r="L4" s="170">
        <v>11</v>
      </c>
      <c r="M4" s="170">
        <v>12</v>
      </c>
      <c r="N4" s="170">
        <v>13</v>
      </c>
      <c r="O4" s="170">
        <v>14</v>
      </c>
      <c r="P4" s="170">
        <v>15</v>
      </c>
      <c r="Q4" s="170">
        <v>16</v>
      </c>
      <c r="R4" s="170">
        <v>17</v>
      </c>
      <c r="S4" s="170">
        <v>18</v>
      </c>
      <c r="T4" s="170">
        <v>19</v>
      </c>
      <c r="U4" s="170">
        <v>20</v>
      </c>
      <c r="V4" s="170">
        <v>21</v>
      </c>
      <c r="W4" s="170">
        <v>22</v>
      </c>
      <c r="X4" s="170">
        <v>23</v>
      </c>
      <c r="Y4" s="170">
        <v>24</v>
      </c>
      <c r="Z4" s="170">
        <v>25</v>
      </c>
      <c r="AA4" s="170">
        <v>26</v>
      </c>
      <c r="AB4" s="170">
        <v>27</v>
      </c>
      <c r="AC4" s="170">
        <v>28</v>
      </c>
      <c r="AD4" s="170">
        <v>29</v>
      </c>
      <c r="AE4" s="170">
        <v>30</v>
      </c>
      <c r="AF4" s="170">
        <v>31</v>
      </c>
      <c r="AG4" s="170">
        <v>32</v>
      </c>
      <c r="AH4" s="170">
        <v>33</v>
      </c>
      <c r="AI4" s="170">
        <v>34</v>
      </c>
      <c r="AJ4" s="170">
        <v>35</v>
      </c>
      <c r="AK4" s="170">
        <v>36</v>
      </c>
      <c r="AL4" s="170">
        <v>37</v>
      </c>
      <c r="AM4" s="170">
        <v>38</v>
      </c>
      <c r="AN4" s="170">
        <v>39</v>
      </c>
      <c r="AO4" s="170">
        <v>40</v>
      </c>
      <c r="AP4" s="170">
        <v>41</v>
      </c>
      <c r="AQ4" s="170">
        <v>42</v>
      </c>
      <c r="AR4" s="170">
        <v>43</v>
      </c>
      <c r="AS4" s="170">
        <v>44</v>
      </c>
      <c r="AT4" s="170">
        <v>45</v>
      </c>
      <c r="AU4" s="170">
        <v>46</v>
      </c>
      <c r="AV4" s="170">
        <v>47</v>
      </c>
      <c r="AW4" s="170">
        <v>48</v>
      </c>
      <c r="AX4" s="170">
        <v>49</v>
      </c>
      <c r="AY4" s="170">
        <v>50</v>
      </c>
      <c r="AZ4" s="170">
        <v>51</v>
      </c>
      <c r="BA4" s="170">
        <v>52</v>
      </c>
      <c r="BB4" s="170">
        <v>53</v>
      </c>
      <c r="BC4" s="170">
        <v>54</v>
      </c>
      <c r="BD4" s="170">
        <v>55</v>
      </c>
      <c r="BE4" s="170">
        <v>56</v>
      </c>
      <c r="BF4" s="170">
        <v>57</v>
      </c>
      <c r="BG4" s="170">
        <v>58</v>
      </c>
      <c r="BH4" s="170">
        <v>59</v>
      </c>
      <c r="BI4" s="170">
        <v>60</v>
      </c>
      <c r="BJ4" s="170">
        <v>61</v>
      </c>
      <c r="BK4" s="170">
        <v>62</v>
      </c>
      <c r="BL4" s="170">
        <v>63</v>
      </c>
      <c r="BM4" s="170">
        <v>64</v>
      </c>
      <c r="BN4" s="170">
        <v>65</v>
      </c>
      <c r="BO4" s="170">
        <v>66</v>
      </c>
      <c r="BP4" s="170">
        <v>67</v>
      </c>
      <c r="BQ4" s="170">
        <v>68</v>
      </c>
      <c r="BR4" s="170">
        <v>69</v>
      </c>
      <c r="BS4" s="170">
        <v>70</v>
      </c>
      <c r="BT4" s="170">
        <v>71</v>
      </c>
      <c r="BU4" s="170">
        <v>72</v>
      </c>
      <c r="BV4" s="170">
        <v>73</v>
      </c>
      <c r="BW4" s="170">
        <v>74</v>
      </c>
      <c r="BX4" s="170">
        <v>75</v>
      </c>
      <c r="BY4" s="170">
        <v>76</v>
      </c>
    </row>
    <row r="5" spans="1:77" hidden="1" x14ac:dyDescent="0.2">
      <c r="A5" s="176"/>
    </row>
    <row r="6" spans="1:77" hidden="1" x14ac:dyDescent="0.2">
      <c r="A6" s="176"/>
    </row>
    <row r="7" spans="1:77" hidden="1" x14ac:dyDescent="0.2">
      <c r="A7" s="176"/>
    </row>
    <row r="8" spans="1:77" hidden="1" x14ac:dyDescent="0.2">
      <c r="B8" s="170">
        <v>1</v>
      </c>
      <c r="C8" s="170">
        <f>B8+1</f>
        <v>2</v>
      </c>
      <c r="D8" s="170">
        <f t="shared" ref="D8:BO8" si="0">C8+1</f>
        <v>3</v>
      </c>
      <c r="E8" s="170">
        <f t="shared" si="0"/>
        <v>4</v>
      </c>
      <c r="F8" s="170">
        <f t="shared" si="0"/>
        <v>5</v>
      </c>
      <c r="G8" s="170">
        <f t="shared" si="0"/>
        <v>6</v>
      </c>
      <c r="H8" s="170">
        <f t="shared" si="0"/>
        <v>7</v>
      </c>
      <c r="I8" s="170">
        <f t="shared" si="0"/>
        <v>8</v>
      </c>
      <c r="J8" s="170">
        <f t="shared" si="0"/>
        <v>9</v>
      </c>
      <c r="K8" s="170">
        <f t="shared" si="0"/>
        <v>10</v>
      </c>
      <c r="L8" s="170">
        <f t="shared" si="0"/>
        <v>11</v>
      </c>
      <c r="M8" s="170">
        <f t="shared" si="0"/>
        <v>12</v>
      </c>
      <c r="N8" s="170">
        <f t="shared" si="0"/>
        <v>13</v>
      </c>
      <c r="O8" s="170">
        <f t="shared" si="0"/>
        <v>14</v>
      </c>
      <c r="P8" s="170">
        <f t="shared" si="0"/>
        <v>15</v>
      </c>
      <c r="Q8" s="170">
        <f t="shared" si="0"/>
        <v>16</v>
      </c>
      <c r="R8" s="170">
        <f t="shared" si="0"/>
        <v>17</v>
      </c>
      <c r="S8" s="170">
        <f t="shared" si="0"/>
        <v>18</v>
      </c>
      <c r="T8" s="170">
        <f t="shared" si="0"/>
        <v>19</v>
      </c>
      <c r="U8" s="170">
        <f t="shared" si="0"/>
        <v>20</v>
      </c>
      <c r="V8" s="170">
        <f t="shared" si="0"/>
        <v>21</v>
      </c>
      <c r="W8" s="170">
        <f t="shared" si="0"/>
        <v>22</v>
      </c>
      <c r="X8" s="170">
        <f t="shared" si="0"/>
        <v>23</v>
      </c>
      <c r="Y8" s="170">
        <f t="shared" si="0"/>
        <v>24</v>
      </c>
      <c r="Z8" s="170">
        <f t="shared" si="0"/>
        <v>25</v>
      </c>
      <c r="AA8" s="170">
        <f t="shared" si="0"/>
        <v>26</v>
      </c>
      <c r="AB8" s="170">
        <f t="shared" si="0"/>
        <v>27</v>
      </c>
      <c r="AC8" s="170">
        <f t="shared" si="0"/>
        <v>28</v>
      </c>
      <c r="AD8" s="170">
        <f t="shared" si="0"/>
        <v>29</v>
      </c>
      <c r="AE8" s="170">
        <f t="shared" si="0"/>
        <v>30</v>
      </c>
      <c r="AF8" s="170">
        <f t="shared" si="0"/>
        <v>31</v>
      </c>
      <c r="AG8" s="170">
        <f t="shared" si="0"/>
        <v>32</v>
      </c>
      <c r="AH8" s="170">
        <f t="shared" si="0"/>
        <v>33</v>
      </c>
      <c r="AI8" s="170">
        <f t="shared" si="0"/>
        <v>34</v>
      </c>
      <c r="AJ8" s="170">
        <f t="shared" si="0"/>
        <v>35</v>
      </c>
      <c r="AK8" s="170">
        <f t="shared" si="0"/>
        <v>36</v>
      </c>
      <c r="AL8" s="170">
        <f t="shared" si="0"/>
        <v>37</v>
      </c>
      <c r="AM8" s="170">
        <f t="shared" si="0"/>
        <v>38</v>
      </c>
      <c r="AN8" s="170">
        <f t="shared" si="0"/>
        <v>39</v>
      </c>
      <c r="AO8" s="170">
        <f t="shared" si="0"/>
        <v>40</v>
      </c>
      <c r="AP8" s="170">
        <f t="shared" si="0"/>
        <v>41</v>
      </c>
      <c r="AQ8" s="170">
        <f t="shared" si="0"/>
        <v>42</v>
      </c>
      <c r="AR8" s="170">
        <f t="shared" si="0"/>
        <v>43</v>
      </c>
      <c r="AS8" s="170">
        <f t="shared" si="0"/>
        <v>44</v>
      </c>
      <c r="AT8" s="170">
        <f t="shared" si="0"/>
        <v>45</v>
      </c>
      <c r="AU8" s="170">
        <f t="shared" si="0"/>
        <v>46</v>
      </c>
      <c r="AV8" s="170">
        <f t="shared" si="0"/>
        <v>47</v>
      </c>
      <c r="AW8" s="170">
        <f t="shared" si="0"/>
        <v>48</v>
      </c>
      <c r="AX8" s="170">
        <f t="shared" si="0"/>
        <v>49</v>
      </c>
      <c r="AY8" s="170">
        <f t="shared" si="0"/>
        <v>50</v>
      </c>
      <c r="AZ8" s="170">
        <f t="shared" si="0"/>
        <v>51</v>
      </c>
      <c r="BA8" s="170">
        <f t="shared" si="0"/>
        <v>52</v>
      </c>
      <c r="BB8" s="170">
        <f t="shared" si="0"/>
        <v>53</v>
      </c>
      <c r="BC8" s="170">
        <f t="shared" si="0"/>
        <v>54</v>
      </c>
      <c r="BD8" s="170">
        <f t="shared" si="0"/>
        <v>55</v>
      </c>
      <c r="BE8" s="170">
        <f t="shared" si="0"/>
        <v>56</v>
      </c>
      <c r="BF8" s="170">
        <f t="shared" si="0"/>
        <v>57</v>
      </c>
      <c r="BG8" s="170">
        <f t="shared" si="0"/>
        <v>58</v>
      </c>
      <c r="BH8" s="170">
        <f t="shared" si="0"/>
        <v>59</v>
      </c>
      <c r="BI8" s="170">
        <f t="shared" si="0"/>
        <v>60</v>
      </c>
      <c r="BJ8" s="170">
        <f t="shared" si="0"/>
        <v>61</v>
      </c>
      <c r="BK8" s="170">
        <f t="shared" si="0"/>
        <v>62</v>
      </c>
      <c r="BL8" s="170">
        <f t="shared" si="0"/>
        <v>63</v>
      </c>
      <c r="BM8" s="170">
        <f t="shared" si="0"/>
        <v>64</v>
      </c>
      <c r="BN8" s="170">
        <f t="shared" si="0"/>
        <v>65</v>
      </c>
      <c r="BO8" s="170">
        <f t="shared" si="0"/>
        <v>66</v>
      </c>
      <c r="BP8" s="170">
        <f t="shared" ref="BP8:BY8" si="1">BO8+1</f>
        <v>67</v>
      </c>
      <c r="BQ8" s="170">
        <f t="shared" si="1"/>
        <v>68</v>
      </c>
      <c r="BR8" s="170">
        <f t="shared" si="1"/>
        <v>69</v>
      </c>
      <c r="BS8" s="170">
        <f t="shared" si="1"/>
        <v>70</v>
      </c>
      <c r="BT8" s="170">
        <f t="shared" si="1"/>
        <v>71</v>
      </c>
      <c r="BU8" s="170">
        <f t="shared" si="1"/>
        <v>72</v>
      </c>
      <c r="BV8" s="170">
        <f t="shared" si="1"/>
        <v>73</v>
      </c>
      <c r="BW8" s="170">
        <f t="shared" si="1"/>
        <v>74</v>
      </c>
      <c r="BX8" s="170">
        <f t="shared" si="1"/>
        <v>75</v>
      </c>
      <c r="BY8" s="170">
        <f t="shared" si="1"/>
        <v>76</v>
      </c>
    </row>
    <row r="10" spans="1:77" x14ac:dyDescent="0.2">
      <c r="A10" s="272"/>
      <c r="E10" s="142"/>
      <c r="F10" s="143" t="s">
        <v>429</v>
      </c>
    </row>
    <row r="11" spans="1:77" x14ac:dyDescent="0.2">
      <c r="B11" s="272"/>
    </row>
    <row r="12" spans="1:77" x14ac:dyDescent="0.2">
      <c r="B12" s="174"/>
      <c r="C12" s="174" t="s">
        <v>354</v>
      </c>
      <c r="D12" s="174" t="s">
        <v>355</v>
      </c>
      <c r="E12" s="174" t="s">
        <v>356</v>
      </c>
      <c r="F12" s="174" t="s">
        <v>357</v>
      </c>
      <c r="G12" s="174" t="s">
        <v>358</v>
      </c>
      <c r="H12" s="174" t="s">
        <v>359</v>
      </c>
      <c r="I12" s="174" t="s">
        <v>360</v>
      </c>
      <c r="J12" s="174" t="s">
        <v>361</v>
      </c>
      <c r="K12" s="174" t="s">
        <v>362</v>
      </c>
      <c r="L12" s="174" t="s">
        <v>363</v>
      </c>
      <c r="M12" s="174" t="s">
        <v>364</v>
      </c>
      <c r="N12" s="174" t="s">
        <v>365</v>
      </c>
      <c r="O12" s="174" t="s">
        <v>366</v>
      </c>
      <c r="P12" s="174" t="s">
        <v>367</v>
      </c>
      <c r="Q12" s="174" t="s">
        <v>368</v>
      </c>
      <c r="R12" s="174" t="s">
        <v>369</v>
      </c>
      <c r="S12" s="174" t="s">
        <v>370</v>
      </c>
      <c r="T12" s="174" t="s">
        <v>371</v>
      </c>
      <c r="U12" s="174" t="s">
        <v>372</v>
      </c>
      <c r="V12" s="174" t="s">
        <v>373</v>
      </c>
      <c r="W12" s="174" t="s">
        <v>374</v>
      </c>
      <c r="X12" s="174" t="s">
        <v>375</v>
      </c>
      <c r="Y12" s="174" t="s">
        <v>376</v>
      </c>
      <c r="Z12" s="174" t="s">
        <v>377</v>
      </c>
      <c r="AA12" s="174" t="s">
        <v>378</v>
      </c>
      <c r="AB12" s="174" t="s">
        <v>379</v>
      </c>
      <c r="AC12" s="174" t="s">
        <v>380</v>
      </c>
      <c r="AD12" s="174" t="s">
        <v>381</v>
      </c>
      <c r="AE12" s="174" t="s">
        <v>382</v>
      </c>
      <c r="AF12" s="174" t="s">
        <v>383</v>
      </c>
      <c r="AG12" s="174" t="s">
        <v>384</v>
      </c>
      <c r="AH12" s="174" t="s">
        <v>385</v>
      </c>
      <c r="AI12" s="174" t="s">
        <v>386</v>
      </c>
      <c r="AJ12" s="174" t="s">
        <v>387</v>
      </c>
      <c r="AK12" s="174" t="s">
        <v>388</v>
      </c>
      <c r="AL12" s="174" t="s">
        <v>389</v>
      </c>
      <c r="AM12" s="174" t="s">
        <v>390</v>
      </c>
      <c r="AN12" s="174" t="s">
        <v>391</v>
      </c>
      <c r="AO12" s="174" t="s">
        <v>392</v>
      </c>
      <c r="AP12" s="174" t="s">
        <v>393</v>
      </c>
      <c r="AQ12" s="174" t="s">
        <v>394</v>
      </c>
      <c r="AR12" s="174" t="s">
        <v>395</v>
      </c>
      <c r="AS12" s="174" t="s">
        <v>396</v>
      </c>
      <c r="AT12" s="174" t="s">
        <v>397</v>
      </c>
      <c r="AU12" s="174" t="s">
        <v>398</v>
      </c>
      <c r="AV12" s="174" t="s">
        <v>399</v>
      </c>
      <c r="AW12" s="174" t="s">
        <v>400</v>
      </c>
      <c r="AX12" s="174" t="s">
        <v>401</v>
      </c>
      <c r="AY12" s="174" t="s">
        <v>402</v>
      </c>
      <c r="AZ12" s="174" t="s">
        <v>403</v>
      </c>
      <c r="BA12" s="174" t="s">
        <v>404</v>
      </c>
      <c r="BB12" s="174" t="s">
        <v>405</v>
      </c>
      <c r="BC12" s="174" t="s">
        <v>406</v>
      </c>
      <c r="BD12" s="174" t="s">
        <v>407</v>
      </c>
      <c r="BE12" s="174" t="s">
        <v>408</v>
      </c>
      <c r="BF12" s="174" t="s">
        <v>409</v>
      </c>
      <c r="BG12" s="174" t="s">
        <v>410</v>
      </c>
      <c r="BH12" s="174" t="s">
        <v>411</v>
      </c>
      <c r="BI12" s="174" t="s">
        <v>412</v>
      </c>
      <c r="BJ12" s="174" t="s">
        <v>413</v>
      </c>
      <c r="BK12" s="174" t="s">
        <v>414</v>
      </c>
      <c r="BL12" s="174" t="s">
        <v>415</v>
      </c>
      <c r="BM12" s="174" t="s">
        <v>416</v>
      </c>
      <c r="BN12" s="174" t="s">
        <v>417</v>
      </c>
      <c r="BO12" s="174" t="s">
        <v>418</v>
      </c>
      <c r="BP12" s="174" t="s">
        <v>419</v>
      </c>
      <c r="BQ12" s="174" t="s">
        <v>420</v>
      </c>
      <c r="BR12" s="174" t="s">
        <v>421</v>
      </c>
      <c r="BS12" s="174" t="s">
        <v>422</v>
      </c>
      <c r="BT12" s="174" t="s">
        <v>423</v>
      </c>
      <c r="BU12" s="174" t="s">
        <v>424</v>
      </c>
      <c r="BV12" s="174" t="s">
        <v>425</v>
      </c>
      <c r="BW12" s="174" t="s">
        <v>426</v>
      </c>
      <c r="BX12" s="174" t="s">
        <v>427</v>
      </c>
      <c r="BY12" s="174" t="s">
        <v>428</v>
      </c>
    </row>
    <row r="13" spans="1:77" x14ac:dyDescent="0.2">
      <c r="B13" s="189" t="s">
        <v>73</v>
      </c>
      <c r="C13" s="174">
        <v>264339</v>
      </c>
      <c r="D13" s="544">
        <v>15.7</v>
      </c>
      <c r="E13" s="544">
        <v>52.3</v>
      </c>
      <c r="F13" s="544">
        <v>32.1</v>
      </c>
      <c r="G13" s="544">
        <v>5</v>
      </c>
      <c r="H13" s="544">
        <v>45.3</v>
      </c>
      <c r="I13" s="544">
        <v>90.6</v>
      </c>
      <c r="J13" s="544">
        <v>6.2</v>
      </c>
      <c r="K13" s="544">
        <v>49.9</v>
      </c>
      <c r="L13" s="544">
        <v>92</v>
      </c>
      <c r="M13" s="544">
        <v>0.4</v>
      </c>
      <c r="N13" s="544">
        <v>8.8000000000000007</v>
      </c>
      <c r="O13" s="544">
        <v>48.1</v>
      </c>
      <c r="P13" s="544">
        <v>49.1</v>
      </c>
      <c r="Q13" s="544">
        <v>64.5</v>
      </c>
      <c r="R13" s="544">
        <v>81.400000000000006</v>
      </c>
      <c r="S13" s="544">
        <v>28.7</v>
      </c>
      <c r="T13" s="544">
        <v>63.3</v>
      </c>
      <c r="U13" s="544">
        <v>83.7</v>
      </c>
      <c r="V13" s="545"/>
      <c r="W13" s="545"/>
      <c r="X13" s="545"/>
      <c r="Y13" s="545"/>
      <c r="Z13" s="545"/>
      <c r="AA13" s="545"/>
      <c r="AB13" s="174">
        <v>258902</v>
      </c>
      <c r="AC13" s="544">
        <v>13.7</v>
      </c>
      <c r="AD13" s="544">
        <v>52.6</v>
      </c>
      <c r="AE13" s="544">
        <v>33.700000000000003</v>
      </c>
      <c r="AF13" s="544">
        <v>7.3</v>
      </c>
      <c r="AG13" s="544">
        <v>56.9</v>
      </c>
      <c r="AH13" s="544">
        <v>94.9</v>
      </c>
      <c r="AI13" s="544">
        <v>8.1999999999999993</v>
      </c>
      <c r="AJ13" s="544">
        <v>59.4</v>
      </c>
      <c r="AK13" s="544">
        <v>95.6</v>
      </c>
      <c r="AL13" s="544">
        <v>0.9</v>
      </c>
      <c r="AM13" s="544">
        <v>16.600000000000001</v>
      </c>
      <c r="AN13" s="544">
        <v>61.7</v>
      </c>
      <c r="AO13" s="544">
        <v>58</v>
      </c>
      <c r="AP13" s="544">
        <v>76.2</v>
      </c>
      <c r="AQ13" s="544">
        <v>89.7</v>
      </c>
      <c r="AR13" s="544">
        <v>28.7</v>
      </c>
      <c r="AS13" s="544">
        <v>67.599999999999994</v>
      </c>
      <c r="AT13" s="544">
        <v>85.7</v>
      </c>
      <c r="AU13" s="174"/>
      <c r="AV13" s="545"/>
      <c r="AW13" s="545"/>
      <c r="AX13" s="545"/>
      <c r="AY13" s="545"/>
      <c r="AZ13" s="545"/>
      <c r="BA13" s="174">
        <v>523241</v>
      </c>
      <c r="BB13" s="544">
        <v>14.7</v>
      </c>
      <c r="BC13" s="544">
        <v>52.4</v>
      </c>
      <c r="BD13" s="544">
        <v>32.9</v>
      </c>
      <c r="BE13" s="544">
        <v>6</v>
      </c>
      <c r="BF13" s="544">
        <v>51.1</v>
      </c>
      <c r="BG13" s="544">
        <v>92.8</v>
      </c>
      <c r="BH13" s="544">
        <v>7.1</v>
      </c>
      <c r="BI13" s="544">
        <v>54.6</v>
      </c>
      <c r="BJ13" s="544">
        <v>93.8</v>
      </c>
      <c r="BK13" s="544">
        <v>0.6</v>
      </c>
      <c r="BL13" s="544">
        <v>12.7</v>
      </c>
      <c r="BM13" s="544">
        <v>55</v>
      </c>
      <c r="BN13" s="544">
        <v>53.2</v>
      </c>
      <c r="BO13" s="544">
        <v>70.3</v>
      </c>
      <c r="BP13" s="544">
        <v>85.6</v>
      </c>
      <c r="BQ13" s="544">
        <v>28.7</v>
      </c>
      <c r="BR13" s="544">
        <v>65.5</v>
      </c>
      <c r="BS13" s="544">
        <v>84.7</v>
      </c>
      <c r="BT13" s="174"/>
      <c r="BU13" s="174"/>
      <c r="BV13" s="174"/>
      <c r="BW13" s="174"/>
      <c r="BX13" s="174"/>
      <c r="BY13" s="174"/>
    </row>
    <row r="14" spans="1:77" x14ac:dyDescent="0.2">
      <c r="B14" s="546" t="s">
        <v>331</v>
      </c>
      <c r="C14" s="174">
        <v>116900</v>
      </c>
      <c r="D14" s="544">
        <v>16.2</v>
      </c>
      <c r="E14" s="544">
        <v>53.8</v>
      </c>
      <c r="F14" s="544">
        <v>30</v>
      </c>
      <c r="G14" s="544">
        <v>4.5999999999999996</v>
      </c>
      <c r="H14" s="544">
        <v>44</v>
      </c>
      <c r="I14" s="544">
        <v>89.5</v>
      </c>
      <c r="J14" s="544">
        <v>5.8</v>
      </c>
      <c r="K14" s="544">
        <v>48.5</v>
      </c>
      <c r="L14" s="544">
        <v>90.9</v>
      </c>
      <c r="M14" s="544">
        <v>0.4</v>
      </c>
      <c r="N14" s="544">
        <v>8.4</v>
      </c>
      <c r="O14" s="544">
        <v>44.7</v>
      </c>
      <c r="P14" s="544">
        <v>48</v>
      </c>
      <c r="Q14" s="544">
        <v>63.6</v>
      </c>
      <c r="R14" s="544">
        <v>79.8</v>
      </c>
      <c r="S14" s="544">
        <v>27.5</v>
      </c>
      <c r="T14" s="544">
        <v>62</v>
      </c>
      <c r="U14" s="544">
        <v>81.599999999999994</v>
      </c>
      <c r="V14" s="545"/>
      <c r="W14" s="545"/>
      <c r="X14" s="545"/>
      <c r="Y14" s="545"/>
      <c r="Z14" s="545"/>
      <c r="AA14" s="545"/>
      <c r="AB14" s="174">
        <v>114856</v>
      </c>
      <c r="AC14" s="544">
        <v>14.1</v>
      </c>
      <c r="AD14" s="544">
        <v>54</v>
      </c>
      <c r="AE14" s="544">
        <v>31.8</v>
      </c>
      <c r="AF14" s="544">
        <v>6.9</v>
      </c>
      <c r="AG14" s="544">
        <v>55.6</v>
      </c>
      <c r="AH14" s="544">
        <v>94.4</v>
      </c>
      <c r="AI14" s="544">
        <v>7.7</v>
      </c>
      <c r="AJ14" s="544">
        <v>58</v>
      </c>
      <c r="AK14" s="544">
        <v>95.2</v>
      </c>
      <c r="AL14" s="544">
        <v>0.9</v>
      </c>
      <c r="AM14" s="544">
        <v>15.8</v>
      </c>
      <c r="AN14" s="544">
        <v>59.4</v>
      </c>
      <c r="AO14" s="544">
        <v>57.2</v>
      </c>
      <c r="AP14" s="544">
        <v>75.400000000000006</v>
      </c>
      <c r="AQ14" s="544">
        <v>89.3</v>
      </c>
      <c r="AR14" s="544">
        <v>27.8</v>
      </c>
      <c r="AS14" s="544">
        <v>66.3</v>
      </c>
      <c r="AT14" s="544">
        <v>84</v>
      </c>
      <c r="AU14" s="545"/>
      <c r="AV14" s="545"/>
      <c r="AW14" s="545"/>
      <c r="AX14" s="545"/>
      <c r="AY14" s="545"/>
      <c r="AZ14" s="545"/>
      <c r="BA14" s="174">
        <v>231756</v>
      </c>
      <c r="BB14" s="544">
        <v>15.2</v>
      </c>
      <c r="BC14" s="544">
        <v>53.9</v>
      </c>
      <c r="BD14" s="544">
        <v>30.9</v>
      </c>
      <c r="BE14" s="544">
        <v>5.7</v>
      </c>
      <c r="BF14" s="544">
        <v>49.8</v>
      </c>
      <c r="BG14" s="544">
        <v>92</v>
      </c>
      <c r="BH14" s="544">
        <v>6.7</v>
      </c>
      <c r="BI14" s="544">
        <v>53.2</v>
      </c>
      <c r="BJ14" s="544">
        <v>93.1</v>
      </c>
      <c r="BK14" s="544">
        <v>0.6</v>
      </c>
      <c r="BL14" s="544">
        <v>12.1</v>
      </c>
      <c r="BM14" s="544">
        <v>52.2</v>
      </c>
      <c r="BN14" s="544">
        <v>52.2</v>
      </c>
      <c r="BO14" s="544">
        <v>69.5</v>
      </c>
      <c r="BP14" s="544">
        <v>84.6</v>
      </c>
      <c r="BQ14" s="544">
        <v>27.6</v>
      </c>
      <c r="BR14" s="544">
        <v>64.099999999999994</v>
      </c>
      <c r="BS14" s="544">
        <v>82.8</v>
      </c>
      <c r="BT14" s="174"/>
      <c r="BU14" s="174"/>
      <c r="BV14" s="174"/>
      <c r="BW14" s="174"/>
      <c r="BX14" s="174"/>
      <c r="BY14" s="174"/>
    </row>
    <row r="15" spans="1:77" x14ac:dyDescent="0.2">
      <c r="B15" s="547" t="s">
        <v>332</v>
      </c>
      <c r="C15" s="174">
        <v>147191</v>
      </c>
      <c r="D15" s="544">
        <v>15.2</v>
      </c>
      <c r="E15" s="544">
        <v>51.1</v>
      </c>
      <c r="F15" s="544">
        <v>33.700000000000003</v>
      </c>
      <c r="G15" s="544">
        <v>5.3</v>
      </c>
      <c r="H15" s="544">
        <v>46.3</v>
      </c>
      <c r="I15" s="544">
        <v>91.4</v>
      </c>
      <c r="J15" s="544">
        <v>6.6</v>
      </c>
      <c r="K15" s="544">
        <v>50.9</v>
      </c>
      <c r="L15" s="544">
        <v>92.8</v>
      </c>
      <c r="M15" s="544">
        <v>0.5</v>
      </c>
      <c r="N15" s="544">
        <v>9.1999999999999993</v>
      </c>
      <c r="O15" s="544">
        <v>50.4</v>
      </c>
      <c r="P15" s="544">
        <v>49.9</v>
      </c>
      <c r="Q15" s="544">
        <v>65.2</v>
      </c>
      <c r="R15" s="544">
        <v>82.6</v>
      </c>
      <c r="S15" s="544">
        <v>29.7</v>
      </c>
      <c r="T15" s="544">
        <v>64.400000000000006</v>
      </c>
      <c r="U15" s="544">
        <v>85.1</v>
      </c>
      <c r="V15" s="545"/>
      <c r="W15" s="545"/>
      <c r="X15" s="545"/>
      <c r="Y15" s="545"/>
      <c r="Z15" s="545"/>
      <c r="AA15" s="545"/>
      <c r="AB15" s="174">
        <v>143766</v>
      </c>
      <c r="AC15" s="544">
        <v>13.3</v>
      </c>
      <c r="AD15" s="544">
        <v>51.5</v>
      </c>
      <c r="AE15" s="544">
        <v>35.1</v>
      </c>
      <c r="AF15" s="544">
        <v>7.6</v>
      </c>
      <c r="AG15" s="544">
        <v>58</v>
      </c>
      <c r="AH15" s="544">
        <v>95.2</v>
      </c>
      <c r="AI15" s="544">
        <v>8.5</v>
      </c>
      <c r="AJ15" s="544">
        <v>60.7</v>
      </c>
      <c r="AK15" s="544">
        <v>95.9</v>
      </c>
      <c r="AL15" s="544">
        <v>0.8</v>
      </c>
      <c r="AM15" s="544">
        <v>17.3</v>
      </c>
      <c r="AN15" s="544">
        <v>63.3</v>
      </c>
      <c r="AO15" s="544">
        <v>58.6</v>
      </c>
      <c r="AP15" s="544">
        <v>76.8</v>
      </c>
      <c r="AQ15" s="544">
        <v>90</v>
      </c>
      <c r="AR15" s="544">
        <v>29.4</v>
      </c>
      <c r="AS15" s="544">
        <v>68.7</v>
      </c>
      <c r="AT15" s="544">
        <v>86.9</v>
      </c>
      <c r="AU15" s="545"/>
      <c r="AV15" s="545"/>
      <c r="AW15" s="545"/>
      <c r="AX15" s="545"/>
      <c r="AY15" s="545"/>
      <c r="AZ15" s="545"/>
      <c r="BA15" s="174">
        <v>290957</v>
      </c>
      <c r="BB15" s="544">
        <v>14.3</v>
      </c>
      <c r="BC15" s="544">
        <v>51.3</v>
      </c>
      <c r="BD15" s="544">
        <v>34.4</v>
      </c>
      <c r="BE15" s="544">
        <v>6.3</v>
      </c>
      <c r="BF15" s="544">
        <v>52.1</v>
      </c>
      <c r="BG15" s="544">
        <v>93.3</v>
      </c>
      <c r="BH15" s="544">
        <v>7.5</v>
      </c>
      <c r="BI15" s="544">
        <v>55.8</v>
      </c>
      <c r="BJ15" s="544">
        <v>94.4</v>
      </c>
      <c r="BK15" s="544">
        <v>0.6</v>
      </c>
      <c r="BL15" s="544">
        <v>13.2</v>
      </c>
      <c r="BM15" s="544">
        <v>56.9</v>
      </c>
      <c r="BN15" s="544">
        <v>53.9</v>
      </c>
      <c r="BO15" s="544">
        <v>71</v>
      </c>
      <c r="BP15" s="544">
        <v>86.3</v>
      </c>
      <c r="BQ15" s="544">
        <v>29.6</v>
      </c>
      <c r="BR15" s="544">
        <v>66.599999999999994</v>
      </c>
      <c r="BS15" s="544">
        <v>86</v>
      </c>
      <c r="BT15" s="174"/>
      <c r="BU15" s="174"/>
      <c r="BV15" s="174"/>
      <c r="BW15" s="174"/>
      <c r="BX15" s="174"/>
      <c r="BY15" s="174"/>
    </row>
    <row r="16" spans="1:77" x14ac:dyDescent="0.2">
      <c r="B16" s="548" t="s">
        <v>333</v>
      </c>
      <c r="C16" s="174">
        <v>34211</v>
      </c>
      <c r="D16" s="544">
        <v>22.5</v>
      </c>
      <c r="E16" s="544">
        <v>56.4</v>
      </c>
      <c r="F16" s="544">
        <v>21</v>
      </c>
      <c r="G16" s="544">
        <v>5.9</v>
      </c>
      <c r="H16" s="544">
        <v>41.3</v>
      </c>
      <c r="I16" s="544">
        <v>85.1</v>
      </c>
      <c r="J16" s="544">
        <v>7.6</v>
      </c>
      <c r="K16" s="544">
        <v>47.8</v>
      </c>
      <c r="L16" s="544">
        <v>88.4</v>
      </c>
      <c r="M16" s="544">
        <v>0.5</v>
      </c>
      <c r="N16" s="544">
        <v>5.8</v>
      </c>
      <c r="O16" s="544">
        <v>33.9</v>
      </c>
      <c r="P16" s="544">
        <v>50.6</v>
      </c>
      <c r="Q16" s="544">
        <v>65</v>
      </c>
      <c r="R16" s="544">
        <v>76.400000000000006</v>
      </c>
      <c r="S16" s="544">
        <v>30.1</v>
      </c>
      <c r="T16" s="544">
        <v>58.8</v>
      </c>
      <c r="U16" s="544">
        <v>75.099999999999994</v>
      </c>
      <c r="V16" s="545"/>
      <c r="W16" s="545"/>
      <c r="X16" s="545"/>
      <c r="Y16" s="545"/>
      <c r="Z16" s="545"/>
      <c r="AA16" s="545"/>
      <c r="AB16" s="174">
        <v>32092</v>
      </c>
      <c r="AC16" s="544">
        <v>21.3</v>
      </c>
      <c r="AD16" s="544">
        <v>57.4</v>
      </c>
      <c r="AE16" s="544">
        <v>21.3</v>
      </c>
      <c r="AF16" s="544">
        <v>7.9</v>
      </c>
      <c r="AG16" s="544">
        <v>50.6</v>
      </c>
      <c r="AH16" s="544">
        <v>90.6</v>
      </c>
      <c r="AI16" s="544">
        <v>9.1</v>
      </c>
      <c r="AJ16" s="544">
        <v>54.3</v>
      </c>
      <c r="AK16" s="544">
        <v>92.2</v>
      </c>
      <c r="AL16" s="544">
        <v>0.8</v>
      </c>
      <c r="AM16" s="544">
        <v>10.8</v>
      </c>
      <c r="AN16" s="544">
        <v>44.7</v>
      </c>
      <c r="AO16" s="544">
        <v>57.9</v>
      </c>
      <c r="AP16" s="544">
        <v>74.099999999999994</v>
      </c>
      <c r="AQ16" s="544">
        <v>84.1</v>
      </c>
      <c r="AR16" s="544">
        <v>29.4</v>
      </c>
      <c r="AS16" s="544">
        <v>62.3</v>
      </c>
      <c r="AT16" s="544">
        <v>77.099999999999994</v>
      </c>
      <c r="AU16" s="545"/>
      <c r="AV16" s="545"/>
      <c r="AW16" s="545"/>
      <c r="AX16" s="545"/>
      <c r="AY16" s="545"/>
      <c r="AZ16" s="545"/>
      <c r="BA16" s="174">
        <v>66303</v>
      </c>
      <c r="BB16" s="544">
        <v>21.9</v>
      </c>
      <c r="BC16" s="544">
        <v>56.9</v>
      </c>
      <c r="BD16" s="544">
        <v>21.2</v>
      </c>
      <c r="BE16" s="544">
        <v>6.9</v>
      </c>
      <c r="BF16" s="544">
        <v>45.8</v>
      </c>
      <c r="BG16" s="544">
        <v>87.8</v>
      </c>
      <c r="BH16" s="544">
        <v>8.3000000000000007</v>
      </c>
      <c r="BI16" s="544">
        <v>51</v>
      </c>
      <c r="BJ16" s="544">
        <v>90.3</v>
      </c>
      <c r="BK16" s="544">
        <v>0.6</v>
      </c>
      <c r="BL16" s="544">
        <v>8.1999999999999993</v>
      </c>
      <c r="BM16" s="544">
        <v>39.200000000000003</v>
      </c>
      <c r="BN16" s="544">
        <v>54</v>
      </c>
      <c r="BO16" s="544">
        <v>69.400000000000006</v>
      </c>
      <c r="BP16" s="544">
        <v>80.2</v>
      </c>
      <c r="BQ16" s="544">
        <v>29.8</v>
      </c>
      <c r="BR16" s="544">
        <v>60.5</v>
      </c>
      <c r="BS16" s="544">
        <v>76.099999999999994</v>
      </c>
      <c r="BT16" s="174"/>
      <c r="BU16" s="174"/>
      <c r="BV16" s="174"/>
      <c r="BW16" s="174"/>
      <c r="BX16" s="174"/>
      <c r="BY16" s="174"/>
    </row>
    <row r="17" spans="2:77" x14ac:dyDescent="0.2">
      <c r="B17" s="548" t="s">
        <v>334</v>
      </c>
      <c r="C17" s="174">
        <v>112155</v>
      </c>
      <c r="D17" s="544">
        <v>13</v>
      </c>
      <c r="E17" s="544">
        <v>49.4</v>
      </c>
      <c r="F17" s="544">
        <v>37.6</v>
      </c>
      <c r="G17" s="544">
        <v>4.9000000000000004</v>
      </c>
      <c r="H17" s="544">
        <v>48.2</v>
      </c>
      <c r="I17" s="544">
        <v>92.5</v>
      </c>
      <c r="J17" s="544">
        <v>6.1</v>
      </c>
      <c r="K17" s="544">
        <v>52.2</v>
      </c>
      <c r="L17" s="544">
        <v>93.5</v>
      </c>
      <c r="M17" s="544">
        <v>0.5</v>
      </c>
      <c r="N17" s="544">
        <v>10.4</v>
      </c>
      <c r="O17" s="544">
        <v>53.3</v>
      </c>
      <c r="P17" s="544">
        <v>49.7</v>
      </c>
      <c r="Q17" s="544">
        <v>65.400000000000006</v>
      </c>
      <c r="R17" s="544">
        <v>83.7</v>
      </c>
      <c r="S17" s="544">
        <v>29.6</v>
      </c>
      <c r="T17" s="544">
        <v>66.5</v>
      </c>
      <c r="U17" s="544">
        <v>86.9</v>
      </c>
      <c r="V17" s="545"/>
      <c r="W17" s="545"/>
      <c r="X17" s="545"/>
      <c r="Y17" s="545"/>
      <c r="Z17" s="545"/>
      <c r="AA17" s="545"/>
      <c r="AB17" s="174">
        <v>111227</v>
      </c>
      <c r="AC17" s="544">
        <v>11</v>
      </c>
      <c r="AD17" s="544">
        <v>49.8</v>
      </c>
      <c r="AE17" s="544">
        <v>39.200000000000003</v>
      </c>
      <c r="AF17" s="544">
        <v>7.4</v>
      </c>
      <c r="AG17" s="544">
        <v>60.6</v>
      </c>
      <c r="AH17" s="544">
        <v>96</v>
      </c>
      <c r="AI17" s="544">
        <v>8.1999999999999993</v>
      </c>
      <c r="AJ17" s="544">
        <v>62.9</v>
      </c>
      <c r="AK17" s="544">
        <v>96.5</v>
      </c>
      <c r="AL17" s="544">
        <v>0.8</v>
      </c>
      <c r="AM17" s="544">
        <v>19.5</v>
      </c>
      <c r="AN17" s="544">
        <v>66.3</v>
      </c>
      <c r="AO17" s="544">
        <v>59.1</v>
      </c>
      <c r="AP17" s="544">
        <v>77.8</v>
      </c>
      <c r="AQ17" s="544">
        <v>91</v>
      </c>
      <c r="AR17" s="544">
        <v>29.5</v>
      </c>
      <c r="AS17" s="544">
        <v>70.900000000000006</v>
      </c>
      <c r="AT17" s="544">
        <v>88.5</v>
      </c>
      <c r="AU17" s="545"/>
      <c r="AV17" s="545"/>
      <c r="AW17" s="545"/>
      <c r="AX17" s="545"/>
      <c r="AY17" s="545"/>
      <c r="AZ17" s="545"/>
      <c r="BA17" s="174">
        <v>223382</v>
      </c>
      <c r="BB17" s="544">
        <v>12</v>
      </c>
      <c r="BC17" s="544">
        <v>49.6</v>
      </c>
      <c r="BD17" s="544">
        <v>38.4</v>
      </c>
      <c r="BE17" s="544">
        <v>6.1</v>
      </c>
      <c r="BF17" s="544">
        <v>54.4</v>
      </c>
      <c r="BG17" s="544">
        <v>94.3</v>
      </c>
      <c r="BH17" s="544">
        <v>7.1</v>
      </c>
      <c r="BI17" s="544">
        <v>57.5</v>
      </c>
      <c r="BJ17" s="544">
        <v>95</v>
      </c>
      <c r="BK17" s="544">
        <v>0.6</v>
      </c>
      <c r="BL17" s="544">
        <v>14.9</v>
      </c>
      <c r="BM17" s="544">
        <v>59.9</v>
      </c>
      <c r="BN17" s="544">
        <v>54</v>
      </c>
      <c r="BO17" s="544">
        <v>71.599999999999994</v>
      </c>
      <c r="BP17" s="544">
        <v>87.4</v>
      </c>
      <c r="BQ17" s="544">
        <v>29.5</v>
      </c>
      <c r="BR17" s="544">
        <v>68.7</v>
      </c>
      <c r="BS17" s="544">
        <v>87.7</v>
      </c>
      <c r="BT17" s="174"/>
      <c r="BU17" s="174"/>
      <c r="BV17" s="174"/>
      <c r="BW17" s="174"/>
      <c r="BX17" s="174"/>
      <c r="BY17" s="174"/>
    </row>
    <row r="18" spans="2:77" x14ac:dyDescent="0.2">
      <c r="B18" s="549" t="s">
        <v>58</v>
      </c>
      <c r="C18" s="174">
        <v>330</v>
      </c>
      <c r="D18" s="544">
        <v>12.1</v>
      </c>
      <c r="E18" s="544">
        <v>46.1</v>
      </c>
      <c r="F18" s="544">
        <v>41.8</v>
      </c>
      <c r="G18" s="544" t="s">
        <v>675</v>
      </c>
      <c r="H18" s="544">
        <v>44.7</v>
      </c>
      <c r="I18" s="544">
        <v>89.1</v>
      </c>
      <c r="J18" s="544" t="s">
        <v>675</v>
      </c>
      <c r="K18" s="544">
        <v>47.4</v>
      </c>
      <c r="L18" s="544">
        <v>91.3</v>
      </c>
      <c r="M18" s="544">
        <v>0</v>
      </c>
      <c r="N18" s="544">
        <v>9.9</v>
      </c>
      <c r="O18" s="544">
        <v>31.2</v>
      </c>
      <c r="P18" s="544">
        <v>35</v>
      </c>
      <c r="Q18" s="544">
        <v>62.5</v>
      </c>
      <c r="R18" s="544">
        <v>77.5</v>
      </c>
      <c r="S18" s="544">
        <v>17.5</v>
      </c>
      <c r="T18" s="544">
        <v>65.099999999999994</v>
      </c>
      <c r="U18" s="544">
        <v>81.900000000000006</v>
      </c>
      <c r="V18" s="545"/>
      <c r="W18" s="545"/>
      <c r="X18" s="545"/>
      <c r="Y18" s="545"/>
      <c r="Z18" s="545"/>
      <c r="AA18" s="545"/>
      <c r="AB18" s="174">
        <v>160</v>
      </c>
      <c r="AC18" s="544">
        <v>13.8</v>
      </c>
      <c r="AD18" s="544">
        <v>50.6</v>
      </c>
      <c r="AE18" s="544">
        <v>35.6</v>
      </c>
      <c r="AF18" s="544" t="s">
        <v>675</v>
      </c>
      <c r="AG18" s="544">
        <v>50.6</v>
      </c>
      <c r="AH18" s="544">
        <v>91.2</v>
      </c>
      <c r="AI18" s="544" t="s">
        <v>675</v>
      </c>
      <c r="AJ18" s="544">
        <v>50.6</v>
      </c>
      <c r="AK18" s="544">
        <v>93</v>
      </c>
      <c r="AL18" s="544">
        <v>0</v>
      </c>
      <c r="AM18" s="544">
        <v>22.2</v>
      </c>
      <c r="AN18" s="544">
        <v>66.7</v>
      </c>
      <c r="AO18" s="544">
        <v>36.4</v>
      </c>
      <c r="AP18" s="544">
        <v>63</v>
      </c>
      <c r="AQ18" s="544">
        <v>87.7</v>
      </c>
      <c r="AR18" s="544">
        <v>45.5</v>
      </c>
      <c r="AS18" s="544">
        <v>64.2</v>
      </c>
      <c r="AT18" s="544">
        <v>89.5</v>
      </c>
      <c r="AU18" s="545"/>
      <c r="AV18" s="545"/>
      <c r="AW18" s="545"/>
      <c r="AX18" s="545"/>
      <c r="AY18" s="545"/>
      <c r="AZ18" s="545"/>
      <c r="BA18" s="174">
        <v>490</v>
      </c>
      <c r="BB18" s="544">
        <v>12.7</v>
      </c>
      <c r="BC18" s="544">
        <v>47.6</v>
      </c>
      <c r="BD18" s="544">
        <v>39.799999999999997</v>
      </c>
      <c r="BE18" s="544" t="s">
        <v>675</v>
      </c>
      <c r="BF18" s="544">
        <v>46.8</v>
      </c>
      <c r="BG18" s="544">
        <v>89.7</v>
      </c>
      <c r="BH18" s="544" t="s">
        <v>675</v>
      </c>
      <c r="BI18" s="544">
        <v>48.5</v>
      </c>
      <c r="BJ18" s="544">
        <v>91.8</v>
      </c>
      <c r="BK18" s="544">
        <v>0</v>
      </c>
      <c r="BL18" s="544">
        <v>14.2</v>
      </c>
      <c r="BM18" s="544">
        <v>41.5</v>
      </c>
      <c r="BN18" s="544">
        <v>35.5</v>
      </c>
      <c r="BO18" s="544">
        <v>62.7</v>
      </c>
      <c r="BP18" s="544">
        <v>80.5</v>
      </c>
      <c r="BQ18" s="544">
        <v>27.4</v>
      </c>
      <c r="BR18" s="544">
        <v>64.8</v>
      </c>
      <c r="BS18" s="544">
        <v>84.1</v>
      </c>
      <c r="BT18" s="174"/>
      <c r="BU18" s="174"/>
      <c r="BV18" s="174"/>
      <c r="BW18" s="174"/>
      <c r="BX18" s="174"/>
      <c r="BY18" s="174"/>
    </row>
    <row r="19" spans="2:77" x14ac:dyDescent="0.2">
      <c r="B19" s="549" t="s">
        <v>653</v>
      </c>
      <c r="C19" s="174">
        <v>212</v>
      </c>
      <c r="D19" s="544">
        <v>9.9</v>
      </c>
      <c r="E19" s="544">
        <v>57.1</v>
      </c>
      <c r="F19" s="544">
        <v>33</v>
      </c>
      <c r="G19" s="544" t="s">
        <v>675</v>
      </c>
      <c r="H19" s="544">
        <v>39.700000000000003</v>
      </c>
      <c r="I19" s="544">
        <v>85.7</v>
      </c>
      <c r="J19" s="544" t="s">
        <v>675</v>
      </c>
      <c r="K19" s="544">
        <v>46.3</v>
      </c>
      <c r="L19" s="544">
        <v>91.4</v>
      </c>
      <c r="M19" s="544">
        <v>0</v>
      </c>
      <c r="N19" s="544" t="s">
        <v>675</v>
      </c>
      <c r="O19" s="544" t="s">
        <v>675</v>
      </c>
      <c r="P19" s="544">
        <v>42.9</v>
      </c>
      <c r="Q19" s="544">
        <v>60.3</v>
      </c>
      <c r="R19" s="544">
        <v>80</v>
      </c>
      <c r="S19" s="544">
        <v>33.299999999999997</v>
      </c>
      <c r="T19" s="544">
        <v>62</v>
      </c>
      <c r="U19" s="544">
        <v>84.3</v>
      </c>
      <c r="V19" s="545"/>
      <c r="W19" s="545"/>
      <c r="X19" s="545"/>
      <c r="Y19" s="545"/>
      <c r="Z19" s="545"/>
      <c r="AA19" s="545"/>
      <c r="AB19" s="174">
        <v>59</v>
      </c>
      <c r="AC19" s="544">
        <v>15.3</v>
      </c>
      <c r="AD19" s="544">
        <v>62.7</v>
      </c>
      <c r="AE19" s="544">
        <v>22</v>
      </c>
      <c r="AF19" s="544" t="s">
        <v>675</v>
      </c>
      <c r="AG19" s="544">
        <v>35.1</v>
      </c>
      <c r="AH19" s="544">
        <v>84.6</v>
      </c>
      <c r="AI19" s="544" t="s">
        <v>675</v>
      </c>
      <c r="AJ19" s="544">
        <v>43.2</v>
      </c>
      <c r="AK19" s="544">
        <v>84.6</v>
      </c>
      <c r="AL19" s="544">
        <v>0</v>
      </c>
      <c r="AM19" s="544" t="s">
        <v>675</v>
      </c>
      <c r="AN19" s="544" t="s">
        <v>675</v>
      </c>
      <c r="AO19" s="544">
        <v>77.8</v>
      </c>
      <c r="AP19" s="544">
        <v>59.5</v>
      </c>
      <c r="AQ19" s="544">
        <v>76.900000000000006</v>
      </c>
      <c r="AR19" s="544">
        <v>55.6</v>
      </c>
      <c r="AS19" s="544">
        <v>48.6</v>
      </c>
      <c r="AT19" s="544">
        <v>69.2</v>
      </c>
      <c r="AU19" s="545"/>
      <c r="AV19" s="545"/>
      <c r="AW19" s="545"/>
      <c r="AX19" s="545"/>
      <c r="AY19" s="545"/>
      <c r="AZ19" s="545"/>
      <c r="BA19" s="174">
        <v>271</v>
      </c>
      <c r="BB19" s="544">
        <v>11.1</v>
      </c>
      <c r="BC19" s="544">
        <v>58.3</v>
      </c>
      <c r="BD19" s="544">
        <v>30.6</v>
      </c>
      <c r="BE19" s="544" t="s">
        <v>675</v>
      </c>
      <c r="BF19" s="544">
        <v>38.6</v>
      </c>
      <c r="BG19" s="544">
        <v>85.5</v>
      </c>
      <c r="BH19" s="544" t="s">
        <v>675</v>
      </c>
      <c r="BI19" s="544">
        <v>45.6</v>
      </c>
      <c r="BJ19" s="544">
        <v>90.4</v>
      </c>
      <c r="BK19" s="544">
        <v>0</v>
      </c>
      <c r="BL19" s="544">
        <v>3.2</v>
      </c>
      <c r="BM19" s="544">
        <v>6</v>
      </c>
      <c r="BN19" s="544">
        <v>53.3</v>
      </c>
      <c r="BO19" s="544">
        <v>60.1</v>
      </c>
      <c r="BP19" s="544">
        <v>79.5</v>
      </c>
      <c r="BQ19" s="544">
        <v>40</v>
      </c>
      <c r="BR19" s="544">
        <v>58.9</v>
      </c>
      <c r="BS19" s="544">
        <v>81.900000000000006</v>
      </c>
      <c r="BT19" s="174"/>
      <c r="BU19" s="174"/>
      <c r="BV19" s="174"/>
      <c r="BW19" s="174"/>
      <c r="BX19" s="174"/>
      <c r="BY19" s="174"/>
    </row>
    <row r="20" spans="2:77" x14ac:dyDescent="0.2">
      <c r="B20" s="549" t="s">
        <v>654</v>
      </c>
      <c r="C20" s="174">
        <v>283</v>
      </c>
      <c r="D20" s="544">
        <v>29.7</v>
      </c>
      <c r="E20" s="544">
        <v>56.5</v>
      </c>
      <c r="F20" s="544">
        <v>13.8</v>
      </c>
      <c r="G20" s="544">
        <v>3.6</v>
      </c>
      <c r="H20" s="544">
        <v>15.6</v>
      </c>
      <c r="I20" s="544">
        <v>41</v>
      </c>
      <c r="J20" s="544">
        <v>4.8</v>
      </c>
      <c r="K20" s="544">
        <v>19.399999999999999</v>
      </c>
      <c r="L20" s="544">
        <v>64.099999999999994</v>
      </c>
      <c r="M20" s="544">
        <v>0</v>
      </c>
      <c r="N20" s="544">
        <v>3.1</v>
      </c>
      <c r="O20" s="544">
        <v>10.3</v>
      </c>
      <c r="P20" s="544">
        <v>39.299999999999997</v>
      </c>
      <c r="Q20" s="544">
        <v>37.5</v>
      </c>
      <c r="R20" s="544">
        <v>46.2</v>
      </c>
      <c r="S20" s="544">
        <v>17.899999999999999</v>
      </c>
      <c r="T20" s="544">
        <v>36.9</v>
      </c>
      <c r="U20" s="544">
        <v>53.8</v>
      </c>
      <c r="V20" s="545"/>
      <c r="W20" s="545"/>
      <c r="X20" s="545"/>
      <c r="Y20" s="545"/>
      <c r="Z20" s="545"/>
      <c r="AA20" s="545"/>
      <c r="AB20" s="174">
        <v>228</v>
      </c>
      <c r="AC20" s="544">
        <v>23.7</v>
      </c>
      <c r="AD20" s="544">
        <v>59.2</v>
      </c>
      <c r="AE20" s="544">
        <v>17.100000000000001</v>
      </c>
      <c r="AF20" s="544">
        <v>5.6</v>
      </c>
      <c r="AG20" s="544">
        <v>18.5</v>
      </c>
      <c r="AH20" s="544">
        <v>79.5</v>
      </c>
      <c r="AI20" s="544">
        <v>5.6</v>
      </c>
      <c r="AJ20" s="544">
        <v>25.9</v>
      </c>
      <c r="AK20" s="544">
        <v>82.1</v>
      </c>
      <c r="AL20" s="544">
        <v>0</v>
      </c>
      <c r="AM20" s="544">
        <v>4.4000000000000004</v>
      </c>
      <c r="AN20" s="544">
        <v>17.899999999999999</v>
      </c>
      <c r="AO20" s="544">
        <v>44.4</v>
      </c>
      <c r="AP20" s="544">
        <v>55.6</v>
      </c>
      <c r="AQ20" s="544">
        <v>69.2</v>
      </c>
      <c r="AR20" s="544">
        <v>18.5</v>
      </c>
      <c r="AS20" s="544">
        <v>37</v>
      </c>
      <c r="AT20" s="544">
        <v>53.8</v>
      </c>
      <c r="AU20" s="545"/>
      <c r="AV20" s="545"/>
      <c r="AW20" s="545"/>
      <c r="AX20" s="545"/>
      <c r="AY20" s="545"/>
      <c r="AZ20" s="545"/>
      <c r="BA20" s="174">
        <v>511</v>
      </c>
      <c r="BB20" s="544">
        <v>27</v>
      </c>
      <c r="BC20" s="544">
        <v>57.7</v>
      </c>
      <c r="BD20" s="544">
        <v>15.3</v>
      </c>
      <c r="BE20" s="544">
        <v>4.3</v>
      </c>
      <c r="BF20" s="544">
        <v>16.899999999999999</v>
      </c>
      <c r="BG20" s="544">
        <v>60.3</v>
      </c>
      <c r="BH20" s="544">
        <v>5.0999999999999996</v>
      </c>
      <c r="BI20" s="544">
        <v>22.4</v>
      </c>
      <c r="BJ20" s="544">
        <v>73.099999999999994</v>
      </c>
      <c r="BK20" s="544">
        <v>0</v>
      </c>
      <c r="BL20" s="544">
        <v>3.7</v>
      </c>
      <c r="BM20" s="544">
        <v>14.1</v>
      </c>
      <c r="BN20" s="544">
        <v>41.3</v>
      </c>
      <c r="BO20" s="544">
        <v>45.8</v>
      </c>
      <c r="BP20" s="544">
        <v>57.7</v>
      </c>
      <c r="BQ20" s="544">
        <v>18.100000000000001</v>
      </c>
      <c r="BR20" s="544">
        <v>36.9</v>
      </c>
      <c r="BS20" s="544">
        <v>53.8</v>
      </c>
      <c r="BT20" s="174"/>
      <c r="BU20" s="174"/>
      <c r="BV20" s="174"/>
      <c r="BW20" s="174"/>
      <c r="BX20" s="174"/>
      <c r="BY20" s="174"/>
    </row>
    <row r="21" spans="2:77" x14ac:dyDescent="0.2">
      <c r="B21" s="189" t="s">
        <v>335</v>
      </c>
      <c r="C21" s="174">
        <v>6487</v>
      </c>
      <c r="D21" s="544">
        <v>88.5</v>
      </c>
      <c r="E21" s="544">
        <v>10.5</v>
      </c>
      <c r="F21" s="544">
        <v>1</v>
      </c>
      <c r="G21" s="544" t="s">
        <v>675</v>
      </c>
      <c r="H21" s="544" t="s">
        <v>675</v>
      </c>
      <c r="I21" s="544">
        <v>6.3</v>
      </c>
      <c r="J21" s="544" t="s">
        <v>675</v>
      </c>
      <c r="K21" s="544" t="s">
        <v>675</v>
      </c>
      <c r="L21" s="544">
        <v>20.6</v>
      </c>
      <c r="M21" s="544">
        <v>0</v>
      </c>
      <c r="N21" s="544" t="s">
        <v>675</v>
      </c>
      <c r="O21" s="544">
        <v>0</v>
      </c>
      <c r="P21" s="544">
        <v>4.8</v>
      </c>
      <c r="Q21" s="544">
        <v>13</v>
      </c>
      <c r="R21" s="544">
        <v>11.1</v>
      </c>
      <c r="S21" s="544">
        <v>4.9000000000000004</v>
      </c>
      <c r="T21" s="544">
        <v>16.5</v>
      </c>
      <c r="U21" s="544" t="s">
        <v>675</v>
      </c>
      <c r="V21" s="545"/>
      <c r="W21" s="545"/>
      <c r="X21" s="545"/>
      <c r="Y21" s="545"/>
      <c r="Z21" s="545"/>
      <c r="AA21" s="545"/>
      <c r="AB21" s="174">
        <v>2372</v>
      </c>
      <c r="AC21" s="544">
        <v>95.8</v>
      </c>
      <c r="AD21" s="544">
        <v>4</v>
      </c>
      <c r="AE21" s="544">
        <v>0.3</v>
      </c>
      <c r="AF21" s="544" t="s">
        <v>675</v>
      </c>
      <c r="AG21" s="544" t="s">
        <v>675</v>
      </c>
      <c r="AH21" s="544">
        <v>0</v>
      </c>
      <c r="AI21" s="544" t="s">
        <v>675</v>
      </c>
      <c r="AJ21" s="544" t="s">
        <v>675</v>
      </c>
      <c r="AK21" s="544">
        <v>0</v>
      </c>
      <c r="AL21" s="544">
        <v>0</v>
      </c>
      <c r="AM21" s="544" t="s">
        <v>675</v>
      </c>
      <c r="AN21" s="544">
        <v>0</v>
      </c>
      <c r="AO21" s="544">
        <v>3.3</v>
      </c>
      <c r="AP21" s="544">
        <v>13.8</v>
      </c>
      <c r="AQ21" s="544">
        <v>0</v>
      </c>
      <c r="AR21" s="544">
        <v>1.7</v>
      </c>
      <c r="AS21" s="544">
        <v>16</v>
      </c>
      <c r="AT21" s="544" t="s">
        <v>675</v>
      </c>
      <c r="AU21" s="545"/>
      <c r="AV21" s="545"/>
      <c r="AW21" s="545"/>
      <c r="AX21" s="545"/>
      <c r="AY21" s="545"/>
      <c r="AZ21" s="545"/>
      <c r="BA21" s="174">
        <v>8859</v>
      </c>
      <c r="BB21" s="544">
        <v>90.5</v>
      </c>
      <c r="BC21" s="544">
        <v>8.6999999999999993</v>
      </c>
      <c r="BD21" s="544">
        <v>0.8</v>
      </c>
      <c r="BE21" s="544">
        <v>0.1</v>
      </c>
      <c r="BF21" s="544">
        <v>3</v>
      </c>
      <c r="BG21" s="544">
        <v>5.8</v>
      </c>
      <c r="BH21" s="544">
        <v>0.1</v>
      </c>
      <c r="BI21" s="544">
        <v>4.8</v>
      </c>
      <c r="BJ21" s="544">
        <v>18.8</v>
      </c>
      <c r="BK21" s="544">
        <v>0</v>
      </c>
      <c r="BL21" s="544">
        <v>0.4</v>
      </c>
      <c r="BM21" s="544">
        <v>0</v>
      </c>
      <c r="BN21" s="544">
        <v>4.4000000000000004</v>
      </c>
      <c r="BO21" s="544">
        <v>13.1</v>
      </c>
      <c r="BP21" s="544">
        <v>10.1</v>
      </c>
      <c r="BQ21" s="544">
        <v>4</v>
      </c>
      <c r="BR21" s="544">
        <v>16.5</v>
      </c>
      <c r="BS21" s="544">
        <v>20.3</v>
      </c>
      <c r="BT21" s="174"/>
      <c r="BU21" s="174"/>
      <c r="BV21" s="174"/>
      <c r="BW21" s="174"/>
      <c r="BX21" s="174"/>
      <c r="BY21" s="174"/>
    </row>
    <row r="22" spans="2:77" x14ac:dyDescent="0.2">
      <c r="B22" s="190" t="s">
        <v>336</v>
      </c>
      <c r="C22" s="174">
        <v>270826</v>
      </c>
      <c r="D22" s="544">
        <v>17.399999999999999</v>
      </c>
      <c r="E22" s="544">
        <v>51.3</v>
      </c>
      <c r="F22" s="544">
        <v>31.3</v>
      </c>
      <c r="G22" s="544">
        <v>4.4000000000000004</v>
      </c>
      <c r="H22" s="544">
        <v>45.1</v>
      </c>
      <c r="I22" s="544">
        <v>90.6</v>
      </c>
      <c r="J22" s="544">
        <v>5.5</v>
      </c>
      <c r="K22" s="544">
        <v>49.6</v>
      </c>
      <c r="L22" s="544">
        <v>92</v>
      </c>
      <c r="M22" s="544">
        <v>0.4</v>
      </c>
      <c r="N22" s="544">
        <v>8.8000000000000007</v>
      </c>
      <c r="O22" s="544">
        <v>48</v>
      </c>
      <c r="P22" s="544">
        <v>43.6</v>
      </c>
      <c r="Q22" s="544">
        <v>64.3</v>
      </c>
      <c r="R22" s="544">
        <v>81.400000000000006</v>
      </c>
      <c r="S22" s="544">
        <v>25.8</v>
      </c>
      <c r="T22" s="544">
        <v>63.1</v>
      </c>
      <c r="U22" s="544">
        <v>83.6</v>
      </c>
      <c r="V22" s="545"/>
      <c r="W22" s="545"/>
      <c r="X22" s="545"/>
      <c r="Y22" s="545"/>
      <c r="Z22" s="545"/>
      <c r="AA22" s="545"/>
      <c r="AB22" s="174">
        <v>261274</v>
      </c>
      <c r="AC22" s="544">
        <v>14.4</v>
      </c>
      <c r="AD22" s="544">
        <v>52.2</v>
      </c>
      <c r="AE22" s="544">
        <v>33.4</v>
      </c>
      <c r="AF22" s="544">
        <v>6.8</v>
      </c>
      <c r="AG22" s="544">
        <v>56.9</v>
      </c>
      <c r="AH22" s="544">
        <v>94.9</v>
      </c>
      <c r="AI22" s="544">
        <v>7.7</v>
      </c>
      <c r="AJ22" s="544">
        <v>59.4</v>
      </c>
      <c r="AK22" s="544">
        <v>95.6</v>
      </c>
      <c r="AL22" s="544">
        <v>0.8</v>
      </c>
      <c r="AM22" s="544">
        <v>16.600000000000001</v>
      </c>
      <c r="AN22" s="544">
        <v>61.7</v>
      </c>
      <c r="AO22" s="544">
        <v>54.7</v>
      </c>
      <c r="AP22" s="544">
        <v>76.2</v>
      </c>
      <c r="AQ22" s="544">
        <v>89.7</v>
      </c>
      <c r="AR22" s="544">
        <v>27.1</v>
      </c>
      <c r="AS22" s="544">
        <v>67.599999999999994</v>
      </c>
      <c r="AT22" s="544">
        <v>85.7</v>
      </c>
      <c r="AU22" s="545"/>
      <c r="AV22" s="545"/>
      <c r="AW22" s="545"/>
      <c r="AX22" s="545"/>
      <c r="AY22" s="545"/>
      <c r="AZ22" s="545"/>
      <c r="BA22" s="174">
        <v>532100</v>
      </c>
      <c r="BB22" s="544">
        <v>15.9</v>
      </c>
      <c r="BC22" s="544">
        <v>51.7</v>
      </c>
      <c r="BD22" s="544">
        <v>32.299999999999997</v>
      </c>
      <c r="BE22" s="544">
        <v>5.5</v>
      </c>
      <c r="BF22" s="544">
        <v>50.9</v>
      </c>
      <c r="BG22" s="544">
        <v>92.8</v>
      </c>
      <c r="BH22" s="544">
        <v>6.5</v>
      </c>
      <c r="BI22" s="544">
        <v>54.5</v>
      </c>
      <c r="BJ22" s="544">
        <v>93.8</v>
      </c>
      <c r="BK22" s="544">
        <v>0.6</v>
      </c>
      <c r="BL22" s="544">
        <v>12.7</v>
      </c>
      <c r="BM22" s="544">
        <v>55</v>
      </c>
      <c r="BN22" s="544">
        <v>48.5</v>
      </c>
      <c r="BO22" s="544">
        <v>70.2</v>
      </c>
      <c r="BP22" s="544">
        <v>85.6</v>
      </c>
      <c r="BQ22" s="544">
        <v>26.4</v>
      </c>
      <c r="BR22" s="544">
        <v>65.3</v>
      </c>
      <c r="BS22" s="544">
        <v>84.7</v>
      </c>
      <c r="BT22" s="174"/>
      <c r="BU22" s="174"/>
      <c r="BV22" s="174"/>
      <c r="BW22" s="174"/>
      <c r="BX22" s="174"/>
      <c r="BY22" s="174"/>
    </row>
    <row r="23" spans="2:77" x14ac:dyDescent="0.2">
      <c r="B23" s="188" t="s">
        <v>98</v>
      </c>
      <c r="C23" s="174">
        <v>244479</v>
      </c>
      <c r="D23" s="544">
        <v>16.2</v>
      </c>
      <c r="E23" s="544">
        <v>53.7</v>
      </c>
      <c r="F23" s="544">
        <v>30.1</v>
      </c>
      <c r="G23" s="544">
        <v>5</v>
      </c>
      <c r="H23" s="544">
        <v>45</v>
      </c>
      <c r="I23" s="544">
        <v>89.9</v>
      </c>
      <c r="J23" s="544">
        <v>6.3</v>
      </c>
      <c r="K23" s="544">
        <v>49.6</v>
      </c>
      <c r="L23" s="544">
        <v>91.4</v>
      </c>
      <c r="M23" s="544">
        <v>0.4</v>
      </c>
      <c r="N23" s="544">
        <v>8.6999999999999993</v>
      </c>
      <c r="O23" s="544">
        <v>45.9</v>
      </c>
      <c r="P23" s="544">
        <v>49.2</v>
      </c>
      <c r="Q23" s="544">
        <v>64.3</v>
      </c>
      <c r="R23" s="544">
        <v>80.3</v>
      </c>
      <c r="S23" s="544">
        <v>28.8</v>
      </c>
      <c r="T23" s="544">
        <v>63.2</v>
      </c>
      <c r="U23" s="544">
        <v>82.3</v>
      </c>
      <c r="V23" s="545"/>
      <c r="W23" s="545"/>
      <c r="X23" s="545"/>
      <c r="Y23" s="545"/>
      <c r="Z23" s="545"/>
      <c r="AA23" s="545"/>
      <c r="AB23" s="174">
        <v>238653</v>
      </c>
      <c r="AC23" s="544">
        <v>14.2</v>
      </c>
      <c r="AD23" s="544">
        <v>54.1</v>
      </c>
      <c r="AE23" s="544">
        <v>31.8</v>
      </c>
      <c r="AF23" s="544">
        <v>7.4</v>
      </c>
      <c r="AG23" s="544">
        <v>56.7</v>
      </c>
      <c r="AH23" s="544">
        <v>94.5</v>
      </c>
      <c r="AI23" s="544">
        <v>8.3000000000000007</v>
      </c>
      <c r="AJ23" s="544">
        <v>59.2</v>
      </c>
      <c r="AK23" s="544">
        <v>95.3</v>
      </c>
      <c r="AL23" s="544">
        <v>0.9</v>
      </c>
      <c r="AM23" s="544">
        <v>16.5</v>
      </c>
      <c r="AN23" s="544">
        <v>59.9</v>
      </c>
      <c r="AO23" s="544">
        <v>58</v>
      </c>
      <c r="AP23" s="544">
        <v>76.099999999999994</v>
      </c>
      <c r="AQ23" s="544">
        <v>89.2</v>
      </c>
      <c r="AR23" s="544">
        <v>28.8</v>
      </c>
      <c r="AS23" s="544">
        <v>67.400000000000006</v>
      </c>
      <c r="AT23" s="544">
        <v>84.5</v>
      </c>
      <c r="AU23" s="545"/>
      <c r="AV23" s="545"/>
      <c r="AW23" s="545"/>
      <c r="AX23" s="545"/>
      <c r="AY23" s="545"/>
      <c r="AZ23" s="545"/>
      <c r="BA23" s="174">
        <v>483132</v>
      </c>
      <c r="BB23" s="544">
        <v>15.2</v>
      </c>
      <c r="BC23" s="544">
        <v>53.9</v>
      </c>
      <c r="BD23" s="544">
        <v>30.9</v>
      </c>
      <c r="BE23" s="544">
        <v>6.1</v>
      </c>
      <c r="BF23" s="544">
        <v>50.8</v>
      </c>
      <c r="BG23" s="544">
        <v>92.2</v>
      </c>
      <c r="BH23" s="544">
        <v>7.2</v>
      </c>
      <c r="BI23" s="544">
        <v>54.4</v>
      </c>
      <c r="BJ23" s="544">
        <v>93.4</v>
      </c>
      <c r="BK23" s="544">
        <v>0.6</v>
      </c>
      <c r="BL23" s="544">
        <v>12.5</v>
      </c>
      <c r="BM23" s="544">
        <v>53</v>
      </c>
      <c r="BN23" s="544">
        <v>53.2</v>
      </c>
      <c r="BO23" s="544">
        <v>70.2</v>
      </c>
      <c r="BP23" s="544">
        <v>84.8</v>
      </c>
      <c r="BQ23" s="544">
        <v>28.8</v>
      </c>
      <c r="BR23" s="544">
        <v>65.3</v>
      </c>
      <c r="BS23" s="544">
        <v>83.4</v>
      </c>
      <c r="BT23" s="174"/>
      <c r="BU23" s="174"/>
      <c r="BV23" s="174"/>
      <c r="BW23" s="174"/>
      <c r="BX23" s="174"/>
      <c r="BY23" s="174"/>
    </row>
    <row r="24" spans="2:77" x14ac:dyDescent="0.2">
      <c r="B24" s="550" t="s">
        <v>99</v>
      </c>
      <c r="C24" s="174">
        <v>10383</v>
      </c>
      <c r="D24" s="544" t="s">
        <v>675</v>
      </c>
      <c r="E24" s="544">
        <v>11.3</v>
      </c>
      <c r="F24" s="544">
        <v>88.7</v>
      </c>
      <c r="G24" s="544" t="s">
        <v>675</v>
      </c>
      <c r="H24" s="544">
        <v>84.3</v>
      </c>
      <c r="I24" s="544">
        <v>97.2</v>
      </c>
      <c r="J24" s="544" t="s">
        <v>675</v>
      </c>
      <c r="K24" s="544">
        <v>86.1</v>
      </c>
      <c r="L24" s="544">
        <v>97.5</v>
      </c>
      <c r="M24" s="544" t="s">
        <v>675</v>
      </c>
      <c r="N24" s="544">
        <v>38.200000000000003</v>
      </c>
      <c r="O24" s="544">
        <v>69.5</v>
      </c>
      <c r="P24" s="544" t="s">
        <v>675</v>
      </c>
      <c r="Q24" s="544">
        <v>88.1</v>
      </c>
      <c r="R24" s="544">
        <v>91.6</v>
      </c>
      <c r="S24" s="544" t="s">
        <v>675</v>
      </c>
      <c r="T24" s="544">
        <v>84.8</v>
      </c>
      <c r="U24" s="544">
        <v>96</v>
      </c>
      <c r="V24" s="545"/>
      <c r="W24" s="545"/>
      <c r="X24" s="545"/>
      <c r="Y24" s="545"/>
      <c r="Z24" s="545"/>
      <c r="AA24" s="545"/>
      <c r="AB24" s="174">
        <v>10494</v>
      </c>
      <c r="AC24" s="544" t="s">
        <v>675</v>
      </c>
      <c r="AD24" s="544">
        <v>11.2</v>
      </c>
      <c r="AE24" s="544">
        <v>88.8</v>
      </c>
      <c r="AF24" s="544" t="s">
        <v>675</v>
      </c>
      <c r="AG24" s="544">
        <v>91.9</v>
      </c>
      <c r="AH24" s="544">
        <v>98.4</v>
      </c>
      <c r="AI24" s="544" t="s">
        <v>675</v>
      </c>
      <c r="AJ24" s="544">
        <v>92.5</v>
      </c>
      <c r="AK24" s="544">
        <v>98.6</v>
      </c>
      <c r="AL24" s="544" t="s">
        <v>675</v>
      </c>
      <c r="AM24" s="544">
        <v>57</v>
      </c>
      <c r="AN24" s="544">
        <v>79.7</v>
      </c>
      <c r="AO24" s="544" t="s">
        <v>675</v>
      </c>
      <c r="AP24" s="544">
        <v>92.1</v>
      </c>
      <c r="AQ24" s="544">
        <v>95.4</v>
      </c>
      <c r="AR24" s="544" t="s">
        <v>675</v>
      </c>
      <c r="AS24" s="544">
        <v>90.5</v>
      </c>
      <c r="AT24" s="544">
        <v>96.3</v>
      </c>
      <c r="AU24" s="545"/>
      <c r="AV24" s="545"/>
      <c r="AW24" s="545"/>
      <c r="AX24" s="545"/>
      <c r="AY24" s="545"/>
      <c r="AZ24" s="545"/>
      <c r="BA24" s="174">
        <v>20877</v>
      </c>
      <c r="BB24" s="544" t="s">
        <v>675</v>
      </c>
      <c r="BC24" s="544">
        <v>11.2</v>
      </c>
      <c r="BD24" s="544">
        <v>88.8</v>
      </c>
      <c r="BE24" s="544" t="s">
        <v>675</v>
      </c>
      <c r="BF24" s="544">
        <v>88.1</v>
      </c>
      <c r="BG24" s="544">
        <v>97.8</v>
      </c>
      <c r="BH24" s="544" t="s">
        <v>675</v>
      </c>
      <c r="BI24" s="544">
        <v>89.3</v>
      </c>
      <c r="BJ24" s="544">
        <v>98.1</v>
      </c>
      <c r="BK24" s="544">
        <v>0</v>
      </c>
      <c r="BL24" s="544">
        <v>47.6</v>
      </c>
      <c r="BM24" s="544">
        <v>74.599999999999994</v>
      </c>
      <c r="BN24" s="544" t="s">
        <v>675</v>
      </c>
      <c r="BO24" s="544">
        <v>90.1</v>
      </c>
      <c r="BP24" s="544">
        <v>93.5</v>
      </c>
      <c r="BQ24" s="544" t="s">
        <v>675</v>
      </c>
      <c r="BR24" s="544">
        <v>87.6</v>
      </c>
      <c r="BS24" s="544">
        <v>96.2</v>
      </c>
      <c r="BT24" s="174"/>
      <c r="BU24" s="174"/>
      <c r="BV24" s="174"/>
      <c r="BW24" s="174"/>
      <c r="BX24" s="174"/>
      <c r="BY24" s="174"/>
    </row>
    <row r="25" spans="2:77" x14ac:dyDescent="0.2">
      <c r="B25" s="550" t="s">
        <v>100</v>
      </c>
      <c r="C25" s="174">
        <v>9477</v>
      </c>
      <c r="D25" s="544">
        <v>18.600000000000001</v>
      </c>
      <c r="E25" s="544">
        <v>61.1</v>
      </c>
      <c r="F25" s="544">
        <v>20.3</v>
      </c>
      <c r="G25" s="544">
        <v>4</v>
      </c>
      <c r="H25" s="544">
        <v>44.1</v>
      </c>
      <c r="I25" s="544">
        <v>88</v>
      </c>
      <c r="J25" s="544">
        <v>5.2</v>
      </c>
      <c r="K25" s="544">
        <v>48.7</v>
      </c>
      <c r="L25" s="544">
        <v>90.1</v>
      </c>
      <c r="M25" s="544">
        <v>0.3</v>
      </c>
      <c r="N25" s="544">
        <v>6.2</v>
      </c>
      <c r="O25" s="544">
        <v>30.8</v>
      </c>
      <c r="P25" s="544">
        <v>46.2</v>
      </c>
      <c r="Q25" s="544">
        <v>64.3</v>
      </c>
      <c r="R25" s="544">
        <v>78.099999999999994</v>
      </c>
      <c r="S25" s="544">
        <v>26</v>
      </c>
      <c r="T25" s="544">
        <v>62.2</v>
      </c>
      <c r="U25" s="544">
        <v>78.400000000000006</v>
      </c>
      <c r="V25" s="545"/>
      <c r="W25" s="545"/>
      <c r="X25" s="545"/>
      <c r="Y25" s="545"/>
      <c r="Z25" s="545"/>
      <c r="AA25" s="545"/>
      <c r="AB25" s="174">
        <v>9755</v>
      </c>
      <c r="AC25" s="544">
        <v>16.600000000000001</v>
      </c>
      <c r="AD25" s="544">
        <v>61.7</v>
      </c>
      <c r="AE25" s="544">
        <v>21.7</v>
      </c>
      <c r="AF25" s="544">
        <v>5.2</v>
      </c>
      <c r="AG25" s="544">
        <v>54.6</v>
      </c>
      <c r="AH25" s="544">
        <v>92.4</v>
      </c>
      <c r="AI25" s="544">
        <v>6.1</v>
      </c>
      <c r="AJ25" s="544">
        <v>57.5</v>
      </c>
      <c r="AK25" s="544">
        <v>93.4</v>
      </c>
      <c r="AL25" s="544">
        <v>0.4</v>
      </c>
      <c r="AM25" s="544">
        <v>11.4</v>
      </c>
      <c r="AN25" s="544">
        <v>45.1</v>
      </c>
      <c r="AO25" s="544">
        <v>57.1</v>
      </c>
      <c r="AP25" s="544">
        <v>74.5</v>
      </c>
      <c r="AQ25" s="544">
        <v>84.3</v>
      </c>
      <c r="AR25" s="544">
        <v>25.9</v>
      </c>
      <c r="AS25" s="544">
        <v>67.099999999999994</v>
      </c>
      <c r="AT25" s="544">
        <v>82</v>
      </c>
      <c r="AU25" s="545"/>
      <c r="AV25" s="545"/>
      <c r="AW25" s="545"/>
      <c r="AX25" s="545"/>
      <c r="AY25" s="545"/>
      <c r="AZ25" s="545"/>
      <c r="BA25" s="174">
        <v>19232</v>
      </c>
      <c r="BB25" s="544">
        <v>17.600000000000001</v>
      </c>
      <c r="BC25" s="544">
        <v>61.4</v>
      </c>
      <c r="BD25" s="544">
        <v>21</v>
      </c>
      <c r="BE25" s="544">
        <v>4.5999999999999996</v>
      </c>
      <c r="BF25" s="544">
        <v>49.5</v>
      </c>
      <c r="BG25" s="544">
        <v>90.3</v>
      </c>
      <c r="BH25" s="544">
        <v>5.6</v>
      </c>
      <c r="BI25" s="544">
        <v>53.2</v>
      </c>
      <c r="BJ25" s="544">
        <v>91.8</v>
      </c>
      <c r="BK25" s="544">
        <v>0.4</v>
      </c>
      <c r="BL25" s="544">
        <v>8.8000000000000007</v>
      </c>
      <c r="BM25" s="544">
        <v>38.299999999999997</v>
      </c>
      <c r="BN25" s="544">
        <v>51.4</v>
      </c>
      <c r="BO25" s="544">
        <v>69.5</v>
      </c>
      <c r="BP25" s="544">
        <v>81.3</v>
      </c>
      <c r="BQ25" s="544">
        <v>25.9</v>
      </c>
      <c r="BR25" s="544">
        <v>64.7</v>
      </c>
      <c r="BS25" s="544">
        <v>80.3</v>
      </c>
      <c r="BT25" s="174"/>
      <c r="BU25" s="174"/>
      <c r="BV25" s="174"/>
      <c r="BW25" s="174"/>
      <c r="BX25" s="174"/>
      <c r="BY25" s="174"/>
    </row>
    <row r="26" spans="2:77" x14ac:dyDescent="0.2">
      <c r="B26" s="189" t="s">
        <v>73</v>
      </c>
      <c r="C26" s="174">
        <v>264339</v>
      </c>
      <c r="D26" s="544">
        <v>15.7</v>
      </c>
      <c r="E26" s="544">
        <v>52.3</v>
      </c>
      <c r="F26" s="544">
        <v>32.1</v>
      </c>
      <c r="G26" s="544">
        <v>5</v>
      </c>
      <c r="H26" s="544">
        <v>45.3</v>
      </c>
      <c r="I26" s="544">
        <v>90.6</v>
      </c>
      <c r="J26" s="544">
        <v>6.2</v>
      </c>
      <c r="K26" s="544">
        <v>49.9</v>
      </c>
      <c r="L26" s="544">
        <v>92</v>
      </c>
      <c r="M26" s="544">
        <v>0.4</v>
      </c>
      <c r="N26" s="544">
        <v>8.8000000000000007</v>
      </c>
      <c r="O26" s="544">
        <v>48.1</v>
      </c>
      <c r="P26" s="544">
        <v>49.1</v>
      </c>
      <c r="Q26" s="544">
        <v>64.5</v>
      </c>
      <c r="R26" s="544">
        <v>81.400000000000006</v>
      </c>
      <c r="S26" s="544">
        <v>28.7</v>
      </c>
      <c r="T26" s="544">
        <v>63.3</v>
      </c>
      <c r="U26" s="544">
        <v>83.7</v>
      </c>
      <c r="V26" s="545"/>
      <c r="W26" s="545"/>
      <c r="X26" s="545"/>
      <c r="Y26" s="545"/>
      <c r="Z26" s="545"/>
      <c r="AA26" s="545"/>
      <c r="AB26" s="174">
        <v>258902</v>
      </c>
      <c r="AC26" s="544">
        <v>13.7</v>
      </c>
      <c r="AD26" s="544">
        <v>52.6</v>
      </c>
      <c r="AE26" s="544">
        <v>33.700000000000003</v>
      </c>
      <c r="AF26" s="544">
        <v>7.3</v>
      </c>
      <c r="AG26" s="544">
        <v>56.9</v>
      </c>
      <c r="AH26" s="544">
        <v>94.9</v>
      </c>
      <c r="AI26" s="544">
        <v>8.1999999999999993</v>
      </c>
      <c r="AJ26" s="544">
        <v>59.4</v>
      </c>
      <c r="AK26" s="544">
        <v>95.6</v>
      </c>
      <c r="AL26" s="544">
        <v>0.9</v>
      </c>
      <c r="AM26" s="544">
        <v>16.600000000000001</v>
      </c>
      <c r="AN26" s="544">
        <v>61.7</v>
      </c>
      <c r="AO26" s="544">
        <v>58</v>
      </c>
      <c r="AP26" s="544">
        <v>76.2</v>
      </c>
      <c r="AQ26" s="544">
        <v>89.7</v>
      </c>
      <c r="AR26" s="544">
        <v>28.7</v>
      </c>
      <c r="AS26" s="544">
        <v>67.599999999999994</v>
      </c>
      <c r="AT26" s="544">
        <v>85.7</v>
      </c>
      <c r="AU26" s="545"/>
      <c r="AV26" s="545"/>
      <c r="AW26" s="545"/>
      <c r="AX26" s="545"/>
      <c r="AY26" s="545"/>
      <c r="AZ26" s="545"/>
      <c r="BA26" s="174">
        <v>523241</v>
      </c>
      <c r="BB26" s="544">
        <v>14.7</v>
      </c>
      <c r="BC26" s="544">
        <v>52.4</v>
      </c>
      <c r="BD26" s="544">
        <v>32.9</v>
      </c>
      <c r="BE26" s="544">
        <v>6</v>
      </c>
      <c r="BF26" s="544">
        <v>51.1</v>
      </c>
      <c r="BG26" s="544">
        <v>92.8</v>
      </c>
      <c r="BH26" s="544">
        <v>7.1</v>
      </c>
      <c r="BI26" s="544">
        <v>54.6</v>
      </c>
      <c r="BJ26" s="544">
        <v>93.8</v>
      </c>
      <c r="BK26" s="544">
        <v>0.6</v>
      </c>
      <c r="BL26" s="544">
        <v>12.7</v>
      </c>
      <c r="BM26" s="544">
        <v>55</v>
      </c>
      <c r="BN26" s="544">
        <v>53.2</v>
      </c>
      <c r="BO26" s="544">
        <v>70.3</v>
      </c>
      <c r="BP26" s="544">
        <v>85.6</v>
      </c>
      <c r="BQ26" s="544">
        <v>28.7</v>
      </c>
      <c r="BR26" s="544">
        <v>65.5</v>
      </c>
      <c r="BS26" s="544">
        <v>84.7</v>
      </c>
      <c r="BT26" s="174"/>
      <c r="BU26" s="174"/>
      <c r="BV26" s="174"/>
      <c r="BW26" s="174"/>
      <c r="BX26" s="174"/>
      <c r="BY26" s="174"/>
    </row>
    <row r="27" spans="2:77" x14ac:dyDescent="0.2">
      <c r="B27" s="68"/>
      <c r="D27" s="551"/>
      <c r="E27" s="551"/>
      <c r="F27" s="551"/>
      <c r="G27" s="551"/>
      <c r="H27" s="551"/>
      <c r="I27" s="551"/>
      <c r="J27" s="551"/>
      <c r="K27" s="551"/>
      <c r="L27" s="551"/>
      <c r="M27" s="551"/>
      <c r="N27" s="551"/>
      <c r="O27" s="551"/>
      <c r="P27" s="551"/>
      <c r="Q27" s="551"/>
      <c r="R27" s="551"/>
      <c r="S27" s="551"/>
      <c r="T27" s="551"/>
      <c r="U27" s="551"/>
      <c r="V27" s="552"/>
      <c r="W27" s="552"/>
      <c r="X27" s="552"/>
      <c r="Y27" s="552"/>
      <c r="Z27" s="552"/>
      <c r="AA27" s="552"/>
      <c r="AC27" s="551"/>
      <c r="AD27" s="551"/>
      <c r="AE27" s="551"/>
      <c r="AF27" s="551"/>
      <c r="AG27" s="551"/>
      <c r="AH27" s="551"/>
      <c r="AI27" s="551"/>
      <c r="AJ27" s="551"/>
      <c r="AK27" s="551"/>
      <c r="AL27" s="551"/>
      <c r="AM27" s="551"/>
      <c r="AN27" s="551"/>
      <c r="AO27" s="551"/>
      <c r="AP27" s="551"/>
      <c r="AQ27" s="551"/>
      <c r="AR27" s="551"/>
      <c r="AS27" s="551"/>
      <c r="AT27" s="551"/>
      <c r="AU27" s="552"/>
      <c r="AV27" s="552"/>
      <c r="AW27" s="552"/>
      <c r="AX27" s="552"/>
      <c r="AY27" s="552"/>
      <c r="AZ27" s="552"/>
      <c r="BB27" s="551"/>
      <c r="BC27" s="551"/>
      <c r="BD27" s="551"/>
      <c r="BE27" s="551"/>
      <c r="BF27" s="551"/>
      <c r="BG27" s="551"/>
      <c r="BH27" s="551"/>
      <c r="BI27" s="551"/>
      <c r="BJ27" s="551"/>
      <c r="BK27" s="551"/>
      <c r="BL27" s="551"/>
      <c r="BM27" s="551"/>
      <c r="BN27" s="551"/>
      <c r="BO27" s="551"/>
      <c r="BP27" s="551"/>
      <c r="BQ27" s="551"/>
      <c r="BR27" s="551"/>
      <c r="BS27" s="551"/>
    </row>
    <row r="28" spans="2:77" x14ac:dyDescent="0.2">
      <c r="B28" s="68"/>
      <c r="D28" s="551"/>
      <c r="E28" s="551"/>
      <c r="F28" s="551"/>
      <c r="G28" s="551"/>
      <c r="H28" s="551"/>
      <c r="I28" s="551"/>
      <c r="J28" s="551"/>
      <c r="K28" s="551"/>
      <c r="L28" s="551"/>
      <c r="M28" s="551"/>
      <c r="N28" s="551"/>
      <c r="O28" s="551"/>
      <c r="P28" s="551"/>
      <c r="Q28" s="551"/>
      <c r="R28" s="551"/>
      <c r="S28" s="551"/>
      <c r="T28" s="551"/>
      <c r="U28" s="551"/>
      <c r="V28" s="552"/>
      <c r="W28" s="552"/>
      <c r="X28" s="552"/>
      <c r="Y28" s="552"/>
      <c r="Z28" s="552"/>
      <c r="AA28" s="552"/>
      <c r="AC28" s="551"/>
      <c r="AD28" s="551"/>
      <c r="AE28" s="551"/>
      <c r="AF28" s="551"/>
      <c r="AG28" s="551"/>
      <c r="AH28" s="551"/>
      <c r="AI28" s="551"/>
      <c r="AJ28" s="551"/>
      <c r="AK28" s="551"/>
      <c r="AL28" s="551"/>
      <c r="AM28" s="551"/>
      <c r="AN28" s="551"/>
      <c r="AO28" s="551"/>
      <c r="AP28" s="551"/>
      <c r="AQ28" s="551"/>
      <c r="AR28" s="551"/>
      <c r="AS28" s="551"/>
      <c r="AT28" s="551"/>
      <c r="AU28" s="552"/>
      <c r="AV28" s="552"/>
      <c r="AW28" s="552"/>
      <c r="AX28" s="552"/>
      <c r="AY28" s="552"/>
      <c r="AZ28" s="552"/>
      <c r="BB28" s="551"/>
      <c r="BC28" s="551"/>
      <c r="BD28" s="551"/>
      <c r="BE28" s="551"/>
      <c r="BF28" s="551"/>
      <c r="BG28" s="551"/>
      <c r="BH28" s="551"/>
      <c r="BI28" s="551"/>
      <c r="BJ28" s="551"/>
      <c r="BK28" s="551"/>
      <c r="BL28" s="551"/>
      <c r="BM28" s="551"/>
      <c r="BN28" s="551"/>
      <c r="BO28" s="551"/>
      <c r="BP28" s="551"/>
      <c r="BQ28" s="551"/>
      <c r="BR28" s="551"/>
      <c r="BS28" s="551"/>
    </row>
    <row r="29" spans="2:77" x14ac:dyDescent="0.2">
      <c r="B29" s="68"/>
      <c r="D29" s="551"/>
      <c r="E29" s="551"/>
      <c r="F29" s="551"/>
      <c r="G29" s="551"/>
      <c r="H29" s="551"/>
      <c r="I29" s="551"/>
      <c r="J29" s="551"/>
      <c r="K29" s="551"/>
      <c r="L29" s="551"/>
      <c r="M29" s="551"/>
      <c r="N29" s="551"/>
      <c r="O29" s="551"/>
      <c r="P29" s="551"/>
      <c r="Q29" s="551"/>
      <c r="R29" s="551"/>
      <c r="S29" s="551"/>
      <c r="T29" s="551"/>
      <c r="U29" s="551"/>
      <c r="V29" s="552"/>
      <c r="W29" s="552"/>
      <c r="X29" s="552"/>
      <c r="Y29" s="552"/>
      <c r="Z29" s="552"/>
      <c r="AA29" s="552"/>
      <c r="AC29" s="551"/>
      <c r="AD29" s="551"/>
      <c r="AE29" s="551"/>
      <c r="AF29" s="551"/>
      <c r="AG29" s="551"/>
      <c r="AH29" s="551"/>
      <c r="AI29" s="551"/>
      <c r="AJ29" s="551"/>
      <c r="AK29" s="551"/>
      <c r="AL29" s="551"/>
      <c r="AM29" s="551"/>
      <c r="AN29" s="551"/>
      <c r="AO29" s="551"/>
      <c r="AP29" s="551"/>
      <c r="AQ29" s="551"/>
      <c r="AR29" s="551"/>
      <c r="AS29" s="551"/>
      <c r="AT29" s="551"/>
      <c r="AU29" s="552"/>
      <c r="AV29" s="552"/>
      <c r="AW29" s="552"/>
      <c r="AX29" s="552"/>
      <c r="AY29" s="552"/>
      <c r="AZ29" s="552"/>
      <c r="BB29" s="551"/>
      <c r="BC29" s="551"/>
      <c r="BD29" s="551"/>
      <c r="BE29" s="551"/>
      <c r="BF29" s="551"/>
      <c r="BG29" s="551"/>
      <c r="BH29" s="551"/>
      <c r="BI29" s="551"/>
      <c r="BJ29" s="551"/>
      <c r="BK29" s="551"/>
      <c r="BL29" s="551"/>
      <c r="BM29" s="551"/>
      <c r="BN29" s="551"/>
      <c r="BO29" s="551"/>
      <c r="BP29" s="551"/>
      <c r="BQ29" s="551"/>
      <c r="BR29" s="551"/>
      <c r="BS29" s="551"/>
    </row>
    <row r="30" spans="2:77" x14ac:dyDescent="0.2">
      <c r="B30" s="68"/>
      <c r="D30" s="551"/>
      <c r="E30" s="551"/>
      <c r="F30" s="551"/>
      <c r="G30" s="551"/>
      <c r="H30" s="551"/>
      <c r="I30" s="551"/>
      <c r="J30" s="551"/>
      <c r="K30" s="551"/>
      <c r="L30" s="551"/>
      <c r="M30" s="551"/>
      <c r="N30" s="551"/>
      <c r="O30" s="551"/>
      <c r="P30" s="551"/>
      <c r="Q30" s="551"/>
      <c r="R30" s="551"/>
      <c r="S30" s="551"/>
      <c r="T30" s="551"/>
      <c r="U30" s="551"/>
      <c r="V30" s="552"/>
      <c r="W30" s="552"/>
      <c r="X30" s="552"/>
      <c r="Y30" s="552"/>
      <c r="Z30" s="552"/>
      <c r="AA30" s="552"/>
      <c r="AC30" s="551"/>
      <c r="AD30" s="551"/>
      <c r="AE30" s="551"/>
      <c r="AF30" s="551"/>
      <c r="AG30" s="551"/>
      <c r="AH30" s="551"/>
      <c r="AI30" s="551"/>
      <c r="AJ30" s="551"/>
      <c r="AK30" s="551"/>
      <c r="AL30" s="551"/>
      <c r="AM30" s="551"/>
      <c r="AN30" s="551"/>
      <c r="AO30" s="551"/>
      <c r="AP30" s="551"/>
      <c r="AQ30" s="551"/>
      <c r="AR30" s="551"/>
      <c r="AS30" s="551"/>
      <c r="AT30" s="551"/>
      <c r="AU30" s="552"/>
      <c r="AV30" s="552"/>
      <c r="AW30" s="552"/>
      <c r="AX30" s="552"/>
      <c r="AY30" s="552"/>
      <c r="AZ30" s="552"/>
      <c r="BB30" s="551"/>
      <c r="BC30" s="551"/>
      <c r="BD30" s="551"/>
      <c r="BE30" s="551"/>
      <c r="BF30" s="551"/>
      <c r="BG30" s="551"/>
      <c r="BH30" s="551"/>
      <c r="BI30" s="551"/>
      <c r="BJ30" s="551"/>
      <c r="BK30" s="551"/>
      <c r="BL30" s="551"/>
      <c r="BM30" s="551"/>
      <c r="BN30" s="551"/>
      <c r="BO30" s="551"/>
      <c r="BP30" s="551"/>
      <c r="BQ30" s="551"/>
      <c r="BR30" s="551"/>
      <c r="BS30" s="551"/>
    </row>
    <row r="31" spans="2:77" x14ac:dyDescent="0.2">
      <c r="B31" s="68"/>
      <c r="D31" s="551"/>
      <c r="E31" s="551"/>
      <c r="F31" s="551"/>
      <c r="G31" s="551"/>
      <c r="H31" s="551"/>
      <c r="I31" s="551"/>
      <c r="J31" s="551"/>
      <c r="K31" s="551"/>
      <c r="L31" s="551"/>
      <c r="M31" s="551"/>
      <c r="N31" s="551"/>
      <c r="O31" s="551"/>
      <c r="P31" s="551"/>
      <c r="Q31" s="551"/>
      <c r="R31" s="551"/>
      <c r="S31" s="551"/>
      <c r="T31" s="551"/>
      <c r="U31" s="551"/>
      <c r="V31" s="552"/>
      <c r="W31" s="552"/>
      <c r="X31" s="552"/>
      <c r="Y31" s="552"/>
      <c r="Z31" s="552"/>
      <c r="AA31" s="552"/>
      <c r="AC31" s="551"/>
      <c r="AD31" s="551"/>
      <c r="AE31" s="551"/>
      <c r="AF31" s="551"/>
      <c r="AG31" s="551"/>
      <c r="AH31" s="551"/>
      <c r="AI31" s="551"/>
      <c r="AJ31" s="551"/>
      <c r="AK31" s="551"/>
      <c r="AL31" s="551"/>
      <c r="AM31" s="551"/>
      <c r="AN31" s="551"/>
      <c r="AO31" s="551"/>
      <c r="AP31" s="551"/>
      <c r="AQ31" s="551"/>
      <c r="AR31" s="551"/>
      <c r="AS31" s="551"/>
      <c r="AT31" s="551"/>
      <c r="AU31" s="552"/>
      <c r="AV31" s="552"/>
      <c r="AW31" s="552"/>
      <c r="AX31" s="552"/>
      <c r="AY31" s="552"/>
      <c r="AZ31" s="552"/>
      <c r="BB31" s="551"/>
      <c r="BC31" s="551"/>
      <c r="BD31" s="551"/>
      <c r="BE31" s="551"/>
      <c r="BF31" s="551"/>
      <c r="BG31" s="551"/>
      <c r="BH31" s="551"/>
      <c r="BI31" s="551"/>
      <c r="BJ31" s="551"/>
      <c r="BK31" s="551"/>
      <c r="BL31" s="551"/>
      <c r="BM31" s="551"/>
      <c r="BN31" s="551"/>
      <c r="BO31" s="551"/>
      <c r="BP31" s="551"/>
      <c r="BQ31" s="551"/>
      <c r="BR31" s="551"/>
      <c r="BS31" s="551"/>
    </row>
    <row r="32" spans="2:77" s="554" customFormat="1" x14ac:dyDescent="0.2">
      <c r="B32" s="553"/>
    </row>
    <row r="33" spans="2:78" x14ac:dyDescent="0.2">
      <c r="C33" s="197"/>
      <c r="D33" s="555"/>
      <c r="AC33" s="555"/>
      <c r="BB33" s="555"/>
    </row>
    <row r="36" spans="2:78" x14ac:dyDescent="0.2">
      <c r="C36" s="197"/>
    </row>
    <row r="37" spans="2:78" ht="15" x14ac:dyDescent="0.25">
      <c r="C37" s="197"/>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56"/>
      <c r="BN37" s="556"/>
      <c r="BO37" s="556"/>
      <c r="BP37" s="556"/>
      <c r="BQ37" s="556"/>
      <c r="BR37" s="556"/>
      <c r="BS37" s="556"/>
      <c r="BT37" s="556"/>
      <c r="BU37" s="556"/>
      <c r="BV37" s="556"/>
      <c r="BW37" s="556"/>
      <c r="BX37" s="556"/>
      <c r="BY37" s="556"/>
      <c r="BZ37" s="556"/>
    </row>
    <row r="38" spans="2:78" ht="15" x14ac:dyDescent="0.25">
      <c r="C38" s="197"/>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556"/>
      <c r="BQ38" s="556"/>
      <c r="BR38" s="556"/>
      <c r="BS38" s="556"/>
      <c r="BT38" s="556"/>
      <c r="BU38" s="556"/>
      <c r="BV38" s="556"/>
      <c r="BW38" s="556"/>
      <c r="BX38" s="556"/>
      <c r="BY38" s="556"/>
      <c r="BZ38" s="556"/>
    </row>
    <row r="39" spans="2:78" x14ac:dyDescent="0.2">
      <c r="B39" s="68"/>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row>
    <row r="40" spans="2:78" x14ac:dyDescent="0.2">
      <c r="B40" s="557"/>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row>
    <row r="41" spans="2:78" x14ac:dyDescent="0.2">
      <c r="B41" s="197"/>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row>
    <row r="42" spans="2:78" x14ac:dyDescent="0.2">
      <c r="B42" s="198"/>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274"/>
      <c r="BZ42" s="274"/>
    </row>
    <row r="43" spans="2:78" x14ac:dyDescent="0.2">
      <c r="B43" s="198"/>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row>
    <row r="44" spans="2:78" x14ac:dyDescent="0.2">
      <c r="B44" s="558"/>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row>
    <row r="45" spans="2:78" x14ac:dyDescent="0.2">
      <c r="B45" s="68"/>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row>
    <row r="46" spans="2:78" x14ac:dyDescent="0.2">
      <c r="B46" s="68"/>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row>
    <row r="47" spans="2:78" x14ac:dyDescent="0.2">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row>
    <row r="48" spans="2:78" x14ac:dyDescent="0.2">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row>
    <row r="49" spans="4:78" x14ac:dyDescent="0.2">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6" tint="0.39997558519241921"/>
    <pageSetUpPr fitToPage="1"/>
  </sheetPr>
  <dimension ref="A1:AA39"/>
  <sheetViews>
    <sheetView showGridLines="0" zoomScaleNormal="100" workbookViewId="0">
      <selection sqref="A1:K1"/>
    </sheetView>
  </sheetViews>
  <sheetFormatPr defaultRowHeight="11.25" x14ac:dyDescent="0.2"/>
  <cols>
    <col min="1" max="1" width="35" style="512" customWidth="1"/>
    <col min="2" max="2" width="7.85546875" style="503" customWidth="1"/>
    <col min="3" max="4" width="6.7109375" style="525" customWidth="1"/>
    <col min="5" max="5" width="0.85546875" style="507" customWidth="1"/>
    <col min="6" max="8" width="6.7109375" style="507" customWidth="1"/>
    <col min="9" max="9" width="0.85546875" style="507" customWidth="1"/>
    <col min="10" max="12" width="6.7109375" style="507" customWidth="1"/>
    <col min="13" max="13" width="0.85546875" style="507" customWidth="1"/>
    <col min="14" max="16" width="6.7109375" style="507" customWidth="1"/>
    <col min="17" max="17" width="0.85546875" style="507" customWidth="1"/>
    <col min="18" max="20" width="6.7109375" style="507" customWidth="1"/>
    <col min="21" max="21" width="0.85546875" style="507" customWidth="1"/>
    <col min="22" max="24" width="6.7109375" style="507" customWidth="1"/>
    <col min="25" max="25" width="0.85546875" style="503" customWidth="1"/>
    <col min="26" max="26" width="9.140625" style="503"/>
    <col min="27" max="27" width="9.140625" style="503" hidden="1" customWidth="1"/>
    <col min="28" max="16384" width="9.140625" style="503"/>
  </cols>
  <sheetData>
    <row r="1" spans="1:27" ht="13.5" customHeight="1" x14ac:dyDescent="0.2">
      <c r="A1" s="824" t="s">
        <v>324</v>
      </c>
      <c r="B1" s="824"/>
      <c r="C1" s="824"/>
      <c r="D1" s="824"/>
      <c r="E1" s="824"/>
      <c r="F1" s="824"/>
      <c r="G1" s="824"/>
      <c r="H1" s="824"/>
      <c r="I1" s="824"/>
      <c r="J1" s="824"/>
      <c r="K1" s="824"/>
      <c r="L1" s="501"/>
      <c r="M1" s="501"/>
      <c r="N1" s="501"/>
      <c r="O1" s="501"/>
      <c r="P1" s="501"/>
      <c r="Q1" s="502"/>
      <c r="R1" s="502"/>
      <c r="S1" s="502"/>
      <c r="T1" s="502"/>
      <c r="U1" s="502"/>
      <c r="V1" s="502"/>
      <c r="W1" s="502"/>
      <c r="X1" s="502"/>
      <c r="AA1" s="113" t="s">
        <v>495</v>
      </c>
    </row>
    <row r="2" spans="1:27" ht="13.5" customHeight="1" x14ac:dyDescent="0.2">
      <c r="A2" s="765" t="s">
        <v>505</v>
      </c>
      <c r="B2" s="765"/>
      <c r="C2" s="504"/>
      <c r="D2" s="504"/>
      <c r="E2" s="505"/>
      <c r="F2" s="506"/>
      <c r="G2" s="506"/>
      <c r="H2" s="506"/>
      <c r="I2" s="506"/>
      <c r="J2" s="506"/>
      <c r="K2" s="506"/>
      <c r="V2" s="825" t="s">
        <v>1</v>
      </c>
      <c r="W2" s="825"/>
      <c r="X2" s="825"/>
      <c r="AA2" s="9">
        <f>IF(X3="Boys",0,IF(X3="Girls",25,50))</f>
        <v>50</v>
      </c>
    </row>
    <row r="3" spans="1:27" ht="12.75" customHeight="1" x14ac:dyDescent="0.2">
      <c r="A3" s="11" t="s">
        <v>3</v>
      </c>
      <c r="B3" s="12"/>
      <c r="C3" s="504"/>
      <c r="D3" s="504"/>
      <c r="E3" s="505"/>
      <c r="F3" s="506"/>
      <c r="G3" s="506"/>
      <c r="H3" s="506"/>
      <c r="I3" s="506"/>
      <c r="J3" s="506"/>
      <c r="K3" s="506"/>
      <c r="V3" s="826" t="s">
        <v>4</v>
      </c>
      <c r="W3" s="826"/>
      <c r="X3" s="495" t="s">
        <v>5</v>
      </c>
    </row>
    <row r="4" spans="1:27" s="508" customFormat="1" ht="11.25" customHeight="1" x14ac:dyDescent="0.2">
      <c r="A4" s="20"/>
      <c r="D4" s="509"/>
      <c r="E4" s="510"/>
      <c r="F4" s="510"/>
      <c r="G4" s="510"/>
      <c r="H4" s="510"/>
      <c r="I4" s="510"/>
      <c r="J4" s="510"/>
      <c r="K4" s="510"/>
      <c r="L4" s="510"/>
      <c r="M4" s="510"/>
      <c r="N4" s="510"/>
      <c r="O4" s="510"/>
      <c r="P4" s="510"/>
      <c r="Q4" s="510"/>
      <c r="R4" s="510"/>
      <c r="S4" s="510"/>
      <c r="T4" s="510"/>
      <c r="U4" s="510"/>
      <c r="V4" s="510"/>
      <c r="W4" s="510"/>
      <c r="X4" s="510"/>
    </row>
    <row r="5" spans="1:27" s="508" customFormat="1" ht="71.25" customHeight="1" x14ac:dyDescent="0.2">
      <c r="A5" s="799" t="str">
        <f>IF(X3="All", "All pupils",X3)</f>
        <v>All pupils</v>
      </c>
      <c r="B5" s="827" t="s">
        <v>325</v>
      </c>
      <c r="C5" s="827"/>
      <c r="D5" s="827"/>
      <c r="E5" s="511"/>
      <c r="F5" s="828" t="s">
        <v>326</v>
      </c>
      <c r="G5" s="828"/>
      <c r="H5" s="828"/>
      <c r="I5" s="511"/>
      <c r="J5" s="780" t="s">
        <v>327</v>
      </c>
      <c r="K5" s="780"/>
      <c r="L5" s="780"/>
      <c r="M5" s="511"/>
      <c r="N5" s="780" t="s">
        <v>328</v>
      </c>
      <c r="O5" s="780"/>
      <c r="P5" s="780"/>
      <c r="Q5" s="511"/>
      <c r="R5" s="780" t="s">
        <v>329</v>
      </c>
      <c r="S5" s="780"/>
      <c r="T5" s="780"/>
      <c r="U5" s="511"/>
      <c r="V5" s="780" t="s">
        <v>330</v>
      </c>
      <c r="W5" s="780"/>
      <c r="X5" s="780"/>
    </row>
    <row r="6" spans="1:27" s="512" customFormat="1" ht="22.5" x14ac:dyDescent="0.2">
      <c r="A6" s="800"/>
      <c r="B6" s="212" t="s">
        <v>634</v>
      </c>
      <c r="C6" s="212" t="s">
        <v>635</v>
      </c>
      <c r="D6" s="212" t="s">
        <v>636</v>
      </c>
      <c r="E6" s="213"/>
      <c r="F6" s="212" t="s">
        <v>634</v>
      </c>
      <c r="G6" s="212" t="s">
        <v>635</v>
      </c>
      <c r="H6" s="212" t="s">
        <v>636</v>
      </c>
      <c r="I6" s="213"/>
      <c r="J6" s="212" t="s">
        <v>634</v>
      </c>
      <c r="K6" s="212" t="s">
        <v>635</v>
      </c>
      <c r="L6" s="212" t="s">
        <v>636</v>
      </c>
      <c r="M6" s="213"/>
      <c r="N6" s="212" t="s">
        <v>634</v>
      </c>
      <c r="O6" s="212" t="s">
        <v>635</v>
      </c>
      <c r="P6" s="212" t="s">
        <v>636</v>
      </c>
      <c r="Q6" s="213"/>
      <c r="R6" s="212" t="s">
        <v>634</v>
      </c>
      <c r="S6" s="212" t="s">
        <v>635</v>
      </c>
      <c r="T6" s="212" t="s">
        <v>636</v>
      </c>
      <c r="U6" s="213"/>
      <c r="V6" s="212" t="s">
        <v>634</v>
      </c>
      <c r="W6" s="212" t="s">
        <v>635</v>
      </c>
      <c r="X6" s="212" t="s">
        <v>636</v>
      </c>
    </row>
    <row r="7" spans="1:27" ht="11.25" customHeight="1" x14ac:dyDescent="0.2">
      <c r="B7" s="513"/>
      <c r="C7" s="64"/>
      <c r="D7" s="64"/>
      <c r="E7" s="514"/>
      <c r="F7" s="514"/>
      <c r="G7" s="514"/>
      <c r="H7" s="64"/>
      <c r="I7" s="64"/>
      <c r="J7" s="64"/>
      <c r="K7" s="64"/>
      <c r="L7" s="64"/>
      <c r="M7" s="64"/>
      <c r="N7" s="64"/>
      <c r="O7" s="64"/>
      <c r="P7" s="64"/>
      <c r="Q7" s="64"/>
      <c r="R7" s="64"/>
      <c r="S7" s="64"/>
      <c r="T7" s="64"/>
      <c r="U7" s="64"/>
      <c r="V7" s="64"/>
      <c r="W7" s="64"/>
      <c r="X7" s="64"/>
    </row>
    <row r="8" spans="1:27" s="2" customFormat="1" ht="12" customHeight="1" x14ac:dyDescent="0.2">
      <c r="A8" s="68" t="s">
        <v>73</v>
      </c>
      <c r="B8" s="122">
        <f>VLOOKUP($A8,Table6,$AA$2+'6ab Feeder'!D$4,0)</f>
        <v>14.7</v>
      </c>
      <c r="C8" s="122">
        <f>VLOOKUP($A8,Table6,$AA$2+'6ab Feeder'!E$4,0)</f>
        <v>52.4</v>
      </c>
      <c r="D8" s="122">
        <f>VLOOKUP($A8,Table6,$AA$2+'6ab Feeder'!F$4,0)</f>
        <v>32.9</v>
      </c>
      <c r="F8" s="122">
        <f>VLOOKUP($A8,Table6,$AA$2+'6ab Feeder'!G$4,0)</f>
        <v>6</v>
      </c>
      <c r="G8" s="122">
        <f>VLOOKUP($A8,Table6,$AA$2+'6ab Feeder'!H$4,0)</f>
        <v>51.1</v>
      </c>
      <c r="H8" s="122">
        <f>VLOOKUP($A8,Table6,$AA$2+'6ab Feeder'!I$4,0)</f>
        <v>92.8</v>
      </c>
      <c r="J8" s="122">
        <f>VLOOKUP($A8,Table6,$AA$2+'6ab Feeder'!J$4,0)</f>
        <v>7.1</v>
      </c>
      <c r="K8" s="122">
        <f>VLOOKUP($A8,Table6,$AA$2+'6ab Feeder'!K$4,0)</f>
        <v>54.6</v>
      </c>
      <c r="L8" s="122">
        <f>VLOOKUP($A8,Table6,$AA$2+'6ab Feeder'!L$4,0)</f>
        <v>93.8</v>
      </c>
      <c r="N8" s="122">
        <f>VLOOKUP($A8,Table6,$AA$2+'6ab Feeder'!M$4,0)</f>
        <v>0.6</v>
      </c>
      <c r="O8" s="122">
        <f>VLOOKUP($A8,Table6,$AA$2+'6ab Feeder'!N$4,0)</f>
        <v>12.7</v>
      </c>
      <c r="P8" s="122">
        <f>VLOOKUP($A8,Table6,$AA$2+'6ab Feeder'!O$4,0)</f>
        <v>55</v>
      </c>
      <c r="R8" s="122">
        <f>VLOOKUP($A8,Table6,$AA$2+'6ab Feeder'!P$4,0)</f>
        <v>53.2</v>
      </c>
      <c r="S8" s="122">
        <f>VLOOKUP($A8,Table6,$AA$2+'6ab Feeder'!Q$4,0)</f>
        <v>70.3</v>
      </c>
      <c r="T8" s="122">
        <f>VLOOKUP($A8,Table6,$AA$2+'6ab Feeder'!R$4,0)</f>
        <v>85.6</v>
      </c>
      <c r="V8" s="122">
        <f>VLOOKUP($A8,Table6,$AA$2+'6ab Feeder'!S$4,0)</f>
        <v>28.7</v>
      </c>
      <c r="W8" s="122">
        <f>VLOOKUP($A8,Table6,$AA$2+'6ab Feeder'!T$4,0)</f>
        <v>65.5</v>
      </c>
      <c r="X8" s="122">
        <f>VLOOKUP($A8,Table6,$AA$2+'6ab Feeder'!U$4,0)</f>
        <v>84.7</v>
      </c>
    </row>
    <row r="9" spans="1:27" s="2" customFormat="1" ht="11.25" customHeight="1" x14ac:dyDescent="0.2">
      <c r="A9" s="68"/>
      <c r="B9" s="122"/>
    </row>
    <row r="10" spans="1:27" s="2" customFormat="1" ht="11.25" customHeight="1" x14ac:dyDescent="0.2">
      <c r="A10" s="196" t="s">
        <v>331</v>
      </c>
      <c r="B10" s="122">
        <f>VLOOKUP($A10,Table6,$AA$2+'6ab Feeder'!D$4,0)</f>
        <v>15.2</v>
      </c>
      <c r="C10" s="122">
        <f>VLOOKUP($A10,Table6,$AA$2+'6ab Feeder'!E$4,0)</f>
        <v>53.9</v>
      </c>
      <c r="D10" s="122">
        <f>VLOOKUP($A10,Table6,$AA$2+'6ab Feeder'!F$4,0)</f>
        <v>30.9</v>
      </c>
      <c r="F10" s="122">
        <f>VLOOKUP($A10,Table6,$AA$2+'6ab Feeder'!G$4,0)</f>
        <v>5.7</v>
      </c>
      <c r="G10" s="122">
        <f>VLOOKUP($A10,Table6,$AA$2+'6ab Feeder'!H$4,0)</f>
        <v>49.8</v>
      </c>
      <c r="H10" s="122">
        <f>VLOOKUP($A10,Table6,$AA$2+'6ab Feeder'!I$4,0)</f>
        <v>92</v>
      </c>
      <c r="J10" s="122">
        <f>VLOOKUP($A10,Table6,$AA$2+'6ab Feeder'!J$4,0)</f>
        <v>6.7</v>
      </c>
      <c r="K10" s="122">
        <f>VLOOKUP($A10,Table6,$AA$2+'6ab Feeder'!K$4,0)</f>
        <v>53.2</v>
      </c>
      <c r="L10" s="122">
        <f>VLOOKUP($A10,Table6,$AA$2+'6ab Feeder'!L$4,0)</f>
        <v>93.1</v>
      </c>
      <c r="N10" s="122">
        <f>VLOOKUP($A10,Table6,$AA$2+'6ab Feeder'!M$4,0)</f>
        <v>0.6</v>
      </c>
      <c r="O10" s="122">
        <f>VLOOKUP($A10,Table6,$AA$2+'6ab Feeder'!N$4,0)</f>
        <v>12.1</v>
      </c>
      <c r="P10" s="122">
        <f>VLOOKUP($A10,Table6,$AA$2+'6ab Feeder'!O$4,0)</f>
        <v>52.2</v>
      </c>
      <c r="R10" s="122">
        <f>VLOOKUP($A10,Table6,$AA$2+'6ab Feeder'!P$4,0)</f>
        <v>52.2</v>
      </c>
      <c r="S10" s="122">
        <f>VLOOKUP($A10,Table6,$AA$2+'6ab Feeder'!Q$4,0)</f>
        <v>69.5</v>
      </c>
      <c r="T10" s="122">
        <f>VLOOKUP($A10,Table6,$AA$2+'6ab Feeder'!R$4,0)</f>
        <v>84.6</v>
      </c>
      <c r="V10" s="122">
        <f>VLOOKUP($A10,Table6,$AA$2+'6ab Feeder'!S$4,0)</f>
        <v>27.6</v>
      </c>
      <c r="W10" s="122">
        <f>VLOOKUP($A10,Table6,$AA$2+'6ab Feeder'!T$4,0)</f>
        <v>64.099999999999994</v>
      </c>
      <c r="X10" s="122">
        <f>VLOOKUP($A10,Table6,$AA$2+'6ab Feeder'!U$4,0)</f>
        <v>82.8</v>
      </c>
    </row>
    <row r="11" spans="1:27" s="2" customFormat="1" ht="11.25" customHeight="1" x14ac:dyDescent="0.2">
      <c r="A11" s="197"/>
    </row>
    <row r="12" spans="1:27" s="2" customFormat="1" ht="11.25" customHeight="1" x14ac:dyDescent="0.2">
      <c r="A12" s="197" t="s">
        <v>332</v>
      </c>
      <c r="B12" s="122">
        <f>VLOOKUP($A12,Table6,$AA$2+'6ab Feeder'!D$4,0)</f>
        <v>14.3</v>
      </c>
      <c r="C12" s="122">
        <f>VLOOKUP($A12,Table6,$AA$2+'6ab Feeder'!E$4,0)</f>
        <v>51.3</v>
      </c>
      <c r="D12" s="122">
        <f>VLOOKUP($A12,Table6,$AA$2+'6ab Feeder'!F$4,0)</f>
        <v>34.4</v>
      </c>
      <c r="F12" s="122">
        <f>VLOOKUP($A12,Table6,$AA$2+'6ab Feeder'!G$4,0)</f>
        <v>6.3</v>
      </c>
      <c r="G12" s="122">
        <f>VLOOKUP($A12,Table6,$AA$2+'6ab Feeder'!H$4,0)</f>
        <v>52.1</v>
      </c>
      <c r="H12" s="122">
        <f>VLOOKUP($A12,Table6,$AA$2+'6ab Feeder'!I$4,0)</f>
        <v>93.3</v>
      </c>
      <c r="J12" s="122">
        <f>VLOOKUP($A12,Table6,$AA$2+'6ab Feeder'!J$4,0)</f>
        <v>7.5</v>
      </c>
      <c r="K12" s="122">
        <f>VLOOKUP($A12,Table6,$AA$2+'6ab Feeder'!K$4,0)</f>
        <v>55.8</v>
      </c>
      <c r="L12" s="122">
        <f>VLOOKUP($A12,Table6,$AA$2+'6ab Feeder'!L$4,0)</f>
        <v>94.4</v>
      </c>
      <c r="N12" s="122">
        <f>VLOOKUP($A12,Table6,$AA$2+'6ab Feeder'!M$4,0)</f>
        <v>0.6</v>
      </c>
      <c r="O12" s="122">
        <f>VLOOKUP($A12,Table6,$AA$2+'6ab Feeder'!N$4,0)</f>
        <v>13.2</v>
      </c>
      <c r="P12" s="122">
        <f>VLOOKUP($A12,Table6,$AA$2+'6ab Feeder'!O$4,0)</f>
        <v>56.9</v>
      </c>
      <c r="R12" s="122">
        <f>VLOOKUP($A12,Table6,$AA$2+'6ab Feeder'!P$4,0)</f>
        <v>53.9</v>
      </c>
      <c r="S12" s="122">
        <f>VLOOKUP($A12,Table6,$AA$2+'6ab Feeder'!Q$4,0)</f>
        <v>71</v>
      </c>
      <c r="T12" s="122">
        <f>VLOOKUP($A12,Table6,$AA$2+'6ab Feeder'!R$4,0)</f>
        <v>86.3</v>
      </c>
      <c r="V12" s="122">
        <f>VLOOKUP($A12,Table6,$AA$2+'6ab Feeder'!S$4,0)</f>
        <v>29.6</v>
      </c>
      <c r="W12" s="122">
        <f>VLOOKUP($A12,Table6,$AA$2+'6ab Feeder'!T$4,0)</f>
        <v>66.599999999999994</v>
      </c>
      <c r="X12" s="122">
        <f>VLOOKUP($A12,Table6,$AA$2+'6ab Feeder'!U$4,0)</f>
        <v>86</v>
      </c>
    </row>
    <row r="13" spans="1:27" s="2" customFormat="1" ht="11.25" customHeight="1" x14ac:dyDescent="0.2">
      <c r="A13" s="214"/>
    </row>
    <row r="14" spans="1:27" s="2" customFormat="1" ht="11.25" customHeight="1" x14ac:dyDescent="0.2">
      <c r="A14" s="198" t="s">
        <v>333</v>
      </c>
      <c r="B14" s="122">
        <f>VLOOKUP($A14,Table6,$AA$2+'6ab Feeder'!D$4,0)</f>
        <v>21.9</v>
      </c>
      <c r="C14" s="122">
        <f>VLOOKUP($A14,Table6,$AA$2+'6ab Feeder'!E$4,0)</f>
        <v>56.9</v>
      </c>
      <c r="D14" s="122">
        <f>VLOOKUP($A14,Table6,$AA$2+'6ab Feeder'!F$4,0)</f>
        <v>21.2</v>
      </c>
      <c r="F14" s="122">
        <f>VLOOKUP($A14,Table6,$AA$2+'6ab Feeder'!G$4,0)</f>
        <v>6.9</v>
      </c>
      <c r="G14" s="122">
        <f>VLOOKUP($A14,Table6,$AA$2+'6ab Feeder'!H$4,0)</f>
        <v>45.8</v>
      </c>
      <c r="H14" s="122">
        <f>VLOOKUP($A14,Table6,$AA$2+'6ab Feeder'!I$4,0)</f>
        <v>87.8</v>
      </c>
      <c r="J14" s="122">
        <f>VLOOKUP($A14,Table6,$AA$2+'6ab Feeder'!J$4,0)</f>
        <v>8.3000000000000007</v>
      </c>
      <c r="K14" s="122">
        <f>VLOOKUP($A14,Table6,$AA$2+'6ab Feeder'!K$4,0)</f>
        <v>51</v>
      </c>
      <c r="L14" s="122">
        <f>VLOOKUP($A14,Table6,$AA$2+'6ab Feeder'!L$4,0)</f>
        <v>90.3</v>
      </c>
      <c r="N14" s="122">
        <f>VLOOKUP($A14,Table6,$AA$2+'6ab Feeder'!M$4,0)</f>
        <v>0.6</v>
      </c>
      <c r="O14" s="122">
        <f>VLOOKUP($A14,Table6,$AA$2+'6ab Feeder'!N$4,0)</f>
        <v>8.1999999999999993</v>
      </c>
      <c r="P14" s="122">
        <f>VLOOKUP($A14,Table6,$AA$2+'6ab Feeder'!O$4,0)</f>
        <v>39.200000000000003</v>
      </c>
      <c r="R14" s="122">
        <f>VLOOKUP($A14,Table6,$AA$2+'6ab Feeder'!P$4,0)</f>
        <v>54</v>
      </c>
      <c r="S14" s="122">
        <f>VLOOKUP($A14,Table6,$AA$2+'6ab Feeder'!Q$4,0)</f>
        <v>69.400000000000006</v>
      </c>
      <c r="T14" s="122">
        <f>VLOOKUP($A14,Table6,$AA$2+'6ab Feeder'!R$4,0)</f>
        <v>80.2</v>
      </c>
      <c r="V14" s="122">
        <f>VLOOKUP($A14,Table6,$AA$2+'6ab Feeder'!S$4,0)</f>
        <v>29.8</v>
      </c>
      <c r="W14" s="122">
        <f>VLOOKUP($A14,Table6,$AA$2+'6ab Feeder'!T$4,0)</f>
        <v>60.5</v>
      </c>
      <c r="X14" s="122">
        <f>VLOOKUP($A14,Table6,$AA$2+'6ab Feeder'!U$4,0)</f>
        <v>76.099999999999994</v>
      </c>
    </row>
    <row r="15" spans="1:27" s="2" customFormat="1" ht="11.25" customHeight="1" x14ac:dyDescent="0.2">
      <c r="A15" s="198"/>
    </row>
    <row r="16" spans="1:27" s="2" customFormat="1" ht="11.25" customHeight="1" x14ac:dyDescent="0.2">
      <c r="A16" s="198" t="s">
        <v>334</v>
      </c>
      <c r="B16" s="122">
        <f>VLOOKUP($A16,Table6,$AA$2+'6ab Feeder'!D$4,0)</f>
        <v>12</v>
      </c>
      <c r="C16" s="122">
        <f>VLOOKUP($A16,Table6,$AA$2+'6ab Feeder'!E$4,0)</f>
        <v>49.6</v>
      </c>
      <c r="D16" s="122">
        <f>VLOOKUP($A16,Table6,$AA$2+'6ab Feeder'!F$4,0)</f>
        <v>38.4</v>
      </c>
      <c r="F16" s="122">
        <f>VLOOKUP($A16,Table6,$AA$2+'6ab Feeder'!G$4,0)</f>
        <v>6.1</v>
      </c>
      <c r="G16" s="122">
        <f>VLOOKUP($A16,Table6,$AA$2+'6ab Feeder'!H$4,0)</f>
        <v>54.4</v>
      </c>
      <c r="H16" s="122">
        <f>VLOOKUP($A16,Table6,$AA$2+'6ab Feeder'!I$4,0)</f>
        <v>94.3</v>
      </c>
      <c r="J16" s="122">
        <f>VLOOKUP($A16,Table6,$AA$2+'6ab Feeder'!J$4,0)</f>
        <v>7.1</v>
      </c>
      <c r="K16" s="122">
        <f>VLOOKUP($A16,Table6,$AA$2+'6ab Feeder'!K$4,0)</f>
        <v>57.5</v>
      </c>
      <c r="L16" s="122">
        <f>VLOOKUP($A16,Table6,$AA$2+'6ab Feeder'!L$4,0)</f>
        <v>95</v>
      </c>
      <c r="N16" s="122">
        <f>VLOOKUP($A16,Table6,$AA$2+'6ab Feeder'!M$4,0)</f>
        <v>0.6</v>
      </c>
      <c r="O16" s="122">
        <f>VLOOKUP($A16,Table6,$AA$2+'6ab Feeder'!N$4,0)</f>
        <v>14.9</v>
      </c>
      <c r="P16" s="122">
        <f>VLOOKUP($A16,Table6,$AA$2+'6ab Feeder'!O$4,0)</f>
        <v>59.9</v>
      </c>
      <c r="R16" s="122">
        <f>VLOOKUP($A16,Table6,$AA$2+'6ab Feeder'!P$4,0)</f>
        <v>54</v>
      </c>
      <c r="S16" s="122">
        <f>VLOOKUP($A16,Table6,$AA$2+'6ab Feeder'!Q$4,0)</f>
        <v>71.599999999999994</v>
      </c>
      <c r="T16" s="122">
        <f>VLOOKUP($A16,Table6,$AA$2+'6ab Feeder'!R$4,0)</f>
        <v>87.4</v>
      </c>
      <c r="V16" s="122">
        <f>VLOOKUP($A16,Table6,$AA$2+'6ab Feeder'!S$4,0)</f>
        <v>29.5</v>
      </c>
      <c r="W16" s="122">
        <f>VLOOKUP($A16,Table6,$AA$2+'6ab Feeder'!T$4,0)</f>
        <v>68.7</v>
      </c>
      <c r="X16" s="122">
        <f>VLOOKUP($A16,Table6,$AA$2+'6ab Feeder'!U$4,0)</f>
        <v>87.7</v>
      </c>
    </row>
    <row r="17" spans="1:24" s="2" customFormat="1" ht="11.25" customHeight="1" x14ac:dyDescent="0.2">
      <c r="A17" s="515"/>
    </row>
    <row r="18" spans="1:24" s="2" customFormat="1" x14ac:dyDescent="0.2">
      <c r="A18" s="199" t="s">
        <v>58</v>
      </c>
      <c r="B18" s="122">
        <f>VLOOKUP($A18,Table6,$AA$2+'6ab Feeder'!D$4,0)</f>
        <v>12.7</v>
      </c>
      <c r="C18" s="122">
        <f>VLOOKUP($A18,Table6,$AA$2+'6ab Feeder'!E$4,0)</f>
        <v>47.6</v>
      </c>
      <c r="D18" s="122">
        <f>VLOOKUP($A18,Table6,$AA$2+'6ab Feeder'!F$4,0)</f>
        <v>39.799999999999997</v>
      </c>
      <c r="F18" s="122" t="str">
        <f>VLOOKUP($A18,Table6,$AA$2+'6ab Feeder'!G$4,0)</f>
        <v>x</v>
      </c>
      <c r="G18" s="122">
        <f>VLOOKUP($A18,Table6,$AA$2+'6ab Feeder'!H$4,0)</f>
        <v>46.8</v>
      </c>
      <c r="H18" s="122">
        <f>VLOOKUP($A18,Table6,$AA$2+'6ab Feeder'!I$4,0)</f>
        <v>89.7</v>
      </c>
      <c r="J18" s="122" t="str">
        <f>VLOOKUP($A18,Table6,$AA$2+'6ab Feeder'!J$4,0)</f>
        <v>x</v>
      </c>
      <c r="K18" s="122">
        <f>VLOOKUP($A18,Table6,$AA$2+'6ab Feeder'!K$4,0)</f>
        <v>48.5</v>
      </c>
      <c r="L18" s="122">
        <f>VLOOKUP($A18,Table6,$AA$2+'6ab Feeder'!L$4,0)</f>
        <v>91.8</v>
      </c>
      <c r="N18" s="122">
        <f>VLOOKUP($A18,Table6,$AA$2+'6ab Feeder'!M$4,0)</f>
        <v>0</v>
      </c>
      <c r="O18" s="122">
        <f>VLOOKUP($A18,Table6,$AA$2+'6ab Feeder'!N$4,0)</f>
        <v>14.2</v>
      </c>
      <c r="P18" s="122">
        <f>VLOOKUP($A18,Table6,$AA$2+'6ab Feeder'!O$4,0)</f>
        <v>41.5</v>
      </c>
      <c r="R18" s="122">
        <f>VLOOKUP($A18,Table6,$AA$2+'6ab Feeder'!P$4,0)</f>
        <v>35.5</v>
      </c>
      <c r="S18" s="122">
        <f>VLOOKUP($A18,Table6,$AA$2+'6ab Feeder'!Q$4,0)</f>
        <v>62.7</v>
      </c>
      <c r="T18" s="122">
        <f>VLOOKUP($A18,Table6,$AA$2+'6ab Feeder'!R$4,0)</f>
        <v>80.5</v>
      </c>
      <c r="V18" s="122">
        <f>VLOOKUP($A18,Table6,$AA$2+'6ab Feeder'!S$4,0)</f>
        <v>27.4</v>
      </c>
      <c r="W18" s="122">
        <f>VLOOKUP($A18,Table6,$AA$2+'6ab Feeder'!T$4,0)</f>
        <v>64.8</v>
      </c>
      <c r="X18" s="122">
        <f>VLOOKUP($A18,Table6,$AA$2+'6ab Feeder'!U$4,0)</f>
        <v>84.1</v>
      </c>
    </row>
    <row r="19" spans="1:24" s="2" customFormat="1" x14ac:dyDescent="0.2">
      <c r="A19" s="199"/>
      <c r="B19" s="122"/>
      <c r="C19" s="122"/>
      <c r="D19" s="122"/>
      <c r="F19" s="122"/>
      <c r="G19" s="122"/>
      <c r="H19" s="122"/>
      <c r="J19" s="122"/>
      <c r="K19" s="122"/>
      <c r="L19" s="122"/>
      <c r="N19" s="122"/>
      <c r="O19" s="122"/>
      <c r="P19" s="122"/>
      <c r="R19" s="122"/>
      <c r="S19" s="122"/>
      <c r="T19" s="122"/>
      <c r="V19" s="122"/>
      <c r="W19" s="122"/>
      <c r="X19" s="122"/>
    </row>
    <row r="20" spans="1:24" s="2" customFormat="1" x14ac:dyDescent="0.2">
      <c r="A20" s="199" t="s">
        <v>653</v>
      </c>
      <c r="B20" s="122">
        <f>VLOOKUP($A20,Table6,$AA$2+'6ab Feeder'!D$4,0)</f>
        <v>11.1</v>
      </c>
      <c r="C20" s="122">
        <f>VLOOKUP($A20,Table6,$AA$2+'6ab Feeder'!E$4,0)</f>
        <v>58.3</v>
      </c>
      <c r="D20" s="122">
        <f>VLOOKUP($A20,Table6,$AA$2+'6ab Feeder'!F$4,0)</f>
        <v>30.6</v>
      </c>
      <c r="F20" s="122" t="str">
        <f>VLOOKUP($A20,Table6,$AA$2+'6ab Feeder'!G$4,0)</f>
        <v>x</v>
      </c>
      <c r="G20" s="122">
        <f>VLOOKUP($A20,Table6,$AA$2+'6ab Feeder'!H$4,0)</f>
        <v>38.6</v>
      </c>
      <c r="H20" s="122">
        <f>VLOOKUP($A20,Table6,$AA$2+'6ab Feeder'!I$4,0)</f>
        <v>85.5</v>
      </c>
      <c r="J20" s="122" t="str">
        <f>VLOOKUP($A20,Table6,$AA$2+'6ab Feeder'!J$4,0)</f>
        <v>x</v>
      </c>
      <c r="K20" s="122">
        <f>VLOOKUP($A20,Table6,$AA$2+'6ab Feeder'!K$4,0)</f>
        <v>45.6</v>
      </c>
      <c r="L20" s="122">
        <f>VLOOKUP($A20,Table6,$AA$2+'6ab Feeder'!L$4,0)</f>
        <v>90.4</v>
      </c>
      <c r="N20" s="122">
        <f>VLOOKUP($A20,Table6,$AA$2+'6ab Feeder'!M$4,0)</f>
        <v>0</v>
      </c>
      <c r="O20" s="122">
        <f>VLOOKUP($A20,Table6,$AA$2+'6ab Feeder'!N$4,0)</f>
        <v>3.2</v>
      </c>
      <c r="P20" s="122">
        <f>VLOOKUP($A20,Table6,$AA$2+'6ab Feeder'!O$4,0)</f>
        <v>6</v>
      </c>
      <c r="R20" s="122">
        <f>VLOOKUP($A20,Table6,$AA$2+'6ab Feeder'!P$4,0)</f>
        <v>53.3</v>
      </c>
      <c r="S20" s="122">
        <f>VLOOKUP($A20,Table6,$AA$2+'6ab Feeder'!Q$4,0)</f>
        <v>60.1</v>
      </c>
      <c r="T20" s="122">
        <f>VLOOKUP($A20,Table6,$AA$2+'6ab Feeder'!R$4,0)</f>
        <v>79.5</v>
      </c>
      <c r="V20" s="122">
        <f>VLOOKUP($A20,Table6,$AA$2+'6ab Feeder'!S$4,0)</f>
        <v>40</v>
      </c>
      <c r="W20" s="122">
        <f>VLOOKUP($A20,Table6,$AA$2+'6ab Feeder'!T$4,0)</f>
        <v>58.9</v>
      </c>
      <c r="X20" s="122">
        <f>VLOOKUP($A20,Table6,$AA$2+'6ab Feeder'!U$4,0)</f>
        <v>81.900000000000006</v>
      </c>
    </row>
    <row r="21" spans="1:24" s="2" customFormat="1" x14ac:dyDescent="0.2">
      <c r="A21" s="199"/>
      <c r="B21" s="122"/>
      <c r="C21" s="122"/>
      <c r="D21" s="122"/>
      <c r="F21" s="122"/>
      <c r="G21" s="122"/>
      <c r="H21" s="122"/>
      <c r="J21" s="122"/>
      <c r="K21" s="122"/>
      <c r="L21" s="122"/>
      <c r="N21" s="122"/>
      <c r="O21" s="122"/>
      <c r="P21" s="122"/>
      <c r="R21" s="122"/>
      <c r="S21" s="122"/>
      <c r="T21" s="122"/>
      <c r="V21" s="122"/>
      <c r="W21" s="122"/>
      <c r="X21" s="122"/>
    </row>
    <row r="22" spans="1:24" s="2" customFormat="1" x14ac:dyDescent="0.2">
      <c r="A22" s="199" t="s">
        <v>654</v>
      </c>
      <c r="B22" s="122">
        <f>VLOOKUP($A22,Table6,$AA$2+'6ab Feeder'!D$4,0)</f>
        <v>27</v>
      </c>
      <c r="C22" s="122">
        <f>VLOOKUP($A22,Table6,$AA$2+'6ab Feeder'!E$4,0)</f>
        <v>57.7</v>
      </c>
      <c r="D22" s="122">
        <f>VLOOKUP($A22,Table6,$AA$2+'6ab Feeder'!F$4,0)</f>
        <v>15.3</v>
      </c>
      <c r="F22" s="122">
        <f>VLOOKUP($A22,Table6,$AA$2+'6ab Feeder'!G$4,0)</f>
        <v>4.3</v>
      </c>
      <c r="G22" s="122">
        <f>VLOOKUP($A22,Table6,$AA$2+'6ab Feeder'!H$4,0)</f>
        <v>16.899999999999999</v>
      </c>
      <c r="H22" s="122">
        <f>VLOOKUP($A22,Table6,$AA$2+'6ab Feeder'!I$4,0)</f>
        <v>60.3</v>
      </c>
      <c r="J22" s="122">
        <f>VLOOKUP($A22,Table6,$AA$2+'6ab Feeder'!J$4,0)</f>
        <v>5.0999999999999996</v>
      </c>
      <c r="K22" s="122">
        <f>VLOOKUP($A22,Table6,$AA$2+'6ab Feeder'!K$4,0)</f>
        <v>22.4</v>
      </c>
      <c r="L22" s="122">
        <f>VLOOKUP($A22,Table6,$AA$2+'6ab Feeder'!L$4,0)</f>
        <v>73.099999999999994</v>
      </c>
      <c r="N22" s="122">
        <f>VLOOKUP($A22,Table6,$AA$2+'6ab Feeder'!M$4,0)</f>
        <v>0</v>
      </c>
      <c r="O22" s="122">
        <f>VLOOKUP($A22,Table6,$AA$2+'6ab Feeder'!N$4,0)</f>
        <v>3.7</v>
      </c>
      <c r="P22" s="122">
        <f>VLOOKUP($A22,Table6,$AA$2+'6ab Feeder'!O$4,0)</f>
        <v>14.1</v>
      </c>
      <c r="R22" s="122">
        <f>VLOOKUP($A22,Table6,$AA$2+'6ab Feeder'!P$4,0)</f>
        <v>41.3</v>
      </c>
      <c r="S22" s="122">
        <f>VLOOKUP($A22,Table6,$AA$2+'6ab Feeder'!Q$4,0)</f>
        <v>45.8</v>
      </c>
      <c r="T22" s="122">
        <f>VLOOKUP($A22,Table6,$AA$2+'6ab Feeder'!R$4,0)</f>
        <v>57.7</v>
      </c>
      <c r="V22" s="122">
        <f>VLOOKUP($A22,Table6,$AA$2+'6ab Feeder'!S$4,0)</f>
        <v>18.100000000000001</v>
      </c>
      <c r="W22" s="122">
        <f>VLOOKUP($A22,Table6,$AA$2+'6ab Feeder'!T$4,0)</f>
        <v>36.9</v>
      </c>
      <c r="X22" s="122">
        <f>VLOOKUP($A22,Table6,$AA$2+'6ab Feeder'!U$4,0)</f>
        <v>53.8</v>
      </c>
    </row>
    <row r="23" spans="1:24" s="2" customFormat="1" ht="11.25" customHeight="1" x14ac:dyDescent="0.2">
      <c r="A23" s="515"/>
    </row>
    <row r="24" spans="1:24" s="2" customFormat="1" ht="11.25" customHeight="1" x14ac:dyDescent="0.2">
      <c r="A24" s="68" t="s">
        <v>335</v>
      </c>
      <c r="B24" s="122">
        <f>VLOOKUP($A24,Table6,$AA$2+'6ab Feeder'!D$4,0)</f>
        <v>90.5</v>
      </c>
      <c r="C24" s="122">
        <f>VLOOKUP($A24,Table6,$AA$2+'6ab Feeder'!E$4,0)</f>
        <v>8.6999999999999993</v>
      </c>
      <c r="D24" s="122">
        <f>VLOOKUP($A24,Table6,$AA$2+'6ab Feeder'!F$4,0)</f>
        <v>0.8</v>
      </c>
      <c r="F24" s="122">
        <f>VLOOKUP($A24,Table6,$AA$2+'6ab Feeder'!G$4,0)</f>
        <v>0.1</v>
      </c>
      <c r="G24" s="122">
        <f>VLOOKUP($A24,Table6,$AA$2+'6ab Feeder'!H$4,0)</f>
        <v>3</v>
      </c>
      <c r="H24" s="122">
        <f>VLOOKUP($A24,Table6,$AA$2+'6ab Feeder'!I$4,0)</f>
        <v>5.8</v>
      </c>
      <c r="J24" s="122">
        <f>VLOOKUP($A24,Table6,$AA$2+'6ab Feeder'!J$4,0)</f>
        <v>0.1</v>
      </c>
      <c r="K24" s="122">
        <f>VLOOKUP($A24,Table6,$AA$2+'6ab Feeder'!K$4,0)</f>
        <v>4.8</v>
      </c>
      <c r="L24" s="122">
        <f>VLOOKUP($A24,Table6,$AA$2+'6ab Feeder'!L$4,0)</f>
        <v>18.8</v>
      </c>
      <c r="N24" s="122">
        <f>VLOOKUP($A24,Table6,$AA$2+'6ab Feeder'!M$4,0)</f>
        <v>0</v>
      </c>
      <c r="O24" s="122">
        <f>VLOOKUP($A24,Table6,$AA$2+'6ab Feeder'!N$4,0)</f>
        <v>0.4</v>
      </c>
      <c r="P24" s="122">
        <f>VLOOKUP($A24,Table6,$AA$2+'6ab Feeder'!O$4,0)</f>
        <v>0</v>
      </c>
      <c r="R24" s="122">
        <f>VLOOKUP($A24,Table6,$AA$2+'6ab Feeder'!P$4,0)</f>
        <v>4.4000000000000004</v>
      </c>
      <c r="S24" s="122">
        <f>VLOOKUP($A24,Table6,$AA$2+'6ab Feeder'!Q$4,0)</f>
        <v>13.1</v>
      </c>
      <c r="T24" s="122">
        <f>VLOOKUP($A24,Table6,$AA$2+'6ab Feeder'!R$4,0)</f>
        <v>10.1</v>
      </c>
      <c r="V24" s="122">
        <f>VLOOKUP($A24,Table6,$AA$2+'6ab Feeder'!S$4,0)</f>
        <v>4</v>
      </c>
      <c r="W24" s="122">
        <f>VLOOKUP($A24,Table6,$AA$2+'6ab Feeder'!T$4,0)</f>
        <v>16.5</v>
      </c>
      <c r="X24" s="122">
        <f>VLOOKUP($A24,Table6,$AA$2+'6ab Feeder'!U$4,0)</f>
        <v>20.3</v>
      </c>
    </row>
    <row r="25" spans="1:24" s="2" customFormat="1" ht="11.25" customHeight="1" x14ac:dyDescent="0.2">
      <c r="A25" s="68"/>
    </row>
    <row r="26" spans="1:24" s="2" customFormat="1" ht="11.25" customHeight="1" x14ac:dyDescent="0.2">
      <c r="A26" s="200" t="s">
        <v>336</v>
      </c>
      <c r="B26" s="122">
        <f>VLOOKUP($A26,Table6,$AA$2+'6ab Feeder'!D$4,0)</f>
        <v>15.9</v>
      </c>
      <c r="C26" s="122">
        <f>VLOOKUP($A26,Table6,$AA$2+'6ab Feeder'!E$4,0)</f>
        <v>51.7</v>
      </c>
      <c r="D26" s="122">
        <f>VLOOKUP($A26,Table6,$AA$2+'6ab Feeder'!F$4,0)</f>
        <v>32.299999999999997</v>
      </c>
      <c r="F26" s="122">
        <f>VLOOKUP($A26,Table6,$AA$2+'6ab Feeder'!G$4,0)</f>
        <v>5.5</v>
      </c>
      <c r="G26" s="122">
        <f>VLOOKUP($A26,Table6,$AA$2+'6ab Feeder'!H$4,0)</f>
        <v>50.9</v>
      </c>
      <c r="H26" s="122">
        <f>VLOOKUP($A26,Table6,$AA$2+'6ab Feeder'!I$4,0)</f>
        <v>92.8</v>
      </c>
      <c r="J26" s="122">
        <f>VLOOKUP($A26,Table6,$AA$2+'6ab Feeder'!J$4,0)</f>
        <v>6.5</v>
      </c>
      <c r="K26" s="122">
        <f>VLOOKUP($A26,Table6,$AA$2+'6ab Feeder'!K$4,0)</f>
        <v>54.5</v>
      </c>
      <c r="L26" s="122">
        <f>VLOOKUP($A26,Table6,$AA$2+'6ab Feeder'!L$4,0)</f>
        <v>93.8</v>
      </c>
      <c r="N26" s="122">
        <f>VLOOKUP($A26,Table6,$AA$2+'6ab Feeder'!M$4,0)</f>
        <v>0.6</v>
      </c>
      <c r="O26" s="122">
        <f>VLOOKUP($A26,Table6,$AA$2+'6ab Feeder'!N$4,0)</f>
        <v>12.7</v>
      </c>
      <c r="P26" s="122">
        <f>VLOOKUP($A26,Table6,$AA$2+'6ab Feeder'!O$4,0)</f>
        <v>55</v>
      </c>
      <c r="R26" s="122">
        <f>VLOOKUP($A26,Table6,$AA$2+'6ab Feeder'!P$4,0)</f>
        <v>48.5</v>
      </c>
      <c r="S26" s="122">
        <f>VLOOKUP($A26,Table6,$AA$2+'6ab Feeder'!Q$4,0)</f>
        <v>70.2</v>
      </c>
      <c r="T26" s="122">
        <f>VLOOKUP($A26,Table6,$AA$2+'6ab Feeder'!R$4,0)</f>
        <v>85.6</v>
      </c>
      <c r="V26" s="122">
        <f>VLOOKUP($A26,Table6,$AA$2+'6ab Feeder'!S$4,0)</f>
        <v>26.4</v>
      </c>
      <c r="W26" s="122">
        <f>VLOOKUP($A26,Table6,$AA$2+'6ab Feeder'!T$4,0)</f>
        <v>65.3</v>
      </c>
      <c r="X26" s="122">
        <f>VLOOKUP($A26,Table6,$AA$2+'6ab Feeder'!U$4,0)</f>
        <v>84.7</v>
      </c>
    </row>
    <row r="27" spans="1:24" s="2" customFormat="1" ht="11.25" customHeight="1" x14ac:dyDescent="0.2">
      <c r="A27" s="516"/>
      <c r="B27" s="311"/>
      <c r="C27" s="517"/>
      <c r="D27" s="517"/>
      <c r="E27" s="517"/>
      <c r="F27" s="517"/>
      <c r="G27" s="517"/>
      <c r="H27" s="517"/>
      <c r="I27" s="517"/>
      <c r="J27" s="517"/>
      <c r="K27" s="222"/>
      <c r="L27" s="222"/>
      <c r="M27" s="222"/>
      <c r="N27" s="222"/>
      <c r="O27" s="222"/>
      <c r="P27" s="222"/>
      <c r="Q27" s="222"/>
      <c r="R27" s="222"/>
      <c r="S27" s="222"/>
      <c r="T27" s="222"/>
      <c r="U27" s="222"/>
      <c r="V27" s="222"/>
      <c r="W27" s="222"/>
      <c r="X27" s="222"/>
    </row>
    <row r="28" spans="1:24" ht="11.25" customHeight="1" x14ac:dyDescent="0.2">
      <c r="A28" s="518"/>
      <c r="B28" s="519"/>
      <c r="C28" s="520"/>
      <c r="D28" s="520"/>
      <c r="E28" s="520"/>
      <c r="F28" s="520"/>
      <c r="G28" s="520"/>
      <c r="H28" s="520"/>
      <c r="I28" s="520"/>
      <c r="J28" s="520"/>
      <c r="K28" s="520"/>
      <c r="L28" s="520"/>
      <c r="M28" s="520"/>
      <c r="N28" s="520"/>
      <c r="O28" s="520"/>
      <c r="P28" s="520"/>
      <c r="Q28" s="520"/>
      <c r="R28" s="520"/>
      <c r="S28" s="520"/>
      <c r="T28" s="520"/>
      <c r="U28" s="520"/>
      <c r="V28" s="520"/>
      <c r="W28" s="520"/>
      <c r="X28" s="63" t="s">
        <v>502</v>
      </c>
    </row>
    <row r="29" spans="1:24" x14ac:dyDescent="0.2">
      <c r="A29" s="518"/>
      <c r="B29" s="519"/>
      <c r="C29" s="520"/>
      <c r="D29" s="520"/>
      <c r="E29" s="520"/>
      <c r="F29" s="520"/>
      <c r="G29" s="520"/>
      <c r="H29" s="520"/>
      <c r="I29" s="520"/>
      <c r="J29" s="520"/>
      <c r="K29" s="520"/>
      <c r="L29" s="520"/>
      <c r="M29" s="520"/>
      <c r="N29" s="520"/>
      <c r="O29" s="520"/>
      <c r="P29" s="520"/>
      <c r="Q29" s="520"/>
      <c r="R29" s="520"/>
      <c r="S29" s="520"/>
      <c r="T29" s="520"/>
      <c r="U29" s="520"/>
      <c r="V29" s="520"/>
      <c r="W29" s="520"/>
      <c r="X29" s="63"/>
    </row>
    <row r="30" spans="1:24" ht="11.25" customHeight="1" x14ac:dyDescent="0.2">
      <c r="A30" s="671" t="s">
        <v>663</v>
      </c>
      <c r="B30" s="672"/>
      <c r="C30" s="672"/>
      <c r="D30" s="672"/>
      <c r="E30" s="672"/>
      <c r="F30" s="672"/>
      <c r="G30" s="672"/>
      <c r="H30" s="672"/>
      <c r="I30" s="672"/>
      <c r="J30" s="672"/>
      <c r="K30" s="520"/>
      <c r="L30" s="520"/>
      <c r="M30" s="520"/>
      <c r="N30" s="520"/>
      <c r="O30" s="520"/>
      <c r="P30" s="520"/>
      <c r="Q30" s="520"/>
      <c r="R30" s="520"/>
      <c r="S30" s="520"/>
      <c r="T30" s="520"/>
      <c r="U30" s="520"/>
      <c r="V30" s="520"/>
      <c r="W30" s="520"/>
      <c r="X30" s="520"/>
    </row>
    <row r="31" spans="1:24" ht="11.25" customHeight="1" x14ac:dyDescent="0.2">
      <c r="A31" s="42" t="s">
        <v>337</v>
      </c>
      <c r="B31" s="42"/>
      <c r="C31" s="42"/>
      <c r="D31" s="42"/>
      <c r="E31" s="42"/>
      <c r="F31" s="42"/>
      <c r="G31" s="42"/>
      <c r="H31" s="521"/>
      <c r="I31" s="521"/>
      <c r="J31" s="521"/>
      <c r="K31" s="521"/>
      <c r="L31" s="521"/>
      <c r="M31" s="521"/>
      <c r="N31" s="521"/>
      <c r="O31" s="521"/>
      <c r="P31" s="521"/>
      <c r="Q31" s="521"/>
      <c r="R31" s="521"/>
      <c r="S31" s="521"/>
      <c r="T31" s="521"/>
      <c r="U31" s="521"/>
      <c r="V31" s="521"/>
      <c r="W31" s="521"/>
      <c r="X31" s="521"/>
    </row>
    <row r="32" spans="1:24" ht="22.5" customHeight="1" x14ac:dyDescent="0.2">
      <c r="A32" s="804" t="s">
        <v>224</v>
      </c>
      <c r="B32" s="804"/>
      <c r="C32" s="804"/>
      <c r="D32" s="804"/>
      <c r="E32" s="804"/>
      <c r="F32" s="804"/>
      <c r="G32" s="804"/>
      <c r="H32" s="804"/>
      <c r="I32" s="804"/>
      <c r="J32" s="804"/>
      <c r="K32" s="804"/>
      <c r="L32" s="804"/>
      <c r="M32" s="804"/>
      <c r="N32" s="804"/>
      <c r="O32" s="804"/>
      <c r="P32" s="804"/>
      <c r="Q32" s="804"/>
      <c r="R32" s="804"/>
      <c r="S32" s="804"/>
      <c r="T32" s="804"/>
      <c r="U32" s="804"/>
      <c r="V32" s="804"/>
      <c r="W32" s="804"/>
      <c r="X32" s="804"/>
    </row>
    <row r="33" spans="1:24" x14ac:dyDescent="0.2">
      <c r="A33" s="807" t="s">
        <v>338</v>
      </c>
      <c r="B33" s="807"/>
      <c r="C33" s="807"/>
      <c r="D33" s="807"/>
      <c r="E33" s="807"/>
      <c r="F33" s="807"/>
      <c r="G33" s="807"/>
      <c r="H33" s="807"/>
      <c r="I33" s="807"/>
      <c r="J33" s="807"/>
      <c r="K33" s="807"/>
      <c r="L33" s="807"/>
      <c r="M33" s="807"/>
      <c r="N33" s="807"/>
      <c r="O33" s="807"/>
      <c r="P33" s="807"/>
      <c r="Q33" s="807"/>
      <c r="R33" s="807"/>
      <c r="S33" s="807"/>
      <c r="T33" s="807"/>
      <c r="U33" s="807"/>
      <c r="V33" s="807"/>
      <c r="W33" s="807"/>
      <c r="X33" s="807"/>
    </row>
    <row r="34" spans="1:24" s="523" customFormat="1" ht="11.25" customHeight="1" x14ac:dyDescent="0.2">
      <c r="A34" s="763" t="s">
        <v>682</v>
      </c>
      <c r="B34" s="763"/>
      <c r="C34" s="763"/>
      <c r="D34" s="763"/>
      <c r="E34" s="763"/>
      <c r="F34" s="763"/>
      <c r="G34" s="763"/>
      <c r="H34" s="497"/>
      <c r="I34" s="497"/>
      <c r="J34" s="497"/>
      <c r="K34" s="497"/>
      <c r="L34" s="497"/>
      <c r="M34" s="497"/>
      <c r="N34" s="522"/>
      <c r="O34" s="522"/>
      <c r="P34" s="522"/>
      <c r="Q34" s="522"/>
      <c r="R34" s="522"/>
      <c r="S34" s="522"/>
      <c r="T34" s="522"/>
      <c r="U34" s="522"/>
      <c r="V34" s="522"/>
      <c r="W34" s="522"/>
      <c r="X34" s="522"/>
    </row>
    <row r="35" spans="1:24" s="523" customFormat="1" x14ac:dyDescent="0.2">
      <c r="A35" s="806" t="s">
        <v>339</v>
      </c>
      <c r="B35" s="806"/>
      <c r="C35" s="806"/>
      <c r="D35" s="806"/>
      <c r="E35" s="806"/>
      <c r="F35" s="806"/>
      <c r="G35" s="806"/>
      <c r="H35" s="806"/>
      <c r="I35" s="806"/>
      <c r="J35" s="806"/>
      <c r="K35" s="806"/>
      <c r="L35" s="806"/>
      <c r="M35" s="806"/>
      <c r="N35" s="806"/>
      <c r="O35" s="806"/>
      <c r="P35" s="806"/>
      <c r="Q35" s="806"/>
      <c r="R35" s="806"/>
      <c r="S35" s="806"/>
      <c r="T35" s="806"/>
      <c r="U35" s="806"/>
      <c r="V35" s="806"/>
      <c r="W35" s="806"/>
      <c r="X35" s="522"/>
    </row>
    <row r="36" spans="1:24" s="523" customFormat="1" ht="22.5" customHeight="1" x14ac:dyDescent="0.2">
      <c r="A36" s="806" t="s">
        <v>340</v>
      </c>
      <c r="B36" s="806"/>
      <c r="C36" s="806"/>
      <c r="D36" s="806"/>
      <c r="E36" s="806"/>
      <c r="F36" s="806"/>
      <c r="G36" s="806"/>
      <c r="H36" s="806"/>
      <c r="I36" s="806"/>
      <c r="J36" s="806"/>
      <c r="K36" s="806"/>
      <c r="L36" s="806"/>
      <c r="M36" s="806"/>
      <c r="N36" s="806"/>
      <c r="O36" s="806"/>
      <c r="P36" s="806"/>
      <c r="Q36" s="806"/>
      <c r="R36" s="806"/>
      <c r="S36" s="806"/>
      <c r="T36" s="806"/>
      <c r="U36" s="806"/>
      <c r="V36" s="806"/>
      <c r="W36" s="806"/>
      <c r="X36" s="806"/>
    </row>
    <row r="37" spans="1:24" s="523" customFormat="1" x14ac:dyDescent="0.2">
      <c r="A37" s="461"/>
      <c r="B37" s="461"/>
      <c r="C37" s="461"/>
      <c r="D37" s="461"/>
      <c r="E37" s="461"/>
      <c r="F37" s="497"/>
      <c r="G37" s="497"/>
      <c r="H37" s="497"/>
      <c r="I37" s="497"/>
      <c r="J37" s="497"/>
      <c r="K37" s="497"/>
      <c r="L37" s="497"/>
      <c r="M37" s="497"/>
      <c r="N37" s="522"/>
      <c r="O37" s="522"/>
      <c r="P37" s="522"/>
      <c r="Q37" s="522"/>
      <c r="R37" s="522"/>
      <c r="S37" s="522"/>
      <c r="T37" s="522"/>
      <c r="U37" s="522"/>
      <c r="V37" s="522"/>
      <c r="W37" s="522"/>
      <c r="X37" s="522"/>
    </row>
    <row r="38" spans="1:24" x14ac:dyDescent="0.2">
      <c r="A38" s="814" t="s">
        <v>34</v>
      </c>
      <c r="B38" s="814"/>
      <c r="C38" s="814"/>
      <c r="D38" s="814"/>
      <c r="E38" s="814"/>
      <c r="F38" s="814"/>
      <c r="G38" s="814"/>
      <c r="H38" s="814"/>
      <c r="I38" s="814"/>
      <c r="J38" s="814"/>
      <c r="K38" s="814"/>
      <c r="L38" s="524"/>
      <c r="M38" s="524"/>
      <c r="N38" s="524"/>
      <c r="O38" s="521"/>
      <c r="P38" s="521"/>
      <c r="Q38" s="521"/>
      <c r="R38" s="521"/>
      <c r="S38" s="521"/>
      <c r="T38" s="521"/>
      <c r="U38" s="521"/>
      <c r="V38" s="521"/>
      <c r="W38" s="521"/>
      <c r="X38" s="521"/>
    </row>
    <row r="39" spans="1:24" x14ac:dyDescent="0.2">
      <c r="A39" s="503"/>
    </row>
  </sheetData>
  <sheetProtection sheet="1" objects="1" scenarios="1"/>
  <mergeCells count="17">
    <mergeCell ref="A36:X36"/>
    <mergeCell ref="A38:K38"/>
    <mergeCell ref="V5:X5"/>
    <mergeCell ref="A32:X32"/>
    <mergeCell ref="A33:X33"/>
    <mergeCell ref="A34:G34"/>
    <mergeCell ref="A35:W35"/>
    <mergeCell ref="A1:K1"/>
    <mergeCell ref="A2:B2"/>
    <mergeCell ref="V2:X2"/>
    <mergeCell ref="V3:W3"/>
    <mergeCell ref="A5:A6"/>
    <mergeCell ref="B5:D5"/>
    <mergeCell ref="F5:H5"/>
    <mergeCell ref="J5:L5"/>
    <mergeCell ref="N5:P5"/>
    <mergeCell ref="R5:T5"/>
  </mergeCells>
  <conditionalFormatting sqref="B8:B10">
    <cfRule type="expression" dxfId="108" priority="97">
      <formula>(#REF!="Percentage")</formula>
    </cfRule>
  </conditionalFormatting>
  <conditionalFormatting sqref="B19:D19 F19:H19 J19:L19 N19:P19 R19:T19 V19:X19 V21:X21 R21:T21 N21:P21 J21:L21 F21:H21 B21:D21">
    <cfRule type="expression" dxfId="107" priority="93">
      <formula>(#REF!="Percentage")</formula>
    </cfRule>
  </conditionalFormatting>
  <conditionalFormatting sqref="B12">
    <cfRule type="expression" dxfId="106" priority="88">
      <formula>(#REF!="Percentage")</formula>
    </cfRule>
  </conditionalFormatting>
  <conditionalFormatting sqref="B14">
    <cfRule type="expression" dxfId="105" priority="87">
      <formula>(#REF!="Percentage")</formula>
    </cfRule>
  </conditionalFormatting>
  <conditionalFormatting sqref="B16">
    <cfRule type="expression" dxfId="104" priority="86">
      <formula>(#REF!="Percentage")</formula>
    </cfRule>
  </conditionalFormatting>
  <conditionalFormatting sqref="B18">
    <cfRule type="expression" dxfId="103" priority="85">
      <formula>(#REF!="Percentage")</formula>
    </cfRule>
  </conditionalFormatting>
  <conditionalFormatting sqref="B20">
    <cfRule type="expression" dxfId="102" priority="84">
      <formula>(#REF!="Percentage")</formula>
    </cfRule>
  </conditionalFormatting>
  <conditionalFormatting sqref="B22">
    <cfRule type="expression" dxfId="101" priority="83">
      <formula>(#REF!="Percentage")</formula>
    </cfRule>
  </conditionalFormatting>
  <conditionalFormatting sqref="B24">
    <cfRule type="expression" dxfId="100" priority="82">
      <formula>(#REF!="Percentage")</formula>
    </cfRule>
  </conditionalFormatting>
  <conditionalFormatting sqref="B26">
    <cfRule type="expression" dxfId="99" priority="81">
      <formula>(#REF!="Percentage")</formula>
    </cfRule>
  </conditionalFormatting>
  <conditionalFormatting sqref="C8:D8">
    <cfRule type="expression" dxfId="98" priority="80">
      <formula>(#REF!="Percentage")</formula>
    </cfRule>
  </conditionalFormatting>
  <conditionalFormatting sqref="C10:D10">
    <cfRule type="expression" dxfId="97" priority="79">
      <formula>(#REF!="Percentage")</formula>
    </cfRule>
  </conditionalFormatting>
  <conditionalFormatting sqref="C12:D12">
    <cfRule type="expression" dxfId="96" priority="78">
      <formula>(#REF!="Percentage")</formula>
    </cfRule>
  </conditionalFormatting>
  <conditionalFormatting sqref="C14:D14">
    <cfRule type="expression" dxfId="95" priority="77">
      <formula>(#REF!="Percentage")</formula>
    </cfRule>
  </conditionalFormatting>
  <conditionalFormatting sqref="C16:D16">
    <cfRule type="expression" dxfId="94" priority="76">
      <formula>(#REF!="Percentage")</formula>
    </cfRule>
  </conditionalFormatting>
  <conditionalFormatting sqref="C18:D18">
    <cfRule type="expression" dxfId="93" priority="75">
      <formula>(#REF!="Percentage")</formula>
    </cfRule>
  </conditionalFormatting>
  <conditionalFormatting sqref="C20:D20">
    <cfRule type="expression" dxfId="92" priority="74">
      <formula>(#REF!="Percentage")</formula>
    </cfRule>
  </conditionalFormatting>
  <conditionalFormatting sqref="C22:D22">
    <cfRule type="expression" dxfId="91" priority="73">
      <formula>(#REF!="Percentage")</formula>
    </cfRule>
  </conditionalFormatting>
  <conditionalFormatting sqref="C24:D24">
    <cfRule type="expression" dxfId="90" priority="72">
      <formula>(#REF!="Percentage")</formula>
    </cfRule>
  </conditionalFormatting>
  <conditionalFormatting sqref="C26:D26">
    <cfRule type="expression" dxfId="89" priority="71">
      <formula>(#REF!="Percentage")</formula>
    </cfRule>
  </conditionalFormatting>
  <conditionalFormatting sqref="F8:H8">
    <cfRule type="expression" dxfId="88" priority="70">
      <formula>(#REF!="Percentage")</formula>
    </cfRule>
  </conditionalFormatting>
  <conditionalFormatting sqref="F10:H10">
    <cfRule type="expression" dxfId="87" priority="69">
      <formula>(#REF!="Percentage")</formula>
    </cfRule>
  </conditionalFormatting>
  <conditionalFormatting sqref="F12:H12">
    <cfRule type="expression" dxfId="86" priority="68">
      <formula>(#REF!="Percentage")</formula>
    </cfRule>
  </conditionalFormatting>
  <conditionalFormatting sqref="F14:H14">
    <cfRule type="expression" dxfId="85" priority="67">
      <formula>(#REF!="Percentage")</formula>
    </cfRule>
  </conditionalFormatting>
  <conditionalFormatting sqref="F16:H16">
    <cfRule type="expression" dxfId="84" priority="66">
      <formula>(#REF!="Percentage")</formula>
    </cfRule>
  </conditionalFormatting>
  <conditionalFormatting sqref="F18:H18">
    <cfRule type="expression" dxfId="83" priority="65">
      <formula>(#REF!="Percentage")</formula>
    </cfRule>
  </conditionalFormatting>
  <conditionalFormatting sqref="F20:H20">
    <cfRule type="expression" dxfId="82" priority="64">
      <formula>(#REF!="Percentage")</formula>
    </cfRule>
  </conditionalFormatting>
  <conditionalFormatting sqref="F22:H22">
    <cfRule type="expression" dxfId="81" priority="63">
      <formula>(#REF!="Percentage")</formula>
    </cfRule>
  </conditionalFormatting>
  <conditionalFormatting sqref="F24:H24">
    <cfRule type="expression" dxfId="80" priority="62">
      <formula>(#REF!="Percentage")</formula>
    </cfRule>
  </conditionalFormatting>
  <conditionalFormatting sqref="F26:H26">
    <cfRule type="expression" dxfId="79" priority="61">
      <formula>(#REF!="Percentage")</formula>
    </cfRule>
  </conditionalFormatting>
  <conditionalFormatting sqref="J8:L8">
    <cfRule type="expression" dxfId="78" priority="60">
      <formula>(#REF!="Percentage")</formula>
    </cfRule>
  </conditionalFormatting>
  <conditionalFormatting sqref="J10:L10">
    <cfRule type="expression" dxfId="77" priority="59">
      <formula>(#REF!="Percentage")</formula>
    </cfRule>
  </conditionalFormatting>
  <conditionalFormatting sqref="J12:L12">
    <cfRule type="expression" dxfId="76" priority="58">
      <formula>(#REF!="Percentage")</formula>
    </cfRule>
  </conditionalFormatting>
  <conditionalFormatting sqref="J14:L14">
    <cfRule type="expression" dxfId="75" priority="57">
      <formula>(#REF!="Percentage")</formula>
    </cfRule>
  </conditionalFormatting>
  <conditionalFormatting sqref="J16:L16">
    <cfRule type="expression" dxfId="74" priority="56">
      <formula>(#REF!="Percentage")</formula>
    </cfRule>
  </conditionalFormatting>
  <conditionalFormatting sqref="J18:L18">
    <cfRule type="expression" dxfId="73" priority="55">
      <formula>(#REF!="Percentage")</formula>
    </cfRule>
  </conditionalFormatting>
  <conditionalFormatting sqref="J20:L20">
    <cfRule type="expression" dxfId="72" priority="54">
      <formula>(#REF!="Percentage")</formula>
    </cfRule>
  </conditionalFormatting>
  <conditionalFormatting sqref="J22:L22">
    <cfRule type="expression" dxfId="71" priority="53">
      <formula>(#REF!="Percentage")</formula>
    </cfRule>
  </conditionalFormatting>
  <conditionalFormatting sqref="J24:L24">
    <cfRule type="expression" dxfId="70" priority="52">
      <formula>(#REF!="Percentage")</formula>
    </cfRule>
  </conditionalFormatting>
  <conditionalFormatting sqref="J26:L26">
    <cfRule type="expression" dxfId="69" priority="51">
      <formula>(#REF!="Percentage")</formula>
    </cfRule>
  </conditionalFormatting>
  <conditionalFormatting sqref="N8:P8">
    <cfRule type="expression" dxfId="68" priority="50">
      <formula>(#REF!="Percentage")</formula>
    </cfRule>
  </conditionalFormatting>
  <conditionalFormatting sqref="N10:P10">
    <cfRule type="expression" dxfId="67" priority="49">
      <formula>(#REF!="Percentage")</formula>
    </cfRule>
  </conditionalFormatting>
  <conditionalFormatting sqref="N12:P12">
    <cfRule type="expression" dxfId="66" priority="48">
      <formula>(#REF!="Percentage")</formula>
    </cfRule>
  </conditionalFormatting>
  <conditionalFormatting sqref="N14:P14">
    <cfRule type="expression" dxfId="65" priority="47">
      <formula>(#REF!="Percentage")</formula>
    </cfRule>
  </conditionalFormatting>
  <conditionalFormatting sqref="N16:P16">
    <cfRule type="expression" dxfId="64" priority="46">
      <formula>(#REF!="Percentage")</formula>
    </cfRule>
  </conditionalFormatting>
  <conditionalFormatting sqref="N18:P18">
    <cfRule type="expression" dxfId="63" priority="45">
      <formula>(#REF!="Percentage")</formula>
    </cfRule>
  </conditionalFormatting>
  <conditionalFormatting sqref="N20:P20">
    <cfRule type="expression" dxfId="62" priority="44">
      <formula>(#REF!="Percentage")</formula>
    </cfRule>
  </conditionalFormatting>
  <conditionalFormatting sqref="N22:P22">
    <cfRule type="expression" dxfId="61" priority="43">
      <formula>(#REF!="Percentage")</formula>
    </cfRule>
  </conditionalFormatting>
  <conditionalFormatting sqref="N24:P24">
    <cfRule type="expression" dxfId="60" priority="42">
      <formula>(#REF!="Percentage")</formula>
    </cfRule>
  </conditionalFormatting>
  <conditionalFormatting sqref="N26:P26">
    <cfRule type="expression" dxfId="59" priority="41">
      <formula>(#REF!="Percentage")</formula>
    </cfRule>
  </conditionalFormatting>
  <conditionalFormatting sqref="R8:T8">
    <cfRule type="expression" dxfId="58" priority="40">
      <formula>(#REF!="Percentage")</formula>
    </cfRule>
  </conditionalFormatting>
  <conditionalFormatting sqref="R10:T10">
    <cfRule type="expression" dxfId="57" priority="39">
      <formula>(#REF!="Percentage")</formula>
    </cfRule>
  </conditionalFormatting>
  <conditionalFormatting sqref="R12:T12">
    <cfRule type="expression" dxfId="56" priority="38">
      <formula>(#REF!="Percentage")</formula>
    </cfRule>
  </conditionalFormatting>
  <conditionalFormatting sqref="R14:T14">
    <cfRule type="expression" dxfId="55" priority="37">
      <formula>(#REF!="Percentage")</formula>
    </cfRule>
  </conditionalFormatting>
  <conditionalFormatting sqref="R16:T16">
    <cfRule type="expression" dxfId="54" priority="36">
      <formula>(#REF!="Percentage")</formula>
    </cfRule>
  </conditionalFormatting>
  <conditionalFormatting sqref="R18:T18">
    <cfRule type="expression" dxfId="53" priority="35">
      <formula>(#REF!="Percentage")</formula>
    </cfRule>
  </conditionalFormatting>
  <conditionalFormatting sqref="R20:T20">
    <cfRule type="expression" dxfId="52" priority="34">
      <formula>(#REF!="Percentage")</formula>
    </cfRule>
  </conditionalFormatting>
  <conditionalFormatting sqref="R22:T22">
    <cfRule type="expression" dxfId="51" priority="33">
      <formula>(#REF!="Percentage")</formula>
    </cfRule>
  </conditionalFormatting>
  <conditionalFormatting sqref="R24:T24">
    <cfRule type="expression" dxfId="50" priority="32">
      <formula>(#REF!="Percentage")</formula>
    </cfRule>
  </conditionalFormatting>
  <conditionalFormatting sqref="R26:T26">
    <cfRule type="expression" dxfId="49" priority="31">
      <formula>(#REF!="Percentage")</formula>
    </cfRule>
  </conditionalFormatting>
  <conditionalFormatting sqref="V8">
    <cfRule type="expression" dxfId="48" priority="30">
      <formula>(#REF!="Percentage")</formula>
    </cfRule>
  </conditionalFormatting>
  <conditionalFormatting sqref="W8">
    <cfRule type="expression" dxfId="47" priority="29">
      <formula>(#REF!="Percentage")</formula>
    </cfRule>
  </conditionalFormatting>
  <conditionalFormatting sqref="X8">
    <cfRule type="expression" dxfId="46" priority="28">
      <formula>(#REF!="Percentage")</formula>
    </cfRule>
  </conditionalFormatting>
  <conditionalFormatting sqref="V10">
    <cfRule type="expression" dxfId="45" priority="27">
      <formula>(#REF!="Percentage")</formula>
    </cfRule>
  </conditionalFormatting>
  <conditionalFormatting sqref="W10">
    <cfRule type="expression" dxfId="44" priority="26">
      <formula>(#REF!="Percentage")</formula>
    </cfRule>
  </conditionalFormatting>
  <conditionalFormatting sqref="X10">
    <cfRule type="expression" dxfId="43" priority="25">
      <formula>(#REF!="Percentage")</formula>
    </cfRule>
  </conditionalFormatting>
  <conditionalFormatting sqref="V12">
    <cfRule type="expression" dxfId="42" priority="24">
      <formula>(#REF!="Percentage")</formula>
    </cfRule>
  </conditionalFormatting>
  <conditionalFormatting sqref="W12">
    <cfRule type="expression" dxfId="41" priority="23">
      <formula>(#REF!="Percentage")</formula>
    </cfRule>
  </conditionalFormatting>
  <conditionalFormatting sqref="X12">
    <cfRule type="expression" dxfId="40" priority="22">
      <formula>(#REF!="Percentage")</formula>
    </cfRule>
  </conditionalFormatting>
  <conditionalFormatting sqref="V14">
    <cfRule type="expression" dxfId="39" priority="21">
      <formula>(#REF!="Percentage")</formula>
    </cfRule>
  </conditionalFormatting>
  <conditionalFormatting sqref="W14">
    <cfRule type="expression" dxfId="38" priority="20">
      <formula>(#REF!="Percentage")</formula>
    </cfRule>
  </conditionalFormatting>
  <conditionalFormatting sqref="X14">
    <cfRule type="expression" dxfId="37" priority="19">
      <formula>(#REF!="Percentage")</formula>
    </cfRule>
  </conditionalFormatting>
  <conditionalFormatting sqref="V16">
    <cfRule type="expression" dxfId="36" priority="18">
      <formula>(#REF!="Percentage")</formula>
    </cfRule>
  </conditionalFormatting>
  <conditionalFormatting sqref="W16">
    <cfRule type="expression" dxfId="35" priority="17">
      <formula>(#REF!="Percentage")</formula>
    </cfRule>
  </conditionalFormatting>
  <conditionalFormatting sqref="X16">
    <cfRule type="expression" dxfId="34" priority="16">
      <formula>(#REF!="Percentage")</formula>
    </cfRule>
  </conditionalFormatting>
  <conditionalFormatting sqref="V18">
    <cfRule type="expression" dxfId="33" priority="15">
      <formula>(#REF!="Percentage")</formula>
    </cfRule>
  </conditionalFormatting>
  <conditionalFormatting sqref="W18">
    <cfRule type="expression" dxfId="32" priority="14">
      <formula>(#REF!="Percentage")</formula>
    </cfRule>
  </conditionalFormatting>
  <conditionalFormatting sqref="X18">
    <cfRule type="expression" dxfId="31" priority="13">
      <formula>(#REF!="Percentage")</formula>
    </cfRule>
  </conditionalFormatting>
  <conditionalFormatting sqref="V20">
    <cfRule type="expression" dxfId="30" priority="12">
      <formula>(#REF!="Percentage")</formula>
    </cfRule>
  </conditionalFormatting>
  <conditionalFormatting sqref="W20">
    <cfRule type="expression" dxfId="29" priority="11">
      <formula>(#REF!="Percentage")</formula>
    </cfRule>
  </conditionalFormatting>
  <conditionalFormatting sqref="X20">
    <cfRule type="expression" dxfId="28" priority="10">
      <formula>(#REF!="Percentage")</formula>
    </cfRule>
  </conditionalFormatting>
  <conditionalFormatting sqref="V22">
    <cfRule type="expression" dxfId="27" priority="9">
      <formula>(#REF!="Percentage")</formula>
    </cfRule>
  </conditionalFormatting>
  <conditionalFormatting sqref="W22">
    <cfRule type="expression" dxfId="26" priority="8">
      <formula>(#REF!="Percentage")</formula>
    </cfRule>
  </conditionalFormatting>
  <conditionalFormatting sqref="X22">
    <cfRule type="expression" dxfId="25" priority="7">
      <formula>(#REF!="Percentage")</formula>
    </cfRule>
  </conditionalFormatting>
  <conditionalFormatting sqref="V24">
    <cfRule type="expression" dxfId="24" priority="6">
      <formula>(#REF!="Percentage")</formula>
    </cfRule>
  </conditionalFormatting>
  <conditionalFormatting sqref="W24">
    <cfRule type="expression" dxfId="23" priority="5">
      <formula>(#REF!="Percentage")</formula>
    </cfRule>
  </conditionalFormatting>
  <conditionalFormatting sqref="X24">
    <cfRule type="expression" dxfId="22" priority="4">
      <formula>(#REF!="Percentage")</formula>
    </cfRule>
  </conditionalFormatting>
  <conditionalFormatting sqref="V26">
    <cfRule type="expression" dxfId="21" priority="3">
      <formula>(#REF!="Percentage")</formula>
    </cfRule>
  </conditionalFormatting>
  <conditionalFormatting sqref="W26">
    <cfRule type="expression" dxfId="20" priority="2">
      <formula>(#REF!="Percentage")</formula>
    </cfRule>
  </conditionalFormatting>
  <conditionalFormatting sqref="X26">
    <cfRule type="expression" dxfId="19" priority="1">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7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tint="0.39997558519241921"/>
  </sheetPr>
  <dimension ref="A1:AA28"/>
  <sheetViews>
    <sheetView showGridLines="0" zoomScaleNormal="100" workbookViewId="0">
      <selection activeCell="X3" sqref="X3"/>
    </sheetView>
  </sheetViews>
  <sheetFormatPr defaultRowHeight="11.25" x14ac:dyDescent="0.2"/>
  <cols>
    <col min="1" max="1" width="32.7109375" style="512" customWidth="1"/>
    <col min="2" max="2" width="6.7109375" style="503" customWidth="1"/>
    <col min="3" max="4" width="6.7109375" style="525" customWidth="1"/>
    <col min="5" max="5" width="0.85546875" style="507" customWidth="1"/>
    <col min="6" max="8" width="6.7109375" style="507" customWidth="1"/>
    <col min="9" max="9" width="0.85546875" style="507" customWidth="1"/>
    <col min="10" max="12" width="6.7109375" style="507" customWidth="1"/>
    <col min="13" max="13" width="0.85546875" style="507" customWidth="1"/>
    <col min="14" max="16" width="6.7109375" style="507" customWidth="1"/>
    <col min="17" max="17" width="0.85546875" style="507" customWidth="1"/>
    <col min="18" max="20" width="6.7109375" style="507" customWidth="1"/>
    <col min="21" max="21" width="0.85546875" style="507" customWidth="1"/>
    <col min="22" max="24" width="6.7109375" style="507" customWidth="1"/>
    <col min="25" max="25" width="3" style="503" customWidth="1"/>
    <col min="26" max="26" width="9.140625" style="503"/>
    <col min="27" max="27" width="9.140625" style="503" hidden="1" customWidth="1"/>
    <col min="28" max="16384" width="9.140625" style="503"/>
  </cols>
  <sheetData>
    <row r="1" spans="1:27" ht="13.5" customHeight="1" x14ac:dyDescent="0.2">
      <c r="A1" s="824" t="s">
        <v>341</v>
      </c>
      <c r="B1" s="824"/>
      <c r="C1" s="824"/>
      <c r="D1" s="824"/>
      <c r="E1" s="824"/>
      <c r="F1" s="824"/>
      <c r="G1" s="824"/>
      <c r="H1" s="824"/>
      <c r="I1" s="824"/>
      <c r="J1" s="824"/>
      <c r="K1" s="824"/>
      <c r="L1" s="824"/>
      <c r="M1" s="501"/>
      <c r="N1" s="501"/>
      <c r="O1" s="501"/>
      <c r="P1" s="501"/>
      <c r="Q1" s="502"/>
      <c r="R1" s="502"/>
      <c r="S1" s="502"/>
      <c r="T1" s="502"/>
      <c r="U1" s="502"/>
      <c r="V1" s="502"/>
      <c r="W1" s="502"/>
      <c r="X1" s="502"/>
      <c r="AA1" s="113" t="s">
        <v>495</v>
      </c>
    </row>
    <row r="2" spans="1:27" ht="13.5" customHeight="1" x14ac:dyDescent="0.2">
      <c r="A2" s="765" t="s">
        <v>505</v>
      </c>
      <c r="B2" s="765"/>
      <c r="C2" s="504"/>
      <c r="D2" s="504"/>
      <c r="E2" s="505"/>
      <c r="F2" s="506"/>
      <c r="G2" s="506"/>
      <c r="H2" s="506"/>
      <c r="I2" s="506"/>
      <c r="J2" s="506"/>
      <c r="K2" s="506"/>
      <c r="L2" s="506"/>
      <c r="V2" s="825" t="s">
        <v>1</v>
      </c>
      <c r="W2" s="825"/>
      <c r="X2" s="825"/>
      <c r="AA2" s="9">
        <f>IF(X3="Boys",0,IF(X3="Girls",25,50))</f>
        <v>50</v>
      </c>
    </row>
    <row r="3" spans="1:27" ht="12.75" customHeight="1" x14ac:dyDescent="0.2">
      <c r="A3" s="11" t="s">
        <v>3</v>
      </c>
      <c r="B3" s="12"/>
      <c r="C3" s="504"/>
      <c r="D3" s="504"/>
      <c r="E3" s="505"/>
      <c r="F3" s="506"/>
      <c r="G3" s="506"/>
      <c r="H3" s="506"/>
      <c r="I3" s="506"/>
      <c r="J3" s="506"/>
      <c r="K3" s="506"/>
      <c r="L3" s="506"/>
      <c r="V3" s="826" t="s">
        <v>4</v>
      </c>
      <c r="W3" s="826"/>
      <c r="X3" s="495" t="s">
        <v>5</v>
      </c>
    </row>
    <row r="4" spans="1:27" s="508" customFormat="1" ht="11.25" customHeight="1" x14ac:dyDescent="0.2">
      <c r="A4" s="20"/>
      <c r="D4" s="509"/>
      <c r="E4" s="510"/>
      <c r="F4" s="510"/>
      <c r="G4" s="510"/>
      <c r="H4" s="510"/>
      <c r="I4" s="510"/>
      <c r="J4" s="510"/>
      <c r="K4" s="510"/>
      <c r="L4" s="510"/>
      <c r="M4" s="510"/>
      <c r="N4" s="510"/>
      <c r="O4" s="510"/>
      <c r="P4" s="510"/>
      <c r="Q4" s="510"/>
      <c r="R4" s="510"/>
      <c r="S4" s="510"/>
      <c r="T4" s="510"/>
      <c r="U4" s="510"/>
      <c r="V4" s="510"/>
      <c r="W4" s="510"/>
      <c r="X4" s="510"/>
    </row>
    <row r="5" spans="1:27" s="508" customFormat="1" ht="71.25" customHeight="1" x14ac:dyDescent="0.2">
      <c r="A5" s="799" t="str">
        <f>IF(X3="All", "All pupils",X3)</f>
        <v>All pupils</v>
      </c>
      <c r="B5" s="827" t="s">
        <v>325</v>
      </c>
      <c r="C5" s="827"/>
      <c r="D5" s="827"/>
      <c r="E5" s="511"/>
      <c r="F5" s="780" t="s">
        <v>342</v>
      </c>
      <c r="G5" s="780"/>
      <c r="H5" s="780"/>
      <c r="I5" s="511"/>
      <c r="J5" s="780" t="s">
        <v>327</v>
      </c>
      <c r="K5" s="780"/>
      <c r="L5" s="780"/>
      <c r="M5" s="511"/>
      <c r="N5" s="780" t="s">
        <v>328</v>
      </c>
      <c r="O5" s="780"/>
      <c r="P5" s="780"/>
      <c r="Q5" s="511"/>
      <c r="R5" s="780" t="s">
        <v>329</v>
      </c>
      <c r="S5" s="780"/>
      <c r="T5" s="780"/>
      <c r="U5" s="511"/>
      <c r="V5" s="780" t="s">
        <v>330</v>
      </c>
      <c r="W5" s="780"/>
      <c r="X5" s="780"/>
    </row>
    <row r="6" spans="1:27" s="512" customFormat="1" ht="22.5" x14ac:dyDescent="0.2">
      <c r="A6" s="800"/>
      <c r="B6" s="526" t="s">
        <v>634</v>
      </c>
      <c r="C6" s="526" t="s">
        <v>635</v>
      </c>
      <c r="D6" s="526" t="s">
        <v>636</v>
      </c>
      <c r="E6" s="527"/>
      <c r="F6" s="526" t="s">
        <v>634</v>
      </c>
      <c r="G6" s="526" t="s">
        <v>635</v>
      </c>
      <c r="H6" s="526" t="s">
        <v>636</v>
      </c>
      <c r="I6" s="527"/>
      <c r="J6" s="526" t="s">
        <v>634</v>
      </c>
      <c r="K6" s="526" t="s">
        <v>635</v>
      </c>
      <c r="L6" s="526" t="s">
        <v>636</v>
      </c>
      <c r="M6" s="527"/>
      <c r="N6" s="526" t="s">
        <v>634</v>
      </c>
      <c r="O6" s="526" t="s">
        <v>635</v>
      </c>
      <c r="P6" s="526" t="s">
        <v>636</v>
      </c>
      <c r="Q6" s="527"/>
      <c r="R6" s="526" t="s">
        <v>634</v>
      </c>
      <c r="S6" s="526" t="s">
        <v>635</v>
      </c>
      <c r="T6" s="526" t="s">
        <v>636</v>
      </c>
      <c r="U6" s="527"/>
      <c r="V6" s="526" t="s">
        <v>634</v>
      </c>
      <c r="W6" s="526" t="s">
        <v>635</v>
      </c>
      <c r="X6" s="526" t="s">
        <v>636</v>
      </c>
    </row>
    <row r="7" spans="1:27" ht="11.25" customHeight="1" x14ac:dyDescent="0.2">
      <c r="B7" s="513"/>
      <c r="C7" s="64"/>
      <c r="D7" s="64"/>
      <c r="E7" s="514"/>
      <c r="F7" s="514"/>
      <c r="G7" s="514"/>
      <c r="H7" s="64"/>
      <c r="I7" s="64"/>
      <c r="J7" s="64"/>
      <c r="K7" s="64"/>
      <c r="L7" s="64"/>
      <c r="M7" s="64"/>
      <c r="N7" s="64"/>
      <c r="O7" s="64"/>
      <c r="P7" s="64"/>
      <c r="Q7" s="64"/>
      <c r="R7" s="64"/>
      <c r="S7" s="64"/>
      <c r="T7" s="64"/>
      <c r="U7" s="64"/>
      <c r="V7" s="64"/>
      <c r="W7" s="64"/>
      <c r="X7" s="64"/>
    </row>
    <row r="8" spans="1:27" s="2" customFormat="1" ht="12" customHeight="1" x14ac:dyDescent="0.2">
      <c r="A8" s="60" t="s">
        <v>98</v>
      </c>
      <c r="B8" s="122">
        <f>VLOOKUP($A8,Table6,$AA$2+'6ab Feeder'!D$4,0)</f>
        <v>15.2</v>
      </c>
      <c r="C8" s="122">
        <f>VLOOKUP($A8,Table6,$AA$2+'6ab Feeder'!E$4,0)</f>
        <v>53.9</v>
      </c>
      <c r="D8" s="122">
        <f>VLOOKUP($A8,Table6,$AA$2+'6ab Feeder'!F$4,0)</f>
        <v>30.9</v>
      </c>
      <c r="F8" s="122">
        <f>VLOOKUP($A8,Table6,$AA$2+'6ab Feeder'!G$4,0)</f>
        <v>6.1</v>
      </c>
      <c r="G8" s="122">
        <f>VLOOKUP($A8,Table6,$AA$2+'6ab Feeder'!H$4,0)</f>
        <v>50.8</v>
      </c>
      <c r="H8" s="122">
        <f>VLOOKUP($A8,Table6,$AA$2+'6ab Feeder'!I$4,0)</f>
        <v>92.2</v>
      </c>
      <c r="J8" s="122">
        <f>VLOOKUP($A8,Table6,$AA$2+'6ab Feeder'!J$4,0)</f>
        <v>7.2</v>
      </c>
      <c r="K8" s="122">
        <f>VLOOKUP($A8,Table6,$AA$2+'6ab Feeder'!K$4,0)</f>
        <v>54.4</v>
      </c>
      <c r="L8" s="122">
        <f>VLOOKUP($A8,Table6,$AA$2+'6ab Feeder'!L$4,0)</f>
        <v>93.4</v>
      </c>
      <c r="M8" s="122">
        <f>VLOOKUP($A8,Table6,$AA$2+'6ab Feeder'!M$4,0)</f>
        <v>0.6</v>
      </c>
      <c r="N8" s="122">
        <f>VLOOKUP($A8,Table6,$AA$2+'6ab Feeder'!M$4,0)</f>
        <v>0.6</v>
      </c>
      <c r="O8" s="122">
        <f>VLOOKUP($A8,Table6,$AA$2+'6ab Feeder'!N$4,0)</f>
        <v>12.5</v>
      </c>
      <c r="P8" s="122">
        <f>VLOOKUP($A8,Table6,$AA$2+'6ab Feeder'!O$4,0)</f>
        <v>53</v>
      </c>
      <c r="R8" s="122">
        <f>VLOOKUP($A8,Table6,$AA$2+'6ab Feeder'!P$4,0)</f>
        <v>53.2</v>
      </c>
      <c r="S8" s="122">
        <f>VLOOKUP($A8,Table6,$AA$2+'6ab Feeder'!Q$4,0)</f>
        <v>70.2</v>
      </c>
      <c r="T8" s="122">
        <f>VLOOKUP($A8,Table6,$AA$2+'6ab Feeder'!R$4,0)</f>
        <v>84.8</v>
      </c>
      <c r="V8" s="122">
        <f>VLOOKUP($A8,Table6,$AA$2+'6ab Feeder'!S$4,0)</f>
        <v>28.8</v>
      </c>
      <c r="W8" s="122">
        <f>VLOOKUP($A8,Table6,$AA$2+'6ab Feeder'!T$4,0)</f>
        <v>65.3</v>
      </c>
      <c r="X8" s="122">
        <f>VLOOKUP($A8,Table6,$AA$2+'6ab Feeder'!U$4,0)</f>
        <v>83.4</v>
      </c>
    </row>
    <row r="9" spans="1:27" s="2" customFormat="1" ht="11.25" customHeight="1" x14ac:dyDescent="0.2">
      <c r="A9" s="68"/>
    </row>
    <row r="10" spans="1:27" s="2" customFormat="1" ht="11.25" customHeight="1" x14ac:dyDescent="0.2">
      <c r="A10" s="68" t="s">
        <v>99</v>
      </c>
      <c r="B10" s="122" t="str">
        <f>VLOOKUP($A10,Table6,$AA$2+'6ab Feeder'!D$4,0)</f>
        <v>x</v>
      </c>
      <c r="C10" s="122">
        <f>VLOOKUP($A10,Table6,$AA$2+'6ab Feeder'!E$4,0)</f>
        <v>11.2</v>
      </c>
      <c r="D10" s="122">
        <f>VLOOKUP($A10,Table6,$AA$2+'6ab Feeder'!F$4,0)</f>
        <v>88.8</v>
      </c>
      <c r="F10" s="122" t="str">
        <f>VLOOKUP($A10,Table6,$AA$2+'6ab Feeder'!G$4,0)</f>
        <v>x</v>
      </c>
      <c r="G10" s="122">
        <f>VLOOKUP($A10,Table6,$AA$2+'6ab Feeder'!H$4,0)</f>
        <v>88.1</v>
      </c>
      <c r="H10" s="122">
        <f>VLOOKUP($A10,Table6,$AA$2+'6ab Feeder'!I$4,0)</f>
        <v>97.8</v>
      </c>
      <c r="J10" s="122" t="str">
        <f>VLOOKUP($A10,Table6,$AA$2+'6ab Feeder'!J$4,0)</f>
        <v>x</v>
      </c>
      <c r="K10" s="122">
        <f>VLOOKUP($A10,Table6,$AA$2+'6ab Feeder'!K$4,0)</f>
        <v>89.3</v>
      </c>
      <c r="L10" s="122">
        <f>VLOOKUP($A10,Table6,$AA$2+'6ab Feeder'!L$4,0)</f>
        <v>98.1</v>
      </c>
      <c r="M10" s="122">
        <f>VLOOKUP($A10,Table6,$AA$2+'6ab Feeder'!M$4,0)</f>
        <v>0</v>
      </c>
      <c r="N10" s="122">
        <f>VLOOKUP($A10,Table6,$AA$2+'6ab Feeder'!M$4,0)</f>
        <v>0</v>
      </c>
      <c r="O10" s="122">
        <f>VLOOKUP($A10,Table6,$AA$2+'6ab Feeder'!N$4,0)</f>
        <v>47.6</v>
      </c>
      <c r="P10" s="122">
        <f>VLOOKUP($A10,Table6,$AA$2+'6ab Feeder'!O$4,0)</f>
        <v>74.599999999999994</v>
      </c>
      <c r="R10" s="122" t="str">
        <f>VLOOKUP($A10,Table6,$AA$2+'6ab Feeder'!P$4,0)</f>
        <v>x</v>
      </c>
      <c r="S10" s="122">
        <f>VLOOKUP($A10,Table6,$AA$2+'6ab Feeder'!Q$4,0)</f>
        <v>90.1</v>
      </c>
      <c r="T10" s="122">
        <f>VLOOKUP($A10,Table6,$AA$2+'6ab Feeder'!R$4,0)</f>
        <v>93.5</v>
      </c>
      <c r="V10" s="122" t="str">
        <f>VLOOKUP($A10,Table6,$AA$2+'6ab Feeder'!S$4,0)</f>
        <v>x</v>
      </c>
      <c r="W10" s="122">
        <f>VLOOKUP($A10,Table6,$AA$2+'6ab Feeder'!T$4,0)</f>
        <v>87.6</v>
      </c>
      <c r="X10" s="122">
        <f>VLOOKUP($A10,Table6,$AA$2+'6ab Feeder'!U$4,0)</f>
        <v>96.2</v>
      </c>
    </row>
    <row r="11" spans="1:27" s="2" customFormat="1" ht="11.25" customHeight="1" x14ac:dyDescent="0.2">
      <c r="A11" s="68"/>
    </row>
    <row r="12" spans="1:27" s="2" customFormat="1" ht="11.25" customHeight="1" x14ac:dyDescent="0.2">
      <c r="A12" s="68" t="s">
        <v>100</v>
      </c>
      <c r="B12" s="122">
        <f>VLOOKUP($A12,Table6,$AA$2+'6ab Feeder'!D$4,0)</f>
        <v>17.600000000000001</v>
      </c>
      <c r="C12" s="122">
        <f>VLOOKUP($A12,Table6,$AA$2+'6ab Feeder'!E$4,0)</f>
        <v>61.4</v>
      </c>
      <c r="D12" s="122">
        <f>VLOOKUP($A12,Table6,$AA$2+'6ab Feeder'!F$4,0)</f>
        <v>21</v>
      </c>
      <c r="F12" s="122">
        <f>VLOOKUP($A12,Table6,$AA$2+'6ab Feeder'!G$4,0)</f>
        <v>4.5999999999999996</v>
      </c>
      <c r="G12" s="122">
        <f>VLOOKUP($A12,Table6,$AA$2+'6ab Feeder'!H$4,0)</f>
        <v>49.5</v>
      </c>
      <c r="H12" s="122">
        <f>VLOOKUP($A12,Table6,$AA$2+'6ab Feeder'!I$4,0)</f>
        <v>90.3</v>
      </c>
      <c r="J12" s="122">
        <f>VLOOKUP($A12,Table6,$AA$2+'6ab Feeder'!J$4,0)</f>
        <v>5.6</v>
      </c>
      <c r="K12" s="122">
        <f>VLOOKUP($A12,Table6,$AA$2+'6ab Feeder'!K$4,0)</f>
        <v>53.2</v>
      </c>
      <c r="L12" s="122">
        <f>VLOOKUP($A12,Table6,$AA$2+'6ab Feeder'!L$4,0)</f>
        <v>91.8</v>
      </c>
      <c r="M12" s="122">
        <f>VLOOKUP($A12,Table6,$AA$2+'6ab Feeder'!M$4,0)</f>
        <v>0.4</v>
      </c>
      <c r="N12" s="122">
        <f>VLOOKUP($A12,Table6,$AA$2+'6ab Feeder'!M$4,0)</f>
        <v>0.4</v>
      </c>
      <c r="O12" s="122">
        <f>VLOOKUP($A12,Table6,$AA$2+'6ab Feeder'!N$4,0)</f>
        <v>8.8000000000000007</v>
      </c>
      <c r="P12" s="122">
        <f>VLOOKUP($A12,Table6,$AA$2+'6ab Feeder'!O$4,0)</f>
        <v>38.299999999999997</v>
      </c>
      <c r="R12" s="122">
        <f>VLOOKUP($A12,Table6,$AA$2+'6ab Feeder'!P$4,0)</f>
        <v>51.4</v>
      </c>
      <c r="S12" s="122">
        <f>VLOOKUP($A12,Table6,$AA$2+'6ab Feeder'!Q$4,0)</f>
        <v>69.5</v>
      </c>
      <c r="T12" s="122">
        <f>VLOOKUP($A12,Table6,$AA$2+'6ab Feeder'!R$4,0)</f>
        <v>81.3</v>
      </c>
      <c r="V12" s="122">
        <f>VLOOKUP($A12,Table6,$AA$2+'6ab Feeder'!S$4,0)</f>
        <v>25.9</v>
      </c>
      <c r="W12" s="122">
        <f>VLOOKUP($A12,Table6,$AA$2+'6ab Feeder'!T$4,0)</f>
        <v>64.7</v>
      </c>
      <c r="X12" s="122">
        <f>VLOOKUP($A12,Table6,$AA$2+'6ab Feeder'!U$4,0)</f>
        <v>80.3</v>
      </c>
    </row>
    <row r="13" spans="1:27" s="2" customFormat="1" ht="11.25" customHeight="1" x14ac:dyDescent="0.2">
      <c r="A13" s="68"/>
    </row>
    <row r="14" spans="1:27" s="2" customFormat="1" ht="11.25" customHeight="1" x14ac:dyDescent="0.2">
      <c r="A14" s="68" t="s">
        <v>73</v>
      </c>
      <c r="B14" s="122">
        <f>VLOOKUP($A14,Table6,$AA$2+'6ab Feeder'!D$4,0)</f>
        <v>14.7</v>
      </c>
      <c r="C14" s="122">
        <f>VLOOKUP($A14,Table6,$AA$2+'6ab Feeder'!E$4,0)</f>
        <v>52.4</v>
      </c>
      <c r="D14" s="122">
        <f>VLOOKUP($A14,Table6,$AA$2+'6ab Feeder'!F$4,0)</f>
        <v>32.9</v>
      </c>
      <c r="F14" s="122">
        <f>VLOOKUP($A14,Table6,$AA$2+'6ab Feeder'!G$4,0)</f>
        <v>6</v>
      </c>
      <c r="G14" s="122">
        <f>VLOOKUP($A14,Table6,$AA$2+'6ab Feeder'!H$4,0)</f>
        <v>51.1</v>
      </c>
      <c r="H14" s="122">
        <f>VLOOKUP($A14,Table6,$AA$2+'6ab Feeder'!I$4,0)</f>
        <v>92.8</v>
      </c>
      <c r="J14" s="122">
        <f>VLOOKUP($A14,Table6,$AA$2+'6ab Feeder'!J$4,0)</f>
        <v>7.1</v>
      </c>
      <c r="K14" s="122">
        <f>VLOOKUP($A14,Table6,$AA$2+'6ab Feeder'!K$4,0)</f>
        <v>54.6</v>
      </c>
      <c r="L14" s="122">
        <f>VLOOKUP($A14,Table6,$AA$2+'6ab Feeder'!L$4,0)</f>
        <v>93.8</v>
      </c>
      <c r="M14" s="122">
        <f>VLOOKUP($A14,Table6,$AA$2+'6ab Feeder'!M$4,0)</f>
        <v>0.6</v>
      </c>
      <c r="N14" s="122">
        <f>VLOOKUP($A14,Table6,$AA$2+'6ab Feeder'!M$4,0)</f>
        <v>0.6</v>
      </c>
      <c r="O14" s="122">
        <f>VLOOKUP($A14,Table6,$AA$2+'6ab Feeder'!N$4,0)</f>
        <v>12.7</v>
      </c>
      <c r="P14" s="122">
        <f>VLOOKUP($A14,Table6,$AA$2+'6ab Feeder'!O$4,0)</f>
        <v>55</v>
      </c>
      <c r="R14" s="122">
        <f>VLOOKUP($A14,Table6,$AA$2+'6ab Feeder'!P$4,0)</f>
        <v>53.2</v>
      </c>
      <c r="S14" s="122">
        <f>VLOOKUP($A14,Table6,$AA$2+'6ab Feeder'!Q$4,0)</f>
        <v>70.3</v>
      </c>
      <c r="T14" s="122">
        <f>VLOOKUP($A14,Table6,$AA$2+'6ab Feeder'!R$4,0)</f>
        <v>85.6</v>
      </c>
      <c r="V14" s="122">
        <f>VLOOKUP($A14,Table6,$AA$2+'6ab Feeder'!S$4,0)</f>
        <v>28.7</v>
      </c>
      <c r="W14" s="122">
        <f>VLOOKUP($A14,Table6,$AA$2+'6ab Feeder'!T$4,0)</f>
        <v>65.5</v>
      </c>
      <c r="X14" s="122">
        <f>VLOOKUP($A14,Table6,$AA$2+'6ab Feeder'!U$4,0)</f>
        <v>84.7</v>
      </c>
    </row>
    <row r="15" spans="1:27" s="2" customFormat="1" ht="11.25" customHeight="1" x14ac:dyDescent="0.2">
      <c r="A15" s="516"/>
      <c r="B15" s="311"/>
      <c r="C15" s="517"/>
      <c r="D15" s="517"/>
      <c r="E15" s="517"/>
      <c r="F15" s="517"/>
      <c r="G15" s="517"/>
      <c r="H15" s="517"/>
      <c r="I15" s="517"/>
      <c r="J15" s="517"/>
      <c r="K15" s="222"/>
      <c r="L15" s="222"/>
      <c r="M15" s="222"/>
      <c r="N15" s="222"/>
      <c r="O15" s="222"/>
      <c r="P15" s="222"/>
      <c r="Q15" s="222"/>
      <c r="R15" s="222"/>
      <c r="S15" s="222"/>
      <c r="T15" s="222"/>
      <c r="U15" s="222"/>
      <c r="V15" s="222"/>
      <c r="W15" s="222"/>
      <c r="X15" s="222"/>
    </row>
    <row r="16" spans="1:27" ht="11.25" customHeight="1" x14ac:dyDescent="0.2">
      <c r="A16" s="518"/>
      <c r="B16" s="519"/>
      <c r="C16" s="520"/>
      <c r="D16" s="520"/>
      <c r="E16" s="520"/>
      <c r="F16" s="520"/>
      <c r="G16" s="520"/>
      <c r="H16" s="520"/>
      <c r="I16" s="520"/>
      <c r="J16" s="520"/>
      <c r="K16" s="520"/>
      <c r="L16" s="520"/>
      <c r="M16" s="520"/>
      <c r="N16" s="520"/>
      <c r="O16" s="520"/>
      <c r="P16" s="520"/>
      <c r="Q16" s="520"/>
      <c r="R16" s="520"/>
      <c r="S16" s="520"/>
      <c r="T16" s="520"/>
      <c r="U16" s="520"/>
      <c r="V16" s="520"/>
      <c r="W16" s="520"/>
      <c r="X16" s="63" t="s">
        <v>502</v>
      </c>
    </row>
    <row r="17" spans="1:25" ht="11.25" customHeight="1" x14ac:dyDescent="0.2">
      <c r="A17" s="518"/>
      <c r="B17" s="519"/>
      <c r="C17" s="520"/>
      <c r="D17" s="520"/>
      <c r="E17" s="520"/>
      <c r="F17" s="520"/>
      <c r="G17" s="520"/>
      <c r="H17" s="520"/>
      <c r="I17" s="520"/>
      <c r="J17" s="520"/>
      <c r="K17" s="520"/>
      <c r="L17" s="520"/>
      <c r="M17" s="520"/>
      <c r="N17" s="520"/>
      <c r="O17" s="520"/>
      <c r="P17" s="520"/>
      <c r="Q17" s="520"/>
      <c r="R17" s="520"/>
      <c r="S17" s="520"/>
      <c r="T17" s="520"/>
      <c r="U17" s="520"/>
      <c r="V17" s="520"/>
      <c r="W17" s="520"/>
      <c r="X17" s="63"/>
    </row>
    <row r="18" spans="1:25" ht="11.25" customHeight="1" x14ac:dyDescent="0.2">
      <c r="A18" s="673" t="s">
        <v>664</v>
      </c>
      <c r="B18" s="674"/>
      <c r="C18" s="674"/>
      <c r="D18" s="674"/>
      <c r="E18" s="674"/>
      <c r="F18" s="674"/>
      <c r="G18" s="674"/>
      <c r="H18" s="674"/>
      <c r="I18" s="674"/>
      <c r="J18" s="674"/>
      <c r="K18" s="528"/>
      <c r="L18" s="528"/>
      <c r="M18" s="520"/>
      <c r="N18" s="520"/>
      <c r="O18" s="520"/>
      <c r="P18" s="520"/>
      <c r="Q18" s="520"/>
      <c r="R18" s="520"/>
      <c r="S18" s="520"/>
      <c r="T18" s="520"/>
      <c r="U18" s="520"/>
      <c r="V18" s="520"/>
      <c r="W18" s="520"/>
      <c r="X18" s="520"/>
    </row>
    <row r="19" spans="1:25" ht="11.25" customHeight="1" x14ac:dyDescent="0.2">
      <c r="A19" s="529" t="s">
        <v>337</v>
      </c>
      <c r="B19" s="530"/>
      <c r="C19" s="530"/>
      <c r="D19" s="530"/>
      <c r="E19" s="530"/>
      <c r="F19" s="530"/>
      <c r="G19" s="530"/>
      <c r="H19" s="531"/>
      <c r="I19" s="531"/>
      <c r="J19" s="531"/>
      <c r="K19" s="531"/>
      <c r="L19" s="531"/>
      <c r="M19" s="521"/>
      <c r="N19" s="521"/>
      <c r="O19" s="521"/>
      <c r="P19" s="521"/>
      <c r="Q19" s="521"/>
      <c r="R19" s="521"/>
      <c r="S19" s="521"/>
      <c r="T19" s="521"/>
      <c r="U19" s="521"/>
      <c r="V19" s="521"/>
      <c r="W19" s="521"/>
      <c r="X19" s="521"/>
    </row>
    <row r="20" spans="1:25" ht="22.5" customHeight="1" x14ac:dyDescent="0.2">
      <c r="A20" s="804" t="s">
        <v>224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row>
    <row r="21" spans="1:25" ht="11.25" customHeight="1" x14ac:dyDescent="0.2">
      <c r="A21" s="461"/>
      <c r="B21" s="461"/>
      <c r="C21" s="461"/>
      <c r="D21" s="461"/>
      <c r="E21" s="461"/>
      <c r="F21" s="497"/>
      <c r="G21" s="497"/>
      <c r="H21" s="497"/>
      <c r="I21" s="497"/>
      <c r="J21" s="497"/>
      <c r="K21" s="497"/>
      <c r="L21" s="497"/>
      <c r="M21" s="497"/>
      <c r="N21" s="522"/>
      <c r="O21" s="522"/>
      <c r="P21" s="522"/>
      <c r="Q21" s="522"/>
      <c r="R21" s="522"/>
      <c r="S21" s="522"/>
      <c r="T21" s="522"/>
      <c r="U21" s="522"/>
      <c r="V21" s="522"/>
      <c r="W21" s="522"/>
      <c r="X21" s="522"/>
      <c r="Y21" s="523"/>
    </row>
    <row r="22" spans="1:25" s="523" customFormat="1" ht="11.25" customHeight="1" x14ac:dyDescent="0.2">
      <c r="A22" s="814" t="s">
        <v>34</v>
      </c>
      <c r="B22" s="814"/>
      <c r="C22" s="814"/>
      <c r="D22" s="814"/>
      <c r="E22" s="814"/>
      <c r="F22" s="814"/>
      <c r="G22" s="814"/>
      <c r="H22" s="814"/>
      <c r="I22" s="814"/>
      <c r="J22" s="814"/>
      <c r="K22" s="814"/>
      <c r="L22" s="521"/>
      <c r="M22" s="521"/>
      <c r="N22" s="521"/>
      <c r="O22" s="521"/>
      <c r="P22" s="521"/>
      <c r="Q22" s="521"/>
      <c r="R22" s="521"/>
      <c r="S22" s="521"/>
      <c r="T22" s="521"/>
      <c r="U22" s="521"/>
      <c r="V22" s="521"/>
      <c r="W22" s="521"/>
      <c r="X22" s="521"/>
      <c r="Y22" s="503"/>
    </row>
    <row r="23" spans="1:25" x14ac:dyDescent="0.2">
      <c r="A23" s="532"/>
      <c r="B23" s="533"/>
      <c r="C23" s="504"/>
      <c r="D23" s="504"/>
      <c r="E23" s="506"/>
      <c r="F23" s="506"/>
      <c r="G23" s="506"/>
      <c r="H23" s="506"/>
      <c r="I23" s="506"/>
      <c r="J23" s="506"/>
      <c r="K23" s="506"/>
      <c r="L23" s="506"/>
      <c r="M23" s="506"/>
      <c r="N23" s="506"/>
      <c r="O23" s="506"/>
      <c r="P23" s="506"/>
      <c r="Q23" s="506"/>
      <c r="R23" s="506"/>
      <c r="S23" s="506"/>
      <c r="T23" s="506"/>
      <c r="U23" s="506"/>
      <c r="V23" s="506"/>
      <c r="W23" s="506"/>
      <c r="X23" s="506"/>
    </row>
    <row r="25" spans="1:25" x14ac:dyDescent="0.2">
      <c r="A25" s="680" t="s">
        <v>657</v>
      </c>
      <c r="B25" s="680"/>
      <c r="C25" s="680"/>
      <c r="D25" s="680"/>
      <c r="E25" s="680"/>
      <c r="F25" s="680"/>
      <c r="G25" s="680"/>
      <c r="H25" s="680"/>
      <c r="I25" s="680"/>
      <c r="J25" s="680"/>
      <c r="K25" s="680"/>
    </row>
    <row r="26" spans="1:25" x14ac:dyDescent="0.2">
      <c r="A26" s="680" t="s">
        <v>658</v>
      </c>
      <c r="B26" s="680"/>
      <c r="C26" s="680"/>
      <c r="D26" s="680"/>
      <c r="E26" s="680"/>
      <c r="F26" s="680"/>
      <c r="G26" s="680"/>
      <c r="H26" s="680"/>
      <c r="I26" s="680"/>
      <c r="J26" s="680"/>
      <c r="K26" s="680"/>
    </row>
    <row r="27" spans="1:25" x14ac:dyDescent="0.2">
      <c r="A27" s="680" t="s">
        <v>659</v>
      </c>
      <c r="B27" s="680"/>
      <c r="C27" s="680"/>
      <c r="D27" s="680"/>
      <c r="E27" s="680"/>
      <c r="F27" s="680"/>
      <c r="G27" s="680"/>
      <c r="H27" s="680"/>
      <c r="I27" s="680"/>
      <c r="J27" s="680"/>
      <c r="K27" s="680"/>
    </row>
    <row r="28" spans="1:25" ht="22.5" customHeight="1" x14ac:dyDescent="0.2">
      <c r="A28" s="782" t="s">
        <v>660</v>
      </c>
      <c r="B28" s="782"/>
      <c r="C28" s="782"/>
      <c r="D28" s="782"/>
      <c r="E28" s="782"/>
      <c r="F28" s="782"/>
      <c r="G28" s="782"/>
      <c r="H28" s="782"/>
      <c r="I28" s="782"/>
      <c r="J28" s="782"/>
      <c r="K28" s="782"/>
      <c r="L28" s="782"/>
      <c r="M28" s="782"/>
      <c r="N28" s="782"/>
      <c r="O28" s="782"/>
      <c r="P28" s="782"/>
      <c r="Q28" s="782"/>
      <c r="R28" s="782"/>
      <c r="S28" s="782"/>
      <c r="T28" s="782"/>
      <c r="U28" s="782"/>
      <c r="V28" s="782"/>
      <c r="W28" s="782"/>
      <c r="X28" s="782"/>
    </row>
  </sheetData>
  <sheetProtection sheet="1" objects="1" scenarios="1"/>
  <mergeCells count="14">
    <mergeCell ref="A28:X28"/>
    <mergeCell ref="V5:X5"/>
    <mergeCell ref="A20:X20"/>
    <mergeCell ref="A22:K22"/>
    <mergeCell ref="A1:L1"/>
    <mergeCell ref="A2:B2"/>
    <mergeCell ref="V2:X2"/>
    <mergeCell ref="V3:W3"/>
    <mergeCell ref="A5:A6"/>
    <mergeCell ref="B5:D5"/>
    <mergeCell ref="F5:H5"/>
    <mergeCell ref="J5:L5"/>
    <mergeCell ref="N5:P5"/>
    <mergeCell ref="R5:T5"/>
  </mergeCells>
  <conditionalFormatting sqref="B8:D8 F8:H8 J8:P8 R8:T8 V8:X8">
    <cfRule type="expression" dxfId="18" priority="25">
      <formula>(#REF!="Percentage")</formula>
    </cfRule>
  </conditionalFormatting>
  <conditionalFormatting sqref="B10:D10">
    <cfRule type="expression" dxfId="17" priority="21">
      <formula>(#REF!="Percentage")</formula>
    </cfRule>
  </conditionalFormatting>
  <conditionalFormatting sqref="B12:D12">
    <cfRule type="expression" dxfId="16" priority="20">
      <formula>(#REF!="Percentage")</formula>
    </cfRule>
  </conditionalFormatting>
  <conditionalFormatting sqref="B14:D14">
    <cfRule type="expression" dxfId="15" priority="19">
      <formula>(#REF!="Percentage")</formula>
    </cfRule>
  </conditionalFormatting>
  <conditionalFormatting sqref="F10:H10">
    <cfRule type="expression" dxfId="14" priority="15">
      <formula>(#REF!="Percentage")</formula>
    </cfRule>
  </conditionalFormatting>
  <conditionalFormatting sqref="F12:H12">
    <cfRule type="expression" dxfId="13" priority="14">
      <formula>(#REF!="Percentage")</formula>
    </cfRule>
  </conditionalFormatting>
  <conditionalFormatting sqref="F14:H14">
    <cfRule type="expression" dxfId="12" priority="13">
      <formula>(#REF!="Percentage")</formula>
    </cfRule>
  </conditionalFormatting>
  <conditionalFormatting sqref="J10:M10">
    <cfRule type="expression" dxfId="11" priority="12">
      <formula>(#REF!="Percentage")</formula>
    </cfRule>
  </conditionalFormatting>
  <conditionalFormatting sqref="J12:M12">
    <cfRule type="expression" dxfId="10" priority="11">
      <formula>(#REF!="Percentage")</formula>
    </cfRule>
  </conditionalFormatting>
  <conditionalFormatting sqref="J14:M14">
    <cfRule type="expression" dxfId="9" priority="10">
      <formula>(#REF!="Percentage")</formula>
    </cfRule>
  </conditionalFormatting>
  <conditionalFormatting sqref="N10:P10">
    <cfRule type="expression" dxfId="8" priority="9">
      <formula>(#REF!="Percentage")</formula>
    </cfRule>
  </conditionalFormatting>
  <conditionalFormatting sqref="N12:P12">
    <cfRule type="expression" dxfId="7" priority="8">
      <formula>(#REF!="Percentage")</formula>
    </cfRule>
  </conditionalFormatting>
  <conditionalFormatting sqref="N14:P14">
    <cfRule type="expression" dxfId="6" priority="7">
      <formula>(#REF!="Percentage")</formula>
    </cfRule>
  </conditionalFormatting>
  <conditionalFormatting sqref="R10:T10">
    <cfRule type="expression" dxfId="5" priority="6">
      <formula>(#REF!="Percentage")</formula>
    </cfRule>
  </conditionalFormatting>
  <conditionalFormatting sqref="R12:T12">
    <cfRule type="expression" dxfId="4" priority="5">
      <formula>(#REF!="Percentage")</formula>
    </cfRule>
  </conditionalFormatting>
  <conditionalFormatting sqref="R14:T14">
    <cfRule type="expression" dxfId="3" priority="4">
      <formula>(#REF!="Percentage")</formula>
    </cfRule>
  </conditionalFormatting>
  <conditionalFormatting sqref="V10:X10">
    <cfRule type="expression" dxfId="2" priority="3">
      <formula>(#REF!="Percentage")</formula>
    </cfRule>
  </conditionalFormatting>
  <conditionalFormatting sqref="V12:X12">
    <cfRule type="expression" dxfId="1" priority="2">
      <formula>(#REF!="Percentage")</formula>
    </cfRule>
  </conditionalFormatting>
  <conditionalFormatting sqref="V14:X14">
    <cfRule type="expression" dxfId="0" priority="1">
      <formula>(#REF!="Percentage")</formula>
    </cfRule>
  </conditionalFormatting>
  <dataValidations count="1">
    <dataValidation type="list" allowBlank="1" showInputMessage="1" showErrorMessage="1" sqref="X3">
      <formula1>Gender</formula1>
    </dataValidation>
  </dataValidations>
  <pageMargins left="0.31496062992125984" right="0.27559055118110237" top="0.51181102362204722" bottom="0.51181102362204722" header="0.51181102362204722" footer="0.51181102362204722"/>
  <pageSetup paperSize="9"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Q68"/>
  <sheetViews>
    <sheetView topLeftCell="A10" workbookViewId="0">
      <selection activeCell="A52" sqref="A52"/>
    </sheetView>
  </sheetViews>
  <sheetFormatPr defaultRowHeight="12" x14ac:dyDescent="0.2"/>
  <cols>
    <col min="1" max="1" width="29.28515625" style="204" customWidth="1"/>
    <col min="2" max="2" width="10.7109375" style="204" customWidth="1"/>
    <col min="3" max="3" width="3.5703125" style="204" customWidth="1"/>
    <col min="4" max="4" width="11.7109375" style="204" customWidth="1"/>
    <col min="5" max="5" width="13.7109375" style="204" bestFit="1" customWidth="1"/>
    <col min="6" max="6" width="11.7109375" style="204" customWidth="1"/>
    <col min="7" max="7" width="13.7109375" style="204" bestFit="1" customWidth="1"/>
    <col min="8" max="8" width="11.7109375" style="204" customWidth="1"/>
    <col min="9" max="16384" width="9.140625" style="204"/>
  </cols>
  <sheetData>
    <row r="1" spans="1:8" x14ac:dyDescent="0.2">
      <c r="A1" s="716" t="s">
        <v>163</v>
      </c>
      <c r="B1" s="716"/>
      <c r="C1" s="716"/>
      <c r="D1" s="716"/>
      <c r="E1" s="716"/>
      <c r="F1" s="716"/>
      <c r="G1" s="716"/>
      <c r="H1" s="716"/>
    </row>
    <row r="2" spans="1:8" ht="13.5" x14ac:dyDescent="0.2">
      <c r="A2" s="1" t="s">
        <v>207</v>
      </c>
      <c r="B2" s="1"/>
      <c r="C2" s="156"/>
      <c r="D2" s="156"/>
      <c r="E2" s="156"/>
      <c r="F2" s="156"/>
      <c r="G2" s="156"/>
      <c r="H2" s="156"/>
    </row>
    <row r="3" spans="1:8" x14ac:dyDescent="0.2">
      <c r="A3" s="220" t="s">
        <v>3</v>
      </c>
      <c r="B3" s="156"/>
      <c r="C3" s="156"/>
      <c r="D3" s="156"/>
      <c r="E3" s="156"/>
      <c r="F3" s="156"/>
      <c r="G3" s="156"/>
      <c r="H3" s="156"/>
    </row>
    <row r="4" spans="1:8" s="73" customFormat="1" ht="11.25" x14ac:dyDescent="0.2">
      <c r="A4" s="2"/>
      <c r="B4" s="2"/>
      <c r="C4" s="2"/>
      <c r="D4" s="2"/>
      <c r="E4" s="2"/>
      <c r="F4" s="2"/>
      <c r="G4" s="2"/>
      <c r="H4" s="221"/>
    </row>
    <row r="5" spans="1:8" s="73" customFormat="1" ht="11.25" x14ac:dyDescent="0.2">
      <c r="A5" s="27"/>
      <c r="B5" s="717" t="s">
        <v>164</v>
      </c>
      <c r="C5" s="207"/>
      <c r="D5" s="719" t="s">
        <v>165</v>
      </c>
      <c r="E5" s="719"/>
      <c r="F5" s="719"/>
      <c r="G5" s="719"/>
      <c r="H5" s="719"/>
    </row>
    <row r="6" spans="1:8" s="73" customFormat="1" ht="56.25" x14ac:dyDescent="0.2">
      <c r="A6" s="222"/>
      <c r="B6" s="718"/>
      <c r="C6" s="208"/>
      <c r="D6" s="36" t="s">
        <v>166</v>
      </c>
      <c r="E6" s="36" t="s">
        <v>167</v>
      </c>
      <c r="F6" s="36" t="s">
        <v>168</v>
      </c>
      <c r="G6" s="36" t="s">
        <v>169</v>
      </c>
      <c r="H6" s="36" t="s">
        <v>170</v>
      </c>
    </row>
    <row r="7" spans="1:8" s="73" customFormat="1" ht="11.25" x14ac:dyDescent="0.2">
      <c r="A7" s="114"/>
      <c r="B7" s="223"/>
      <c r="C7" s="223"/>
      <c r="D7" s="223"/>
      <c r="E7" s="223"/>
      <c r="F7" s="223"/>
      <c r="G7" s="223"/>
      <c r="H7" s="223"/>
    </row>
    <row r="8" spans="1:8" s="73" customFormat="1" ht="11.25" x14ac:dyDescent="0.2">
      <c r="A8" s="114" t="s">
        <v>171</v>
      </c>
      <c r="B8" s="224"/>
      <c r="C8" s="224"/>
      <c r="D8" s="223"/>
      <c r="E8" s="223"/>
      <c r="F8" s="223"/>
      <c r="G8" s="223"/>
      <c r="H8" s="223"/>
    </row>
    <row r="9" spans="1:8" s="73" customFormat="1" ht="11.25" x14ac:dyDescent="0.2">
      <c r="A9" s="225" t="s">
        <v>172</v>
      </c>
      <c r="B9" s="226">
        <f>'Table 1a'!B9</f>
        <v>594035</v>
      </c>
      <c r="C9" s="226"/>
      <c r="D9" s="227">
        <f>'Table 1a'!D9</f>
        <v>44.5</v>
      </c>
      <c r="E9" s="227">
        <f>'Table 1a'!E9</f>
        <v>35.200000000000003</v>
      </c>
      <c r="F9" s="227">
        <f>'Table 1a'!F9</f>
        <v>86.1</v>
      </c>
      <c r="G9" s="227">
        <f>'Table 1a'!G9</f>
        <v>83.4</v>
      </c>
      <c r="H9" s="227">
        <f>'Table 1a'!H9</f>
        <v>92.2</v>
      </c>
    </row>
    <row r="10" spans="1:8" s="73" customFormat="1" ht="11.25" x14ac:dyDescent="0.2">
      <c r="A10" s="225" t="s">
        <v>173</v>
      </c>
      <c r="B10" s="226">
        <f>'Table 1a'!B10</f>
        <v>586766</v>
      </c>
      <c r="C10" s="226"/>
      <c r="D10" s="227">
        <f>'Table 1a'!D10</f>
        <v>45.1</v>
      </c>
      <c r="E10" s="227">
        <f>'Table 1a'!E10</f>
        <v>35.6</v>
      </c>
      <c r="F10" s="227">
        <f>'Table 1a'!F10</f>
        <v>86.4</v>
      </c>
      <c r="G10" s="227">
        <f>'Table 1a'!G10</f>
        <v>83.9</v>
      </c>
      <c r="H10" s="227">
        <f>'Table 1a'!H10</f>
        <v>92.3</v>
      </c>
    </row>
    <row r="11" spans="1:8" s="73" customFormat="1" ht="11.25" x14ac:dyDescent="0.2">
      <c r="A11" s="225" t="s">
        <v>174</v>
      </c>
      <c r="B11" s="226">
        <f>'Table 1a'!B11</f>
        <v>575210</v>
      </c>
      <c r="C11" s="226"/>
      <c r="D11" s="227">
        <f>'Table 1a'!D11</f>
        <v>46.3</v>
      </c>
      <c r="E11" s="227">
        <f>'Table 1a'!E11</f>
        <v>37</v>
      </c>
      <c r="F11" s="227">
        <f>'Table 1a'!F11</f>
        <v>87.5</v>
      </c>
      <c r="G11" s="227">
        <f>'Table 1a'!G11</f>
        <v>83.8</v>
      </c>
      <c r="H11" s="227">
        <f>'Table 1a'!H11</f>
        <v>93.4</v>
      </c>
    </row>
    <row r="12" spans="1:8" s="73" customFormat="1" ht="11.25" x14ac:dyDescent="0.2">
      <c r="A12" s="225" t="s">
        <v>175</v>
      </c>
      <c r="B12" s="226">
        <f>'Table 1a'!B12</f>
        <v>580972</v>
      </c>
      <c r="C12" s="226"/>
      <c r="D12" s="227">
        <f>'Table 1a'!D12</f>
        <v>47.9</v>
      </c>
      <c r="E12" s="227">
        <f>'Table 1a'!E12</f>
        <v>38.6</v>
      </c>
      <c r="F12" s="227">
        <f>'Table 1a'!F12</f>
        <v>88.5</v>
      </c>
      <c r="G12" s="227">
        <f>'Table 1a'!G12</f>
        <v>85.8</v>
      </c>
      <c r="H12" s="227">
        <f>'Table 1a'!H12</f>
        <v>94</v>
      </c>
    </row>
    <row r="13" spans="1:8" s="73" customFormat="1" ht="11.25" x14ac:dyDescent="0.2">
      <c r="A13" s="229" t="s">
        <v>176</v>
      </c>
      <c r="B13" s="226">
        <f>'Table 1a'!B13</f>
        <v>580393</v>
      </c>
      <c r="C13" s="100"/>
      <c r="D13" s="227">
        <f>'Table 1a'!D13</f>
        <v>49.2</v>
      </c>
      <c r="E13" s="227">
        <f>'Table 1a'!E13</f>
        <v>40</v>
      </c>
      <c r="F13" s="227">
        <f>'Table 1a'!F13</f>
        <v>88.9</v>
      </c>
      <c r="G13" s="227">
        <f>'Table 1a'!G13</f>
        <v>86.8</v>
      </c>
      <c r="H13" s="227">
        <f>'Table 1a'!H13</f>
        <v>94.4</v>
      </c>
    </row>
    <row r="14" spans="1:8" s="73" customFormat="1" ht="11.25" x14ac:dyDescent="0.2">
      <c r="A14" s="229" t="s">
        <v>177</v>
      </c>
      <c r="B14" s="226">
        <f>'Table 1a'!B14</f>
        <v>603318</v>
      </c>
      <c r="C14" s="100"/>
      <c r="D14" s="227">
        <f>'Table 1a'!D14</f>
        <v>50</v>
      </c>
      <c r="E14" s="227">
        <f>'Table 1a'!E14</f>
        <v>40.700000000000003</v>
      </c>
      <c r="F14" s="227">
        <f>'Table 1a'!F14</f>
        <v>88.9</v>
      </c>
      <c r="G14" s="227">
        <f>'Table 1a'!G14</f>
        <v>86.9</v>
      </c>
      <c r="H14" s="227">
        <f>'Table 1a'!H14</f>
        <v>94.5</v>
      </c>
    </row>
    <row r="15" spans="1:8" s="73" customFormat="1" ht="11.25" x14ac:dyDescent="0.2">
      <c r="A15" s="229" t="s">
        <v>178</v>
      </c>
      <c r="B15" s="226">
        <f>'Table 1a'!B15</f>
        <v>606554</v>
      </c>
      <c r="C15" s="100"/>
      <c r="D15" s="227">
        <f>'Table 1a'!D15</f>
        <v>51.6</v>
      </c>
      <c r="E15" s="227">
        <f>'Table 1a'!E15</f>
        <v>42.1</v>
      </c>
      <c r="F15" s="227">
        <f>'Table 1a'!F15</f>
        <v>88.9</v>
      </c>
      <c r="G15" s="227">
        <f>'Table 1a'!G15</f>
        <v>87.1</v>
      </c>
      <c r="H15" s="227">
        <f>'Table 1a'!H15</f>
        <v>94.6</v>
      </c>
    </row>
    <row r="16" spans="1:8" s="73" customFormat="1" ht="11.25" x14ac:dyDescent="0.2">
      <c r="A16" s="229" t="s">
        <v>179</v>
      </c>
      <c r="B16" s="226">
        <f>'Table 1a'!B16</f>
        <v>622122</v>
      </c>
      <c r="C16" s="100"/>
      <c r="D16" s="227">
        <f>'Table 1a'!D16</f>
        <v>52.9</v>
      </c>
      <c r="E16" s="227">
        <f>'Table 1a'!E16</f>
        <v>41.9</v>
      </c>
      <c r="F16" s="227">
        <f>'Table 1a'!F16</f>
        <v>88.8</v>
      </c>
      <c r="G16" s="227">
        <f>'Table 1a'!G16</f>
        <v>86.6</v>
      </c>
      <c r="H16" s="227">
        <f>'Table 1a'!H16</f>
        <v>94.8</v>
      </c>
    </row>
    <row r="17" spans="1:10" s="73" customFormat="1" ht="11.25" x14ac:dyDescent="0.2">
      <c r="A17" s="229" t="s">
        <v>180</v>
      </c>
      <c r="B17" s="226">
        <f>'Table 1a'!B17</f>
        <v>643560</v>
      </c>
      <c r="C17" s="100"/>
      <c r="D17" s="227">
        <f>'Table 1a'!D17</f>
        <v>53.7</v>
      </c>
      <c r="E17" s="227">
        <f>'Table 1a'!E17</f>
        <v>42.6</v>
      </c>
      <c r="F17" s="227">
        <f>'Table 1a'!F17</f>
        <v>88.8</v>
      </c>
      <c r="G17" s="227">
        <f>'Table 1a'!G17</f>
        <v>86.7</v>
      </c>
      <c r="H17" s="227">
        <f>'Table 1a'!H17</f>
        <v>95.9</v>
      </c>
    </row>
    <row r="18" spans="1:10" s="233" customFormat="1" ht="11.25" x14ac:dyDescent="0.2">
      <c r="A18" s="231" t="s">
        <v>181</v>
      </c>
      <c r="B18" s="226">
        <f>'Table 1a'!B18</f>
        <v>636771</v>
      </c>
      <c r="C18" s="100"/>
      <c r="D18" s="227">
        <f>'Table 1a'!D18</f>
        <v>56.3</v>
      </c>
      <c r="E18" s="227">
        <f>'Table 1a'!E18</f>
        <v>44.3</v>
      </c>
      <c r="F18" s="227">
        <f>'Table 1a'!F18</f>
        <v>89</v>
      </c>
      <c r="G18" s="227">
        <f>'Table 1a'!G18</f>
        <v>86.9</v>
      </c>
      <c r="H18" s="227">
        <f>'Table 1a'!H18</f>
        <v>96.4</v>
      </c>
    </row>
    <row r="19" spans="1:10" s="233" customFormat="1" ht="11.25" x14ac:dyDescent="0.2">
      <c r="A19" s="231" t="s">
        <v>182</v>
      </c>
      <c r="B19" s="226">
        <f>'Table 1a'!B19</f>
        <v>648942</v>
      </c>
      <c r="C19" s="234"/>
      <c r="D19" s="227">
        <f>'Table 1a'!D19</f>
        <v>58.5</v>
      </c>
      <c r="E19" s="227">
        <f>'Table 1a'!E19</f>
        <v>45.3</v>
      </c>
      <c r="F19" s="227">
        <f>'Table 1a'!F19</f>
        <v>89.4</v>
      </c>
      <c r="G19" s="227">
        <f>'Table 1a'!G19</f>
        <v>86.8</v>
      </c>
      <c r="H19" s="227">
        <f>'Table 1a'!H19</f>
        <v>96.7</v>
      </c>
    </row>
    <row r="20" spans="1:10" s="233" customFormat="1" ht="11.25" x14ac:dyDescent="0.2">
      <c r="A20" s="231" t="s">
        <v>183</v>
      </c>
      <c r="B20" s="226">
        <f>'Table 1a'!B20</f>
        <v>656396</v>
      </c>
      <c r="C20" s="234"/>
      <c r="D20" s="227">
        <f>'Table 1a'!D20</f>
        <v>60.9</v>
      </c>
      <c r="E20" s="227">
        <f>'Table 1a'!E20</f>
        <v>46</v>
      </c>
      <c r="F20" s="227">
        <f>'Table 1a'!F20</f>
        <v>90</v>
      </c>
      <c r="G20" s="227">
        <f>'Table 1a'!G20</f>
        <v>86.4</v>
      </c>
      <c r="H20" s="227">
        <f>'Table 1a'!H20</f>
        <v>97.3</v>
      </c>
    </row>
    <row r="21" spans="1:10" s="233" customFormat="1" ht="11.25" x14ac:dyDescent="0.2">
      <c r="A21" s="231" t="s">
        <v>184</v>
      </c>
      <c r="B21" s="226">
        <f>'Table 1a'!B21</f>
        <v>653808</v>
      </c>
      <c r="C21" s="100"/>
      <c r="D21" s="227">
        <f>'Table 1a'!D21</f>
        <v>64.8</v>
      </c>
      <c r="E21" s="227">
        <f>'Table 1a'!E21</f>
        <v>47.3</v>
      </c>
      <c r="F21" s="227">
        <f>'Table 1a'!F21</f>
        <v>90.8</v>
      </c>
      <c r="G21" s="227">
        <f>'Table 1a'!G21</f>
        <v>86.7</v>
      </c>
      <c r="H21" s="227">
        <f>'Table 1a'!H21</f>
        <v>98</v>
      </c>
    </row>
    <row r="22" spans="1:10" s="233" customFormat="1" ht="11.25" x14ac:dyDescent="0.2">
      <c r="A22" s="239"/>
      <c r="B22" s="100"/>
      <c r="C22" s="232"/>
      <c r="D22" s="227"/>
      <c r="E22" s="228"/>
      <c r="F22" s="227"/>
      <c r="G22" s="227"/>
      <c r="H22" s="227"/>
    </row>
    <row r="23" spans="1:10" s="233" customFormat="1" ht="11.25" x14ac:dyDescent="0.2">
      <c r="A23" s="240" t="s">
        <v>185</v>
      </c>
      <c r="B23" s="94"/>
      <c r="C23" s="235"/>
      <c r="D23" s="238"/>
      <c r="E23" s="238"/>
      <c r="F23" s="238"/>
      <c r="G23" s="238"/>
      <c r="H23" s="238"/>
    </row>
    <row r="24" spans="1:10" s="233" customFormat="1" ht="11.25" x14ac:dyDescent="0.2">
      <c r="A24" s="231" t="s">
        <v>181</v>
      </c>
      <c r="B24" s="226">
        <f>'Table 1a'!B24</f>
        <v>636119</v>
      </c>
      <c r="C24" s="235"/>
      <c r="D24" s="227">
        <f>'Table 1a'!D24</f>
        <v>56.8</v>
      </c>
      <c r="E24" s="227">
        <f>'Table 1a'!E24</f>
        <v>44.7</v>
      </c>
      <c r="F24" s="227">
        <f>'Table 1a'!F24</f>
        <v>89.9</v>
      </c>
      <c r="G24" s="227">
        <f>'Table 1a'!G24</f>
        <v>87.6</v>
      </c>
      <c r="H24" s="227">
        <f>'Table 1a'!H24</f>
        <v>97</v>
      </c>
    </row>
    <row r="25" spans="1:10" s="233" customFormat="1" ht="11.25" x14ac:dyDescent="0.2">
      <c r="A25" s="231" t="s">
        <v>182</v>
      </c>
      <c r="B25" s="226">
        <f>'Table 1a'!B25</f>
        <v>648833</v>
      </c>
      <c r="C25" s="235"/>
      <c r="D25" s="227">
        <f>'Table 1a'!D25</f>
        <v>59</v>
      </c>
      <c r="E25" s="227">
        <f>'Table 1a'!E25</f>
        <v>45.6</v>
      </c>
      <c r="F25" s="227">
        <f>'Table 1a'!F25</f>
        <v>90.1</v>
      </c>
      <c r="G25" s="227">
        <f>'Table 1a'!G25</f>
        <v>87.4</v>
      </c>
      <c r="H25" s="227">
        <f>'Table 1a'!H25</f>
        <v>97.3</v>
      </c>
    </row>
    <row r="26" spans="1:10" s="233" customFormat="1" ht="11.25" x14ac:dyDescent="0.2">
      <c r="A26" s="231" t="s">
        <v>183</v>
      </c>
      <c r="B26" s="226">
        <f>'Table 1a'!B26</f>
        <v>655146</v>
      </c>
      <c r="C26" s="235"/>
      <c r="D26" s="227">
        <f>'Table 1a'!D26</f>
        <v>61.4</v>
      </c>
      <c r="E26" s="227">
        <f>'Table 1a'!E26</f>
        <v>46.3</v>
      </c>
      <c r="F26" s="227">
        <f>'Table 1a'!F26</f>
        <v>90.9</v>
      </c>
      <c r="G26" s="227">
        <f>'Table 1a'!G26</f>
        <v>87.1</v>
      </c>
      <c r="H26" s="227">
        <f>'Table 1a'!H26</f>
        <v>98</v>
      </c>
    </row>
    <row r="27" spans="1:10" s="233" customFormat="1" ht="11.25" x14ac:dyDescent="0.2">
      <c r="A27" s="231" t="s">
        <v>184</v>
      </c>
      <c r="B27" s="226">
        <f>'Table 1a'!B27</f>
        <v>653083</v>
      </c>
      <c r="C27" s="235"/>
      <c r="D27" s="227">
        <f>'Table 1a'!D27</f>
        <v>65.3</v>
      </c>
      <c r="E27" s="227">
        <f>'Table 1a'!E27</f>
        <v>47.6</v>
      </c>
      <c r="F27" s="227">
        <f>'Table 1a'!F27</f>
        <v>91.6</v>
      </c>
      <c r="G27" s="227">
        <f>'Table 1a'!G27</f>
        <v>87.4</v>
      </c>
      <c r="H27" s="227">
        <f>'Table 1a'!H27</f>
        <v>98.6</v>
      </c>
    </row>
    <row r="28" spans="1:10" s="233" customFormat="1" ht="11.25" x14ac:dyDescent="0.2">
      <c r="A28" s="231" t="s">
        <v>186</v>
      </c>
      <c r="B28" s="226">
        <f>'Table 1a'!B28</f>
        <v>634496</v>
      </c>
      <c r="C28" s="235"/>
      <c r="D28" s="227">
        <f>'Table 1a'!D28</f>
        <v>70</v>
      </c>
      <c r="E28" s="227">
        <f>'Table 1a'!E28</f>
        <v>49.8</v>
      </c>
      <c r="F28" s="227">
        <f>'Table 1a'!F28</f>
        <v>92.3</v>
      </c>
      <c r="G28" s="227">
        <f>'Table 1a'!G28</f>
        <v>88.3</v>
      </c>
      <c r="H28" s="227">
        <f>'Table 1a'!H28</f>
        <v>98.9</v>
      </c>
    </row>
    <row r="29" spans="1:10" s="233" customFormat="1" ht="11.25" x14ac:dyDescent="0.2">
      <c r="A29" s="241" t="s">
        <v>191</v>
      </c>
      <c r="B29" s="226">
        <f>'Table 1a'!B29</f>
        <v>639263</v>
      </c>
      <c r="C29" s="243"/>
      <c r="D29" s="227">
        <f>'Table 1a'!D29</f>
        <v>75.3</v>
      </c>
      <c r="E29" s="227">
        <f>'Table 1a'!E29</f>
        <v>53.4</v>
      </c>
      <c r="F29" s="227">
        <f>'Table 1a'!F29</f>
        <v>92.8</v>
      </c>
      <c r="G29" s="227">
        <f>'Table 1a'!G29</f>
        <v>88.7</v>
      </c>
      <c r="H29" s="227">
        <f>'Table 1a'!H29</f>
        <v>99</v>
      </c>
      <c r="I29" s="245"/>
    </row>
    <row r="30" spans="1:10" s="233" customFormat="1" ht="11.25" x14ac:dyDescent="0.2">
      <c r="A30" s="268" t="s">
        <v>269</v>
      </c>
      <c r="B30" s="226">
        <f>'Table 1a'!B30</f>
        <v>639263</v>
      </c>
      <c r="C30" s="235"/>
      <c r="D30" s="227">
        <f>'Table 1a'!D30</f>
        <v>75.400000000000006</v>
      </c>
      <c r="E30" s="227">
        <f>'Table 1a'!E30</f>
        <v>53.5</v>
      </c>
      <c r="F30" s="227">
        <f>'Table 1a'!F30</f>
        <v>92.9</v>
      </c>
      <c r="G30" s="227">
        <f>'Table 1a'!G30</f>
        <v>88.8</v>
      </c>
      <c r="H30" s="227">
        <f>'Table 1a'!H30</f>
        <v>99.1</v>
      </c>
      <c r="I30" s="234"/>
      <c r="J30" s="265"/>
    </row>
    <row r="31" spans="1:10" s="73" customFormat="1" ht="11.25" x14ac:dyDescent="0.2">
      <c r="A31" s="231" t="s">
        <v>188</v>
      </c>
      <c r="B31" s="226">
        <f>'Table 1a'!B31</f>
        <v>627093</v>
      </c>
      <c r="C31" s="235"/>
      <c r="D31" s="227">
        <f>'Table 1a'!D31</f>
        <v>79.599999999999994</v>
      </c>
      <c r="E31" s="227">
        <f>'Table 1a'!E31</f>
        <v>59</v>
      </c>
      <c r="F31" s="227">
        <f>'Table 1a'!F31</f>
        <v>93.6</v>
      </c>
      <c r="G31" s="227">
        <f>'Table 1a'!G31</f>
        <v>92.2</v>
      </c>
      <c r="H31" s="227">
        <f>'Table 1a'!H31</f>
        <v>99.3</v>
      </c>
      <c r="I31" s="234"/>
      <c r="J31" s="265"/>
    </row>
    <row r="32" spans="1:10" s="73" customFormat="1" ht="11.25" x14ac:dyDescent="0.2">
      <c r="A32" s="231" t="s">
        <v>262</v>
      </c>
      <c r="B32" s="226">
        <f>'Table 1a'!B32</f>
        <v>620617</v>
      </c>
      <c r="D32" s="227">
        <f>'Table 1a'!D32</f>
        <v>81.900000000000006</v>
      </c>
      <c r="E32" s="227">
        <f>'Table 1a'!E32</f>
        <v>59.4</v>
      </c>
      <c r="F32" s="227">
        <f>'Table 1a'!F32</f>
        <v>94.1</v>
      </c>
      <c r="G32" s="227">
        <f>'Table 1a'!G32</f>
        <v>92.5</v>
      </c>
      <c r="H32" s="227">
        <f>'Table 1a'!H32</f>
        <v>99.6</v>
      </c>
      <c r="I32" s="234"/>
      <c r="J32" s="265"/>
    </row>
    <row r="33" spans="1:13" s="73" customFormat="1" ht="11.25" x14ac:dyDescent="0.2">
      <c r="A33" s="231" t="s">
        <v>190</v>
      </c>
      <c r="B33" s="226">
        <f>'Table 1a'!B33</f>
        <v>632397</v>
      </c>
      <c r="D33" s="227">
        <f>'Table 1a'!D33</f>
        <v>81.8</v>
      </c>
      <c r="E33" s="227">
        <f>'Table 1a'!E33</f>
        <v>59.2</v>
      </c>
      <c r="F33" s="227">
        <f>'Table 1a'!F33</f>
        <v>94.3</v>
      </c>
      <c r="G33" s="227">
        <f>'Table 1a'!G33</f>
        <v>90.5</v>
      </c>
      <c r="H33" s="227">
        <f>'Table 1a'!H33</f>
        <v>99.7</v>
      </c>
      <c r="I33" s="234"/>
      <c r="J33" s="265"/>
    </row>
    <row r="34" spans="1:13" s="73" customFormat="1" ht="11.25" x14ac:dyDescent="0.2">
      <c r="A34" s="231" t="s">
        <v>568</v>
      </c>
      <c r="B34" s="226">
        <f>'Table 1a'!B34</f>
        <v>618585</v>
      </c>
      <c r="C34" s="114"/>
      <c r="D34" s="227">
        <f>'Table 1a'!D34</f>
        <v>75.8</v>
      </c>
      <c r="E34" s="227">
        <f>'Table 1a'!E34</f>
        <v>56.8</v>
      </c>
      <c r="F34" s="227">
        <f>'Table 1a'!F34</f>
        <v>92.7</v>
      </c>
      <c r="G34" s="227">
        <f>'Table 1a'!G34</f>
        <v>86.9</v>
      </c>
      <c r="H34" s="227">
        <f>'Table 1a'!H34</f>
        <v>99.6</v>
      </c>
      <c r="I34" s="234"/>
      <c r="J34" s="265"/>
    </row>
    <row r="35" spans="1:13" s="73" customFormat="1" ht="11.25" x14ac:dyDescent="0.2">
      <c r="A35" s="264" t="s">
        <v>577</v>
      </c>
      <c r="B35" s="226">
        <f>'Table 1a'!B36</f>
        <v>618585</v>
      </c>
      <c r="C35" s="267"/>
      <c r="D35" s="227">
        <f>'Table 1a'!D36</f>
        <v>63.8</v>
      </c>
      <c r="E35" s="227">
        <f>'Table 1a'!E36</f>
        <v>53.4</v>
      </c>
      <c r="F35" s="227">
        <f>'Table 1a'!F36</f>
        <v>89.7</v>
      </c>
      <c r="G35" s="227">
        <f>'Table 1a'!G36</f>
        <v>85.1</v>
      </c>
      <c r="H35" s="227">
        <f>'Table 1a'!H36</f>
        <v>97.7</v>
      </c>
      <c r="I35" s="234"/>
      <c r="J35" s="265"/>
    </row>
    <row r="36" spans="1:13" s="73" customFormat="1" ht="11.25" x14ac:dyDescent="0.2">
      <c r="A36" s="264" t="s">
        <v>578</v>
      </c>
      <c r="B36" s="226">
        <f>'Table 1a'!B35</f>
        <v>618585</v>
      </c>
      <c r="C36" s="267"/>
      <c r="D36" s="227">
        <f>'Table 1a'!D35</f>
        <v>64.400000000000006</v>
      </c>
      <c r="E36" s="227">
        <f>'Table 1a'!E35</f>
        <v>55.5</v>
      </c>
      <c r="F36" s="227">
        <f>'Table 1a'!F35</f>
        <v>89.7</v>
      </c>
      <c r="G36" s="227">
        <f>'Table 1a'!G35</f>
        <v>85.7</v>
      </c>
      <c r="H36" s="227">
        <f>'Table 1a'!H35</f>
        <v>97.7</v>
      </c>
      <c r="I36" s="234"/>
      <c r="J36" s="265"/>
    </row>
    <row r="37" spans="1:13" s="233" customFormat="1" ht="11.25" x14ac:dyDescent="0.2">
      <c r="A37" s="114"/>
    </row>
    <row r="38" spans="1:13" s="233" customFormat="1" ht="11.25" x14ac:dyDescent="0.2">
      <c r="A38" s="240" t="s">
        <v>206</v>
      </c>
      <c r="B38" s="240"/>
      <c r="C38" s="240"/>
      <c r="D38" s="240"/>
      <c r="E38" s="238"/>
      <c r="F38" s="238"/>
      <c r="G38" s="238"/>
      <c r="H38" s="238"/>
      <c r="I38" s="236"/>
      <c r="J38" s="236"/>
      <c r="K38" s="236"/>
      <c r="L38" s="236"/>
      <c r="M38" s="236"/>
    </row>
    <row r="39" spans="1:13" s="233" customFormat="1" ht="11.25" x14ac:dyDescent="0.2">
      <c r="A39" s="231" t="s">
        <v>181</v>
      </c>
      <c r="B39" s="226">
        <f>'Table 1a'!B39</f>
        <v>584170</v>
      </c>
      <c r="C39" s="235"/>
      <c r="D39" s="227">
        <f>'Table 1a'!D39</f>
        <v>54.9</v>
      </c>
      <c r="E39" s="227">
        <f>'Table 1a'!E39</f>
        <v>42.5</v>
      </c>
      <c r="F39" s="227">
        <f>'Table 1a'!F39</f>
        <v>90.3</v>
      </c>
      <c r="G39" s="227">
        <f>'Table 1a'!G39</f>
        <v>88.5</v>
      </c>
      <c r="H39" s="227">
        <f>'Table 1a'!H39</f>
        <v>97.3</v>
      </c>
      <c r="I39" s="236"/>
      <c r="J39" s="236"/>
      <c r="K39" s="236"/>
      <c r="L39" s="236"/>
      <c r="M39" s="236"/>
    </row>
    <row r="40" spans="1:13" s="233" customFormat="1" ht="11.25" x14ac:dyDescent="0.2">
      <c r="A40" s="231" t="s">
        <v>182</v>
      </c>
      <c r="B40" s="226">
        <f>'Table 1a'!B40</f>
        <v>594134</v>
      </c>
      <c r="C40" s="235"/>
      <c r="D40" s="227">
        <f>'Table 1a'!D40</f>
        <v>57.3</v>
      </c>
      <c r="E40" s="227">
        <f>'Table 1a'!E40</f>
        <v>44</v>
      </c>
      <c r="F40" s="227">
        <f>'Table 1a'!F40</f>
        <v>90.8</v>
      </c>
      <c r="G40" s="227">
        <f>'Table 1a'!G40</f>
        <v>88.8</v>
      </c>
      <c r="H40" s="227">
        <f>'Table 1a'!H40</f>
        <v>97.8</v>
      </c>
      <c r="I40" s="236"/>
      <c r="J40" s="236"/>
      <c r="K40" s="236"/>
      <c r="L40" s="236"/>
      <c r="M40" s="236"/>
    </row>
    <row r="41" spans="1:13" s="233" customFormat="1" ht="11.25" x14ac:dyDescent="0.2">
      <c r="A41" s="231" t="s">
        <v>183</v>
      </c>
      <c r="B41" s="226">
        <f>'Table 1a'!B41</f>
        <v>600664</v>
      </c>
      <c r="C41" s="235"/>
      <c r="D41" s="227">
        <f>'Table 1a'!D41</f>
        <v>59.9</v>
      </c>
      <c r="E41" s="227">
        <f>'Table 1a'!E41</f>
        <v>45.8</v>
      </c>
      <c r="F41" s="227">
        <f>'Table 1a'!F41</f>
        <v>91.5</v>
      </c>
      <c r="G41" s="227">
        <f>'Table 1a'!G41</f>
        <v>89.6</v>
      </c>
      <c r="H41" s="227">
        <f>'Table 1a'!H41</f>
        <v>98.4</v>
      </c>
      <c r="I41" s="236"/>
      <c r="J41" s="236"/>
      <c r="K41" s="236"/>
      <c r="L41" s="236"/>
      <c r="M41" s="236"/>
    </row>
    <row r="42" spans="1:13" s="233" customFormat="1" ht="11.25" x14ac:dyDescent="0.2">
      <c r="A42" s="231" t="s">
        <v>184</v>
      </c>
      <c r="B42" s="226">
        <f>'Table 1a'!B42</f>
        <v>598102</v>
      </c>
      <c r="C42" s="247"/>
      <c r="D42" s="227">
        <f>'Table 1a'!D42</f>
        <v>64.400000000000006</v>
      </c>
      <c r="E42" s="227">
        <f>'Table 1a'!E42</f>
        <v>48.2</v>
      </c>
      <c r="F42" s="227">
        <f>'Table 1a'!F42</f>
        <v>92.4</v>
      </c>
      <c r="G42" s="227">
        <f>'Table 1a'!G42</f>
        <v>90.9</v>
      </c>
      <c r="H42" s="227">
        <f>'Table 1a'!H42</f>
        <v>98.3</v>
      </c>
    </row>
    <row r="43" spans="1:13" s="233" customFormat="1" ht="11.25" x14ac:dyDescent="0.2">
      <c r="A43" s="231" t="s">
        <v>186</v>
      </c>
      <c r="B43" s="226">
        <f>'Table 1a'!B43</f>
        <v>578841</v>
      </c>
      <c r="C43" s="235"/>
      <c r="D43" s="227">
        <f>'Table 1a'!D43</f>
        <v>69.8</v>
      </c>
      <c r="E43" s="227">
        <f>'Table 1a'!E43</f>
        <v>50.7</v>
      </c>
      <c r="F43" s="227">
        <f>'Table 1a'!F43</f>
        <v>93.5</v>
      </c>
      <c r="G43" s="227">
        <f>'Table 1a'!G43</f>
        <v>92</v>
      </c>
      <c r="H43" s="227">
        <f>'Table 1a'!H43</f>
        <v>98.7</v>
      </c>
    </row>
    <row r="44" spans="1:13" s="233" customFormat="1" ht="11.25" x14ac:dyDescent="0.2">
      <c r="A44" s="241" t="s">
        <v>191</v>
      </c>
      <c r="B44" s="226">
        <f>'Table 1a'!B44</f>
        <v>578060</v>
      </c>
      <c r="C44" s="242"/>
      <c r="D44" s="227">
        <f>'Table 1a'!D44</f>
        <v>76.099999999999994</v>
      </c>
      <c r="E44" s="227">
        <f>'Table 1a'!E44</f>
        <v>55.1</v>
      </c>
      <c r="F44" s="227">
        <f>'Table 1a'!F44</f>
        <v>94.7</v>
      </c>
      <c r="G44" s="227">
        <f>'Table 1a'!G44</f>
        <v>93.3</v>
      </c>
      <c r="H44" s="227">
        <f>'Table 1a'!H44</f>
        <v>99</v>
      </c>
    </row>
    <row r="45" spans="1:13" s="233" customFormat="1" ht="11.25" x14ac:dyDescent="0.2">
      <c r="A45" s="231" t="s">
        <v>205</v>
      </c>
      <c r="B45" s="226">
        <f>'Table 1a'!B45</f>
        <v>578060</v>
      </c>
      <c r="C45" s="235"/>
      <c r="D45" s="227">
        <f>'Table 1a'!D45</f>
        <v>76.099999999999994</v>
      </c>
      <c r="E45" s="227">
        <f>'Table 1a'!E45</f>
        <v>55.1</v>
      </c>
      <c r="F45" s="227">
        <f>'Table 1a'!F45</f>
        <v>94.7</v>
      </c>
      <c r="G45" s="227">
        <f>'Table 1a'!G45</f>
        <v>93.3</v>
      </c>
      <c r="H45" s="227">
        <f>'Table 1a'!H45</f>
        <v>99</v>
      </c>
    </row>
    <row r="46" spans="1:13" s="233" customFormat="1" ht="11.25" x14ac:dyDescent="0.2">
      <c r="A46" s="231" t="s">
        <v>188</v>
      </c>
      <c r="B46" s="226">
        <f>'Table 1a'!B46</f>
        <v>566927</v>
      </c>
      <c r="C46" s="235"/>
      <c r="D46" s="227">
        <f>'Table 1a'!D46</f>
        <v>80.5</v>
      </c>
      <c r="E46" s="227">
        <f>'Table 1a'!E46</f>
        <v>58.2</v>
      </c>
      <c r="F46" s="227">
        <f>'Table 1a'!F46</f>
        <v>95.2</v>
      </c>
      <c r="G46" s="227">
        <f>'Table 1a'!G46</f>
        <v>93.9</v>
      </c>
      <c r="H46" s="227">
        <f>'Table 1a'!H46</f>
        <v>99.2</v>
      </c>
    </row>
    <row r="47" spans="1:13" s="233" customFormat="1" ht="11.25" x14ac:dyDescent="0.2">
      <c r="A47" s="231" t="s">
        <v>189</v>
      </c>
      <c r="B47" s="226">
        <f>'Table 1a'!B47</f>
        <v>561308</v>
      </c>
      <c r="D47" s="227">
        <f>'Table 1a'!D47</f>
        <v>83</v>
      </c>
      <c r="E47" s="227">
        <f>'Table 1a'!E47</f>
        <v>58.8</v>
      </c>
      <c r="F47" s="227">
        <f>'Table 1a'!F47</f>
        <v>95.7</v>
      </c>
      <c r="G47" s="227">
        <f>'Table 1a'!G47</f>
        <v>94.2</v>
      </c>
      <c r="H47" s="227">
        <f>'Table 1a'!H47</f>
        <v>99.3</v>
      </c>
    </row>
    <row r="48" spans="1:13" s="233" customFormat="1" ht="11.25" x14ac:dyDescent="0.2">
      <c r="A48" s="231" t="s">
        <v>190</v>
      </c>
      <c r="B48" s="226">
        <f>'Table 1a'!B48</f>
        <v>571325</v>
      </c>
      <c r="D48" s="227">
        <f>'Table 1a'!D48</f>
        <v>83</v>
      </c>
      <c r="E48" s="227">
        <f>'Table 1a'!E48</f>
        <v>60.6</v>
      </c>
      <c r="F48" s="227">
        <f>'Table 1a'!F48</f>
        <v>95.8</v>
      </c>
      <c r="G48" s="227">
        <f>'Table 1a'!G48</f>
        <v>94.2</v>
      </c>
      <c r="H48" s="227">
        <f>'Table 1a'!H48</f>
        <v>99.3</v>
      </c>
    </row>
    <row r="49" spans="1:17" s="233" customFormat="1" ht="12" customHeight="1" x14ac:dyDescent="0.2">
      <c r="A49" s="231" t="s">
        <v>566</v>
      </c>
      <c r="B49" s="226">
        <f>'Table 1a'!B49</f>
        <v>558444</v>
      </c>
      <c r="C49" s="114"/>
      <c r="D49" s="227">
        <f>'Table 1a'!D49</f>
        <v>78.2</v>
      </c>
      <c r="E49" s="227">
        <f>'Table 1a'!E49</f>
        <v>60.3</v>
      </c>
      <c r="F49" s="227">
        <f>'Table 1a'!F49</f>
        <v>95.8</v>
      </c>
      <c r="G49" s="227">
        <f>'Table 1a'!G49</f>
        <v>92.8</v>
      </c>
      <c r="H49" s="227">
        <f>'Table 1a'!H49</f>
        <v>99.3</v>
      </c>
    </row>
    <row r="50" spans="1:17" s="233" customFormat="1" ht="12" customHeight="1" x14ac:dyDescent="0.2">
      <c r="A50" s="264" t="s">
        <v>577</v>
      </c>
      <c r="B50" s="226">
        <f>'Table 1a'!B51</f>
        <v>558444</v>
      </c>
      <c r="C50" s="262"/>
      <c r="D50" s="227">
        <f>'Table 1a'!D51</f>
        <v>65.5</v>
      </c>
      <c r="E50" s="227">
        <f>'Table 1a'!E51</f>
        <v>56.6</v>
      </c>
      <c r="F50" s="227">
        <f>'Table 1a'!F51</f>
        <v>93.3</v>
      </c>
      <c r="G50" s="227">
        <f>'Table 1a'!G51</f>
        <v>91</v>
      </c>
      <c r="H50" s="227">
        <f>'Table 1a'!H51</f>
        <v>98.2</v>
      </c>
    </row>
    <row r="51" spans="1:17" s="233" customFormat="1" ht="12" customHeight="1" x14ac:dyDescent="0.2">
      <c r="A51" s="264" t="s">
        <v>578</v>
      </c>
      <c r="B51" s="226">
        <f>'Table 1a'!B50</f>
        <v>558444</v>
      </c>
      <c r="C51" s="262"/>
      <c r="D51" s="227">
        <f>'Table 1a'!D50</f>
        <v>66.2</v>
      </c>
      <c r="E51" s="227">
        <f>'Table 1a'!E50</f>
        <v>58.8</v>
      </c>
      <c r="F51" s="227">
        <f>'Table 1a'!F50</f>
        <v>93.4</v>
      </c>
      <c r="G51" s="227">
        <f>'Table 1a'!G50</f>
        <v>91.6</v>
      </c>
      <c r="H51" s="227">
        <f>'Table 1a'!H50</f>
        <v>98.2</v>
      </c>
    </row>
    <row r="52" spans="1:17" s="73" customFormat="1" ht="11.25" customHeight="1" x14ac:dyDescent="0.2">
      <c r="A52" s="249"/>
      <c r="B52" s="250"/>
      <c r="C52" s="251"/>
      <c r="D52" s="252"/>
      <c r="E52" s="252"/>
      <c r="F52" s="252"/>
      <c r="G52" s="252"/>
      <c r="H52" s="252"/>
      <c r="J52" s="106"/>
    </row>
    <row r="53" spans="1:17" s="73" customFormat="1" ht="11.25" customHeight="1" x14ac:dyDescent="0.2">
      <c r="A53" s="253"/>
      <c r="B53" s="254"/>
      <c r="C53" s="255"/>
      <c r="D53" s="256"/>
      <c r="E53" s="256"/>
      <c r="F53" s="256"/>
      <c r="G53" s="256"/>
      <c r="H53" s="260" t="s">
        <v>192</v>
      </c>
    </row>
    <row r="54" spans="1:17" s="73" customFormat="1" ht="11.25" customHeight="1" x14ac:dyDescent="0.2">
      <c r="A54" s="727" t="s">
        <v>193</v>
      </c>
      <c r="B54" s="727"/>
      <c r="C54" s="727"/>
      <c r="D54" s="727"/>
      <c r="E54" s="2"/>
      <c r="F54" s="2"/>
      <c r="G54" s="2"/>
      <c r="H54" s="2"/>
    </row>
    <row r="55" spans="1:17" s="73" customFormat="1" ht="11.25" customHeight="1" x14ac:dyDescent="0.2">
      <c r="A55" s="829" t="s">
        <v>203</v>
      </c>
      <c r="B55" s="829"/>
      <c r="C55" s="829"/>
      <c r="D55" s="829"/>
      <c r="E55" s="2"/>
      <c r="F55" s="2"/>
      <c r="G55" s="2"/>
      <c r="H55" s="2"/>
    </row>
    <row r="56" spans="1:17" s="73" customFormat="1" ht="11.25" customHeight="1" x14ac:dyDescent="0.2">
      <c r="A56" s="728" t="s">
        <v>194</v>
      </c>
      <c r="B56" s="728"/>
      <c r="C56" s="728"/>
      <c r="D56" s="728"/>
      <c r="E56" s="728"/>
      <c r="F56" s="728"/>
      <c r="G56" s="728"/>
      <c r="H56" s="728"/>
    </row>
    <row r="57" spans="1:17" ht="36" customHeight="1" x14ac:dyDescent="0.2">
      <c r="A57" s="721" t="s">
        <v>202</v>
      </c>
      <c r="B57" s="721"/>
      <c r="C57" s="721"/>
      <c r="D57" s="721"/>
      <c r="E57" s="721"/>
      <c r="F57" s="721"/>
      <c r="G57" s="721"/>
      <c r="H57" s="721"/>
      <c r="J57" s="259"/>
      <c r="K57" s="259"/>
      <c r="L57" s="259"/>
      <c r="M57" s="259"/>
      <c r="N57" s="259"/>
      <c r="O57" s="259"/>
      <c r="P57" s="259"/>
      <c r="Q57" s="259"/>
    </row>
    <row r="58" spans="1:17" s="258" customFormat="1" ht="25.5" customHeight="1" x14ac:dyDescent="0.2">
      <c r="A58" s="713" t="s">
        <v>201</v>
      </c>
      <c r="B58" s="713"/>
      <c r="C58" s="713"/>
      <c r="D58" s="713"/>
      <c r="E58" s="713"/>
      <c r="F58" s="713"/>
      <c r="G58" s="713"/>
      <c r="H58" s="713"/>
    </row>
    <row r="59" spans="1:17" s="233" customFormat="1" ht="11.25" customHeight="1" x14ac:dyDescent="0.2">
      <c r="A59" s="727" t="s">
        <v>195</v>
      </c>
      <c r="B59" s="727"/>
      <c r="C59" s="727"/>
      <c r="D59" s="727"/>
      <c r="E59" s="2"/>
      <c r="F59" s="2"/>
      <c r="G59" s="2"/>
      <c r="H59" s="2"/>
    </row>
    <row r="60" spans="1:17" ht="11.25" customHeight="1" x14ac:dyDescent="0.2">
      <c r="A60" s="727" t="s">
        <v>196</v>
      </c>
      <c r="B60" s="727"/>
      <c r="C60" s="727"/>
      <c r="D60" s="727"/>
      <c r="E60" s="727"/>
      <c r="F60" s="727"/>
      <c r="G60" s="257"/>
      <c r="H60" s="257"/>
    </row>
    <row r="61" spans="1:17" ht="24" customHeight="1" x14ac:dyDescent="0.2">
      <c r="A61" s="830" t="s">
        <v>197</v>
      </c>
      <c r="B61" s="830"/>
      <c r="C61" s="830"/>
      <c r="D61" s="830"/>
      <c r="E61" s="830"/>
      <c r="F61" s="830"/>
      <c r="G61" s="830"/>
      <c r="H61" s="830"/>
    </row>
    <row r="62" spans="1:17" ht="22.5" customHeight="1" x14ac:dyDescent="0.2">
      <c r="A62" s="713" t="s">
        <v>200</v>
      </c>
      <c r="B62" s="713"/>
      <c r="C62" s="713"/>
      <c r="D62" s="713"/>
      <c r="E62" s="713"/>
      <c r="F62" s="713"/>
      <c r="G62" s="713"/>
      <c r="H62" s="713"/>
    </row>
    <row r="63" spans="1:17" x14ac:dyDescent="0.2">
      <c r="A63" s="727" t="s">
        <v>199</v>
      </c>
      <c r="B63" s="727"/>
      <c r="C63" s="727"/>
      <c r="D63" s="727"/>
      <c r="E63" s="727"/>
      <c r="F63" s="727"/>
      <c r="G63" s="257"/>
      <c r="H63" s="257"/>
    </row>
    <row r="64" spans="1:17" ht="39" customHeight="1" x14ac:dyDescent="0.2">
      <c r="A64" s="715" t="s">
        <v>198</v>
      </c>
      <c r="B64" s="715"/>
      <c r="C64" s="715"/>
      <c r="D64" s="715"/>
      <c r="E64" s="715"/>
      <c r="F64" s="715"/>
      <c r="G64" s="715"/>
      <c r="H64" s="715"/>
    </row>
    <row r="68" spans="1:1" x14ac:dyDescent="0.2">
      <c r="A68" s="101"/>
    </row>
  </sheetData>
  <mergeCells count="14">
    <mergeCell ref="A1:H1"/>
    <mergeCell ref="B5:B6"/>
    <mergeCell ref="D5:H5"/>
    <mergeCell ref="A54:D54"/>
    <mergeCell ref="A61:H61"/>
    <mergeCell ref="A62:H62"/>
    <mergeCell ref="A63:F63"/>
    <mergeCell ref="A64:H64"/>
    <mergeCell ref="A55:D55"/>
    <mergeCell ref="A56:H56"/>
    <mergeCell ref="A57:H57"/>
    <mergeCell ref="A58:H58"/>
    <mergeCell ref="A59:D59"/>
    <mergeCell ref="A60:F6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6" tint="0.39997558519241921"/>
  </sheetPr>
  <dimension ref="A1:M28"/>
  <sheetViews>
    <sheetView workbookViewId="0">
      <selection sqref="A1:L1"/>
    </sheetView>
  </sheetViews>
  <sheetFormatPr defaultRowHeight="11.25" x14ac:dyDescent="0.2"/>
  <cols>
    <col min="1" max="1" width="35.140625" style="600" customWidth="1"/>
    <col min="2" max="2" width="7" style="582" customWidth="1"/>
    <col min="3" max="4" width="9.5703125" style="583" customWidth="1"/>
    <col min="5" max="10" width="9.5703125" style="585" customWidth="1"/>
    <col min="11" max="11" width="6.5703125" style="585" customWidth="1"/>
    <col min="12" max="12" width="6.28515625" style="582" customWidth="1"/>
    <col min="13" max="256" width="9.140625" style="582"/>
    <col min="257" max="257" width="38.7109375" style="582" customWidth="1"/>
    <col min="258" max="258" width="10.42578125" style="582" customWidth="1"/>
    <col min="259" max="266" width="10.85546875" style="582" customWidth="1"/>
    <col min="267" max="267" width="9.85546875" style="582" customWidth="1"/>
    <col min="268" max="268" width="9" style="582" customWidth="1"/>
    <col min="269" max="512" width="9.140625" style="582"/>
    <col min="513" max="513" width="38.7109375" style="582" customWidth="1"/>
    <col min="514" max="514" width="10.42578125" style="582" customWidth="1"/>
    <col min="515" max="522" width="10.85546875" style="582" customWidth="1"/>
    <col min="523" max="523" width="9.85546875" style="582" customWidth="1"/>
    <col min="524" max="524" width="9" style="582" customWidth="1"/>
    <col min="525" max="768" width="9.140625" style="582"/>
    <col min="769" max="769" width="38.7109375" style="582" customWidth="1"/>
    <col min="770" max="770" width="10.42578125" style="582" customWidth="1"/>
    <col min="771" max="778" width="10.85546875" style="582" customWidth="1"/>
    <col min="779" max="779" width="9.85546875" style="582" customWidth="1"/>
    <col min="780" max="780" width="9" style="582" customWidth="1"/>
    <col min="781" max="1024" width="9.140625" style="582"/>
    <col min="1025" max="1025" width="38.7109375" style="582" customWidth="1"/>
    <col min="1026" max="1026" width="10.42578125" style="582" customWidth="1"/>
    <col min="1027" max="1034" width="10.85546875" style="582" customWidth="1"/>
    <col min="1035" max="1035" width="9.85546875" style="582" customWidth="1"/>
    <col min="1036" max="1036" width="9" style="582" customWidth="1"/>
    <col min="1037" max="1280" width="9.140625" style="582"/>
    <col min="1281" max="1281" width="38.7109375" style="582" customWidth="1"/>
    <col min="1282" max="1282" width="10.42578125" style="582" customWidth="1"/>
    <col min="1283" max="1290" width="10.85546875" style="582" customWidth="1"/>
    <col min="1291" max="1291" width="9.85546875" style="582" customWidth="1"/>
    <col min="1292" max="1292" width="9" style="582" customWidth="1"/>
    <col min="1293" max="1536" width="9.140625" style="582"/>
    <col min="1537" max="1537" width="38.7109375" style="582" customWidth="1"/>
    <col min="1538" max="1538" width="10.42578125" style="582" customWidth="1"/>
    <col min="1539" max="1546" width="10.85546875" style="582" customWidth="1"/>
    <col min="1547" max="1547" width="9.85546875" style="582" customWidth="1"/>
    <col min="1548" max="1548" width="9" style="582" customWidth="1"/>
    <col min="1549" max="1792" width="9.140625" style="582"/>
    <col min="1793" max="1793" width="38.7109375" style="582" customWidth="1"/>
    <col min="1794" max="1794" width="10.42578125" style="582" customWidth="1"/>
    <col min="1795" max="1802" width="10.85546875" style="582" customWidth="1"/>
    <col min="1803" max="1803" width="9.85546875" style="582" customWidth="1"/>
    <col min="1804" max="1804" width="9" style="582" customWidth="1"/>
    <col min="1805" max="2048" width="9.140625" style="582"/>
    <col min="2049" max="2049" width="38.7109375" style="582" customWidth="1"/>
    <col min="2050" max="2050" width="10.42578125" style="582" customWidth="1"/>
    <col min="2051" max="2058" width="10.85546875" style="582" customWidth="1"/>
    <col min="2059" max="2059" width="9.85546875" style="582" customWidth="1"/>
    <col min="2060" max="2060" width="9" style="582" customWidth="1"/>
    <col min="2061" max="2304" width="9.140625" style="582"/>
    <col min="2305" max="2305" width="38.7109375" style="582" customWidth="1"/>
    <col min="2306" max="2306" width="10.42578125" style="582" customWidth="1"/>
    <col min="2307" max="2314" width="10.85546875" style="582" customWidth="1"/>
    <col min="2315" max="2315" width="9.85546875" style="582" customWidth="1"/>
    <col min="2316" max="2316" width="9" style="582" customWidth="1"/>
    <col min="2317" max="2560" width="9.140625" style="582"/>
    <col min="2561" max="2561" width="38.7109375" style="582" customWidth="1"/>
    <col min="2562" max="2562" width="10.42578125" style="582" customWidth="1"/>
    <col min="2563" max="2570" width="10.85546875" style="582" customWidth="1"/>
    <col min="2571" max="2571" width="9.85546875" style="582" customWidth="1"/>
    <col min="2572" max="2572" width="9" style="582" customWidth="1"/>
    <col min="2573" max="2816" width="9.140625" style="582"/>
    <col min="2817" max="2817" width="38.7109375" style="582" customWidth="1"/>
    <col min="2818" max="2818" width="10.42578125" style="582" customWidth="1"/>
    <col min="2819" max="2826" width="10.85546875" style="582" customWidth="1"/>
    <col min="2827" max="2827" width="9.85546875" style="582" customWidth="1"/>
    <col min="2828" max="2828" width="9" style="582" customWidth="1"/>
    <col min="2829" max="3072" width="9.140625" style="582"/>
    <col min="3073" max="3073" width="38.7109375" style="582" customWidth="1"/>
    <col min="3074" max="3074" width="10.42578125" style="582" customWidth="1"/>
    <col min="3075" max="3082" width="10.85546875" style="582" customWidth="1"/>
    <col min="3083" max="3083" width="9.85546875" style="582" customWidth="1"/>
    <col min="3084" max="3084" width="9" style="582" customWidth="1"/>
    <col min="3085" max="3328" width="9.140625" style="582"/>
    <col min="3329" max="3329" width="38.7109375" style="582" customWidth="1"/>
    <col min="3330" max="3330" width="10.42578125" style="582" customWidth="1"/>
    <col min="3331" max="3338" width="10.85546875" style="582" customWidth="1"/>
    <col min="3339" max="3339" width="9.85546875" style="582" customWidth="1"/>
    <col min="3340" max="3340" width="9" style="582" customWidth="1"/>
    <col min="3341" max="3584" width="9.140625" style="582"/>
    <col min="3585" max="3585" width="38.7109375" style="582" customWidth="1"/>
    <col min="3586" max="3586" width="10.42578125" style="582" customWidth="1"/>
    <col min="3587" max="3594" width="10.85546875" style="582" customWidth="1"/>
    <col min="3595" max="3595" width="9.85546875" style="582" customWidth="1"/>
    <col min="3596" max="3596" width="9" style="582" customWidth="1"/>
    <col min="3597" max="3840" width="9.140625" style="582"/>
    <col min="3841" max="3841" width="38.7109375" style="582" customWidth="1"/>
    <col min="3842" max="3842" width="10.42578125" style="582" customWidth="1"/>
    <col min="3843" max="3850" width="10.85546875" style="582" customWidth="1"/>
    <col min="3851" max="3851" width="9.85546875" style="582" customWidth="1"/>
    <col min="3852" max="3852" width="9" style="582" customWidth="1"/>
    <col min="3853" max="4096" width="9.140625" style="582"/>
    <col min="4097" max="4097" width="38.7109375" style="582" customWidth="1"/>
    <col min="4098" max="4098" width="10.42578125" style="582" customWidth="1"/>
    <col min="4099" max="4106" width="10.85546875" style="582" customWidth="1"/>
    <col min="4107" max="4107" width="9.85546875" style="582" customWidth="1"/>
    <col min="4108" max="4108" width="9" style="582" customWidth="1"/>
    <col min="4109" max="4352" width="9.140625" style="582"/>
    <col min="4353" max="4353" width="38.7109375" style="582" customWidth="1"/>
    <col min="4354" max="4354" width="10.42578125" style="582" customWidth="1"/>
    <col min="4355" max="4362" width="10.85546875" style="582" customWidth="1"/>
    <col min="4363" max="4363" width="9.85546875" style="582" customWidth="1"/>
    <col min="4364" max="4364" width="9" style="582" customWidth="1"/>
    <col min="4365" max="4608" width="9.140625" style="582"/>
    <col min="4609" max="4609" width="38.7109375" style="582" customWidth="1"/>
    <col min="4610" max="4610" width="10.42578125" style="582" customWidth="1"/>
    <col min="4611" max="4618" width="10.85546875" style="582" customWidth="1"/>
    <col min="4619" max="4619" width="9.85546875" style="582" customWidth="1"/>
    <col min="4620" max="4620" width="9" style="582" customWidth="1"/>
    <col min="4621" max="4864" width="9.140625" style="582"/>
    <col min="4865" max="4865" width="38.7109375" style="582" customWidth="1"/>
    <col min="4866" max="4866" width="10.42578125" style="582" customWidth="1"/>
    <col min="4867" max="4874" width="10.85546875" style="582" customWidth="1"/>
    <col min="4875" max="4875" width="9.85546875" style="582" customWidth="1"/>
    <col min="4876" max="4876" width="9" style="582" customWidth="1"/>
    <col min="4877" max="5120" width="9.140625" style="582"/>
    <col min="5121" max="5121" width="38.7109375" style="582" customWidth="1"/>
    <col min="5122" max="5122" width="10.42578125" style="582" customWidth="1"/>
    <col min="5123" max="5130" width="10.85546875" style="582" customWidth="1"/>
    <col min="5131" max="5131" width="9.85546875" style="582" customWidth="1"/>
    <col min="5132" max="5132" width="9" style="582" customWidth="1"/>
    <col min="5133" max="5376" width="9.140625" style="582"/>
    <col min="5377" max="5377" width="38.7109375" style="582" customWidth="1"/>
    <col min="5378" max="5378" width="10.42578125" style="582" customWidth="1"/>
    <col min="5379" max="5386" width="10.85546875" style="582" customWidth="1"/>
    <col min="5387" max="5387" width="9.85546875" style="582" customWidth="1"/>
    <col min="5388" max="5388" width="9" style="582" customWidth="1"/>
    <col min="5389" max="5632" width="9.140625" style="582"/>
    <col min="5633" max="5633" width="38.7109375" style="582" customWidth="1"/>
    <col min="5634" max="5634" width="10.42578125" style="582" customWidth="1"/>
    <col min="5635" max="5642" width="10.85546875" style="582" customWidth="1"/>
    <col min="5643" max="5643" width="9.85546875" style="582" customWidth="1"/>
    <col min="5644" max="5644" width="9" style="582" customWidth="1"/>
    <col min="5645" max="5888" width="9.140625" style="582"/>
    <col min="5889" max="5889" width="38.7109375" style="582" customWidth="1"/>
    <col min="5890" max="5890" width="10.42578125" style="582" customWidth="1"/>
    <col min="5891" max="5898" width="10.85546875" style="582" customWidth="1"/>
    <col min="5899" max="5899" width="9.85546875" style="582" customWidth="1"/>
    <col min="5900" max="5900" width="9" style="582" customWidth="1"/>
    <col min="5901" max="6144" width="9.140625" style="582"/>
    <col min="6145" max="6145" width="38.7109375" style="582" customWidth="1"/>
    <col min="6146" max="6146" width="10.42578125" style="582" customWidth="1"/>
    <col min="6147" max="6154" width="10.85546875" style="582" customWidth="1"/>
    <col min="6155" max="6155" width="9.85546875" style="582" customWidth="1"/>
    <col min="6156" max="6156" width="9" style="582" customWidth="1"/>
    <col min="6157" max="6400" width="9.140625" style="582"/>
    <col min="6401" max="6401" width="38.7109375" style="582" customWidth="1"/>
    <col min="6402" max="6402" width="10.42578125" style="582" customWidth="1"/>
    <col min="6403" max="6410" width="10.85546875" style="582" customWidth="1"/>
    <col min="6411" max="6411" width="9.85546875" style="582" customWidth="1"/>
    <col min="6412" max="6412" width="9" style="582" customWidth="1"/>
    <col min="6413" max="6656" width="9.140625" style="582"/>
    <col min="6657" max="6657" width="38.7109375" style="582" customWidth="1"/>
    <col min="6658" max="6658" width="10.42578125" style="582" customWidth="1"/>
    <col min="6659" max="6666" width="10.85546875" style="582" customWidth="1"/>
    <col min="6667" max="6667" width="9.85546875" style="582" customWidth="1"/>
    <col min="6668" max="6668" width="9" style="582" customWidth="1"/>
    <col min="6669" max="6912" width="9.140625" style="582"/>
    <col min="6913" max="6913" width="38.7109375" style="582" customWidth="1"/>
    <col min="6914" max="6914" width="10.42578125" style="582" customWidth="1"/>
    <col min="6915" max="6922" width="10.85546875" style="582" customWidth="1"/>
    <col min="6923" max="6923" width="9.85546875" style="582" customWidth="1"/>
    <col min="6924" max="6924" width="9" style="582" customWidth="1"/>
    <col min="6925" max="7168" width="9.140625" style="582"/>
    <col min="7169" max="7169" width="38.7109375" style="582" customWidth="1"/>
    <col min="7170" max="7170" width="10.42578125" style="582" customWidth="1"/>
    <col min="7171" max="7178" width="10.85546875" style="582" customWidth="1"/>
    <col min="7179" max="7179" width="9.85546875" style="582" customWidth="1"/>
    <col min="7180" max="7180" width="9" style="582" customWidth="1"/>
    <col min="7181" max="7424" width="9.140625" style="582"/>
    <col min="7425" max="7425" width="38.7109375" style="582" customWidth="1"/>
    <col min="7426" max="7426" width="10.42578125" style="582" customWidth="1"/>
    <col min="7427" max="7434" width="10.85546875" style="582" customWidth="1"/>
    <col min="7435" max="7435" width="9.85546875" style="582" customWidth="1"/>
    <col min="7436" max="7436" width="9" style="582" customWidth="1"/>
    <col min="7437" max="7680" width="9.140625" style="582"/>
    <col min="7681" max="7681" width="38.7109375" style="582" customWidth="1"/>
    <col min="7682" max="7682" width="10.42578125" style="582" customWidth="1"/>
    <col min="7683" max="7690" width="10.85546875" style="582" customWidth="1"/>
    <col min="7691" max="7691" width="9.85546875" style="582" customWidth="1"/>
    <col min="7692" max="7692" width="9" style="582" customWidth="1"/>
    <col min="7693" max="7936" width="9.140625" style="582"/>
    <col min="7937" max="7937" width="38.7109375" style="582" customWidth="1"/>
    <col min="7938" max="7938" width="10.42578125" style="582" customWidth="1"/>
    <col min="7939" max="7946" width="10.85546875" style="582" customWidth="1"/>
    <col min="7947" max="7947" width="9.85546875" style="582" customWidth="1"/>
    <col min="7948" max="7948" width="9" style="582" customWidth="1"/>
    <col min="7949" max="8192" width="9.140625" style="582"/>
    <col min="8193" max="8193" width="38.7109375" style="582" customWidth="1"/>
    <col min="8194" max="8194" width="10.42578125" style="582" customWidth="1"/>
    <col min="8195" max="8202" width="10.85546875" style="582" customWidth="1"/>
    <col min="8203" max="8203" width="9.85546875" style="582" customWidth="1"/>
    <col min="8204" max="8204" width="9" style="582" customWidth="1"/>
    <col min="8205" max="8448" width="9.140625" style="582"/>
    <col min="8449" max="8449" width="38.7109375" style="582" customWidth="1"/>
    <col min="8450" max="8450" width="10.42578125" style="582" customWidth="1"/>
    <col min="8451" max="8458" width="10.85546875" style="582" customWidth="1"/>
    <col min="8459" max="8459" width="9.85546875" style="582" customWidth="1"/>
    <col min="8460" max="8460" width="9" style="582" customWidth="1"/>
    <col min="8461" max="8704" width="9.140625" style="582"/>
    <col min="8705" max="8705" width="38.7109375" style="582" customWidth="1"/>
    <col min="8706" max="8706" width="10.42578125" style="582" customWidth="1"/>
    <col min="8707" max="8714" width="10.85546875" style="582" customWidth="1"/>
    <col min="8715" max="8715" width="9.85546875" style="582" customWidth="1"/>
    <col min="8716" max="8716" width="9" style="582" customWidth="1"/>
    <col min="8717" max="8960" width="9.140625" style="582"/>
    <col min="8961" max="8961" width="38.7109375" style="582" customWidth="1"/>
    <col min="8962" max="8962" width="10.42578125" style="582" customWidth="1"/>
    <col min="8963" max="8970" width="10.85546875" style="582" customWidth="1"/>
    <col min="8971" max="8971" width="9.85546875" style="582" customWidth="1"/>
    <col min="8972" max="8972" width="9" style="582" customWidth="1"/>
    <col min="8973" max="9216" width="9.140625" style="582"/>
    <col min="9217" max="9217" width="38.7109375" style="582" customWidth="1"/>
    <col min="9218" max="9218" width="10.42578125" style="582" customWidth="1"/>
    <col min="9219" max="9226" width="10.85546875" style="582" customWidth="1"/>
    <col min="9227" max="9227" width="9.85546875" style="582" customWidth="1"/>
    <col min="9228" max="9228" width="9" style="582" customWidth="1"/>
    <col min="9229" max="9472" width="9.140625" style="582"/>
    <col min="9473" max="9473" width="38.7109375" style="582" customWidth="1"/>
    <col min="9474" max="9474" width="10.42578125" style="582" customWidth="1"/>
    <col min="9475" max="9482" width="10.85546875" style="582" customWidth="1"/>
    <col min="9483" max="9483" width="9.85546875" style="582" customWidth="1"/>
    <col min="9484" max="9484" width="9" style="582" customWidth="1"/>
    <col min="9485" max="9728" width="9.140625" style="582"/>
    <col min="9729" max="9729" width="38.7109375" style="582" customWidth="1"/>
    <col min="9730" max="9730" width="10.42578125" style="582" customWidth="1"/>
    <col min="9731" max="9738" width="10.85546875" style="582" customWidth="1"/>
    <col min="9739" max="9739" width="9.85546875" style="582" customWidth="1"/>
    <col min="9740" max="9740" width="9" style="582" customWidth="1"/>
    <col min="9741" max="9984" width="9.140625" style="582"/>
    <col min="9985" max="9985" width="38.7109375" style="582" customWidth="1"/>
    <col min="9986" max="9986" width="10.42578125" style="582" customWidth="1"/>
    <col min="9987" max="9994" width="10.85546875" style="582" customWidth="1"/>
    <col min="9995" max="9995" width="9.85546875" style="582" customWidth="1"/>
    <col min="9996" max="9996" width="9" style="582" customWidth="1"/>
    <col min="9997" max="10240" width="9.140625" style="582"/>
    <col min="10241" max="10241" width="38.7109375" style="582" customWidth="1"/>
    <col min="10242" max="10242" width="10.42578125" style="582" customWidth="1"/>
    <col min="10243" max="10250" width="10.85546875" style="582" customWidth="1"/>
    <col min="10251" max="10251" width="9.85546875" style="582" customWidth="1"/>
    <col min="10252" max="10252" width="9" style="582" customWidth="1"/>
    <col min="10253" max="10496" width="9.140625" style="582"/>
    <col min="10497" max="10497" width="38.7109375" style="582" customWidth="1"/>
    <col min="10498" max="10498" width="10.42578125" style="582" customWidth="1"/>
    <col min="10499" max="10506" width="10.85546875" style="582" customWidth="1"/>
    <col min="10507" max="10507" width="9.85546875" style="582" customWidth="1"/>
    <col min="10508" max="10508" width="9" style="582" customWidth="1"/>
    <col min="10509" max="10752" width="9.140625" style="582"/>
    <col min="10753" max="10753" width="38.7109375" style="582" customWidth="1"/>
    <col min="10754" max="10754" width="10.42578125" style="582" customWidth="1"/>
    <col min="10755" max="10762" width="10.85546875" style="582" customWidth="1"/>
    <col min="10763" max="10763" width="9.85546875" style="582" customWidth="1"/>
    <col min="10764" max="10764" width="9" style="582" customWidth="1"/>
    <col min="10765" max="11008" width="9.140625" style="582"/>
    <col min="11009" max="11009" width="38.7109375" style="582" customWidth="1"/>
    <col min="11010" max="11010" width="10.42578125" style="582" customWidth="1"/>
    <col min="11011" max="11018" width="10.85546875" style="582" customWidth="1"/>
    <col min="11019" max="11019" width="9.85546875" style="582" customWidth="1"/>
    <col min="11020" max="11020" width="9" style="582" customWidth="1"/>
    <col min="11021" max="11264" width="9.140625" style="582"/>
    <col min="11265" max="11265" width="38.7109375" style="582" customWidth="1"/>
    <col min="11266" max="11266" width="10.42578125" style="582" customWidth="1"/>
    <col min="11267" max="11274" width="10.85546875" style="582" customWidth="1"/>
    <col min="11275" max="11275" width="9.85546875" style="582" customWidth="1"/>
    <col min="11276" max="11276" width="9" style="582" customWidth="1"/>
    <col min="11277" max="11520" width="9.140625" style="582"/>
    <col min="11521" max="11521" width="38.7109375" style="582" customWidth="1"/>
    <col min="11522" max="11522" width="10.42578125" style="582" customWidth="1"/>
    <col min="11523" max="11530" width="10.85546875" style="582" customWidth="1"/>
    <col min="11531" max="11531" width="9.85546875" style="582" customWidth="1"/>
    <col min="11532" max="11532" width="9" style="582" customWidth="1"/>
    <col min="11533" max="11776" width="9.140625" style="582"/>
    <col min="11777" max="11777" width="38.7109375" style="582" customWidth="1"/>
    <col min="11778" max="11778" width="10.42578125" style="582" customWidth="1"/>
    <col min="11779" max="11786" width="10.85546875" style="582" customWidth="1"/>
    <col min="11787" max="11787" width="9.85546875" style="582" customWidth="1"/>
    <col min="11788" max="11788" width="9" style="582" customWidth="1"/>
    <col min="11789" max="12032" width="9.140625" style="582"/>
    <col min="12033" max="12033" width="38.7109375" style="582" customWidth="1"/>
    <col min="12034" max="12034" width="10.42578125" style="582" customWidth="1"/>
    <col min="12035" max="12042" width="10.85546875" style="582" customWidth="1"/>
    <col min="12043" max="12043" width="9.85546875" style="582" customWidth="1"/>
    <col min="12044" max="12044" width="9" style="582" customWidth="1"/>
    <col min="12045" max="12288" width="9.140625" style="582"/>
    <col min="12289" max="12289" width="38.7109375" style="582" customWidth="1"/>
    <col min="12290" max="12290" width="10.42578125" style="582" customWidth="1"/>
    <col min="12291" max="12298" width="10.85546875" style="582" customWidth="1"/>
    <col min="12299" max="12299" width="9.85546875" style="582" customWidth="1"/>
    <col min="12300" max="12300" width="9" style="582" customWidth="1"/>
    <col min="12301" max="12544" width="9.140625" style="582"/>
    <col min="12545" max="12545" width="38.7109375" style="582" customWidth="1"/>
    <col min="12546" max="12546" width="10.42578125" style="582" customWidth="1"/>
    <col min="12547" max="12554" width="10.85546875" style="582" customWidth="1"/>
    <col min="12555" max="12555" width="9.85546875" style="582" customWidth="1"/>
    <col min="12556" max="12556" width="9" style="582" customWidth="1"/>
    <col min="12557" max="12800" width="9.140625" style="582"/>
    <col min="12801" max="12801" width="38.7109375" style="582" customWidth="1"/>
    <col min="12802" max="12802" width="10.42578125" style="582" customWidth="1"/>
    <col min="12803" max="12810" width="10.85546875" style="582" customWidth="1"/>
    <col min="12811" max="12811" width="9.85546875" style="582" customWidth="1"/>
    <col min="12812" max="12812" width="9" style="582" customWidth="1"/>
    <col min="12813" max="13056" width="9.140625" style="582"/>
    <col min="13057" max="13057" width="38.7109375" style="582" customWidth="1"/>
    <col min="13058" max="13058" width="10.42578125" style="582" customWidth="1"/>
    <col min="13059" max="13066" width="10.85546875" style="582" customWidth="1"/>
    <col min="13067" max="13067" width="9.85546875" style="582" customWidth="1"/>
    <col min="13068" max="13068" width="9" style="582" customWidth="1"/>
    <col min="13069" max="13312" width="9.140625" style="582"/>
    <col min="13313" max="13313" width="38.7109375" style="582" customWidth="1"/>
    <col min="13314" max="13314" width="10.42578125" style="582" customWidth="1"/>
    <col min="13315" max="13322" width="10.85546875" style="582" customWidth="1"/>
    <col min="13323" max="13323" width="9.85546875" style="582" customWidth="1"/>
    <col min="13324" max="13324" width="9" style="582" customWidth="1"/>
    <col min="13325" max="13568" width="9.140625" style="582"/>
    <col min="13569" max="13569" width="38.7109375" style="582" customWidth="1"/>
    <col min="13570" max="13570" width="10.42578125" style="582" customWidth="1"/>
    <col min="13571" max="13578" width="10.85546875" style="582" customWidth="1"/>
    <col min="13579" max="13579" width="9.85546875" style="582" customWidth="1"/>
    <col min="13580" max="13580" width="9" style="582" customWidth="1"/>
    <col min="13581" max="13824" width="9.140625" style="582"/>
    <col min="13825" max="13825" width="38.7109375" style="582" customWidth="1"/>
    <col min="13826" max="13826" width="10.42578125" style="582" customWidth="1"/>
    <col min="13827" max="13834" width="10.85546875" style="582" customWidth="1"/>
    <col min="13835" max="13835" width="9.85546875" style="582" customWidth="1"/>
    <col min="13836" max="13836" width="9" style="582" customWidth="1"/>
    <col min="13837" max="14080" width="9.140625" style="582"/>
    <col min="14081" max="14081" width="38.7109375" style="582" customWidth="1"/>
    <col min="14082" max="14082" width="10.42578125" style="582" customWidth="1"/>
    <col min="14083" max="14090" width="10.85546875" style="582" customWidth="1"/>
    <col min="14091" max="14091" width="9.85546875" style="582" customWidth="1"/>
    <col min="14092" max="14092" width="9" style="582" customWidth="1"/>
    <col min="14093" max="14336" width="9.140625" style="582"/>
    <col min="14337" max="14337" width="38.7109375" style="582" customWidth="1"/>
    <col min="14338" max="14338" width="10.42578125" style="582" customWidth="1"/>
    <col min="14339" max="14346" width="10.85546875" style="582" customWidth="1"/>
    <col min="14347" max="14347" width="9.85546875" style="582" customWidth="1"/>
    <col min="14348" max="14348" width="9" style="582" customWidth="1"/>
    <col min="14349" max="14592" width="9.140625" style="582"/>
    <col min="14593" max="14593" width="38.7109375" style="582" customWidth="1"/>
    <col min="14594" max="14594" width="10.42578125" style="582" customWidth="1"/>
    <col min="14595" max="14602" width="10.85546875" style="582" customWidth="1"/>
    <col min="14603" max="14603" width="9.85546875" style="582" customWidth="1"/>
    <col min="14604" max="14604" width="9" style="582" customWidth="1"/>
    <col min="14605" max="14848" width="9.140625" style="582"/>
    <col min="14849" max="14849" width="38.7109375" style="582" customWidth="1"/>
    <col min="14850" max="14850" width="10.42578125" style="582" customWidth="1"/>
    <col min="14851" max="14858" width="10.85546875" style="582" customWidth="1"/>
    <col min="14859" max="14859" width="9.85546875" style="582" customWidth="1"/>
    <col min="14860" max="14860" width="9" style="582" customWidth="1"/>
    <col min="14861" max="15104" width="9.140625" style="582"/>
    <col min="15105" max="15105" width="38.7109375" style="582" customWidth="1"/>
    <col min="15106" max="15106" width="10.42578125" style="582" customWidth="1"/>
    <col min="15107" max="15114" width="10.85546875" style="582" customWidth="1"/>
    <col min="15115" max="15115" width="9.85546875" style="582" customWidth="1"/>
    <col min="15116" max="15116" width="9" style="582" customWidth="1"/>
    <col min="15117" max="15360" width="9.140625" style="582"/>
    <col min="15361" max="15361" width="38.7109375" style="582" customWidth="1"/>
    <col min="15362" max="15362" width="10.42578125" style="582" customWidth="1"/>
    <col min="15363" max="15370" width="10.85546875" style="582" customWidth="1"/>
    <col min="15371" max="15371" width="9.85546875" style="582" customWidth="1"/>
    <col min="15372" max="15372" width="9" style="582" customWidth="1"/>
    <col min="15373" max="15616" width="9.140625" style="582"/>
    <col min="15617" max="15617" width="38.7109375" style="582" customWidth="1"/>
    <col min="15618" max="15618" width="10.42578125" style="582" customWidth="1"/>
    <col min="15619" max="15626" width="10.85546875" style="582" customWidth="1"/>
    <col min="15627" max="15627" width="9.85546875" style="582" customWidth="1"/>
    <col min="15628" max="15628" width="9" style="582" customWidth="1"/>
    <col min="15629" max="15872" width="9.140625" style="582"/>
    <col min="15873" max="15873" width="38.7109375" style="582" customWidth="1"/>
    <col min="15874" max="15874" width="10.42578125" style="582" customWidth="1"/>
    <col min="15875" max="15882" width="10.85546875" style="582" customWidth="1"/>
    <col min="15883" max="15883" width="9.85546875" style="582" customWidth="1"/>
    <col min="15884" max="15884" width="9" style="582" customWidth="1"/>
    <col min="15885" max="16128" width="9.140625" style="582"/>
    <col min="16129" max="16129" width="38.7109375" style="582" customWidth="1"/>
    <col min="16130" max="16130" width="10.42578125" style="582" customWidth="1"/>
    <col min="16131" max="16138" width="10.85546875" style="582" customWidth="1"/>
    <col min="16139" max="16139" width="9.85546875" style="582" customWidth="1"/>
    <col min="16140" max="16140" width="9" style="582" customWidth="1"/>
    <col min="16141" max="16384" width="9.140625" style="582"/>
  </cols>
  <sheetData>
    <row r="1" spans="1:12" ht="13.5" x14ac:dyDescent="0.2">
      <c r="A1" s="834" t="s">
        <v>572</v>
      </c>
      <c r="B1" s="834"/>
      <c r="C1" s="834"/>
      <c r="D1" s="834"/>
      <c r="E1" s="834"/>
      <c r="F1" s="834"/>
      <c r="G1" s="834"/>
      <c r="H1" s="834"/>
      <c r="I1" s="834"/>
      <c r="J1" s="834"/>
      <c r="K1" s="834"/>
      <c r="L1" s="834"/>
    </row>
    <row r="2" spans="1:12" ht="12" x14ac:dyDescent="0.2">
      <c r="A2" s="835" t="s">
        <v>503</v>
      </c>
      <c r="B2" s="835"/>
      <c r="E2" s="584"/>
    </row>
    <row r="3" spans="1:12" ht="12" x14ac:dyDescent="0.2">
      <c r="A3" s="586" t="s">
        <v>3</v>
      </c>
      <c r="B3" s="587"/>
      <c r="E3" s="584"/>
    </row>
    <row r="4" spans="1:12" ht="12.75" x14ac:dyDescent="0.2">
      <c r="A4" s="588"/>
      <c r="B4" s="589"/>
      <c r="C4" s="590"/>
      <c r="D4" s="590"/>
      <c r="E4" s="591"/>
      <c r="F4" s="591"/>
      <c r="G4" s="591"/>
      <c r="H4" s="591"/>
      <c r="I4" s="591"/>
      <c r="J4" s="591"/>
      <c r="K4" s="591"/>
      <c r="L4" s="592"/>
    </row>
    <row r="5" spans="1:12" x14ac:dyDescent="0.2">
      <c r="A5" s="593"/>
      <c r="B5" s="594" t="s">
        <v>539</v>
      </c>
      <c r="C5" s="595"/>
      <c r="D5" s="595"/>
      <c r="E5" s="595"/>
      <c r="F5" s="595"/>
      <c r="G5" s="595"/>
      <c r="H5" s="595"/>
      <c r="I5" s="595"/>
      <c r="J5" s="595"/>
      <c r="K5" s="595"/>
      <c r="L5" s="596"/>
    </row>
    <row r="6" spans="1:12" ht="37.5" customHeight="1" x14ac:dyDescent="0.2">
      <c r="A6" s="597"/>
      <c r="B6" s="598" t="s">
        <v>540</v>
      </c>
      <c r="C6" s="599" t="s">
        <v>541</v>
      </c>
      <c r="D6" s="599" t="s">
        <v>542</v>
      </c>
      <c r="E6" s="599" t="s">
        <v>543</v>
      </c>
      <c r="F6" s="599" t="s">
        <v>544</v>
      </c>
      <c r="G6" s="599" t="s">
        <v>545</v>
      </c>
      <c r="H6" s="599" t="s">
        <v>546</v>
      </c>
      <c r="I6" s="599" t="s">
        <v>547</v>
      </c>
      <c r="J6" s="599" t="s">
        <v>548</v>
      </c>
      <c r="K6" s="599" t="s">
        <v>549</v>
      </c>
      <c r="L6" s="599" t="s">
        <v>47</v>
      </c>
    </row>
    <row r="7" spans="1:12" x14ac:dyDescent="0.2">
      <c r="B7" s="601"/>
      <c r="C7" s="602"/>
      <c r="D7" s="602"/>
      <c r="E7" s="603"/>
      <c r="F7" s="603"/>
      <c r="G7" s="603"/>
      <c r="H7" s="602"/>
      <c r="I7" s="602"/>
      <c r="J7" s="602"/>
      <c r="K7" s="602"/>
    </row>
    <row r="8" spans="1:12" x14ac:dyDescent="0.2">
      <c r="A8" s="604" t="s">
        <v>536</v>
      </c>
      <c r="B8" s="705">
        <v>542</v>
      </c>
      <c r="C8" s="705">
        <v>840</v>
      </c>
      <c r="D8" s="705">
        <v>656</v>
      </c>
      <c r="E8" s="705">
        <v>442</v>
      </c>
      <c r="F8" s="705">
        <v>224</v>
      </c>
      <c r="G8" s="705">
        <v>78</v>
      </c>
      <c r="H8" s="705">
        <v>60</v>
      </c>
      <c r="I8" s="705">
        <v>39</v>
      </c>
      <c r="J8" s="705">
        <v>35</v>
      </c>
      <c r="K8" s="705">
        <v>36</v>
      </c>
      <c r="L8" s="705">
        <v>2952</v>
      </c>
    </row>
    <row r="9" spans="1:12" x14ac:dyDescent="0.2">
      <c r="A9" s="604"/>
      <c r="B9" s="706"/>
      <c r="C9" s="706"/>
      <c r="D9" s="706"/>
      <c r="E9" s="706"/>
      <c r="F9" s="706"/>
      <c r="G9" s="706"/>
      <c r="H9" s="706"/>
      <c r="I9" s="706"/>
      <c r="J9" s="706"/>
      <c r="K9" s="706"/>
      <c r="L9" s="706"/>
    </row>
    <row r="10" spans="1:12" x14ac:dyDescent="0.2">
      <c r="A10" s="605" t="s">
        <v>550</v>
      </c>
      <c r="B10" s="705">
        <v>220</v>
      </c>
      <c r="C10" s="705">
        <v>417</v>
      </c>
      <c r="D10" s="705">
        <v>314</v>
      </c>
      <c r="E10" s="705">
        <v>194</v>
      </c>
      <c r="F10" s="705">
        <v>92</v>
      </c>
      <c r="G10" s="705">
        <v>17</v>
      </c>
      <c r="H10" s="705">
        <v>13</v>
      </c>
      <c r="I10" s="705">
        <v>7</v>
      </c>
      <c r="J10" s="705">
        <v>6</v>
      </c>
      <c r="K10" s="705">
        <v>8</v>
      </c>
      <c r="L10" s="705">
        <v>1288</v>
      </c>
    </row>
    <row r="11" spans="1:12" x14ac:dyDescent="0.2">
      <c r="A11" s="605"/>
      <c r="B11" s="706"/>
      <c r="C11" s="706"/>
      <c r="D11" s="706"/>
      <c r="E11" s="706"/>
      <c r="F11" s="706"/>
      <c r="G11" s="706"/>
      <c r="H11" s="706"/>
      <c r="I11" s="706"/>
      <c r="J11" s="706"/>
      <c r="K11" s="706"/>
      <c r="L11" s="706"/>
    </row>
    <row r="12" spans="1:12" x14ac:dyDescent="0.2">
      <c r="A12" s="605" t="s">
        <v>537</v>
      </c>
      <c r="B12" s="705">
        <v>322</v>
      </c>
      <c r="C12" s="705">
        <v>423</v>
      </c>
      <c r="D12" s="705">
        <v>341</v>
      </c>
      <c r="E12" s="705">
        <v>248</v>
      </c>
      <c r="F12" s="705">
        <v>132</v>
      </c>
      <c r="G12" s="705">
        <v>61</v>
      </c>
      <c r="H12" s="705">
        <v>46</v>
      </c>
      <c r="I12" s="705">
        <v>31</v>
      </c>
      <c r="J12" s="705">
        <v>29</v>
      </c>
      <c r="K12" s="705">
        <v>28</v>
      </c>
      <c r="L12" s="705">
        <v>1661</v>
      </c>
    </row>
    <row r="13" spans="1:12" x14ac:dyDescent="0.2">
      <c r="A13" s="606"/>
      <c r="B13" s="706"/>
      <c r="C13" s="706"/>
      <c r="D13" s="706"/>
      <c r="E13" s="706"/>
      <c r="F13" s="706"/>
      <c r="G13" s="706"/>
      <c r="H13" s="706"/>
      <c r="I13" s="706"/>
      <c r="J13" s="706"/>
      <c r="K13" s="706"/>
      <c r="L13" s="706"/>
    </row>
    <row r="14" spans="1:12" x14ac:dyDescent="0.2">
      <c r="A14" s="607" t="s">
        <v>551</v>
      </c>
      <c r="B14" s="705">
        <v>206</v>
      </c>
      <c r="C14" s="705">
        <v>150</v>
      </c>
      <c r="D14" s="705">
        <v>56</v>
      </c>
      <c r="E14" s="705" t="s">
        <v>675</v>
      </c>
      <c r="F14" s="705" t="s">
        <v>675</v>
      </c>
      <c r="G14" s="705">
        <v>4</v>
      </c>
      <c r="H14" s="705">
        <v>4</v>
      </c>
      <c r="I14" s="705" t="s">
        <v>675</v>
      </c>
      <c r="J14" s="705">
        <v>0</v>
      </c>
      <c r="K14" s="705">
        <v>0</v>
      </c>
      <c r="L14" s="705">
        <v>438</v>
      </c>
    </row>
    <row r="15" spans="1:12" x14ac:dyDescent="0.2">
      <c r="A15" s="607"/>
      <c r="B15" s="706"/>
      <c r="C15" s="706"/>
      <c r="D15" s="706"/>
      <c r="E15" s="706"/>
      <c r="F15" s="706"/>
      <c r="G15" s="706"/>
      <c r="H15" s="706"/>
      <c r="I15" s="706"/>
      <c r="J15" s="706"/>
      <c r="K15" s="706"/>
      <c r="L15" s="706"/>
    </row>
    <row r="16" spans="1:12" x14ac:dyDescent="0.2">
      <c r="A16" s="607" t="s">
        <v>552</v>
      </c>
      <c r="B16" s="705">
        <v>104</v>
      </c>
      <c r="C16" s="705">
        <v>269</v>
      </c>
      <c r="D16" s="705">
        <v>282</v>
      </c>
      <c r="E16" s="705">
        <v>233</v>
      </c>
      <c r="F16" s="705">
        <v>128</v>
      </c>
      <c r="G16" s="705" t="s">
        <v>675</v>
      </c>
      <c r="H16" s="705">
        <v>42</v>
      </c>
      <c r="I16" s="705" t="s">
        <v>675</v>
      </c>
      <c r="J16" s="705">
        <v>29</v>
      </c>
      <c r="K16" s="705">
        <v>28</v>
      </c>
      <c r="L16" s="705">
        <v>1200</v>
      </c>
    </row>
    <row r="17" spans="1:13" x14ac:dyDescent="0.2">
      <c r="A17" s="608"/>
      <c r="B17" s="706"/>
      <c r="C17" s="706"/>
      <c r="D17" s="706"/>
      <c r="E17" s="706"/>
      <c r="F17" s="706"/>
      <c r="G17" s="706"/>
      <c r="H17" s="706"/>
      <c r="I17" s="706"/>
      <c r="J17" s="706"/>
      <c r="K17" s="706"/>
      <c r="L17" s="706"/>
    </row>
    <row r="18" spans="1:13" x14ac:dyDescent="0.2">
      <c r="A18" s="607" t="s">
        <v>581</v>
      </c>
      <c r="B18" s="705">
        <v>12</v>
      </c>
      <c r="C18" s="705">
        <v>4</v>
      </c>
      <c r="D18" s="705">
        <v>3</v>
      </c>
      <c r="E18" s="705" t="s">
        <v>675</v>
      </c>
      <c r="F18" s="705" t="s">
        <v>675</v>
      </c>
      <c r="G18" s="705" t="s">
        <v>675</v>
      </c>
      <c r="H18" s="705">
        <v>0</v>
      </c>
      <c r="I18" s="705">
        <v>0</v>
      </c>
      <c r="J18" s="705">
        <v>0</v>
      </c>
      <c r="K18" s="705">
        <v>0</v>
      </c>
      <c r="L18" s="705">
        <v>23</v>
      </c>
    </row>
    <row r="19" spans="1:13" x14ac:dyDescent="0.2">
      <c r="A19" s="608"/>
      <c r="B19" s="706"/>
      <c r="C19" s="706"/>
      <c r="D19" s="706"/>
      <c r="E19" s="706"/>
      <c r="F19" s="706"/>
      <c r="G19" s="706"/>
      <c r="H19" s="706"/>
      <c r="I19" s="706"/>
      <c r="J19" s="706"/>
      <c r="K19" s="706"/>
      <c r="L19" s="706"/>
    </row>
    <row r="20" spans="1:13" x14ac:dyDescent="0.2">
      <c r="A20" s="604" t="s">
        <v>643</v>
      </c>
      <c r="B20" s="705">
        <v>425</v>
      </c>
      <c r="C20" s="705">
        <v>52</v>
      </c>
      <c r="D20" s="705">
        <v>46</v>
      </c>
      <c r="E20" s="705">
        <v>45</v>
      </c>
      <c r="F20" s="705">
        <v>37</v>
      </c>
      <c r="G20" s="705">
        <v>33</v>
      </c>
      <c r="H20" s="705">
        <v>40</v>
      </c>
      <c r="I20" s="705">
        <v>21</v>
      </c>
      <c r="J20" s="705" t="s">
        <v>675</v>
      </c>
      <c r="K20" s="705" t="s">
        <v>675</v>
      </c>
      <c r="L20" s="705">
        <v>713</v>
      </c>
    </row>
    <row r="21" spans="1:13" x14ac:dyDescent="0.2">
      <c r="A21" s="609"/>
      <c r="B21" s="610"/>
      <c r="C21" s="611"/>
      <c r="D21" s="611"/>
      <c r="E21" s="611"/>
      <c r="F21" s="611"/>
      <c r="G21" s="611"/>
      <c r="H21" s="611"/>
      <c r="I21" s="611"/>
      <c r="J21" s="611"/>
      <c r="K21" s="611"/>
      <c r="L21" s="612"/>
    </row>
    <row r="22" spans="1:13" s="634" customFormat="1" x14ac:dyDescent="0.2">
      <c r="A22" s="631"/>
      <c r="B22" s="635"/>
      <c r="C22" s="632"/>
      <c r="D22" s="632"/>
      <c r="E22" s="632"/>
      <c r="F22" s="632"/>
      <c r="G22" s="632"/>
      <c r="H22" s="632"/>
      <c r="I22" s="632"/>
      <c r="J22" s="632"/>
      <c r="K22" s="632"/>
      <c r="L22" s="633" t="s">
        <v>502</v>
      </c>
    </row>
    <row r="23" spans="1:13" s="634" customFormat="1" x14ac:dyDescent="0.2">
      <c r="A23" s="631"/>
      <c r="B23" s="635"/>
      <c r="C23" s="632"/>
      <c r="D23" s="632"/>
      <c r="E23" s="632"/>
      <c r="F23" s="632"/>
      <c r="G23" s="632"/>
      <c r="H23" s="632"/>
      <c r="I23" s="632"/>
      <c r="J23" s="632"/>
      <c r="K23" s="632"/>
      <c r="L23" s="633"/>
    </row>
    <row r="24" spans="1:13" ht="11.45" customHeight="1" x14ac:dyDescent="0.2">
      <c r="A24" s="715" t="s">
        <v>604</v>
      </c>
      <c r="B24" s="715"/>
      <c r="C24" s="715"/>
      <c r="D24" s="715"/>
      <c r="E24" s="715"/>
      <c r="F24" s="715"/>
      <c r="G24" s="715"/>
      <c r="H24" s="715"/>
      <c r="I24" s="715"/>
      <c r="J24" s="715"/>
      <c r="K24" s="715"/>
      <c r="L24" s="715"/>
    </row>
    <row r="25" spans="1:13" ht="22.5" customHeight="1" x14ac:dyDescent="0.2">
      <c r="A25" s="832" t="s">
        <v>570</v>
      </c>
      <c r="B25" s="832"/>
      <c r="C25" s="832"/>
      <c r="D25" s="832"/>
      <c r="E25" s="832"/>
      <c r="F25" s="832"/>
      <c r="G25" s="832"/>
      <c r="H25" s="832"/>
      <c r="I25" s="832"/>
      <c r="J25" s="832"/>
      <c r="K25" s="832"/>
      <c r="L25" s="832"/>
      <c r="M25" s="613"/>
    </row>
    <row r="26" spans="1:13" x14ac:dyDescent="0.2">
      <c r="A26" s="833" t="s">
        <v>553</v>
      </c>
      <c r="B26" s="833"/>
      <c r="C26" s="833"/>
      <c r="D26" s="833"/>
      <c r="E26" s="833"/>
      <c r="F26" s="833"/>
      <c r="G26" s="833"/>
      <c r="H26" s="833"/>
      <c r="I26" s="833"/>
      <c r="J26" s="833"/>
      <c r="K26" s="833"/>
      <c r="L26" s="833"/>
      <c r="M26" s="614"/>
    </row>
    <row r="27" spans="1:13" x14ac:dyDescent="0.2">
      <c r="A27" s="831" t="s">
        <v>683</v>
      </c>
      <c r="B27" s="831"/>
      <c r="C27" s="831"/>
      <c r="D27" s="831"/>
      <c r="E27" s="831"/>
      <c r="F27" s="831"/>
      <c r="G27" s="831"/>
      <c r="H27" s="831"/>
      <c r="I27" s="604"/>
      <c r="J27" s="604"/>
      <c r="K27" s="604"/>
      <c r="L27" s="604"/>
      <c r="M27" s="604"/>
    </row>
    <row r="28" spans="1:13" x14ac:dyDescent="0.2">
      <c r="A28" s="600" t="s">
        <v>642</v>
      </c>
      <c r="M28" s="615"/>
    </row>
  </sheetData>
  <sheetProtection sheet="1" objects="1" scenarios="1"/>
  <mergeCells count="6">
    <mergeCell ref="A27:H27"/>
    <mergeCell ref="A24:L24"/>
    <mergeCell ref="A25:L25"/>
    <mergeCell ref="A26:L26"/>
    <mergeCell ref="A1:L1"/>
    <mergeCell ref="A2:B2"/>
  </mergeCells>
  <pageMargins left="0.70866141732283472" right="0.70866141732283472" top="0.74803149606299213" bottom="0.74803149606299213" header="0.31496062992125984" footer="0.31496062992125984"/>
  <pageSetup paperSize="9"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6" tint="0.39997558519241921"/>
  </sheetPr>
  <dimension ref="A1:P21"/>
  <sheetViews>
    <sheetView workbookViewId="0">
      <selection sqref="A1:L1"/>
    </sheetView>
  </sheetViews>
  <sheetFormatPr defaultRowHeight="11.25" x14ac:dyDescent="0.2"/>
  <cols>
    <col min="1" max="1" width="26.5703125" style="600" customWidth="1"/>
    <col min="2" max="2" width="7.42578125" style="582" customWidth="1"/>
    <col min="3" max="4" width="9.5703125" style="583" customWidth="1"/>
    <col min="5" max="10" width="9.5703125" style="585" customWidth="1"/>
    <col min="11" max="11" width="9.85546875" style="585" customWidth="1"/>
    <col min="12" max="12" width="9" style="582" customWidth="1"/>
    <col min="13" max="245" width="9.140625" style="582"/>
    <col min="246" max="246" width="38.7109375" style="582" customWidth="1"/>
    <col min="247" max="247" width="10.42578125" style="582" customWidth="1"/>
    <col min="248" max="255" width="10.85546875" style="582" customWidth="1"/>
    <col min="256" max="256" width="9.85546875" style="582" customWidth="1"/>
    <col min="257" max="257" width="9" style="582" customWidth="1"/>
    <col min="258" max="501" width="9.140625" style="582"/>
    <col min="502" max="502" width="38.7109375" style="582" customWidth="1"/>
    <col min="503" max="503" width="10.42578125" style="582" customWidth="1"/>
    <col min="504" max="511" width="10.85546875" style="582" customWidth="1"/>
    <col min="512" max="512" width="9.85546875" style="582" customWidth="1"/>
    <col min="513" max="513" width="9" style="582" customWidth="1"/>
    <col min="514" max="757" width="9.140625" style="582"/>
    <col min="758" max="758" width="38.7109375" style="582" customWidth="1"/>
    <col min="759" max="759" width="10.42578125" style="582" customWidth="1"/>
    <col min="760" max="767" width="10.85546875" style="582" customWidth="1"/>
    <col min="768" max="768" width="9.85546875" style="582" customWidth="1"/>
    <col min="769" max="769" width="9" style="582" customWidth="1"/>
    <col min="770" max="1013" width="9.140625" style="582"/>
    <col min="1014" max="1014" width="38.7109375" style="582" customWidth="1"/>
    <col min="1015" max="1015" width="10.42578125" style="582" customWidth="1"/>
    <col min="1016" max="1023" width="10.85546875" style="582" customWidth="1"/>
    <col min="1024" max="1024" width="9.85546875" style="582" customWidth="1"/>
    <col min="1025" max="1025" width="9" style="582" customWidth="1"/>
    <col min="1026" max="1269" width="9.140625" style="582"/>
    <col min="1270" max="1270" width="38.7109375" style="582" customWidth="1"/>
    <col min="1271" max="1271" width="10.42578125" style="582" customWidth="1"/>
    <col min="1272" max="1279" width="10.85546875" style="582" customWidth="1"/>
    <col min="1280" max="1280" width="9.85546875" style="582" customWidth="1"/>
    <col min="1281" max="1281" width="9" style="582" customWidth="1"/>
    <col min="1282" max="1525" width="9.140625" style="582"/>
    <col min="1526" max="1526" width="38.7109375" style="582" customWidth="1"/>
    <col min="1527" max="1527" width="10.42578125" style="582" customWidth="1"/>
    <col min="1528" max="1535" width="10.85546875" style="582" customWidth="1"/>
    <col min="1536" max="1536" width="9.85546875" style="582" customWidth="1"/>
    <col min="1537" max="1537" width="9" style="582" customWidth="1"/>
    <col min="1538" max="1781" width="9.140625" style="582"/>
    <col min="1782" max="1782" width="38.7109375" style="582" customWidth="1"/>
    <col min="1783" max="1783" width="10.42578125" style="582" customWidth="1"/>
    <col min="1784" max="1791" width="10.85546875" style="582" customWidth="1"/>
    <col min="1792" max="1792" width="9.85546875" style="582" customWidth="1"/>
    <col min="1793" max="1793" width="9" style="582" customWidth="1"/>
    <col min="1794" max="2037" width="9.140625" style="582"/>
    <col min="2038" max="2038" width="38.7109375" style="582" customWidth="1"/>
    <col min="2039" max="2039" width="10.42578125" style="582" customWidth="1"/>
    <col min="2040" max="2047" width="10.85546875" style="582" customWidth="1"/>
    <col min="2048" max="2048" width="9.85546875" style="582" customWidth="1"/>
    <col min="2049" max="2049" width="9" style="582" customWidth="1"/>
    <col min="2050" max="2293" width="9.140625" style="582"/>
    <col min="2294" max="2294" width="38.7109375" style="582" customWidth="1"/>
    <col min="2295" max="2295" width="10.42578125" style="582" customWidth="1"/>
    <col min="2296" max="2303" width="10.85546875" style="582" customWidth="1"/>
    <col min="2304" max="2304" width="9.85546875" style="582" customWidth="1"/>
    <col min="2305" max="2305" width="9" style="582" customWidth="1"/>
    <col min="2306" max="2549" width="9.140625" style="582"/>
    <col min="2550" max="2550" width="38.7109375" style="582" customWidth="1"/>
    <col min="2551" max="2551" width="10.42578125" style="582" customWidth="1"/>
    <col min="2552" max="2559" width="10.85546875" style="582" customWidth="1"/>
    <col min="2560" max="2560" width="9.85546875" style="582" customWidth="1"/>
    <col min="2561" max="2561" width="9" style="582" customWidth="1"/>
    <col min="2562" max="2805" width="9.140625" style="582"/>
    <col min="2806" max="2806" width="38.7109375" style="582" customWidth="1"/>
    <col min="2807" max="2807" width="10.42578125" style="582" customWidth="1"/>
    <col min="2808" max="2815" width="10.85546875" style="582" customWidth="1"/>
    <col min="2816" max="2816" width="9.85546875" style="582" customWidth="1"/>
    <col min="2817" max="2817" width="9" style="582" customWidth="1"/>
    <col min="2818" max="3061" width="9.140625" style="582"/>
    <col min="3062" max="3062" width="38.7109375" style="582" customWidth="1"/>
    <col min="3063" max="3063" width="10.42578125" style="582" customWidth="1"/>
    <col min="3064" max="3071" width="10.85546875" style="582" customWidth="1"/>
    <col min="3072" max="3072" width="9.85546875" style="582" customWidth="1"/>
    <col min="3073" max="3073" width="9" style="582" customWidth="1"/>
    <col min="3074" max="3317" width="9.140625" style="582"/>
    <col min="3318" max="3318" width="38.7109375" style="582" customWidth="1"/>
    <col min="3319" max="3319" width="10.42578125" style="582" customWidth="1"/>
    <col min="3320" max="3327" width="10.85546875" style="582" customWidth="1"/>
    <col min="3328" max="3328" width="9.85546875" style="582" customWidth="1"/>
    <col min="3329" max="3329" width="9" style="582" customWidth="1"/>
    <col min="3330" max="3573" width="9.140625" style="582"/>
    <col min="3574" max="3574" width="38.7109375" style="582" customWidth="1"/>
    <col min="3575" max="3575" width="10.42578125" style="582" customWidth="1"/>
    <col min="3576" max="3583" width="10.85546875" style="582" customWidth="1"/>
    <col min="3584" max="3584" width="9.85546875" style="582" customWidth="1"/>
    <col min="3585" max="3585" width="9" style="582" customWidth="1"/>
    <col min="3586" max="3829" width="9.140625" style="582"/>
    <col min="3830" max="3830" width="38.7109375" style="582" customWidth="1"/>
    <col min="3831" max="3831" width="10.42578125" style="582" customWidth="1"/>
    <col min="3832" max="3839" width="10.85546875" style="582" customWidth="1"/>
    <col min="3840" max="3840" width="9.85546875" style="582" customWidth="1"/>
    <col min="3841" max="3841" width="9" style="582" customWidth="1"/>
    <col min="3842" max="4085" width="9.140625" style="582"/>
    <col min="4086" max="4086" width="38.7109375" style="582" customWidth="1"/>
    <col min="4087" max="4087" width="10.42578125" style="582" customWidth="1"/>
    <col min="4088" max="4095" width="10.85546875" style="582" customWidth="1"/>
    <col min="4096" max="4096" width="9.85546875" style="582" customWidth="1"/>
    <col min="4097" max="4097" width="9" style="582" customWidth="1"/>
    <col min="4098" max="4341" width="9.140625" style="582"/>
    <col min="4342" max="4342" width="38.7109375" style="582" customWidth="1"/>
    <col min="4343" max="4343" width="10.42578125" style="582" customWidth="1"/>
    <col min="4344" max="4351" width="10.85546875" style="582" customWidth="1"/>
    <col min="4352" max="4352" width="9.85546875" style="582" customWidth="1"/>
    <col min="4353" max="4353" width="9" style="582" customWidth="1"/>
    <col min="4354" max="4597" width="9.140625" style="582"/>
    <col min="4598" max="4598" width="38.7109375" style="582" customWidth="1"/>
    <col min="4599" max="4599" width="10.42578125" style="582" customWidth="1"/>
    <col min="4600" max="4607" width="10.85546875" style="582" customWidth="1"/>
    <col min="4608" max="4608" width="9.85546875" style="582" customWidth="1"/>
    <col min="4609" max="4609" width="9" style="582" customWidth="1"/>
    <col min="4610" max="4853" width="9.140625" style="582"/>
    <col min="4854" max="4854" width="38.7109375" style="582" customWidth="1"/>
    <col min="4855" max="4855" width="10.42578125" style="582" customWidth="1"/>
    <col min="4856" max="4863" width="10.85546875" style="582" customWidth="1"/>
    <col min="4864" max="4864" width="9.85546875" style="582" customWidth="1"/>
    <col min="4865" max="4865" width="9" style="582" customWidth="1"/>
    <col min="4866" max="5109" width="9.140625" style="582"/>
    <col min="5110" max="5110" width="38.7109375" style="582" customWidth="1"/>
    <col min="5111" max="5111" width="10.42578125" style="582" customWidth="1"/>
    <col min="5112" max="5119" width="10.85546875" style="582" customWidth="1"/>
    <col min="5120" max="5120" width="9.85546875" style="582" customWidth="1"/>
    <col min="5121" max="5121" width="9" style="582" customWidth="1"/>
    <col min="5122" max="5365" width="9.140625" style="582"/>
    <col min="5366" max="5366" width="38.7109375" style="582" customWidth="1"/>
    <col min="5367" max="5367" width="10.42578125" style="582" customWidth="1"/>
    <col min="5368" max="5375" width="10.85546875" style="582" customWidth="1"/>
    <col min="5376" max="5376" width="9.85546875" style="582" customWidth="1"/>
    <col min="5377" max="5377" width="9" style="582" customWidth="1"/>
    <col min="5378" max="5621" width="9.140625" style="582"/>
    <col min="5622" max="5622" width="38.7109375" style="582" customWidth="1"/>
    <col min="5623" max="5623" width="10.42578125" style="582" customWidth="1"/>
    <col min="5624" max="5631" width="10.85546875" style="582" customWidth="1"/>
    <col min="5632" max="5632" width="9.85546875" style="582" customWidth="1"/>
    <col min="5633" max="5633" width="9" style="582" customWidth="1"/>
    <col min="5634" max="5877" width="9.140625" style="582"/>
    <col min="5878" max="5878" width="38.7109375" style="582" customWidth="1"/>
    <col min="5879" max="5879" width="10.42578125" style="582" customWidth="1"/>
    <col min="5880" max="5887" width="10.85546875" style="582" customWidth="1"/>
    <col min="5888" max="5888" width="9.85546875" style="582" customWidth="1"/>
    <col min="5889" max="5889" width="9" style="582" customWidth="1"/>
    <col min="5890" max="6133" width="9.140625" style="582"/>
    <col min="6134" max="6134" width="38.7109375" style="582" customWidth="1"/>
    <col min="6135" max="6135" width="10.42578125" style="582" customWidth="1"/>
    <col min="6136" max="6143" width="10.85546875" style="582" customWidth="1"/>
    <col min="6144" max="6144" width="9.85546875" style="582" customWidth="1"/>
    <col min="6145" max="6145" width="9" style="582" customWidth="1"/>
    <col min="6146" max="6389" width="9.140625" style="582"/>
    <col min="6390" max="6390" width="38.7109375" style="582" customWidth="1"/>
    <col min="6391" max="6391" width="10.42578125" style="582" customWidth="1"/>
    <col min="6392" max="6399" width="10.85546875" style="582" customWidth="1"/>
    <col min="6400" max="6400" width="9.85546875" style="582" customWidth="1"/>
    <col min="6401" max="6401" width="9" style="582" customWidth="1"/>
    <col min="6402" max="6645" width="9.140625" style="582"/>
    <col min="6646" max="6646" width="38.7109375" style="582" customWidth="1"/>
    <col min="6647" max="6647" width="10.42578125" style="582" customWidth="1"/>
    <col min="6648" max="6655" width="10.85546875" style="582" customWidth="1"/>
    <col min="6656" max="6656" width="9.85546875" style="582" customWidth="1"/>
    <col min="6657" max="6657" width="9" style="582" customWidth="1"/>
    <col min="6658" max="6901" width="9.140625" style="582"/>
    <col min="6902" max="6902" width="38.7109375" style="582" customWidth="1"/>
    <col min="6903" max="6903" width="10.42578125" style="582" customWidth="1"/>
    <col min="6904" max="6911" width="10.85546875" style="582" customWidth="1"/>
    <col min="6912" max="6912" width="9.85546875" style="582" customWidth="1"/>
    <col min="6913" max="6913" width="9" style="582" customWidth="1"/>
    <col min="6914" max="7157" width="9.140625" style="582"/>
    <col min="7158" max="7158" width="38.7109375" style="582" customWidth="1"/>
    <col min="7159" max="7159" width="10.42578125" style="582" customWidth="1"/>
    <col min="7160" max="7167" width="10.85546875" style="582" customWidth="1"/>
    <col min="7168" max="7168" width="9.85546875" style="582" customWidth="1"/>
    <col min="7169" max="7169" width="9" style="582" customWidth="1"/>
    <col min="7170" max="7413" width="9.140625" style="582"/>
    <col min="7414" max="7414" width="38.7109375" style="582" customWidth="1"/>
    <col min="7415" max="7415" width="10.42578125" style="582" customWidth="1"/>
    <col min="7416" max="7423" width="10.85546875" style="582" customWidth="1"/>
    <col min="7424" max="7424" width="9.85546875" style="582" customWidth="1"/>
    <col min="7425" max="7425" width="9" style="582" customWidth="1"/>
    <col min="7426" max="7669" width="9.140625" style="582"/>
    <col min="7670" max="7670" width="38.7109375" style="582" customWidth="1"/>
    <col min="7671" max="7671" width="10.42578125" style="582" customWidth="1"/>
    <col min="7672" max="7679" width="10.85546875" style="582" customWidth="1"/>
    <col min="7680" max="7680" width="9.85546875" style="582" customWidth="1"/>
    <col min="7681" max="7681" width="9" style="582" customWidth="1"/>
    <col min="7682" max="7925" width="9.140625" style="582"/>
    <col min="7926" max="7926" width="38.7109375" style="582" customWidth="1"/>
    <col min="7927" max="7927" width="10.42578125" style="582" customWidth="1"/>
    <col min="7928" max="7935" width="10.85546875" style="582" customWidth="1"/>
    <col min="7936" max="7936" width="9.85546875" style="582" customWidth="1"/>
    <col min="7937" max="7937" width="9" style="582" customWidth="1"/>
    <col min="7938" max="8181" width="9.140625" style="582"/>
    <col min="8182" max="8182" width="38.7109375" style="582" customWidth="1"/>
    <col min="8183" max="8183" width="10.42578125" style="582" customWidth="1"/>
    <col min="8184" max="8191" width="10.85546875" style="582" customWidth="1"/>
    <col min="8192" max="8192" width="9.85546875" style="582" customWidth="1"/>
    <col min="8193" max="8193" width="9" style="582" customWidth="1"/>
    <col min="8194" max="8437" width="9.140625" style="582"/>
    <col min="8438" max="8438" width="38.7109375" style="582" customWidth="1"/>
    <col min="8439" max="8439" width="10.42578125" style="582" customWidth="1"/>
    <col min="8440" max="8447" width="10.85546875" style="582" customWidth="1"/>
    <col min="8448" max="8448" width="9.85546875" style="582" customWidth="1"/>
    <col min="8449" max="8449" width="9" style="582" customWidth="1"/>
    <col min="8450" max="8693" width="9.140625" style="582"/>
    <col min="8694" max="8694" width="38.7109375" style="582" customWidth="1"/>
    <col min="8695" max="8695" width="10.42578125" style="582" customWidth="1"/>
    <col min="8696" max="8703" width="10.85546875" style="582" customWidth="1"/>
    <col min="8704" max="8704" width="9.85546875" style="582" customWidth="1"/>
    <col min="8705" max="8705" width="9" style="582" customWidth="1"/>
    <col min="8706" max="8949" width="9.140625" style="582"/>
    <col min="8950" max="8950" width="38.7109375" style="582" customWidth="1"/>
    <col min="8951" max="8951" width="10.42578125" style="582" customWidth="1"/>
    <col min="8952" max="8959" width="10.85546875" style="582" customWidth="1"/>
    <col min="8960" max="8960" width="9.85546875" style="582" customWidth="1"/>
    <col min="8961" max="8961" width="9" style="582" customWidth="1"/>
    <col min="8962" max="9205" width="9.140625" style="582"/>
    <col min="9206" max="9206" width="38.7109375" style="582" customWidth="1"/>
    <col min="9207" max="9207" width="10.42578125" style="582" customWidth="1"/>
    <col min="9208" max="9215" width="10.85546875" style="582" customWidth="1"/>
    <col min="9216" max="9216" width="9.85546875" style="582" customWidth="1"/>
    <col min="9217" max="9217" width="9" style="582" customWidth="1"/>
    <col min="9218" max="9461" width="9.140625" style="582"/>
    <col min="9462" max="9462" width="38.7109375" style="582" customWidth="1"/>
    <col min="9463" max="9463" width="10.42578125" style="582" customWidth="1"/>
    <col min="9464" max="9471" width="10.85546875" style="582" customWidth="1"/>
    <col min="9472" max="9472" width="9.85546875" style="582" customWidth="1"/>
    <col min="9473" max="9473" width="9" style="582" customWidth="1"/>
    <col min="9474" max="9717" width="9.140625" style="582"/>
    <col min="9718" max="9718" width="38.7109375" style="582" customWidth="1"/>
    <col min="9719" max="9719" width="10.42578125" style="582" customWidth="1"/>
    <col min="9720" max="9727" width="10.85546875" style="582" customWidth="1"/>
    <col min="9728" max="9728" width="9.85546875" style="582" customWidth="1"/>
    <col min="9729" max="9729" width="9" style="582" customWidth="1"/>
    <col min="9730" max="9973" width="9.140625" style="582"/>
    <col min="9974" max="9974" width="38.7109375" style="582" customWidth="1"/>
    <col min="9975" max="9975" width="10.42578125" style="582" customWidth="1"/>
    <col min="9976" max="9983" width="10.85546875" style="582" customWidth="1"/>
    <col min="9984" max="9984" width="9.85546875" style="582" customWidth="1"/>
    <col min="9985" max="9985" width="9" style="582" customWidth="1"/>
    <col min="9986" max="10229" width="9.140625" style="582"/>
    <col min="10230" max="10230" width="38.7109375" style="582" customWidth="1"/>
    <col min="10231" max="10231" width="10.42578125" style="582" customWidth="1"/>
    <col min="10232" max="10239" width="10.85546875" style="582" customWidth="1"/>
    <col min="10240" max="10240" width="9.85546875" style="582" customWidth="1"/>
    <col min="10241" max="10241" width="9" style="582" customWidth="1"/>
    <col min="10242" max="10485" width="9.140625" style="582"/>
    <col min="10486" max="10486" width="38.7109375" style="582" customWidth="1"/>
    <col min="10487" max="10487" width="10.42578125" style="582" customWidth="1"/>
    <col min="10488" max="10495" width="10.85546875" style="582" customWidth="1"/>
    <col min="10496" max="10496" width="9.85546875" style="582" customWidth="1"/>
    <col min="10497" max="10497" width="9" style="582" customWidth="1"/>
    <col min="10498" max="10741" width="9.140625" style="582"/>
    <col min="10742" max="10742" width="38.7109375" style="582" customWidth="1"/>
    <col min="10743" max="10743" width="10.42578125" style="582" customWidth="1"/>
    <col min="10744" max="10751" width="10.85546875" style="582" customWidth="1"/>
    <col min="10752" max="10752" width="9.85546875" style="582" customWidth="1"/>
    <col min="10753" max="10753" width="9" style="582" customWidth="1"/>
    <col min="10754" max="10997" width="9.140625" style="582"/>
    <col min="10998" max="10998" width="38.7109375" style="582" customWidth="1"/>
    <col min="10999" max="10999" width="10.42578125" style="582" customWidth="1"/>
    <col min="11000" max="11007" width="10.85546875" style="582" customWidth="1"/>
    <col min="11008" max="11008" width="9.85546875" style="582" customWidth="1"/>
    <col min="11009" max="11009" width="9" style="582" customWidth="1"/>
    <col min="11010" max="11253" width="9.140625" style="582"/>
    <col min="11254" max="11254" width="38.7109375" style="582" customWidth="1"/>
    <col min="11255" max="11255" width="10.42578125" style="582" customWidth="1"/>
    <col min="11256" max="11263" width="10.85546875" style="582" customWidth="1"/>
    <col min="11264" max="11264" width="9.85546875" style="582" customWidth="1"/>
    <col min="11265" max="11265" width="9" style="582" customWidth="1"/>
    <col min="11266" max="11509" width="9.140625" style="582"/>
    <col min="11510" max="11510" width="38.7109375" style="582" customWidth="1"/>
    <col min="11511" max="11511" width="10.42578125" style="582" customWidth="1"/>
    <col min="11512" max="11519" width="10.85546875" style="582" customWidth="1"/>
    <col min="11520" max="11520" width="9.85546875" style="582" customWidth="1"/>
    <col min="11521" max="11521" width="9" style="582" customWidth="1"/>
    <col min="11522" max="11765" width="9.140625" style="582"/>
    <col min="11766" max="11766" width="38.7109375" style="582" customWidth="1"/>
    <col min="11767" max="11767" width="10.42578125" style="582" customWidth="1"/>
    <col min="11768" max="11775" width="10.85546875" style="582" customWidth="1"/>
    <col min="11776" max="11776" width="9.85546875" style="582" customWidth="1"/>
    <col min="11777" max="11777" width="9" style="582" customWidth="1"/>
    <col min="11778" max="12021" width="9.140625" style="582"/>
    <col min="12022" max="12022" width="38.7109375" style="582" customWidth="1"/>
    <col min="12023" max="12023" width="10.42578125" style="582" customWidth="1"/>
    <col min="12024" max="12031" width="10.85546875" style="582" customWidth="1"/>
    <col min="12032" max="12032" width="9.85546875" style="582" customWidth="1"/>
    <col min="12033" max="12033" width="9" style="582" customWidth="1"/>
    <col min="12034" max="12277" width="9.140625" style="582"/>
    <col min="12278" max="12278" width="38.7109375" style="582" customWidth="1"/>
    <col min="12279" max="12279" width="10.42578125" style="582" customWidth="1"/>
    <col min="12280" max="12287" width="10.85546875" style="582" customWidth="1"/>
    <col min="12288" max="12288" width="9.85546875" style="582" customWidth="1"/>
    <col min="12289" max="12289" width="9" style="582" customWidth="1"/>
    <col min="12290" max="12533" width="9.140625" style="582"/>
    <col min="12534" max="12534" width="38.7109375" style="582" customWidth="1"/>
    <col min="12535" max="12535" width="10.42578125" style="582" customWidth="1"/>
    <col min="12536" max="12543" width="10.85546875" style="582" customWidth="1"/>
    <col min="12544" max="12544" width="9.85546875" style="582" customWidth="1"/>
    <col min="12545" max="12545" width="9" style="582" customWidth="1"/>
    <col min="12546" max="12789" width="9.140625" style="582"/>
    <col min="12790" max="12790" width="38.7109375" style="582" customWidth="1"/>
    <col min="12791" max="12791" width="10.42578125" style="582" customWidth="1"/>
    <col min="12792" max="12799" width="10.85546875" style="582" customWidth="1"/>
    <col min="12800" max="12800" width="9.85546875" style="582" customWidth="1"/>
    <col min="12801" max="12801" width="9" style="582" customWidth="1"/>
    <col min="12802" max="13045" width="9.140625" style="582"/>
    <col min="13046" max="13046" width="38.7109375" style="582" customWidth="1"/>
    <col min="13047" max="13047" width="10.42578125" style="582" customWidth="1"/>
    <col min="13048" max="13055" width="10.85546875" style="582" customWidth="1"/>
    <col min="13056" max="13056" width="9.85546875" style="582" customWidth="1"/>
    <col min="13057" max="13057" width="9" style="582" customWidth="1"/>
    <col min="13058" max="13301" width="9.140625" style="582"/>
    <col min="13302" max="13302" width="38.7109375" style="582" customWidth="1"/>
    <col min="13303" max="13303" width="10.42578125" style="582" customWidth="1"/>
    <col min="13304" max="13311" width="10.85546875" style="582" customWidth="1"/>
    <col min="13312" max="13312" width="9.85546875" style="582" customWidth="1"/>
    <col min="13313" max="13313" width="9" style="582" customWidth="1"/>
    <col min="13314" max="13557" width="9.140625" style="582"/>
    <col min="13558" max="13558" width="38.7109375" style="582" customWidth="1"/>
    <col min="13559" max="13559" width="10.42578125" style="582" customWidth="1"/>
    <col min="13560" max="13567" width="10.85546875" style="582" customWidth="1"/>
    <col min="13568" max="13568" width="9.85546875" style="582" customWidth="1"/>
    <col min="13569" max="13569" width="9" style="582" customWidth="1"/>
    <col min="13570" max="13813" width="9.140625" style="582"/>
    <col min="13814" max="13814" width="38.7109375" style="582" customWidth="1"/>
    <col min="13815" max="13815" width="10.42578125" style="582" customWidth="1"/>
    <col min="13816" max="13823" width="10.85546875" style="582" customWidth="1"/>
    <col min="13824" max="13824" width="9.85546875" style="582" customWidth="1"/>
    <col min="13825" max="13825" width="9" style="582" customWidth="1"/>
    <col min="13826" max="14069" width="9.140625" style="582"/>
    <col min="14070" max="14070" width="38.7109375" style="582" customWidth="1"/>
    <col min="14071" max="14071" width="10.42578125" style="582" customWidth="1"/>
    <col min="14072" max="14079" width="10.85546875" style="582" customWidth="1"/>
    <col min="14080" max="14080" width="9.85546875" style="582" customWidth="1"/>
    <col min="14081" max="14081" width="9" style="582" customWidth="1"/>
    <col min="14082" max="14325" width="9.140625" style="582"/>
    <col min="14326" max="14326" width="38.7109375" style="582" customWidth="1"/>
    <col min="14327" max="14327" width="10.42578125" style="582" customWidth="1"/>
    <col min="14328" max="14335" width="10.85546875" style="582" customWidth="1"/>
    <col min="14336" max="14336" width="9.85546875" style="582" customWidth="1"/>
    <col min="14337" max="14337" width="9" style="582" customWidth="1"/>
    <col min="14338" max="14581" width="9.140625" style="582"/>
    <col min="14582" max="14582" width="38.7109375" style="582" customWidth="1"/>
    <col min="14583" max="14583" width="10.42578125" style="582" customWidth="1"/>
    <col min="14584" max="14591" width="10.85546875" style="582" customWidth="1"/>
    <col min="14592" max="14592" width="9.85546875" style="582" customWidth="1"/>
    <col min="14593" max="14593" width="9" style="582" customWidth="1"/>
    <col min="14594" max="14837" width="9.140625" style="582"/>
    <col min="14838" max="14838" width="38.7109375" style="582" customWidth="1"/>
    <col min="14839" max="14839" width="10.42578125" style="582" customWidth="1"/>
    <col min="14840" max="14847" width="10.85546875" style="582" customWidth="1"/>
    <col min="14848" max="14848" width="9.85546875" style="582" customWidth="1"/>
    <col min="14849" max="14849" width="9" style="582" customWidth="1"/>
    <col min="14850" max="15093" width="9.140625" style="582"/>
    <col min="15094" max="15094" width="38.7109375" style="582" customWidth="1"/>
    <col min="15095" max="15095" width="10.42578125" style="582" customWidth="1"/>
    <col min="15096" max="15103" width="10.85546875" style="582" customWidth="1"/>
    <col min="15104" max="15104" width="9.85546875" style="582" customWidth="1"/>
    <col min="15105" max="15105" width="9" style="582" customWidth="1"/>
    <col min="15106" max="15349" width="9.140625" style="582"/>
    <col min="15350" max="15350" width="38.7109375" style="582" customWidth="1"/>
    <col min="15351" max="15351" width="10.42578125" style="582" customWidth="1"/>
    <col min="15352" max="15359" width="10.85546875" style="582" customWidth="1"/>
    <col min="15360" max="15360" width="9.85546875" style="582" customWidth="1"/>
    <col min="15361" max="15361" width="9" style="582" customWidth="1"/>
    <col min="15362" max="15605" width="9.140625" style="582"/>
    <col min="15606" max="15606" width="38.7109375" style="582" customWidth="1"/>
    <col min="15607" max="15607" width="10.42578125" style="582" customWidth="1"/>
    <col min="15608" max="15615" width="10.85546875" style="582" customWidth="1"/>
    <col min="15616" max="15616" width="9.85546875" style="582" customWidth="1"/>
    <col min="15617" max="15617" width="9" style="582" customWidth="1"/>
    <col min="15618" max="15861" width="9.140625" style="582"/>
    <col min="15862" max="15862" width="38.7109375" style="582" customWidth="1"/>
    <col min="15863" max="15863" width="10.42578125" style="582" customWidth="1"/>
    <col min="15864" max="15871" width="10.85546875" style="582" customWidth="1"/>
    <col min="15872" max="15872" width="9.85546875" style="582" customWidth="1"/>
    <col min="15873" max="15873" width="9" style="582" customWidth="1"/>
    <col min="15874" max="16117" width="9.140625" style="582"/>
    <col min="16118" max="16118" width="38.7109375" style="582" customWidth="1"/>
    <col min="16119" max="16119" width="10.42578125" style="582" customWidth="1"/>
    <col min="16120" max="16127" width="10.85546875" style="582" customWidth="1"/>
    <col min="16128" max="16128" width="9.85546875" style="582" customWidth="1"/>
    <col min="16129" max="16129" width="9" style="582" customWidth="1"/>
    <col min="16130" max="16384" width="9.140625" style="582"/>
  </cols>
  <sheetData>
    <row r="1" spans="1:16" ht="13.5" x14ac:dyDescent="0.2">
      <c r="A1" s="834" t="s">
        <v>538</v>
      </c>
      <c r="B1" s="834"/>
      <c r="C1" s="834"/>
      <c r="D1" s="834"/>
      <c r="E1" s="834"/>
      <c r="F1" s="834"/>
      <c r="G1" s="834"/>
      <c r="H1" s="834"/>
      <c r="I1" s="834"/>
      <c r="J1" s="834"/>
      <c r="K1" s="834"/>
      <c r="L1" s="834"/>
    </row>
    <row r="2" spans="1:16" ht="12" x14ac:dyDescent="0.2">
      <c r="A2" s="836" t="s">
        <v>503</v>
      </c>
      <c r="B2" s="836"/>
      <c r="E2" s="584"/>
    </row>
    <row r="3" spans="1:16" ht="12" x14ac:dyDescent="0.2">
      <c r="A3" s="586" t="s">
        <v>3</v>
      </c>
      <c r="B3" s="587"/>
      <c r="E3" s="584"/>
    </row>
    <row r="4" spans="1:16" ht="12.75" x14ac:dyDescent="0.2">
      <c r="A4" s="588"/>
      <c r="B4" s="589"/>
      <c r="C4" s="590"/>
      <c r="D4" s="590"/>
      <c r="E4" s="591"/>
      <c r="F4" s="591"/>
      <c r="G4" s="591"/>
      <c r="H4" s="591"/>
      <c r="I4" s="591"/>
      <c r="J4" s="591"/>
      <c r="K4" s="591"/>
      <c r="L4" s="592"/>
    </row>
    <row r="5" spans="1:16" ht="11.25" customHeight="1" x14ac:dyDescent="0.2">
      <c r="A5" s="593"/>
      <c r="B5" s="594" t="s">
        <v>539</v>
      </c>
      <c r="C5" s="595"/>
      <c r="D5" s="595"/>
      <c r="E5" s="595"/>
      <c r="F5" s="595"/>
      <c r="G5" s="595"/>
      <c r="H5" s="595"/>
      <c r="I5" s="595"/>
      <c r="J5" s="595"/>
      <c r="K5" s="595"/>
      <c r="L5" s="596"/>
    </row>
    <row r="6" spans="1:16" ht="33.75" x14ac:dyDescent="0.2">
      <c r="A6" s="597"/>
      <c r="B6" s="598" t="s">
        <v>540</v>
      </c>
      <c r="C6" s="599" t="s">
        <v>541</v>
      </c>
      <c r="D6" s="599" t="s">
        <v>542</v>
      </c>
      <c r="E6" s="599" t="s">
        <v>543</v>
      </c>
      <c r="F6" s="599" t="s">
        <v>544</v>
      </c>
      <c r="G6" s="599" t="s">
        <v>545</v>
      </c>
      <c r="H6" s="599" t="s">
        <v>546</v>
      </c>
      <c r="I6" s="599" t="s">
        <v>547</v>
      </c>
      <c r="J6" s="599" t="s">
        <v>548</v>
      </c>
      <c r="K6" s="599" t="s">
        <v>549</v>
      </c>
      <c r="L6" s="599" t="s">
        <v>47</v>
      </c>
    </row>
    <row r="7" spans="1:16" x14ac:dyDescent="0.2">
      <c r="B7" s="601"/>
      <c r="C7" s="602"/>
      <c r="D7" s="602"/>
      <c r="E7" s="603"/>
      <c r="F7" s="603"/>
      <c r="G7" s="603"/>
      <c r="H7" s="602"/>
      <c r="I7" s="602"/>
      <c r="J7" s="602"/>
      <c r="K7" s="602"/>
    </row>
    <row r="8" spans="1:16" x14ac:dyDescent="0.2">
      <c r="A8" s="616" t="s">
        <v>36</v>
      </c>
      <c r="B8" s="705">
        <v>479</v>
      </c>
      <c r="C8" s="705">
        <v>801</v>
      </c>
      <c r="D8" s="705">
        <v>637</v>
      </c>
      <c r="E8" s="705">
        <v>435</v>
      </c>
      <c r="F8" s="705">
        <v>216</v>
      </c>
      <c r="G8" s="705">
        <v>63</v>
      </c>
      <c r="H8" s="705">
        <v>30</v>
      </c>
      <c r="I8" s="705">
        <v>7</v>
      </c>
      <c r="J8" s="705">
        <v>0</v>
      </c>
      <c r="K8" s="705">
        <v>0</v>
      </c>
      <c r="L8" s="705">
        <v>2668</v>
      </c>
    </row>
    <row r="9" spans="1:16" x14ac:dyDescent="0.2">
      <c r="A9" s="604"/>
      <c r="B9" s="706"/>
      <c r="C9" s="706"/>
      <c r="D9" s="706"/>
      <c r="E9" s="706"/>
      <c r="F9" s="706"/>
      <c r="G9" s="706"/>
      <c r="H9" s="706"/>
      <c r="I9" s="706"/>
      <c r="J9" s="706"/>
      <c r="K9" s="706"/>
      <c r="L9" s="706"/>
    </row>
    <row r="10" spans="1:16" x14ac:dyDescent="0.2">
      <c r="A10" s="604" t="s">
        <v>37</v>
      </c>
      <c r="B10" s="705">
        <v>8</v>
      </c>
      <c r="C10" s="705" t="s">
        <v>675</v>
      </c>
      <c r="D10" s="705" t="s">
        <v>675</v>
      </c>
      <c r="E10" s="705" t="s">
        <v>675</v>
      </c>
      <c r="F10" s="705">
        <v>5</v>
      </c>
      <c r="G10" s="705" t="s">
        <v>675</v>
      </c>
      <c r="H10" s="705">
        <v>30</v>
      </c>
      <c r="I10" s="705">
        <v>32</v>
      </c>
      <c r="J10" s="705">
        <v>35</v>
      </c>
      <c r="K10" s="705">
        <v>36</v>
      </c>
      <c r="L10" s="705">
        <v>163</v>
      </c>
    </row>
    <row r="11" spans="1:16" x14ac:dyDescent="0.2">
      <c r="A11" s="604"/>
      <c r="B11" s="706"/>
      <c r="C11" s="706"/>
      <c r="D11" s="706"/>
      <c r="E11" s="706"/>
      <c r="F11" s="706"/>
      <c r="G11" s="706"/>
      <c r="H11" s="706"/>
      <c r="I11" s="706"/>
      <c r="J11" s="706"/>
      <c r="K11" s="706"/>
      <c r="L11" s="706"/>
    </row>
    <row r="12" spans="1:16" x14ac:dyDescent="0.2">
      <c r="A12" s="604" t="s">
        <v>38</v>
      </c>
      <c r="B12" s="705">
        <v>55</v>
      </c>
      <c r="C12" s="705" t="s">
        <v>675</v>
      </c>
      <c r="D12" s="705" t="s">
        <v>675</v>
      </c>
      <c r="E12" s="705" t="s">
        <v>675</v>
      </c>
      <c r="F12" s="705">
        <v>3</v>
      </c>
      <c r="G12" s="705" t="s">
        <v>675</v>
      </c>
      <c r="H12" s="705">
        <v>0</v>
      </c>
      <c r="I12" s="705">
        <v>0</v>
      </c>
      <c r="J12" s="705">
        <v>0</v>
      </c>
      <c r="K12" s="705">
        <v>0</v>
      </c>
      <c r="L12" s="705">
        <v>121</v>
      </c>
    </row>
    <row r="13" spans="1:16" x14ac:dyDescent="0.2">
      <c r="A13" s="605"/>
      <c r="B13" s="705"/>
      <c r="C13" s="705"/>
      <c r="D13" s="705"/>
      <c r="E13" s="705"/>
      <c r="F13" s="705"/>
      <c r="G13" s="705"/>
      <c r="H13" s="705"/>
      <c r="I13" s="705"/>
      <c r="J13" s="705"/>
      <c r="K13" s="705"/>
      <c r="L13" s="705"/>
    </row>
    <row r="14" spans="1:16" x14ac:dyDescent="0.2">
      <c r="A14" s="604" t="s">
        <v>73</v>
      </c>
      <c r="B14" s="705">
        <v>542</v>
      </c>
      <c r="C14" s="705">
        <v>840</v>
      </c>
      <c r="D14" s="705">
        <v>656</v>
      </c>
      <c r="E14" s="705">
        <v>442</v>
      </c>
      <c r="F14" s="705">
        <v>224</v>
      </c>
      <c r="G14" s="705">
        <v>78</v>
      </c>
      <c r="H14" s="705">
        <v>60</v>
      </c>
      <c r="I14" s="705">
        <v>39</v>
      </c>
      <c r="J14" s="705">
        <v>35</v>
      </c>
      <c r="K14" s="705">
        <v>36</v>
      </c>
      <c r="L14" s="705">
        <v>2952</v>
      </c>
      <c r="N14" s="583"/>
      <c r="O14" s="583"/>
      <c r="P14" s="583"/>
    </row>
    <row r="15" spans="1:16" x14ac:dyDescent="0.2">
      <c r="A15" s="609"/>
      <c r="B15" s="610"/>
      <c r="C15" s="611"/>
      <c r="D15" s="611"/>
      <c r="E15" s="611"/>
      <c r="F15" s="611"/>
      <c r="G15" s="611"/>
      <c r="H15" s="611"/>
      <c r="I15" s="611"/>
      <c r="J15" s="611"/>
      <c r="K15" s="611"/>
      <c r="L15" s="612"/>
    </row>
    <row r="16" spans="1:16" s="634" customFormat="1" x14ac:dyDescent="0.2">
      <c r="A16" s="631"/>
      <c r="B16" s="635"/>
      <c r="C16" s="632"/>
      <c r="D16" s="632"/>
      <c r="E16" s="632"/>
      <c r="F16" s="632"/>
      <c r="G16" s="632"/>
      <c r="H16" s="632"/>
      <c r="I16" s="632"/>
      <c r="J16" s="632"/>
      <c r="K16" s="632"/>
      <c r="L16" s="633" t="s">
        <v>502</v>
      </c>
    </row>
    <row r="17" spans="1:12" s="634" customFormat="1" x14ac:dyDescent="0.2">
      <c r="A17" s="631"/>
      <c r="B17" s="635"/>
      <c r="C17" s="632"/>
      <c r="D17" s="632"/>
      <c r="E17" s="632"/>
      <c r="F17" s="632"/>
      <c r="G17" s="632"/>
      <c r="H17" s="632"/>
      <c r="I17" s="632"/>
      <c r="J17" s="632"/>
      <c r="K17" s="632"/>
      <c r="L17" s="633"/>
    </row>
    <row r="18" spans="1:12" ht="11.25" customHeight="1" x14ac:dyDescent="0.2">
      <c r="A18" s="715" t="s">
        <v>605</v>
      </c>
      <c r="B18" s="715"/>
      <c r="C18" s="715"/>
      <c r="D18" s="715"/>
      <c r="E18" s="715"/>
      <c r="F18" s="715"/>
      <c r="G18" s="715"/>
      <c r="H18" s="715"/>
      <c r="I18" s="715"/>
      <c r="J18" s="715"/>
      <c r="K18" s="715"/>
      <c r="L18" s="715"/>
    </row>
    <row r="19" spans="1:12" ht="21.95" customHeight="1" x14ac:dyDescent="0.2">
      <c r="A19" s="832" t="s">
        <v>570</v>
      </c>
      <c r="B19" s="832"/>
      <c r="C19" s="832"/>
      <c r="D19" s="832"/>
      <c r="E19" s="832"/>
      <c r="F19" s="832"/>
      <c r="G19" s="832"/>
      <c r="H19" s="832"/>
      <c r="I19" s="832"/>
      <c r="J19" s="832"/>
      <c r="K19" s="832"/>
      <c r="L19" s="832"/>
    </row>
    <row r="21" spans="1:12" x14ac:dyDescent="0.2">
      <c r="A21" s="837"/>
      <c r="B21" s="837"/>
      <c r="C21" s="837"/>
      <c r="D21" s="837"/>
      <c r="E21" s="837"/>
      <c r="F21" s="837"/>
      <c r="G21" s="837"/>
      <c r="H21" s="837"/>
      <c r="I21" s="837"/>
      <c r="J21" s="837"/>
    </row>
  </sheetData>
  <sheetProtection sheet="1" objects="1" scenarios="1"/>
  <mergeCells count="5">
    <mergeCell ref="A1:L1"/>
    <mergeCell ref="A2:B2"/>
    <mergeCell ref="A18:L18"/>
    <mergeCell ref="A19:L19"/>
    <mergeCell ref="A21:J21"/>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6" tint="0.39997558519241921"/>
  </sheetPr>
  <dimension ref="A1:M55"/>
  <sheetViews>
    <sheetView workbookViewId="0">
      <selection sqref="A1:I1"/>
    </sheetView>
  </sheetViews>
  <sheetFormatPr defaultRowHeight="11.25" x14ac:dyDescent="0.2"/>
  <cols>
    <col min="1" max="1" width="20.85546875" style="600" bestFit="1" customWidth="1"/>
    <col min="2" max="3" width="10.42578125" style="583" customWidth="1"/>
    <col min="4" max="4" width="1.7109375" style="583" customWidth="1"/>
    <col min="5" max="6" width="10.42578125" style="583" customWidth="1"/>
    <col min="7" max="7" width="1.7109375" style="583" customWidth="1"/>
    <col min="8" max="9" width="10.42578125" style="583" customWidth="1"/>
    <col min="10" max="256" width="9.140625" style="582"/>
    <col min="257" max="257" width="33" style="582" customWidth="1"/>
    <col min="258" max="259" width="10.42578125" style="582" customWidth="1"/>
    <col min="260" max="260" width="1.7109375" style="582" customWidth="1"/>
    <col min="261" max="262" width="10.42578125" style="582" customWidth="1"/>
    <col min="263" max="263" width="1.7109375" style="582" customWidth="1"/>
    <col min="264" max="265" width="10.42578125" style="582" customWidth="1"/>
    <col min="266" max="512" width="9.140625" style="582"/>
    <col min="513" max="513" width="33" style="582" customWidth="1"/>
    <col min="514" max="515" width="10.42578125" style="582" customWidth="1"/>
    <col min="516" max="516" width="1.7109375" style="582" customWidth="1"/>
    <col min="517" max="518" width="10.42578125" style="582" customWidth="1"/>
    <col min="519" max="519" width="1.7109375" style="582" customWidth="1"/>
    <col min="520" max="521" width="10.42578125" style="582" customWidth="1"/>
    <col min="522" max="768" width="9.140625" style="582"/>
    <col min="769" max="769" width="33" style="582" customWidth="1"/>
    <col min="770" max="771" width="10.42578125" style="582" customWidth="1"/>
    <col min="772" max="772" width="1.7109375" style="582" customWidth="1"/>
    <col min="773" max="774" width="10.42578125" style="582" customWidth="1"/>
    <col min="775" max="775" width="1.7109375" style="582" customWidth="1"/>
    <col min="776" max="777" width="10.42578125" style="582" customWidth="1"/>
    <col min="778" max="1024" width="9.140625" style="582"/>
    <col min="1025" max="1025" width="33" style="582" customWidth="1"/>
    <col min="1026" max="1027" width="10.42578125" style="582" customWidth="1"/>
    <col min="1028" max="1028" width="1.7109375" style="582" customWidth="1"/>
    <col min="1029" max="1030" width="10.42578125" style="582" customWidth="1"/>
    <col min="1031" max="1031" width="1.7109375" style="582" customWidth="1"/>
    <col min="1032" max="1033" width="10.42578125" style="582" customWidth="1"/>
    <col min="1034" max="1280" width="9.140625" style="582"/>
    <col min="1281" max="1281" width="33" style="582" customWidth="1"/>
    <col min="1282" max="1283" width="10.42578125" style="582" customWidth="1"/>
    <col min="1284" max="1284" width="1.7109375" style="582" customWidth="1"/>
    <col min="1285" max="1286" width="10.42578125" style="582" customWidth="1"/>
    <col min="1287" max="1287" width="1.7109375" style="582" customWidth="1"/>
    <col min="1288" max="1289" width="10.42578125" style="582" customWidth="1"/>
    <col min="1290" max="1536" width="9.140625" style="582"/>
    <col min="1537" max="1537" width="33" style="582" customWidth="1"/>
    <col min="1538" max="1539" width="10.42578125" style="582" customWidth="1"/>
    <col min="1540" max="1540" width="1.7109375" style="582" customWidth="1"/>
    <col min="1541" max="1542" width="10.42578125" style="582" customWidth="1"/>
    <col min="1543" max="1543" width="1.7109375" style="582" customWidth="1"/>
    <col min="1544" max="1545" width="10.42578125" style="582" customWidth="1"/>
    <col min="1546" max="1792" width="9.140625" style="582"/>
    <col min="1793" max="1793" width="33" style="582" customWidth="1"/>
    <col min="1794" max="1795" width="10.42578125" style="582" customWidth="1"/>
    <col min="1796" max="1796" width="1.7109375" style="582" customWidth="1"/>
    <col min="1797" max="1798" width="10.42578125" style="582" customWidth="1"/>
    <col min="1799" max="1799" width="1.7109375" style="582" customWidth="1"/>
    <col min="1800" max="1801" width="10.42578125" style="582" customWidth="1"/>
    <col min="1802" max="2048" width="9.140625" style="582"/>
    <col min="2049" max="2049" width="33" style="582" customWidth="1"/>
    <col min="2050" max="2051" width="10.42578125" style="582" customWidth="1"/>
    <col min="2052" max="2052" width="1.7109375" style="582" customWidth="1"/>
    <col min="2053" max="2054" width="10.42578125" style="582" customWidth="1"/>
    <col min="2055" max="2055" width="1.7109375" style="582" customWidth="1"/>
    <col min="2056" max="2057" width="10.42578125" style="582" customWidth="1"/>
    <col min="2058" max="2304" width="9.140625" style="582"/>
    <col min="2305" max="2305" width="33" style="582" customWidth="1"/>
    <col min="2306" max="2307" width="10.42578125" style="582" customWidth="1"/>
    <col min="2308" max="2308" width="1.7109375" style="582" customWidth="1"/>
    <col min="2309" max="2310" width="10.42578125" style="582" customWidth="1"/>
    <col min="2311" max="2311" width="1.7109375" style="582" customWidth="1"/>
    <col min="2312" max="2313" width="10.42578125" style="582" customWidth="1"/>
    <col min="2314" max="2560" width="9.140625" style="582"/>
    <col min="2561" max="2561" width="33" style="582" customWidth="1"/>
    <col min="2562" max="2563" width="10.42578125" style="582" customWidth="1"/>
    <col min="2564" max="2564" width="1.7109375" style="582" customWidth="1"/>
    <col min="2565" max="2566" width="10.42578125" style="582" customWidth="1"/>
    <col min="2567" max="2567" width="1.7109375" style="582" customWidth="1"/>
    <col min="2568" max="2569" width="10.42578125" style="582" customWidth="1"/>
    <col min="2570" max="2816" width="9.140625" style="582"/>
    <col min="2817" max="2817" width="33" style="582" customWidth="1"/>
    <col min="2818" max="2819" width="10.42578125" style="582" customWidth="1"/>
    <col min="2820" max="2820" width="1.7109375" style="582" customWidth="1"/>
    <col min="2821" max="2822" width="10.42578125" style="582" customWidth="1"/>
    <col min="2823" max="2823" width="1.7109375" style="582" customWidth="1"/>
    <col min="2824" max="2825" width="10.42578125" style="582" customWidth="1"/>
    <col min="2826" max="3072" width="9.140625" style="582"/>
    <col min="3073" max="3073" width="33" style="582" customWidth="1"/>
    <col min="3074" max="3075" width="10.42578125" style="582" customWidth="1"/>
    <col min="3076" max="3076" width="1.7109375" style="582" customWidth="1"/>
    <col min="3077" max="3078" width="10.42578125" style="582" customWidth="1"/>
    <col min="3079" max="3079" width="1.7109375" style="582" customWidth="1"/>
    <col min="3080" max="3081" width="10.42578125" style="582" customWidth="1"/>
    <col min="3082" max="3328" width="9.140625" style="582"/>
    <col min="3329" max="3329" width="33" style="582" customWidth="1"/>
    <col min="3330" max="3331" width="10.42578125" style="582" customWidth="1"/>
    <col min="3332" max="3332" width="1.7109375" style="582" customWidth="1"/>
    <col min="3333" max="3334" width="10.42578125" style="582" customWidth="1"/>
    <col min="3335" max="3335" width="1.7109375" style="582" customWidth="1"/>
    <col min="3336" max="3337" width="10.42578125" style="582" customWidth="1"/>
    <col min="3338" max="3584" width="9.140625" style="582"/>
    <col min="3585" max="3585" width="33" style="582" customWidth="1"/>
    <col min="3586" max="3587" width="10.42578125" style="582" customWidth="1"/>
    <col min="3588" max="3588" width="1.7109375" style="582" customWidth="1"/>
    <col min="3589" max="3590" width="10.42578125" style="582" customWidth="1"/>
    <col min="3591" max="3591" width="1.7109375" style="582" customWidth="1"/>
    <col min="3592" max="3593" width="10.42578125" style="582" customWidth="1"/>
    <col min="3594" max="3840" width="9.140625" style="582"/>
    <col min="3841" max="3841" width="33" style="582" customWidth="1"/>
    <col min="3842" max="3843" width="10.42578125" style="582" customWidth="1"/>
    <col min="3844" max="3844" width="1.7109375" style="582" customWidth="1"/>
    <col min="3845" max="3846" width="10.42578125" style="582" customWidth="1"/>
    <col min="3847" max="3847" width="1.7109375" style="582" customWidth="1"/>
    <col min="3848" max="3849" width="10.42578125" style="582" customWidth="1"/>
    <col min="3850" max="4096" width="9.140625" style="582"/>
    <col min="4097" max="4097" width="33" style="582" customWidth="1"/>
    <col min="4098" max="4099" width="10.42578125" style="582" customWidth="1"/>
    <col min="4100" max="4100" width="1.7109375" style="582" customWidth="1"/>
    <col min="4101" max="4102" width="10.42578125" style="582" customWidth="1"/>
    <col min="4103" max="4103" width="1.7109375" style="582" customWidth="1"/>
    <col min="4104" max="4105" width="10.42578125" style="582" customWidth="1"/>
    <col min="4106" max="4352" width="9.140625" style="582"/>
    <col min="4353" max="4353" width="33" style="582" customWidth="1"/>
    <col min="4354" max="4355" width="10.42578125" style="582" customWidth="1"/>
    <col min="4356" max="4356" width="1.7109375" style="582" customWidth="1"/>
    <col min="4357" max="4358" width="10.42578125" style="582" customWidth="1"/>
    <col min="4359" max="4359" width="1.7109375" style="582" customWidth="1"/>
    <col min="4360" max="4361" width="10.42578125" style="582" customWidth="1"/>
    <col min="4362" max="4608" width="9.140625" style="582"/>
    <col min="4609" max="4609" width="33" style="582" customWidth="1"/>
    <col min="4610" max="4611" width="10.42578125" style="582" customWidth="1"/>
    <col min="4612" max="4612" width="1.7109375" style="582" customWidth="1"/>
    <col min="4613" max="4614" width="10.42578125" style="582" customWidth="1"/>
    <col min="4615" max="4615" width="1.7109375" style="582" customWidth="1"/>
    <col min="4616" max="4617" width="10.42578125" style="582" customWidth="1"/>
    <col min="4618" max="4864" width="9.140625" style="582"/>
    <col min="4865" max="4865" width="33" style="582" customWidth="1"/>
    <col min="4866" max="4867" width="10.42578125" style="582" customWidth="1"/>
    <col min="4868" max="4868" width="1.7109375" style="582" customWidth="1"/>
    <col min="4869" max="4870" width="10.42578125" style="582" customWidth="1"/>
    <col min="4871" max="4871" width="1.7109375" style="582" customWidth="1"/>
    <col min="4872" max="4873" width="10.42578125" style="582" customWidth="1"/>
    <col min="4874" max="5120" width="9.140625" style="582"/>
    <col min="5121" max="5121" width="33" style="582" customWidth="1"/>
    <col min="5122" max="5123" width="10.42578125" style="582" customWidth="1"/>
    <col min="5124" max="5124" width="1.7109375" style="582" customWidth="1"/>
    <col min="5125" max="5126" width="10.42578125" style="582" customWidth="1"/>
    <col min="5127" max="5127" width="1.7109375" style="582" customWidth="1"/>
    <col min="5128" max="5129" width="10.42578125" style="582" customWidth="1"/>
    <col min="5130" max="5376" width="9.140625" style="582"/>
    <col min="5377" max="5377" width="33" style="582" customWidth="1"/>
    <col min="5378" max="5379" width="10.42578125" style="582" customWidth="1"/>
    <col min="5380" max="5380" width="1.7109375" style="582" customWidth="1"/>
    <col min="5381" max="5382" width="10.42578125" style="582" customWidth="1"/>
    <col min="5383" max="5383" width="1.7109375" style="582" customWidth="1"/>
    <col min="5384" max="5385" width="10.42578125" style="582" customWidth="1"/>
    <col min="5386" max="5632" width="9.140625" style="582"/>
    <col min="5633" max="5633" width="33" style="582" customWidth="1"/>
    <col min="5634" max="5635" width="10.42578125" style="582" customWidth="1"/>
    <col min="5636" max="5636" width="1.7109375" style="582" customWidth="1"/>
    <col min="5637" max="5638" width="10.42578125" style="582" customWidth="1"/>
    <col min="5639" max="5639" width="1.7109375" style="582" customWidth="1"/>
    <col min="5640" max="5641" width="10.42578125" style="582" customWidth="1"/>
    <col min="5642" max="5888" width="9.140625" style="582"/>
    <col min="5889" max="5889" width="33" style="582" customWidth="1"/>
    <col min="5890" max="5891" width="10.42578125" style="582" customWidth="1"/>
    <col min="5892" max="5892" width="1.7109375" style="582" customWidth="1"/>
    <col min="5893" max="5894" width="10.42578125" style="582" customWidth="1"/>
    <col min="5895" max="5895" width="1.7109375" style="582" customWidth="1"/>
    <col min="5896" max="5897" width="10.42578125" style="582" customWidth="1"/>
    <col min="5898" max="6144" width="9.140625" style="582"/>
    <col min="6145" max="6145" width="33" style="582" customWidth="1"/>
    <col min="6146" max="6147" width="10.42578125" style="582" customWidth="1"/>
    <col min="6148" max="6148" width="1.7109375" style="582" customWidth="1"/>
    <col min="6149" max="6150" width="10.42578125" style="582" customWidth="1"/>
    <col min="6151" max="6151" width="1.7109375" style="582" customWidth="1"/>
    <col min="6152" max="6153" width="10.42578125" style="582" customWidth="1"/>
    <col min="6154" max="6400" width="9.140625" style="582"/>
    <col min="6401" max="6401" width="33" style="582" customWidth="1"/>
    <col min="6402" max="6403" width="10.42578125" style="582" customWidth="1"/>
    <col min="6404" max="6404" width="1.7109375" style="582" customWidth="1"/>
    <col min="6405" max="6406" width="10.42578125" style="582" customWidth="1"/>
    <col min="6407" max="6407" width="1.7109375" style="582" customWidth="1"/>
    <col min="6408" max="6409" width="10.42578125" style="582" customWidth="1"/>
    <col min="6410" max="6656" width="9.140625" style="582"/>
    <col min="6657" max="6657" width="33" style="582" customWidth="1"/>
    <col min="6658" max="6659" width="10.42578125" style="582" customWidth="1"/>
    <col min="6660" max="6660" width="1.7109375" style="582" customWidth="1"/>
    <col min="6661" max="6662" width="10.42578125" style="582" customWidth="1"/>
    <col min="6663" max="6663" width="1.7109375" style="582" customWidth="1"/>
    <col min="6664" max="6665" width="10.42578125" style="582" customWidth="1"/>
    <col min="6666" max="6912" width="9.140625" style="582"/>
    <col min="6913" max="6913" width="33" style="582" customWidth="1"/>
    <col min="6914" max="6915" width="10.42578125" style="582" customWidth="1"/>
    <col min="6916" max="6916" width="1.7109375" style="582" customWidth="1"/>
    <col min="6917" max="6918" width="10.42578125" style="582" customWidth="1"/>
    <col min="6919" max="6919" width="1.7109375" style="582" customWidth="1"/>
    <col min="6920" max="6921" width="10.42578125" style="582" customWidth="1"/>
    <col min="6922" max="7168" width="9.140625" style="582"/>
    <col min="7169" max="7169" width="33" style="582" customWidth="1"/>
    <col min="7170" max="7171" width="10.42578125" style="582" customWidth="1"/>
    <col min="7172" max="7172" width="1.7109375" style="582" customWidth="1"/>
    <col min="7173" max="7174" width="10.42578125" style="582" customWidth="1"/>
    <col min="7175" max="7175" width="1.7109375" style="582" customWidth="1"/>
    <col min="7176" max="7177" width="10.42578125" style="582" customWidth="1"/>
    <col min="7178" max="7424" width="9.140625" style="582"/>
    <col min="7425" max="7425" width="33" style="582" customWidth="1"/>
    <col min="7426" max="7427" width="10.42578125" style="582" customWidth="1"/>
    <col min="7428" max="7428" width="1.7109375" style="582" customWidth="1"/>
    <col min="7429" max="7430" width="10.42578125" style="582" customWidth="1"/>
    <col min="7431" max="7431" width="1.7109375" style="582" customWidth="1"/>
    <col min="7432" max="7433" width="10.42578125" style="582" customWidth="1"/>
    <col min="7434" max="7680" width="9.140625" style="582"/>
    <col min="7681" max="7681" width="33" style="582" customWidth="1"/>
    <col min="7682" max="7683" width="10.42578125" style="582" customWidth="1"/>
    <col min="7684" max="7684" width="1.7109375" style="582" customWidth="1"/>
    <col min="7685" max="7686" width="10.42578125" style="582" customWidth="1"/>
    <col min="7687" max="7687" width="1.7109375" style="582" customWidth="1"/>
    <col min="7688" max="7689" width="10.42578125" style="582" customWidth="1"/>
    <col min="7690" max="7936" width="9.140625" style="582"/>
    <col min="7937" max="7937" width="33" style="582" customWidth="1"/>
    <col min="7938" max="7939" width="10.42578125" style="582" customWidth="1"/>
    <col min="7940" max="7940" width="1.7109375" style="582" customWidth="1"/>
    <col min="7941" max="7942" width="10.42578125" style="582" customWidth="1"/>
    <col min="7943" max="7943" width="1.7109375" style="582" customWidth="1"/>
    <col min="7944" max="7945" width="10.42578125" style="582" customWidth="1"/>
    <col min="7946" max="8192" width="9.140625" style="582"/>
    <col min="8193" max="8193" width="33" style="582" customWidth="1"/>
    <col min="8194" max="8195" width="10.42578125" style="582" customWidth="1"/>
    <col min="8196" max="8196" width="1.7109375" style="582" customWidth="1"/>
    <col min="8197" max="8198" width="10.42578125" style="582" customWidth="1"/>
    <col min="8199" max="8199" width="1.7109375" style="582" customWidth="1"/>
    <col min="8200" max="8201" width="10.42578125" style="582" customWidth="1"/>
    <col min="8202" max="8448" width="9.140625" style="582"/>
    <col min="8449" max="8449" width="33" style="582" customWidth="1"/>
    <col min="8450" max="8451" width="10.42578125" style="582" customWidth="1"/>
    <col min="8452" max="8452" width="1.7109375" style="582" customWidth="1"/>
    <col min="8453" max="8454" width="10.42578125" style="582" customWidth="1"/>
    <col min="8455" max="8455" width="1.7109375" style="582" customWidth="1"/>
    <col min="8456" max="8457" width="10.42578125" style="582" customWidth="1"/>
    <col min="8458" max="8704" width="9.140625" style="582"/>
    <col min="8705" max="8705" width="33" style="582" customWidth="1"/>
    <col min="8706" max="8707" width="10.42578125" style="582" customWidth="1"/>
    <col min="8708" max="8708" width="1.7109375" style="582" customWidth="1"/>
    <col min="8709" max="8710" width="10.42578125" style="582" customWidth="1"/>
    <col min="8711" max="8711" width="1.7109375" style="582" customWidth="1"/>
    <col min="8712" max="8713" width="10.42578125" style="582" customWidth="1"/>
    <col min="8714" max="8960" width="9.140625" style="582"/>
    <col min="8961" max="8961" width="33" style="582" customWidth="1"/>
    <col min="8962" max="8963" width="10.42578125" style="582" customWidth="1"/>
    <col min="8964" max="8964" width="1.7109375" style="582" customWidth="1"/>
    <col min="8965" max="8966" width="10.42578125" style="582" customWidth="1"/>
    <col min="8967" max="8967" width="1.7109375" style="582" customWidth="1"/>
    <col min="8968" max="8969" width="10.42578125" style="582" customWidth="1"/>
    <col min="8970" max="9216" width="9.140625" style="582"/>
    <col min="9217" max="9217" width="33" style="582" customWidth="1"/>
    <col min="9218" max="9219" width="10.42578125" style="582" customWidth="1"/>
    <col min="9220" max="9220" width="1.7109375" style="582" customWidth="1"/>
    <col min="9221" max="9222" width="10.42578125" style="582" customWidth="1"/>
    <col min="9223" max="9223" width="1.7109375" style="582" customWidth="1"/>
    <col min="9224" max="9225" width="10.42578125" style="582" customWidth="1"/>
    <col min="9226" max="9472" width="9.140625" style="582"/>
    <col min="9473" max="9473" width="33" style="582" customWidth="1"/>
    <col min="9474" max="9475" width="10.42578125" style="582" customWidth="1"/>
    <col min="9476" max="9476" width="1.7109375" style="582" customWidth="1"/>
    <col min="9477" max="9478" width="10.42578125" style="582" customWidth="1"/>
    <col min="9479" max="9479" width="1.7109375" style="582" customWidth="1"/>
    <col min="9480" max="9481" width="10.42578125" style="582" customWidth="1"/>
    <col min="9482" max="9728" width="9.140625" style="582"/>
    <col min="9729" max="9729" width="33" style="582" customWidth="1"/>
    <col min="9730" max="9731" width="10.42578125" style="582" customWidth="1"/>
    <col min="9732" max="9732" width="1.7109375" style="582" customWidth="1"/>
    <col min="9733" max="9734" width="10.42578125" style="582" customWidth="1"/>
    <col min="9735" max="9735" width="1.7109375" style="582" customWidth="1"/>
    <col min="9736" max="9737" width="10.42578125" style="582" customWidth="1"/>
    <col min="9738" max="9984" width="9.140625" style="582"/>
    <col min="9985" max="9985" width="33" style="582" customWidth="1"/>
    <col min="9986" max="9987" width="10.42578125" style="582" customWidth="1"/>
    <col min="9988" max="9988" width="1.7109375" style="582" customWidth="1"/>
    <col min="9989" max="9990" width="10.42578125" style="582" customWidth="1"/>
    <col min="9991" max="9991" width="1.7109375" style="582" customWidth="1"/>
    <col min="9992" max="9993" width="10.42578125" style="582" customWidth="1"/>
    <col min="9994" max="10240" width="9.140625" style="582"/>
    <col min="10241" max="10241" width="33" style="582" customWidth="1"/>
    <col min="10242" max="10243" width="10.42578125" style="582" customWidth="1"/>
    <col min="10244" max="10244" width="1.7109375" style="582" customWidth="1"/>
    <col min="10245" max="10246" width="10.42578125" style="582" customWidth="1"/>
    <col min="10247" max="10247" width="1.7109375" style="582" customWidth="1"/>
    <col min="10248" max="10249" width="10.42578125" style="582" customWidth="1"/>
    <col min="10250" max="10496" width="9.140625" style="582"/>
    <col min="10497" max="10497" width="33" style="582" customWidth="1"/>
    <col min="10498" max="10499" width="10.42578125" style="582" customWidth="1"/>
    <col min="10500" max="10500" width="1.7109375" style="582" customWidth="1"/>
    <col min="10501" max="10502" width="10.42578125" style="582" customWidth="1"/>
    <col min="10503" max="10503" width="1.7109375" style="582" customWidth="1"/>
    <col min="10504" max="10505" width="10.42578125" style="582" customWidth="1"/>
    <col min="10506" max="10752" width="9.140625" style="582"/>
    <col min="10753" max="10753" width="33" style="582" customWidth="1"/>
    <col min="10754" max="10755" width="10.42578125" style="582" customWidth="1"/>
    <col min="10756" max="10756" width="1.7109375" style="582" customWidth="1"/>
    <col min="10757" max="10758" width="10.42578125" style="582" customWidth="1"/>
    <col min="10759" max="10759" width="1.7109375" style="582" customWidth="1"/>
    <col min="10760" max="10761" width="10.42578125" style="582" customWidth="1"/>
    <col min="10762" max="11008" width="9.140625" style="582"/>
    <col min="11009" max="11009" width="33" style="582" customWidth="1"/>
    <col min="11010" max="11011" width="10.42578125" style="582" customWidth="1"/>
    <col min="11012" max="11012" width="1.7109375" style="582" customWidth="1"/>
    <col min="11013" max="11014" width="10.42578125" style="582" customWidth="1"/>
    <col min="11015" max="11015" width="1.7109375" style="582" customWidth="1"/>
    <col min="11016" max="11017" width="10.42578125" style="582" customWidth="1"/>
    <col min="11018" max="11264" width="9.140625" style="582"/>
    <col min="11265" max="11265" width="33" style="582" customWidth="1"/>
    <col min="11266" max="11267" width="10.42578125" style="582" customWidth="1"/>
    <col min="11268" max="11268" width="1.7109375" style="582" customWidth="1"/>
    <col min="11269" max="11270" width="10.42578125" style="582" customWidth="1"/>
    <col min="11271" max="11271" width="1.7109375" style="582" customWidth="1"/>
    <col min="11272" max="11273" width="10.42578125" style="582" customWidth="1"/>
    <col min="11274" max="11520" width="9.140625" style="582"/>
    <col min="11521" max="11521" width="33" style="582" customWidth="1"/>
    <col min="11522" max="11523" width="10.42578125" style="582" customWidth="1"/>
    <col min="11524" max="11524" width="1.7109375" style="582" customWidth="1"/>
    <col min="11525" max="11526" width="10.42578125" style="582" customWidth="1"/>
    <col min="11527" max="11527" width="1.7109375" style="582" customWidth="1"/>
    <col min="11528" max="11529" width="10.42578125" style="582" customWidth="1"/>
    <col min="11530" max="11776" width="9.140625" style="582"/>
    <col min="11777" max="11777" width="33" style="582" customWidth="1"/>
    <col min="11778" max="11779" width="10.42578125" style="582" customWidth="1"/>
    <col min="11780" max="11780" width="1.7109375" style="582" customWidth="1"/>
    <col min="11781" max="11782" width="10.42578125" style="582" customWidth="1"/>
    <col min="11783" max="11783" width="1.7109375" style="582" customWidth="1"/>
    <col min="11784" max="11785" width="10.42578125" style="582" customWidth="1"/>
    <col min="11786" max="12032" width="9.140625" style="582"/>
    <col min="12033" max="12033" width="33" style="582" customWidth="1"/>
    <col min="12034" max="12035" width="10.42578125" style="582" customWidth="1"/>
    <col min="12036" max="12036" width="1.7109375" style="582" customWidth="1"/>
    <col min="12037" max="12038" width="10.42578125" style="582" customWidth="1"/>
    <col min="12039" max="12039" width="1.7109375" style="582" customWidth="1"/>
    <col min="12040" max="12041" width="10.42578125" style="582" customWidth="1"/>
    <col min="12042" max="12288" width="9.140625" style="582"/>
    <col min="12289" max="12289" width="33" style="582" customWidth="1"/>
    <col min="12290" max="12291" width="10.42578125" style="582" customWidth="1"/>
    <col min="12292" max="12292" width="1.7109375" style="582" customWidth="1"/>
    <col min="12293" max="12294" width="10.42578125" style="582" customWidth="1"/>
    <col min="12295" max="12295" width="1.7109375" style="582" customWidth="1"/>
    <col min="12296" max="12297" width="10.42578125" style="582" customWidth="1"/>
    <col min="12298" max="12544" width="9.140625" style="582"/>
    <col min="12545" max="12545" width="33" style="582" customWidth="1"/>
    <col min="12546" max="12547" width="10.42578125" style="582" customWidth="1"/>
    <col min="12548" max="12548" width="1.7109375" style="582" customWidth="1"/>
    <col min="12549" max="12550" width="10.42578125" style="582" customWidth="1"/>
    <col min="12551" max="12551" width="1.7109375" style="582" customWidth="1"/>
    <col min="12552" max="12553" width="10.42578125" style="582" customWidth="1"/>
    <col min="12554" max="12800" width="9.140625" style="582"/>
    <col min="12801" max="12801" width="33" style="582" customWidth="1"/>
    <col min="12802" max="12803" width="10.42578125" style="582" customWidth="1"/>
    <col min="12804" max="12804" width="1.7109375" style="582" customWidth="1"/>
    <col min="12805" max="12806" width="10.42578125" style="582" customWidth="1"/>
    <col min="12807" max="12807" width="1.7109375" style="582" customWidth="1"/>
    <col min="12808" max="12809" width="10.42578125" style="582" customWidth="1"/>
    <col min="12810" max="13056" width="9.140625" style="582"/>
    <col min="13057" max="13057" width="33" style="582" customWidth="1"/>
    <col min="13058" max="13059" width="10.42578125" style="582" customWidth="1"/>
    <col min="13060" max="13060" width="1.7109375" style="582" customWidth="1"/>
    <col min="13061" max="13062" width="10.42578125" style="582" customWidth="1"/>
    <col min="13063" max="13063" width="1.7109375" style="582" customWidth="1"/>
    <col min="13064" max="13065" width="10.42578125" style="582" customWidth="1"/>
    <col min="13066" max="13312" width="9.140625" style="582"/>
    <col min="13313" max="13313" width="33" style="582" customWidth="1"/>
    <col min="13314" max="13315" width="10.42578125" style="582" customWidth="1"/>
    <col min="13316" max="13316" width="1.7109375" style="582" customWidth="1"/>
    <col min="13317" max="13318" width="10.42578125" style="582" customWidth="1"/>
    <col min="13319" max="13319" width="1.7109375" style="582" customWidth="1"/>
    <col min="13320" max="13321" width="10.42578125" style="582" customWidth="1"/>
    <col min="13322" max="13568" width="9.140625" style="582"/>
    <col min="13569" max="13569" width="33" style="582" customWidth="1"/>
    <col min="13570" max="13571" width="10.42578125" style="582" customWidth="1"/>
    <col min="13572" max="13572" width="1.7109375" style="582" customWidth="1"/>
    <col min="13573" max="13574" width="10.42578125" style="582" customWidth="1"/>
    <col min="13575" max="13575" width="1.7109375" style="582" customWidth="1"/>
    <col min="13576" max="13577" width="10.42578125" style="582" customWidth="1"/>
    <col min="13578" max="13824" width="9.140625" style="582"/>
    <col min="13825" max="13825" width="33" style="582" customWidth="1"/>
    <col min="13826" max="13827" width="10.42578125" style="582" customWidth="1"/>
    <col min="13828" max="13828" width="1.7109375" style="582" customWidth="1"/>
    <col min="13829" max="13830" width="10.42578125" style="582" customWidth="1"/>
    <col min="13831" max="13831" width="1.7109375" style="582" customWidth="1"/>
    <col min="13832" max="13833" width="10.42578125" style="582" customWidth="1"/>
    <col min="13834" max="14080" width="9.140625" style="582"/>
    <col min="14081" max="14081" width="33" style="582" customWidth="1"/>
    <col min="14082" max="14083" width="10.42578125" style="582" customWidth="1"/>
    <col min="14084" max="14084" width="1.7109375" style="582" customWidth="1"/>
    <col min="14085" max="14086" width="10.42578125" style="582" customWidth="1"/>
    <col min="14087" max="14087" width="1.7109375" style="582" customWidth="1"/>
    <col min="14088" max="14089" width="10.42578125" style="582" customWidth="1"/>
    <col min="14090" max="14336" width="9.140625" style="582"/>
    <col min="14337" max="14337" width="33" style="582" customWidth="1"/>
    <col min="14338" max="14339" width="10.42578125" style="582" customWidth="1"/>
    <col min="14340" max="14340" width="1.7109375" style="582" customWidth="1"/>
    <col min="14341" max="14342" width="10.42578125" style="582" customWidth="1"/>
    <col min="14343" max="14343" width="1.7109375" style="582" customWidth="1"/>
    <col min="14344" max="14345" width="10.42578125" style="582" customWidth="1"/>
    <col min="14346" max="14592" width="9.140625" style="582"/>
    <col min="14593" max="14593" width="33" style="582" customWidth="1"/>
    <col min="14594" max="14595" width="10.42578125" style="582" customWidth="1"/>
    <col min="14596" max="14596" width="1.7109375" style="582" customWidth="1"/>
    <col min="14597" max="14598" width="10.42578125" style="582" customWidth="1"/>
    <col min="14599" max="14599" width="1.7109375" style="582" customWidth="1"/>
    <col min="14600" max="14601" width="10.42578125" style="582" customWidth="1"/>
    <col min="14602" max="14848" width="9.140625" style="582"/>
    <col min="14849" max="14849" width="33" style="582" customWidth="1"/>
    <col min="14850" max="14851" width="10.42578125" style="582" customWidth="1"/>
    <col min="14852" max="14852" width="1.7109375" style="582" customWidth="1"/>
    <col min="14853" max="14854" width="10.42578125" style="582" customWidth="1"/>
    <col min="14855" max="14855" width="1.7109375" style="582" customWidth="1"/>
    <col min="14856" max="14857" width="10.42578125" style="582" customWidth="1"/>
    <col min="14858" max="15104" width="9.140625" style="582"/>
    <col min="15105" max="15105" width="33" style="582" customWidth="1"/>
    <col min="15106" max="15107" width="10.42578125" style="582" customWidth="1"/>
    <col min="15108" max="15108" width="1.7109375" style="582" customWidth="1"/>
    <col min="15109" max="15110" width="10.42578125" style="582" customWidth="1"/>
    <col min="15111" max="15111" width="1.7109375" style="582" customWidth="1"/>
    <col min="15112" max="15113" width="10.42578125" style="582" customWidth="1"/>
    <col min="15114" max="15360" width="9.140625" style="582"/>
    <col min="15361" max="15361" width="33" style="582" customWidth="1"/>
    <col min="15362" max="15363" width="10.42578125" style="582" customWidth="1"/>
    <col min="15364" max="15364" width="1.7109375" style="582" customWidth="1"/>
    <col min="15365" max="15366" width="10.42578125" style="582" customWidth="1"/>
    <col min="15367" max="15367" width="1.7109375" style="582" customWidth="1"/>
    <col min="15368" max="15369" width="10.42578125" style="582" customWidth="1"/>
    <col min="15370" max="15616" width="9.140625" style="582"/>
    <col min="15617" max="15617" width="33" style="582" customWidth="1"/>
    <col min="15618" max="15619" width="10.42578125" style="582" customWidth="1"/>
    <col min="15620" max="15620" width="1.7109375" style="582" customWidth="1"/>
    <col min="15621" max="15622" width="10.42578125" style="582" customWidth="1"/>
    <col min="15623" max="15623" width="1.7109375" style="582" customWidth="1"/>
    <col min="15624" max="15625" width="10.42578125" style="582" customWidth="1"/>
    <col min="15626" max="15872" width="9.140625" style="582"/>
    <col min="15873" max="15873" width="33" style="582" customWidth="1"/>
    <col min="15874" max="15875" width="10.42578125" style="582" customWidth="1"/>
    <col min="15876" max="15876" width="1.7109375" style="582" customWidth="1"/>
    <col min="15877" max="15878" width="10.42578125" style="582" customWidth="1"/>
    <col min="15879" max="15879" width="1.7109375" style="582" customWidth="1"/>
    <col min="15880" max="15881" width="10.42578125" style="582" customWidth="1"/>
    <col min="15882" max="16128" width="9.140625" style="582"/>
    <col min="16129" max="16129" width="33" style="582" customWidth="1"/>
    <col min="16130" max="16131" width="10.42578125" style="582" customWidth="1"/>
    <col min="16132" max="16132" width="1.7109375" style="582" customWidth="1"/>
    <col min="16133" max="16134" width="10.42578125" style="582" customWidth="1"/>
    <col min="16135" max="16135" width="1.7109375" style="582" customWidth="1"/>
    <col min="16136" max="16137" width="10.42578125" style="582" customWidth="1"/>
    <col min="16138" max="16384" width="9.140625" style="582"/>
  </cols>
  <sheetData>
    <row r="1" spans="1:11" ht="13.5" x14ac:dyDescent="0.2">
      <c r="A1" s="834" t="s">
        <v>509</v>
      </c>
      <c r="B1" s="834"/>
      <c r="C1" s="834"/>
      <c r="D1" s="834"/>
      <c r="E1" s="834"/>
      <c r="F1" s="834"/>
      <c r="G1" s="834"/>
      <c r="H1" s="834"/>
      <c r="I1" s="834"/>
    </row>
    <row r="2" spans="1:11" ht="13.5" x14ac:dyDescent="0.2">
      <c r="A2" s="617" t="s">
        <v>506</v>
      </c>
    </row>
    <row r="3" spans="1:11" ht="12" x14ac:dyDescent="0.2">
      <c r="A3" s="586" t="s">
        <v>3</v>
      </c>
    </row>
    <row r="4" spans="1:11" s="592" customFormat="1" ht="12" x14ac:dyDescent="0.2">
      <c r="A4" s="586"/>
      <c r="B4" s="583"/>
      <c r="C4" s="583"/>
      <c r="D4" s="583"/>
      <c r="E4" s="583"/>
      <c r="F4" s="583"/>
      <c r="G4" s="583"/>
      <c r="H4" s="583"/>
      <c r="I4" s="583"/>
    </row>
    <row r="5" spans="1:11" s="592" customFormat="1" ht="38.25" customHeight="1" x14ac:dyDescent="0.2">
      <c r="A5" s="842" t="s">
        <v>580</v>
      </c>
      <c r="B5" s="842"/>
      <c r="C5" s="842"/>
      <c r="D5" s="842"/>
      <c r="E5" s="842"/>
      <c r="F5" s="842"/>
      <c r="G5" s="842"/>
      <c r="H5" s="842"/>
      <c r="I5" s="842"/>
    </row>
    <row r="6" spans="1:11" s="592" customFormat="1" ht="12.75" x14ac:dyDescent="0.2">
      <c r="A6" s="588"/>
      <c r="B6" s="590"/>
      <c r="C6" s="590"/>
      <c r="D6" s="590"/>
      <c r="E6" s="590"/>
      <c r="F6" s="590"/>
      <c r="G6" s="590"/>
      <c r="H6" s="590"/>
      <c r="I6" s="590"/>
    </row>
    <row r="7" spans="1:11" s="600" customFormat="1" ht="12.75" x14ac:dyDescent="0.2">
      <c r="A7" s="593"/>
      <c r="B7" s="843" t="s">
        <v>510</v>
      </c>
      <c r="C7" s="843"/>
      <c r="D7" s="843"/>
      <c r="E7" s="843"/>
      <c r="F7" s="843"/>
      <c r="G7" s="843"/>
      <c r="H7" s="843"/>
      <c r="I7" s="843"/>
      <c r="K7" s="618"/>
    </row>
    <row r="8" spans="1:11" ht="52.5" customHeight="1" x14ac:dyDescent="0.2">
      <c r="A8" s="619"/>
      <c r="B8" s="844" t="s">
        <v>511</v>
      </c>
      <c r="C8" s="844"/>
      <c r="D8" s="620"/>
      <c r="E8" s="844" t="s">
        <v>512</v>
      </c>
      <c r="F8" s="844"/>
      <c r="G8" s="620"/>
      <c r="H8" s="844" t="s">
        <v>513</v>
      </c>
      <c r="I8" s="844"/>
    </row>
    <row r="9" spans="1:11" ht="56.25" x14ac:dyDescent="0.2">
      <c r="A9" s="597" t="s">
        <v>514</v>
      </c>
      <c r="B9" s="621" t="s">
        <v>515</v>
      </c>
      <c r="C9" s="621" t="s">
        <v>516</v>
      </c>
      <c r="D9" s="621"/>
      <c r="E9" s="621" t="s">
        <v>515</v>
      </c>
      <c r="F9" s="621" t="s">
        <v>516</v>
      </c>
      <c r="G9" s="621"/>
      <c r="H9" s="621" t="s">
        <v>517</v>
      </c>
      <c r="I9" s="621" t="s">
        <v>518</v>
      </c>
    </row>
    <row r="10" spans="1:11" x14ac:dyDescent="0.2">
      <c r="B10" s="602"/>
      <c r="C10" s="602"/>
      <c r="D10" s="602"/>
      <c r="E10" s="602"/>
      <c r="F10" s="602"/>
      <c r="G10" s="602"/>
      <c r="H10" s="602"/>
      <c r="I10" s="602"/>
    </row>
    <row r="11" spans="1:11" x14ac:dyDescent="0.2">
      <c r="A11" s="622" t="s">
        <v>519</v>
      </c>
      <c r="B11" s="623">
        <v>29</v>
      </c>
      <c r="C11" s="623">
        <v>1</v>
      </c>
      <c r="D11" s="582"/>
      <c r="E11" s="623">
        <v>25</v>
      </c>
      <c r="F11" s="623">
        <v>5</v>
      </c>
      <c r="G11" s="582"/>
      <c r="H11" s="623">
        <v>24</v>
      </c>
      <c r="I11" s="623">
        <v>6</v>
      </c>
    </row>
    <row r="12" spans="1:11" x14ac:dyDescent="0.2">
      <c r="A12" s="622" t="s">
        <v>520</v>
      </c>
      <c r="B12" s="623">
        <v>19</v>
      </c>
      <c r="C12" s="623">
        <v>0</v>
      </c>
      <c r="D12" s="582"/>
      <c r="E12" s="623">
        <v>17</v>
      </c>
      <c r="F12" s="623">
        <v>2</v>
      </c>
      <c r="G12" s="582"/>
      <c r="H12" s="623">
        <v>17</v>
      </c>
      <c r="I12" s="623">
        <v>2</v>
      </c>
    </row>
    <row r="13" spans="1:11" x14ac:dyDescent="0.2">
      <c r="A13" s="622" t="s">
        <v>521</v>
      </c>
      <c r="B13" s="623">
        <v>55</v>
      </c>
      <c r="C13" s="623">
        <v>4</v>
      </c>
      <c r="D13" s="582"/>
      <c r="E13" s="623">
        <v>58</v>
      </c>
      <c r="F13" s="623">
        <v>1</v>
      </c>
      <c r="G13" s="582"/>
      <c r="H13" s="623">
        <v>54</v>
      </c>
      <c r="I13" s="623">
        <v>5</v>
      </c>
    </row>
    <row r="14" spans="1:11" x14ac:dyDescent="0.2">
      <c r="A14" s="622" t="s">
        <v>522</v>
      </c>
      <c r="B14" s="623">
        <v>82</v>
      </c>
      <c r="C14" s="623">
        <v>3</v>
      </c>
      <c r="D14" s="582"/>
      <c r="E14" s="623">
        <v>85</v>
      </c>
      <c r="F14" s="623">
        <v>0</v>
      </c>
      <c r="G14" s="582"/>
      <c r="H14" s="623">
        <v>82</v>
      </c>
      <c r="I14" s="623">
        <v>3</v>
      </c>
    </row>
    <row r="15" spans="1:11" x14ac:dyDescent="0.2">
      <c r="A15" s="622" t="s">
        <v>523</v>
      </c>
      <c r="B15" s="623">
        <v>156</v>
      </c>
      <c r="C15" s="623">
        <v>27</v>
      </c>
      <c r="D15" s="582"/>
      <c r="E15" s="623">
        <v>179</v>
      </c>
      <c r="F15" s="623">
        <v>4</v>
      </c>
      <c r="G15" s="582"/>
      <c r="H15" s="623">
        <v>153</v>
      </c>
      <c r="I15" s="623">
        <v>30</v>
      </c>
    </row>
    <row r="16" spans="1:11" x14ac:dyDescent="0.2">
      <c r="A16" s="622" t="s">
        <v>638</v>
      </c>
      <c r="B16" s="582">
        <v>341</v>
      </c>
      <c r="C16" s="582">
        <v>35</v>
      </c>
      <c r="D16" s="582"/>
      <c r="E16" s="582">
        <v>364</v>
      </c>
      <c r="F16" s="582">
        <v>12</v>
      </c>
      <c r="G16" s="582"/>
      <c r="H16" s="582">
        <v>330</v>
      </c>
      <c r="I16" s="582">
        <v>46</v>
      </c>
    </row>
    <row r="17" spans="1:9" x14ac:dyDescent="0.2">
      <c r="A17" s="622" t="s">
        <v>524</v>
      </c>
      <c r="B17" s="623">
        <v>225</v>
      </c>
      <c r="C17" s="623">
        <v>44</v>
      </c>
      <c r="D17" s="582"/>
      <c r="E17" s="623">
        <v>250</v>
      </c>
      <c r="F17" s="623">
        <v>19</v>
      </c>
      <c r="G17" s="582"/>
      <c r="H17" s="623">
        <v>209</v>
      </c>
      <c r="I17" s="623">
        <v>60</v>
      </c>
    </row>
    <row r="18" spans="1:9" x14ac:dyDescent="0.2">
      <c r="A18" s="622" t="s">
        <v>525</v>
      </c>
      <c r="B18" s="623">
        <v>215</v>
      </c>
      <c r="C18" s="623">
        <v>88</v>
      </c>
      <c r="D18" s="582"/>
      <c r="E18" s="623">
        <v>248</v>
      </c>
      <c r="F18" s="623">
        <v>55</v>
      </c>
      <c r="G18" s="582"/>
      <c r="H18" s="623">
        <v>171</v>
      </c>
      <c r="I18" s="623">
        <v>132</v>
      </c>
    </row>
    <row r="19" spans="1:9" x14ac:dyDescent="0.2">
      <c r="A19" s="622" t="s">
        <v>526</v>
      </c>
      <c r="B19" s="623">
        <v>232</v>
      </c>
      <c r="C19" s="623">
        <v>126</v>
      </c>
      <c r="D19" s="582"/>
      <c r="E19" s="623">
        <v>257</v>
      </c>
      <c r="F19" s="623">
        <v>101</v>
      </c>
      <c r="G19" s="582"/>
      <c r="H19" s="623">
        <v>171</v>
      </c>
      <c r="I19" s="623">
        <v>187</v>
      </c>
    </row>
    <row r="20" spans="1:9" x14ac:dyDescent="0.2">
      <c r="A20" s="622" t="s">
        <v>527</v>
      </c>
      <c r="B20" s="623">
        <v>199</v>
      </c>
      <c r="C20" s="623">
        <v>177</v>
      </c>
      <c r="D20" s="582"/>
      <c r="E20" s="623">
        <v>180</v>
      </c>
      <c r="F20" s="623">
        <v>196</v>
      </c>
      <c r="G20" s="582"/>
      <c r="H20" s="623">
        <v>78</v>
      </c>
      <c r="I20" s="623">
        <v>298</v>
      </c>
    </row>
    <row r="21" spans="1:9" x14ac:dyDescent="0.2">
      <c r="A21" s="622" t="s">
        <v>528</v>
      </c>
      <c r="B21" s="623">
        <v>138</v>
      </c>
      <c r="C21" s="623">
        <v>224</v>
      </c>
      <c r="D21" s="582"/>
      <c r="E21" s="623">
        <v>104</v>
      </c>
      <c r="F21" s="623">
        <v>258</v>
      </c>
      <c r="G21" s="582"/>
      <c r="H21" s="623">
        <v>29</v>
      </c>
      <c r="I21" s="623">
        <v>333</v>
      </c>
    </row>
    <row r="22" spans="1:9" x14ac:dyDescent="0.2">
      <c r="A22" s="622" t="s">
        <v>529</v>
      </c>
      <c r="B22" s="623">
        <v>59</v>
      </c>
      <c r="C22" s="623">
        <v>243</v>
      </c>
      <c r="D22" s="582"/>
      <c r="E22" s="623">
        <v>25</v>
      </c>
      <c r="F22" s="623">
        <v>277</v>
      </c>
      <c r="G22" s="582"/>
      <c r="H22" s="623">
        <v>4</v>
      </c>
      <c r="I22" s="623">
        <v>298</v>
      </c>
    </row>
    <row r="23" spans="1:9" x14ac:dyDescent="0.2">
      <c r="A23" s="622" t="s">
        <v>530</v>
      </c>
      <c r="B23" s="623">
        <v>15</v>
      </c>
      <c r="C23" s="623">
        <v>180</v>
      </c>
      <c r="D23" s="582"/>
      <c r="E23" s="623">
        <v>3</v>
      </c>
      <c r="F23" s="623">
        <v>192</v>
      </c>
      <c r="G23" s="582"/>
      <c r="H23" s="623">
        <v>0</v>
      </c>
      <c r="I23" s="623">
        <v>195</v>
      </c>
    </row>
    <row r="24" spans="1:9" x14ac:dyDescent="0.2">
      <c r="A24" s="622" t="s">
        <v>531</v>
      </c>
      <c r="B24" s="623">
        <v>2</v>
      </c>
      <c r="C24" s="623">
        <v>127</v>
      </c>
      <c r="D24" s="582"/>
      <c r="E24" s="623">
        <v>1</v>
      </c>
      <c r="F24" s="623">
        <v>128</v>
      </c>
      <c r="G24" s="582"/>
      <c r="H24" s="623">
        <v>0</v>
      </c>
      <c r="I24" s="623">
        <v>129</v>
      </c>
    </row>
    <row r="25" spans="1:9" x14ac:dyDescent="0.2">
      <c r="A25" s="622" t="s">
        <v>532</v>
      </c>
      <c r="B25" s="623">
        <v>0</v>
      </c>
      <c r="C25" s="623">
        <v>79</v>
      </c>
      <c r="D25" s="582"/>
      <c r="E25" s="623">
        <v>0</v>
      </c>
      <c r="F25" s="623">
        <v>79</v>
      </c>
      <c r="G25" s="582"/>
      <c r="H25" s="623">
        <v>0</v>
      </c>
      <c r="I25" s="623">
        <v>79</v>
      </c>
    </row>
    <row r="26" spans="1:9" x14ac:dyDescent="0.2">
      <c r="A26" s="622" t="s">
        <v>533</v>
      </c>
      <c r="B26" s="623">
        <v>0</v>
      </c>
      <c r="C26" s="623">
        <v>31</v>
      </c>
      <c r="D26" s="582"/>
      <c r="E26" s="623">
        <v>0</v>
      </c>
      <c r="F26" s="623">
        <v>31</v>
      </c>
      <c r="G26" s="582"/>
      <c r="H26" s="623">
        <v>0</v>
      </c>
      <c r="I26" s="623">
        <v>31</v>
      </c>
    </row>
    <row r="27" spans="1:9" x14ac:dyDescent="0.2">
      <c r="A27" s="622" t="s">
        <v>534</v>
      </c>
      <c r="B27" s="623">
        <v>0</v>
      </c>
      <c r="C27" s="623">
        <v>33</v>
      </c>
      <c r="D27" s="582"/>
      <c r="E27" s="623">
        <v>0</v>
      </c>
      <c r="F27" s="623">
        <v>33</v>
      </c>
      <c r="G27" s="582"/>
      <c r="H27" s="623">
        <v>0</v>
      </c>
      <c r="I27" s="623">
        <v>33</v>
      </c>
    </row>
    <row r="28" spans="1:9" x14ac:dyDescent="0.2">
      <c r="A28" s="622" t="s">
        <v>535</v>
      </c>
      <c r="B28" s="623">
        <v>0</v>
      </c>
      <c r="C28" s="623">
        <v>139</v>
      </c>
      <c r="D28" s="582"/>
      <c r="E28" s="623">
        <v>0</v>
      </c>
      <c r="F28" s="623">
        <v>139</v>
      </c>
      <c r="G28" s="582"/>
      <c r="H28" s="623">
        <v>0</v>
      </c>
      <c r="I28" s="623">
        <v>139</v>
      </c>
    </row>
    <row r="29" spans="1:9" x14ac:dyDescent="0.2">
      <c r="A29" s="609"/>
      <c r="B29" s="611"/>
      <c r="C29" s="611"/>
      <c r="D29" s="611"/>
      <c r="E29" s="611"/>
      <c r="F29" s="611"/>
      <c r="G29" s="611"/>
      <c r="H29" s="611"/>
      <c r="I29" s="611"/>
    </row>
    <row r="30" spans="1:9" s="634" customFormat="1" ht="13.5" customHeight="1" x14ac:dyDescent="0.2">
      <c r="A30" s="631"/>
      <c r="B30" s="632"/>
      <c r="C30" s="632"/>
      <c r="D30" s="632"/>
      <c r="E30" s="632"/>
      <c r="F30" s="632"/>
      <c r="G30" s="632"/>
      <c r="H30" s="632"/>
      <c r="I30" s="633" t="s">
        <v>502</v>
      </c>
    </row>
    <row r="31" spans="1:9" s="634" customFormat="1" x14ac:dyDescent="0.2">
      <c r="A31" s="631"/>
      <c r="B31" s="632"/>
      <c r="C31" s="632"/>
      <c r="D31" s="632"/>
      <c r="E31" s="632"/>
      <c r="F31" s="632"/>
      <c r="G31" s="632"/>
      <c r="H31" s="632"/>
      <c r="I31" s="633"/>
    </row>
    <row r="32" spans="1:9" ht="11.25" customHeight="1" x14ac:dyDescent="0.2">
      <c r="A32" s="838" t="s">
        <v>651</v>
      </c>
      <c r="B32" s="838"/>
      <c r="C32" s="838"/>
      <c r="D32" s="838"/>
      <c r="E32" s="838"/>
      <c r="F32" s="838"/>
      <c r="G32" s="838"/>
      <c r="H32" s="838"/>
      <c r="I32" s="838"/>
    </row>
    <row r="33" spans="1:13" ht="21.95" customHeight="1" x14ac:dyDescent="0.2">
      <c r="A33" s="839" t="s">
        <v>637</v>
      </c>
      <c r="B33" s="839"/>
      <c r="C33" s="839"/>
      <c r="D33" s="839"/>
      <c r="E33" s="839"/>
      <c r="F33" s="839"/>
      <c r="G33" s="839"/>
      <c r="H33" s="839"/>
      <c r="I33" s="839"/>
      <c r="J33" s="613"/>
      <c r="K33" s="613"/>
      <c r="L33" s="613"/>
      <c r="M33" s="613"/>
    </row>
    <row r="34" spans="1:13" ht="44.1" customHeight="1" x14ac:dyDescent="0.2">
      <c r="A34" s="840" t="s">
        <v>559</v>
      </c>
      <c r="B34" s="841"/>
      <c r="C34" s="841"/>
      <c r="D34" s="841"/>
      <c r="E34" s="841"/>
      <c r="F34" s="841"/>
      <c r="G34" s="841"/>
      <c r="H34" s="841"/>
      <c r="I34" s="841"/>
    </row>
    <row r="35" spans="1:13" x14ac:dyDescent="0.2">
      <c r="A35" s="829"/>
      <c r="B35" s="829"/>
      <c r="C35" s="829"/>
      <c r="D35" s="829"/>
      <c r="E35" s="829"/>
      <c r="F35" s="829"/>
      <c r="G35" s="829"/>
      <c r="H35" s="829"/>
      <c r="I35" s="829"/>
    </row>
    <row r="36" spans="1:13" x14ac:dyDescent="0.2">
      <c r="A36" s="582"/>
      <c r="B36" s="624"/>
      <c r="C36" s="624"/>
      <c r="D36" s="624"/>
      <c r="E36" s="624"/>
      <c r="F36" s="624"/>
      <c r="G36" s="624"/>
      <c r="H36" s="624"/>
      <c r="I36" s="624"/>
    </row>
    <row r="37" spans="1:13" x14ac:dyDescent="0.2">
      <c r="B37" s="584"/>
      <c r="C37" s="584"/>
      <c r="D37" s="584"/>
      <c r="E37" s="584"/>
      <c r="F37" s="584"/>
      <c r="G37" s="584"/>
      <c r="H37" s="584"/>
      <c r="I37" s="584"/>
    </row>
    <row r="40" spans="1:13" ht="14.25" x14ac:dyDescent="0.2">
      <c r="B40" s="625"/>
      <c r="C40" s="625"/>
      <c r="E40" s="625"/>
      <c r="H40" s="625"/>
      <c r="J40" s="625"/>
    </row>
    <row r="41" spans="1:13" x14ac:dyDescent="0.2">
      <c r="A41" s="582"/>
      <c r="B41" s="584"/>
      <c r="C41" s="584"/>
      <c r="D41" s="584"/>
      <c r="E41" s="584"/>
      <c r="F41" s="584"/>
      <c r="G41" s="584"/>
      <c r="H41" s="584"/>
      <c r="I41" s="584"/>
    </row>
    <row r="42" spans="1:13" x14ac:dyDescent="0.2">
      <c r="A42" s="582"/>
    </row>
    <row r="43" spans="1:13" x14ac:dyDescent="0.2">
      <c r="A43" s="582"/>
      <c r="B43" s="584"/>
      <c r="C43" s="584"/>
      <c r="D43" s="584"/>
      <c r="E43" s="584"/>
      <c r="F43" s="584"/>
      <c r="G43" s="584"/>
      <c r="H43" s="584"/>
      <c r="I43" s="584"/>
    </row>
    <row r="44" spans="1:13" x14ac:dyDescent="0.2">
      <c r="A44" s="582"/>
    </row>
    <row r="45" spans="1:13" x14ac:dyDescent="0.2">
      <c r="A45" s="582"/>
    </row>
    <row r="46" spans="1:13" x14ac:dyDescent="0.2">
      <c r="A46" s="582"/>
    </row>
    <row r="47" spans="1:13" x14ac:dyDescent="0.2">
      <c r="A47" s="582"/>
    </row>
    <row r="48" spans="1:13" x14ac:dyDescent="0.2">
      <c r="A48" s="582"/>
      <c r="B48" s="582"/>
      <c r="C48" s="582"/>
      <c r="D48" s="582"/>
      <c r="E48" s="582"/>
      <c r="F48" s="582"/>
      <c r="G48" s="582"/>
      <c r="H48" s="582"/>
      <c r="I48" s="582"/>
    </row>
    <row r="49" spans="1:9" x14ac:dyDescent="0.2">
      <c r="A49" s="582"/>
      <c r="B49" s="582"/>
      <c r="C49" s="582"/>
      <c r="D49" s="582"/>
      <c r="E49" s="582"/>
      <c r="F49" s="582"/>
      <c r="G49" s="582"/>
      <c r="H49" s="582"/>
      <c r="I49" s="582"/>
    </row>
    <row r="50" spans="1:9" x14ac:dyDescent="0.2">
      <c r="A50" s="582"/>
      <c r="B50" s="582"/>
      <c r="C50" s="582"/>
      <c r="D50" s="582"/>
      <c r="E50" s="582"/>
      <c r="F50" s="582"/>
      <c r="G50" s="582"/>
      <c r="H50" s="582"/>
      <c r="I50" s="582"/>
    </row>
    <row r="51" spans="1:9" x14ac:dyDescent="0.2">
      <c r="A51" s="582"/>
      <c r="B51" s="582"/>
      <c r="C51" s="582"/>
      <c r="D51" s="582"/>
      <c r="E51" s="582"/>
      <c r="F51" s="582"/>
      <c r="G51" s="582"/>
      <c r="H51" s="582"/>
      <c r="I51" s="582"/>
    </row>
    <row r="52" spans="1:9" x14ac:dyDescent="0.2">
      <c r="A52" s="582"/>
      <c r="B52" s="582"/>
      <c r="C52" s="582"/>
      <c r="D52" s="582"/>
      <c r="E52" s="582"/>
      <c r="F52" s="582"/>
      <c r="G52" s="582"/>
      <c r="H52" s="582"/>
      <c r="I52" s="582"/>
    </row>
    <row r="53" spans="1:9" x14ac:dyDescent="0.2">
      <c r="A53" s="582"/>
      <c r="B53" s="582"/>
      <c r="C53" s="582"/>
      <c r="D53" s="582"/>
      <c r="E53" s="582"/>
      <c r="F53" s="582"/>
      <c r="G53" s="582"/>
      <c r="H53" s="582"/>
      <c r="I53" s="582"/>
    </row>
    <row r="54" spans="1:9" x14ac:dyDescent="0.2">
      <c r="A54" s="582"/>
      <c r="B54" s="582"/>
      <c r="C54" s="582"/>
      <c r="D54" s="582"/>
      <c r="E54" s="582"/>
      <c r="F54" s="582"/>
      <c r="G54" s="582"/>
      <c r="H54" s="582"/>
      <c r="I54" s="582"/>
    </row>
    <row r="55" spans="1:9" x14ac:dyDescent="0.2">
      <c r="A55" s="582"/>
      <c r="B55" s="582"/>
      <c r="C55" s="582"/>
      <c r="D55" s="582"/>
      <c r="E55" s="582"/>
      <c r="F55" s="582"/>
      <c r="G55" s="582"/>
      <c r="H55" s="582"/>
      <c r="I55" s="582"/>
    </row>
  </sheetData>
  <sheetProtection sheet="1" objects="1" scenarios="1"/>
  <mergeCells count="10">
    <mergeCell ref="A32:I32"/>
    <mergeCell ref="A33:I33"/>
    <mergeCell ref="A34:I34"/>
    <mergeCell ref="A35:I35"/>
    <mergeCell ref="A1:I1"/>
    <mergeCell ref="A5:I5"/>
    <mergeCell ref="B7:I7"/>
    <mergeCell ref="B8:C8"/>
    <mergeCell ref="E8:F8"/>
    <mergeCell ref="H8:I8"/>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Q70"/>
  <sheetViews>
    <sheetView showGridLines="0" zoomScaleNormal="100" workbookViewId="0">
      <selection sqref="A1:H1"/>
    </sheetView>
  </sheetViews>
  <sheetFormatPr defaultRowHeight="12" x14ac:dyDescent="0.2"/>
  <cols>
    <col min="1" max="1" width="29.28515625" style="204" customWidth="1"/>
    <col min="2" max="2" width="10.7109375" style="204" customWidth="1"/>
    <col min="3" max="3" width="3.5703125" style="204" customWidth="1"/>
    <col min="4" max="4" width="11.7109375" style="204" customWidth="1"/>
    <col min="5" max="5" width="13.7109375" style="204" bestFit="1" customWidth="1"/>
    <col min="6" max="6" width="11.7109375" style="204" customWidth="1"/>
    <col min="7" max="7" width="13.7109375" style="204" bestFit="1" customWidth="1"/>
    <col min="8" max="8" width="11.7109375" style="204" customWidth="1"/>
    <col min="9" max="16384" width="9.140625" style="204"/>
  </cols>
  <sheetData>
    <row r="1" spans="1:8" ht="12.75" customHeight="1" x14ac:dyDescent="0.2">
      <c r="A1" s="716" t="s">
        <v>163</v>
      </c>
      <c r="B1" s="716"/>
      <c r="C1" s="716"/>
      <c r="D1" s="716"/>
      <c r="E1" s="716"/>
      <c r="F1" s="716"/>
      <c r="G1" s="716"/>
      <c r="H1" s="716"/>
    </row>
    <row r="2" spans="1:8" ht="12.75" customHeight="1" x14ac:dyDescent="0.2">
      <c r="A2" s="1" t="s">
        <v>507</v>
      </c>
      <c r="B2" s="1"/>
      <c r="C2" s="156"/>
      <c r="D2" s="156"/>
      <c r="E2" s="156"/>
      <c r="F2" s="156"/>
      <c r="G2" s="156"/>
      <c r="H2" s="156"/>
    </row>
    <row r="3" spans="1:8" ht="12.75" customHeight="1" x14ac:dyDescent="0.2">
      <c r="A3" s="220" t="s">
        <v>3</v>
      </c>
      <c r="B3" s="156"/>
      <c r="C3" s="156"/>
      <c r="D3" s="156"/>
      <c r="E3" s="156"/>
      <c r="F3" s="156"/>
      <c r="G3" s="156"/>
      <c r="H3" s="156"/>
    </row>
    <row r="4" spans="1:8" s="73" customFormat="1" ht="11.25" customHeight="1" x14ac:dyDescent="0.2">
      <c r="A4" s="2"/>
      <c r="B4" s="2"/>
      <c r="C4" s="2"/>
      <c r="D4" s="2"/>
      <c r="E4" s="2"/>
      <c r="F4" s="2"/>
      <c r="G4" s="2"/>
      <c r="H4" s="221"/>
    </row>
    <row r="5" spans="1:8" s="73" customFormat="1" ht="22.5" customHeight="1" x14ac:dyDescent="0.2">
      <c r="A5" s="27"/>
      <c r="B5" s="717" t="s">
        <v>164</v>
      </c>
      <c r="C5" s="207"/>
      <c r="D5" s="719" t="s">
        <v>165</v>
      </c>
      <c r="E5" s="719"/>
      <c r="F5" s="719"/>
      <c r="G5" s="719"/>
      <c r="H5" s="719"/>
    </row>
    <row r="6" spans="1:8" s="73" customFormat="1" ht="60.75" customHeight="1" x14ac:dyDescent="0.2">
      <c r="A6" s="222"/>
      <c r="B6" s="718"/>
      <c r="C6" s="208"/>
      <c r="D6" s="36" t="s">
        <v>166</v>
      </c>
      <c r="E6" s="36" t="s">
        <v>167</v>
      </c>
      <c r="F6" s="36" t="s">
        <v>168</v>
      </c>
      <c r="G6" s="36" t="s">
        <v>169</v>
      </c>
      <c r="H6" s="36" t="s">
        <v>170</v>
      </c>
    </row>
    <row r="7" spans="1:8" s="73" customFormat="1" ht="11.25" customHeight="1" x14ac:dyDescent="0.2">
      <c r="A7" s="114"/>
      <c r="B7" s="223"/>
      <c r="C7" s="223"/>
      <c r="D7" s="223"/>
      <c r="E7" s="223"/>
      <c r="F7" s="223"/>
      <c r="G7" s="223"/>
      <c r="H7" s="223"/>
    </row>
    <row r="8" spans="1:8" s="73" customFormat="1" ht="11.25" customHeight="1" x14ac:dyDescent="0.2">
      <c r="A8" s="114" t="s">
        <v>171</v>
      </c>
      <c r="B8" s="224"/>
      <c r="C8" s="224"/>
      <c r="D8" s="223"/>
      <c r="E8" s="223"/>
      <c r="F8" s="223"/>
      <c r="G8" s="223"/>
      <c r="H8" s="223"/>
    </row>
    <row r="9" spans="1:8" s="73" customFormat="1" ht="11.25" customHeight="1" x14ac:dyDescent="0.2">
      <c r="A9" s="225" t="s">
        <v>172</v>
      </c>
      <c r="B9" s="226">
        <v>594035</v>
      </c>
      <c r="C9" s="226"/>
      <c r="D9" s="227">
        <v>44.5</v>
      </c>
      <c r="E9" s="227">
        <v>35.200000000000003</v>
      </c>
      <c r="F9" s="227">
        <v>86.1</v>
      </c>
      <c r="G9" s="227">
        <v>83.4</v>
      </c>
      <c r="H9" s="227">
        <v>92.2</v>
      </c>
    </row>
    <row r="10" spans="1:8" s="73" customFormat="1" ht="12.75" customHeight="1" x14ac:dyDescent="0.2">
      <c r="A10" s="225" t="s">
        <v>173</v>
      </c>
      <c r="B10" s="226">
        <v>586766</v>
      </c>
      <c r="C10" s="226"/>
      <c r="D10" s="227">
        <v>45.1</v>
      </c>
      <c r="E10" s="228">
        <v>35.6</v>
      </c>
      <c r="F10" s="227">
        <v>86.4</v>
      </c>
      <c r="G10" s="227">
        <v>83.9</v>
      </c>
      <c r="H10" s="227">
        <v>92.3</v>
      </c>
    </row>
    <row r="11" spans="1:8" s="73" customFormat="1" ht="11.25" customHeight="1" x14ac:dyDescent="0.2">
      <c r="A11" s="225" t="s">
        <v>174</v>
      </c>
      <c r="B11" s="226">
        <v>575210</v>
      </c>
      <c r="C11" s="226"/>
      <c r="D11" s="227">
        <v>46.3</v>
      </c>
      <c r="E11" s="228">
        <v>37</v>
      </c>
      <c r="F11" s="227">
        <v>87.5</v>
      </c>
      <c r="G11" s="227">
        <v>83.8</v>
      </c>
      <c r="H11" s="227">
        <v>93.4</v>
      </c>
    </row>
    <row r="12" spans="1:8" s="73" customFormat="1" ht="11.25" customHeight="1" x14ac:dyDescent="0.2">
      <c r="A12" s="225" t="s">
        <v>175</v>
      </c>
      <c r="B12" s="226">
        <v>580972</v>
      </c>
      <c r="C12" s="226"/>
      <c r="D12" s="228">
        <v>47.9</v>
      </c>
      <c r="E12" s="228">
        <v>38.6</v>
      </c>
      <c r="F12" s="228">
        <v>88.5</v>
      </c>
      <c r="G12" s="228">
        <v>85.8</v>
      </c>
      <c r="H12" s="228">
        <v>94</v>
      </c>
    </row>
    <row r="13" spans="1:8" s="73" customFormat="1" ht="11.25" customHeight="1" x14ac:dyDescent="0.2">
      <c r="A13" s="229" t="s">
        <v>176</v>
      </c>
      <c r="B13" s="100">
        <v>580393</v>
      </c>
      <c r="C13" s="100"/>
      <c r="D13" s="227">
        <v>49.2</v>
      </c>
      <c r="E13" s="228">
        <v>40</v>
      </c>
      <c r="F13" s="227">
        <v>88.9</v>
      </c>
      <c r="G13" s="227">
        <v>86.8</v>
      </c>
      <c r="H13" s="227">
        <v>94.4</v>
      </c>
    </row>
    <row r="14" spans="1:8" s="73" customFormat="1" ht="11.25" customHeight="1" x14ac:dyDescent="0.2">
      <c r="A14" s="229" t="s">
        <v>177</v>
      </c>
      <c r="B14" s="100">
        <v>603318</v>
      </c>
      <c r="C14" s="100"/>
      <c r="D14" s="227">
        <v>50</v>
      </c>
      <c r="E14" s="228">
        <v>40.700000000000003</v>
      </c>
      <c r="F14" s="227">
        <v>88.9</v>
      </c>
      <c r="G14" s="227">
        <v>86.9</v>
      </c>
      <c r="H14" s="227">
        <v>94.5</v>
      </c>
    </row>
    <row r="15" spans="1:8" s="73" customFormat="1" ht="11.25" customHeight="1" x14ac:dyDescent="0.2">
      <c r="A15" s="229" t="s">
        <v>178</v>
      </c>
      <c r="B15" s="100">
        <v>606554</v>
      </c>
      <c r="C15" s="100"/>
      <c r="D15" s="227">
        <v>51.6</v>
      </c>
      <c r="E15" s="228">
        <v>42.1</v>
      </c>
      <c r="F15" s="227">
        <v>88.9</v>
      </c>
      <c r="G15" s="227">
        <v>87.1</v>
      </c>
      <c r="H15" s="227">
        <v>94.6</v>
      </c>
    </row>
    <row r="16" spans="1:8" s="73" customFormat="1" ht="11.25" customHeight="1" x14ac:dyDescent="0.2">
      <c r="A16" s="229" t="s">
        <v>179</v>
      </c>
      <c r="B16" s="100">
        <v>622122</v>
      </c>
      <c r="C16" s="100"/>
      <c r="D16" s="227">
        <v>52.9</v>
      </c>
      <c r="E16" s="228">
        <v>41.9</v>
      </c>
      <c r="F16" s="227">
        <v>88.8</v>
      </c>
      <c r="G16" s="227">
        <v>86.6</v>
      </c>
      <c r="H16" s="227">
        <v>94.8</v>
      </c>
    </row>
    <row r="17" spans="1:10" s="73" customFormat="1" ht="12.75" customHeight="1" x14ac:dyDescent="0.2">
      <c r="A17" s="229" t="s">
        <v>180</v>
      </c>
      <c r="B17" s="100">
        <v>643560</v>
      </c>
      <c r="C17" s="100"/>
      <c r="D17" s="230">
        <v>53.7</v>
      </c>
      <c r="E17" s="228">
        <v>42.6</v>
      </c>
      <c r="F17" s="230">
        <v>88.8</v>
      </c>
      <c r="G17" s="230">
        <v>86.7</v>
      </c>
      <c r="H17" s="230">
        <v>95.9</v>
      </c>
    </row>
    <row r="18" spans="1:10" s="233" customFormat="1" ht="11.25" customHeight="1" x14ac:dyDescent="0.2">
      <c r="A18" s="231" t="s">
        <v>181</v>
      </c>
      <c r="B18" s="100">
        <v>636771</v>
      </c>
      <c r="C18" s="100"/>
      <c r="D18" s="227">
        <v>56.3</v>
      </c>
      <c r="E18" s="228">
        <v>44.3</v>
      </c>
      <c r="F18" s="227">
        <v>89</v>
      </c>
      <c r="G18" s="227">
        <v>86.9</v>
      </c>
      <c r="H18" s="227">
        <v>96.4</v>
      </c>
    </row>
    <row r="19" spans="1:10" s="233" customFormat="1" ht="11.25" customHeight="1" x14ac:dyDescent="0.2">
      <c r="A19" s="231" t="s">
        <v>182</v>
      </c>
      <c r="B19" s="234">
        <v>648942</v>
      </c>
      <c r="C19" s="234"/>
      <c r="D19" s="236">
        <v>58.5</v>
      </c>
      <c r="E19" s="237">
        <v>45.3</v>
      </c>
      <c r="F19" s="236">
        <v>89.4</v>
      </c>
      <c r="G19" s="236">
        <v>86.8</v>
      </c>
      <c r="H19" s="236">
        <v>96.7</v>
      </c>
    </row>
    <row r="20" spans="1:10" s="233" customFormat="1" ht="11.25" customHeight="1" x14ac:dyDescent="0.2">
      <c r="A20" s="231" t="s">
        <v>183</v>
      </c>
      <c r="B20" s="234">
        <v>656396</v>
      </c>
      <c r="C20" s="234"/>
      <c r="D20" s="236">
        <v>60.9</v>
      </c>
      <c r="E20" s="237">
        <v>46</v>
      </c>
      <c r="F20" s="236">
        <v>90</v>
      </c>
      <c r="G20" s="236">
        <v>86.4</v>
      </c>
      <c r="H20" s="236">
        <v>97.3</v>
      </c>
    </row>
    <row r="21" spans="1:10" s="233" customFormat="1" ht="11.25" customHeight="1" x14ac:dyDescent="0.2">
      <c r="A21" s="231" t="s">
        <v>184</v>
      </c>
      <c r="B21" s="100">
        <v>653808</v>
      </c>
      <c r="C21" s="100"/>
      <c r="D21" s="238">
        <v>64.8</v>
      </c>
      <c r="E21" s="238">
        <v>47.3</v>
      </c>
      <c r="F21" s="238">
        <v>90.8</v>
      </c>
      <c r="G21" s="238">
        <v>86.7</v>
      </c>
      <c r="H21" s="238">
        <v>98</v>
      </c>
    </row>
    <row r="22" spans="1:10" s="233" customFormat="1" ht="11.25" customHeight="1" x14ac:dyDescent="0.2">
      <c r="A22" s="239"/>
      <c r="B22" s="100"/>
      <c r="C22" s="232"/>
      <c r="D22" s="227"/>
      <c r="E22" s="228"/>
      <c r="F22" s="227"/>
      <c r="G22" s="227"/>
      <c r="H22" s="227"/>
    </row>
    <row r="23" spans="1:10" s="233" customFormat="1" ht="12.75" customHeight="1" x14ac:dyDescent="0.2">
      <c r="A23" s="240" t="s">
        <v>627</v>
      </c>
      <c r="B23" s="94"/>
      <c r="C23" s="235"/>
      <c r="D23" s="238"/>
      <c r="E23" s="238"/>
      <c r="F23" s="238"/>
      <c r="G23" s="238"/>
      <c r="H23" s="238"/>
    </row>
    <row r="24" spans="1:10" s="233" customFormat="1" ht="11.25" customHeight="1" x14ac:dyDescent="0.2">
      <c r="A24" s="231" t="s">
        <v>181</v>
      </c>
      <c r="B24" s="234">
        <v>636119</v>
      </c>
      <c r="C24" s="235"/>
      <c r="D24" s="236">
        <v>56.8</v>
      </c>
      <c r="E24" s="236">
        <v>44.7</v>
      </c>
      <c r="F24" s="236">
        <v>89.9</v>
      </c>
      <c r="G24" s="236">
        <v>87.6</v>
      </c>
      <c r="H24" s="236">
        <v>97</v>
      </c>
    </row>
    <row r="25" spans="1:10" s="233" customFormat="1" ht="11.25" customHeight="1" x14ac:dyDescent="0.2">
      <c r="A25" s="231" t="s">
        <v>182</v>
      </c>
      <c r="B25" s="234">
        <v>648833</v>
      </c>
      <c r="C25" s="235"/>
      <c r="D25" s="236">
        <v>59</v>
      </c>
      <c r="E25" s="236">
        <v>45.6</v>
      </c>
      <c r="F25" s="236">
        <v>90.1</v>
      </c>
      <c r="G25" s="236">
        <v>87.4</v>
      </c>
      <c r="H25" s="236">
        <v>97.3</v>
      </c>
    </row>
    <row r="26" spans="1:10" s="233" customFormat="1" ht="11.25" customHeight="1" x14ac:dyDescent="0.2">
      <c r="A26" s="231" t="s">
        <v>183</v>
      </c>
      <c r="B26" s="234">
        <v>655146</v>
      </c>
      <c r="C26" s="235"/>
      <c r="D26" s="236">
        <v>61.4</v>
      </c>
      <c r="E26" s="236">
        <v>46.3</v>
      </c>
      <c r="F26" s="236">
        <v>90.9</v>
      </c>
      <c r="G26" s="236">
        <v>87.1</v>
      </c>
      <c r="H26" s="236">
        <v>98</v>
      </c>
    </row>
    <row r="27" spans="1:10" s="233" customFormat="1" ht="11.25" customHeight="1" x14ac:dyDescent="0.2">
      <c r="A27" s="231" t="s">
        <v>184</v>
      </c>
      <c r="B27" s="234">
        <v>653083</v>
      </c>
      <c r="C27" s="235"/>
      <c r="D27" s="236">
        <v>65.3</v>
      </c>
      <c r="E27" s="236">
        <v>47.6</v>
      </c>
      <c r="F27" s="236">
        <v>91.6</v>
      </c>
      <c r="G27" s="236">
        <v>87.4</v>
      </c>
      <c r="H27" s="236">
        <v>98.6</v>
      </c>
    </row>
    <row r="28" spans="1:10" s="233" customFormat="1" ht="11.25" customHeight="1" x14ac:dyDescent="0.2">
      <c r="A28" s="231" t="s">
        <v>186</v>
      </c>
      <c r="B28" s="234">
        <v>634496</v>
      </c>
      <c r="C28" s="235"/>
      <c r="D28" s="236">
        <v>70</v>
      </c>
      <c r="E28" s="236">
        <v>49.8</v>
      </c>
      <c r="F28" s="236">
        <v>92.3</v>
      </c>
      <c r="G28" s="236">
        <v>88.3</v>
      </c>
      <c r="H28" s="236">
        <v>98.9</v>
      </c>
    </row>
    <row r="29" spans="1:10" s="233" customFormat="1" ht="11.25" customHeight="1" x14ac:dyDescent="0.2">
      <c r="A29" s="241" t="s">
        <v>187</v>
      </c>
      <c r="B29" s="242">
        <v>639263</v>
      </c>
      <c r="C29" s="243"/>
      <c r="D29" s="244">
        <v>75.3</v>
      </c>
      <c r="E29" s="244">
        <v>53.4</v>
      </c>
      <c r="F29" s="244">
        <v>92.8</v>
      </c>
      <c r="G29" s="244">
        <v>88.7</v>
      </c>
      <c r="H29" s="244">
        <v>99</v>
      </c>
      <c r="I29" s="245"/>
    </row>
    <row r="30" spans="1:10" s="233" customFormat="1" ht="11.25" customHeight="1" x14ac:dyDescent="0.2">
      <c r="A30" s="268" t="s">
        <v>205</v>
      </c>
      <c r="B30" s="234">
        <v>639263</v>
      </c>
      <c r="C30" s="235"/>
      <c r="D30" s="236">
        <v>75.400000000000006</v>
      </c>
      <c r="E30" s="236">
        <v>53.5</v>
      </c>
      <c r="F30" s="236">
        <v>92.9</v>
      </c>
      <c r="G30" s="236">
        <v>88.8</v>
      </c>
      <c r="H30" s="236">
        <v>99.1</v>
      </c>
      <c r="I30" s="234"/>
      <c r="J30" s="265"/>
    </row>
    <row r="31" spans="1:10" s="73" customFormat="1" ht="11.25" customHeight="1" x14ac:dyDescent="0.2">
      <c r="A31" s="231" t="s">
        <v>188</v>
      </c>
      <c r="B31" s="234">
        <v>627093</v>
      </c>
      <c r="C31" s="235"/>
      <c r="D31" s="236">
        <v>79.599999999999994</v>
      </c>
      <c r="E31" s="236">
        <v>59</v>
      </c>
      <c r="F31" s="236">
        <v>93.6</v>
      </c>
      <c r="G31" s="236">
        <v>92.2</v>
      </c>
      <c r="H31" s="236">
        <v>99.3</v>
      </c>
      <c r="I31" s="234"/>
      <c r="J31" s="265"/>
    </row>
    <row r="32" spans="1:10" s="73" customFormat="1" ht="11.25" customHeight="1" x14ac:dyDescent="0.2">
      <c r="A32" s="231" t="s">
        <v>189</v>
      </c>
      <c r="B32" s="234">
        <v>620617</v>
      </c>
      <c r="D32" s="246">
        <v>81.900000000000006</v>
      </c>
      <c r="E32" s="246">
        <v>59.4</v>
      </c>
      <c r="F32" s="246">
        <v>94.1</v>
      </c>
      <c r="G32" s="246">
        <v>92.5</v>
      </c>
      <c r="H32" s="246">
        <v>99.6</v>
      </c>
      <c r="I32" s="234"/>
      <c r="J32" s="265"/>
    </row>
    <row r="33" spans="1:13" s="73" customFormat="1" ht="11.25" customHeight="1" x14ac:dyDescent="0.2">
      <c r="A33" s="231" t="s">
        <v>190</v>
      </c>
      <c r="B33" s="234">
        <v>632397</v>
      </c>
      <c r="D33" s="246">
        <v>81.8</v>
      </c>
      <c r="E33" s="246">
        <v>59.2</v>
      </c>
      <c r="F33" s="246">
        <v>94.3</v>
      </c>
      <c r="G33" s="246">
        <v>90.5</v>
      </c>
      <c r="H33" s="246">
        <v>99.7</v>
      </c>
      <c r="I33" s="234"/>
      <c r="J33" s="265"/>
    </row>
    <row r="34" spans="1:13" s="73" customFormat="1" ht="12.6" customHeight="1" x14ac:dyDescent="0.2">
      <c r="A34" s="231" t="s">
        <v>204</v>
      </c>
      <c r="B34" s="234">
        <v>618585</v>
      </c>
      <c r="C34" s="114"/>
      <c r="D34" s="246">
        <v>75.8</v>
      </c>
      <c r="E34" s="246">
        <v>56.8</v>
      </c>
      <c r="F34" s="246">
        <v>92.7</v>
      </c>
      <c r="G34" s="246">
        <v>86.9</v>
      </c>
      <c r="H34" s="246">
        <v>99.6</v>
      </c>
      <c r="I34" s="234"/>
      <c r="J34" s="265"/>
    </row>
    <row r="35" spans="1:13" s="73" customFormat="1" ht="12.6" customHeight="1" x14ac:dyDescent="0.2">
      <c r="A35" s="264" t="s">
        <v>574</v>
      </c>
      <c r="B35" s="263">
        <v>618585</v>
      </c>
      <c r="C35" s="267"/>
      <c r="D35" s="266">
        <v>64.400000000000006</v>
      </c>
      <c r="E35" s="266">
        <v>55.5</v>
      </c>
      <c r="F35" s="266">
        <v>89.7</v>
      </c>
      <c r="G35" s="266">
        <v>85.7</v>
      </c>
      <c r="H35" s="266">
        <v>97.7</v>
      </c>
      <c r="I35" s="234"/>
      <c r="J35" s="265"/>
    </row>
    <row r="36" spans="1:13" s="73" customFormat="1" ht="12.6" customHeight="1" x14ac:dyDescent="0.2">
      <c r="A36" s="639" t="s">
        <v>575</v>
      </c>
      <c r="B36" s="640">
        <v>618585</v>
      </c>
      <c r="C36" s="641"/>
      <c r="D36" s="642">
        <v>63.8</v>
      </c>
      <c r="E36" s="642">
        <v>53.4</v>
      </c>
      <c r="F36" s="642">
        <v>89.7</v>
      </c>
      <c r="G36" s="642">
        <v>85.1</v>
      </c>
      <c r="H36" s="642">
        <v>97.7</v>
      </c>
      <c r="I36" s="234"/>
      <c r="J36" s="265"/>
    </row>
    <row r="37" spans="1:13" s="233" customFormat="1" ht="12.75" customHeight="1" x14ac:dyDescent="0.2">
      <c r="A37" s="114"/>
    </row>
    <row r="38" spans="1:13" s="233" customFormat="1" ht="12.75" customHeight="1" x14ac:dyDescent="0.2">
      <c r="A38" s="240" t="s">
        <v>628</v>
      </c>
      <c r="B38" s="240"/>
      <c r="C38" s="240"/>
      <c r="D38" s="240"/>
      <c r="E38" s="238"/>
      <c r="F38" s="238"/>
      <c r="G38" s="238"/>
      <c r="H38" s="238"/>
      <c r="I38" s="236"/>
      <c r="J38" s="236"/>
      <c r="K38" s="236"/>
      <c r="L38" s="236"/>
      <c r="M38" s="236"/>
    </row>
    <row r="39" spans="1:13" s="233" customFormat="1" ht="11.25" customHeight="1" x14ac:dyDescent="0.2">
      <c r="A39" s="231" t="s">
        <v>181</v>
      </c>
      <c r="B39" s="234">
        <v>584170</v>
      </c>
      <c r="C39" s="235"/>
      <c r="D39" s="236">
        <v>54.9</v>
      </c>
      <c r="E39" s="236">
        <v>42.5</v>
      </c>
      <c r="F39" s="236">
        <v>90.3</v>
      </c>
      <c r="G39" s="236">
        <v>88.5</v>
      </c>
      <c r="H39" s="236">
        <v>97.3</v>
      </c>
      <c r="I39" s="236"/>
      <c r="J39" s="236"/>
      <c r="K39" s="236"/>
      <c r="L39" s="236"/>
      <c r="M39" s="236"/>
    </row>
    <row r="40" spans="1:13" s="233" customFormat="1" ht="11.25" customHeight="1" x14ac:dyDescent="0.2">
      <c r="A40" s="231" t="s">
        <v>182</v>
      </c>
      <c r="B40" s="234">
        <v>594134</v>
      </c>
      <c r="C40" s="235"/>
      <c r="D40" s="236">
        <v>57.3</v>
      </c>
      <c r="E40" s="236">
        <v>44</v>
      </c>
      <c r="F40" s="236">
        <v>90.8</v>
      </c>
      <c r="G40" s="236">
        <v>88.8</v>
      </c>
      <c r="H40" s="236">
        <v>97.8</v>
      </c>
      <c r="I40" s="236"/>
      <c r="J40" s="236"/>
      <c r="K40" s="236"/>
      <c r="L40" s="236"/>
      <c r="M40" s="236"/>
    </row>
    <row r="41" spans="1:13" s="233" customFormat="1" ht="11.25" customHeight="1" x14ac:dyDescent="0.2">
      <c r="A41" s="231" t="s">
        <v>183</v>
      </c>
      <c r="B41" s="234">
        <v>600664</v>
      </c>
      <c r="C41" s="235"/>
      <c r="D41" s="236">
        <v>59.9</v>
      </c>
      <c r="E41" s="236">
        <v>45.8</v>
      </c>
      <c r="F41" s="236">
        <v>91.5</v>
      </c>
      <c r="G41" s="236">
        <v>89.6</v>
      </c>
      <c r="H41" s="236">
        <v>98.4</v>
      </c>
      <c r="I41" s="236"/>
      <c r="J41" s="236"/>
      <c r="K41" s="236"/>
      <c r="L41" s="236"/>
      <c r="M41" s="236"/>
    </row>
    <row r="42" spans="1:13" s="233" customFormat="1" ht="11.25" customHeight="1" x14ac:dyDescent="0.2">
      <c r="A42" s="231" t="s">
        <v>184</v>
      </c>
      <c r="B42" s="234">
        <v>598102</v>
      </c>
      <c r="C42" s="247"/>
      <c r="D42" s="236">
        <v>64.400000000000006</v>
      </c>
      <c r="E42" s="236">
        <v>48.2</v>
      </c>
      <c r="F42" s="236">
        <v>92.4</v>
      </c>
      <c r="G42" s="236">
        <v>90.9</v>
      </c>
      <c r="H42" s="236">
        <v>98.3</v>
      </c>
    </row>
    <row r="43" spans="1:13" s="233" customFormat="1" ht="11.25" customHeight="1" x14ac:dyDescent="0.2">
      <c r="A43" s="231" t="s">
        <v>186</v>
      </c>
      <c r="B43" s="234">
        <v>578841</v>
      </c>
      <c r="C43" s="235"/>
      <c r="D43" s="236">
        <v>69.8</v>
      </c>
      <c r="E43" s="236">
        <v>50.7</v>
      </c>
      <c r="F43" s="236">
        <v>93.5</v>
      </c>
      <c r="G43" s="236">
        <v>92</v>
      </c>
      <c r="H43" s="236">
        <v>98.7</v>
      </c>
    </row>
    <row r="44" spans="1:13" s="233" customFormat="1" ht="11.25" customHeight="1" x14ac:dyDescent="0.2">
      <c r="A44" s="241" t="s">
        <v>191</v>
      </c>
      <c r="B44" s="242">
        <v>578060</v>
      </c>
      <c r="C44" s="242"/>
      <c r="D44" s="248">
        <v>76.099999999999994</v>
      </c>
      <c r="E44" s="248">
        <v>55.1</v>
      </c>
      <c r="F44" s="248">
        <v>94.7</v>
      </c>
      <c r="G44" s="248">
        <v>93.3</v>
      </c>
      <c r="H44" s="248">
        <v>99</v>
      </c>
    </row>
    <row r="45" spans="1:13" s="233" customFormat="1" ht="11.25" customHeight="1" x14ac:dyDescent="0.2">
      <c r="A45" s="231" t="s">
        <v>205</v>
      </c>
      <c r="B45" s="234">
        <v>578060</v>
      </c>
      <c r="C45" s="235"/>
      <c r="D45" s="236">
        <v>76.099999999999994</v>
      </c>
      <c r="E45" s="236">
        <v>55.1</v>
      </c>
      <c r="F45" s="236">
        <v>94.7</v>
      </c>
      <c r="G45" s="236">
        <v>93.3</v>
      </c>
      <c r="H45" s="236">
        <v>99</v>
      </c>
    </row>
    <row r="46" spans="1:13" s="233" customFormat="1" ht="11.25" customHeight="1" x14ac:dyDescent="0.2">
      <c r="A46" s="231" t="s">
        <v>188</v>
      </c>
      <c r="B46" s="234">
        <v>566927</v>
      </c>
      <c r="C46" s="235"/>
      <c r="D46" s="236">
        <v>80.5</v>
      </c>
      <c r="E46" s="236">
        <v>58.2</v>
      </c>
      <c r="F46" s="236">
        <v>95.2</v>
      </c>
      <c r="G46" s="236">
        <v>93.9</v>
      </c>
      <c r="H46" s="236">
        <v>99.2</v>
      </c>
    </row>
    <row r="47" spans="1:13" s="233" customFormat="1" ht="11.25" customHeight="1" x14ac:dyDescent="0.2">
      <c r="A47" s="231" t="s">
        <v>189</v>
      </c>
      <c r="B47" s="234">
        <v>561308</v>
      </c>
      <c r="D47" s="246">
        <v>83</v>
      </c>
      <c r="E47" s="246">
        <v>58.8</v>
      </c>
      <c r="F47" s="246">
        <v>95.7</v>
      </c>
      <c r="G47" s="246">
        <v>94.2</v>
      </c>
      <c r="H47" s="246">
        <v>99.3</v>
      </c>
    </row>
    <row r="48" spans="1:13" s="233" customFormat="1" ht="11.25" customHeight="1" x14ac:dyDescent="0.2">
      <c r="A48" s="231" t="s">
        <v>190</v>
      </c>
      <c r="B48" s="234">
        <v>571325</v>
      </c>
      <c r="D48" s="246">
        <v>83</v>
      </c>
      <c r="E48" s="246">
        <v>60.6</v>
      </c>
      <c r="F48" s="246">
        <v>95.8</v>
      </c>
      <c r="G48" s="246">
        <v>94.2</v>
      </c>
      <c r="H48" s="246">
        <v>99.3</v>
      </c>
    </row>
    <row r="49" spans="1:17" s="233" customFormat="1" ht="12.6" customHeight="1" x14ac:dyDescent="0.2">
      <c r="A49" s="231" t="s">
        <v>204</v>
      </c>
      <c r="B49" s="234">
        <v>558444</v>
      </c>
      <c r="C49" s="114"/>
      <c r="D49" s="246">
        <v>78.2</v>
      </c>
      <c r="E49" s="246">
        <v>60.3</v>
      </c>
      <c r="F49" s="246">
        <v>95.8</v>
      </c>
      <c r="G49" s="246">
        <v>92.8</v>
      </c>
      <c r="H49" s="246">
        <v>99.3</v>
      </c>
    </row>
    <row r="50" spans="1:17" s="233" customFormat="1" ht="12.6" customHeight="1" x14ac:dyDescent="0.2">
      <c r="A50" s="264" t="s">
        <v>574</v>
      </c>
      <c r="B50" s="263">
        <v>558444</v>
      </c>
      <c r="C50" s="262"/>
      <c r="D50" s="261">
        <v>66.2</v>
      </c>
      <c r="E50" s="261">
        <v>58.8</v>
      </c>
      <c r="F50" s="261">
        <v>93.4</v>
      </c>
      <c r="G50" s="261">
        <v>91.6</v>
      </c>
      <c r="H50" s="261">
        <v>98.2</v>
      </c>
    </row>
    <row r="51" spans="1:17" s="233" customFormat="1" ht="12.6" customHeight="1" x14ac:dyDescent="0.2">
      <c r="A51" s="639" t="s">
        <v>575</v>
      </c>
      <c r="B51" s="640">
        <v>558444</v>
      </c>
      <c r="C51" s="643"/>
      <c r="D51" s="644">
        <v>65.5</v>
      </c>
      <c r="E51" s="644">
        <v>56.6</v>
      </c>
      <c r="F51" s="644">
        <v>93.3</v>
      </c>
      <c r="G51" s="644">
        <v>91</v>
      </c>
      <c r="H51" s="644">
        <v>98.2</v>
      </c>
    </row>
    <row r="52" spans="1:17" s="73" customFormat="1" ht="11.25" customHeight="1" x14ac:dyDescent="0.2">
      <c r="A52" s="249"/>
      <c r="B52" s="250"/>
      <c r="C52" s="251"/>
      <c r="D52" s="252"/>
      <c r="E52" s="252"/>
      <c r="F52" s="252"/>
      <c r="G52" s="252"/>
      <c r="H52" s="252"/>
      <c r="J52" s="106"/>
    </row>
    <row r="53" spans="1:17" s="73" customFormat="1" ht="10.5" customHeight="1" x14ac:dyDescent="0.2">
      <c r="A53" s="253"/>
      <c r="B53" s="254"/>
      <c r="C53" s="255"/>
      <c r="D53" s="256"/>
      <c r="E53" s="256"/>
      <c r="F53" s="256"/>
      <c r="G53" s="256"/>
      <c r="H53" s="260" t="s">
        <v>192</v>
      </c>
    </row>
    <row r="54" spans="1:17" s="73" customFormat="1" ht="10.5" customHeight="1" x14ac:dyDescent="0.2">
      <c r="A54" s="253"/>
      <c r="B54" s="254"/>
      <c r="C54" s="255"/>
      <c r="D54" s="256"/>
      <c r="E54" s="256"/>
      <c r="F54" s="256"/>
      <c r="G54" s="256"/>
      <c r="H54" s="260"/>
    </row>
    <row r="55" spans="1:17" s="73" customFormat="1" ht="11.25" customHeight="1" x14ac:dyDescent="0.2">
      <c r="A55" s="714" t="s">
        <v>193</v>
      </c>
      <c r="B55" s="714"/>
      <c r="C55" s="714"/>
      <c r="D55" s="714"/>
      <c r="E55" s="649"/>
      <c r="F55" s="649"/>
      <c r="G55" s="649"/>
      <c r="H55" s="649"/>
    </row>
    <row r="56" spans="1:17" s="73" customFormat="1" ht="11.25" customHeight="1" x14ac:dyDescent="0.2">
      <c r="A56" s="722" t="s">
        <v>504</v>
      </c>
      <c r="B56" s="722"/>
      <c r="C56" s="722"/>
      <c r="D56" s="722"/>
      <c r="E56" s="649"/>
      <c r="F56" s="649"/>
      <c r="G56" s="649"/>
      <c r="H56" s="649"/>
    </row>
    <row r="57" spans="1:17" s="73" customFormat="1" ht="11.25" customHeight="1" x14ac:dyDescent="0.2">
      <c r="A57" s="713" t="s">
        <v>194</v>
      </c>
      <c r="B57" s="713"/>
      <c r="C57" s="713"/>
      <c r="D57" s="713"/>
      <c r="E57" s="713"/>
      <c r="F57" s="713"/>
      <c r="G57" s="713"/>
      <c r="H57" s="713"/>
    </row>
    <row r="58" spans="1:17" ht="33.75" customHeight="1" x14ac:dyDescent="0.2">
      <c r="A58" s="721" t="s">
        <v>644</v>
      </c>
      <c r="B58" s="721"/>
      <c r="C58" s="721"/>
      <c r="D58" s="721"/>
      <c r="E58" s="721"/>
      <c r="F58" s="721"/>
      <c r="G58" s="721"/>
      <c r="H58" s="721"/>
      <c r="J58" s="259"/>
      <c r="K58" s="259"/>
      <c r="L58" s="259"/>
      <c r="M58" s="259"/>
      <c r="N58" s="259"/>
      <c r="O58" s="259"/>
      <c r="P58" s="259"/>
      <c r="Q58" s="259"/>
    </row>
    <row r="59" spans="1:17" s="258" customFormat="1" ht="23.25" customHeight="1" x14ac:dyDescent="0.2">
      <c r="A59" s="713" t="s">
        <v>201</v>
      </c>
      <c r="B59" s="713"/>
      <c r="C59" s="713"/>
      <c r="D59" s="713"/>
      <c r="E59" s="713"/>
      <c r="F59" s="713"/>
      <c r="G59" s="713"/>
      <c r="H59" s="713"/>
    </row>
    <row r="60" spans="1:17" s="233" customFormat="1" ht="10.5" customHeight="1" x14ac:dyDescent="0.2">
      <c r="A60" s="714" t="s">
        <v>195</v>
      </c>
      <c r="B60" s="714"/>
      <c r="C60" s="714"/>
      <c r="D60" s="714"/>
      <c r="E60" s="649"/>
      <c r="F60" s="649"/>
      <c r="G60" s="649"/>
      <c r="H60" s="649"/>
    </row>
    <row r="61" spans="1:17" ht="11.25" customHeight="1" x14ac:dyDescent="0.2">
      <c r="A61" s="714" t="s">
        <v>196</v>
      </c>
      <c r="B61" s="714"/>
      <c r="C61" s="714"/>
      <c r="D61" s="714"/>
      <c r="E61" s="714"/>
      <c r="F61" s="714"/>
      <c r="G61" s="650"/>
      <c r="H61" s="650"/>
    </row>
    <row r="62" spans="1:17" s="648" customFormat="1" ht="22.5" customHeight="1" x14ac:dyDescent="0.2">
      <c r="A62" s="720" t="s">
        <v>569</v>
      </c>
      <c r="B62" s="720"/>
      <c r="C62" s="720"/>
      <c r="D62" s="720"/>
      <c r="E62" s="720"/>
      <c r="F62" s="720"/>
      <c r="G62" s="720"/>
      <c r="H62" s="720"/>
    </row>
    <row r="63" spans="1:17" ht="10.5" customHeight="1" x14ac:dyDescent="0.2">
      <c r="A63" s="713" t="s">
        <v>200</v>
      </c>
      <c r="B63" s="713"/>
      <c r="C63" s="713"/>
      <c r="D63" s="713"/>
      <c r="E63" s="713"/>
      <c r="F63" s="713"/>
      <c r="G63" s="713"/>
      <c r="H63" s="713"/>
    </row>
    <row r="64" spans="1:17" s="648" customFormat="1" ht="22.5" customHeight="1" x14ac:dyDescent="0.2">
      <c r="A64" s="713" t="s">
        <v>573</v>
      </c>
      <c r="B64" s="713"/>
      <c r="C64" s="713"/>
      <c r="D64" s="713"/>
      <c r="E64" s="713"/>
      <c r="F64" s="713"/>
      <c r="G64" s="713"/>
      <c r="H64" s="713"/>
    </row>
    <row r="65" spans="1:8" x14ac:dyDescent="0.2">
      <c r="A65" s="714" t="s">
        <v>645</v>
      </c>
      <c r="B65" s="714"/>
      <c r="C65" s="714"/>
      <c r="D65" s="714"/>
      <c r="E65" s="714"/>
      <c r="F65" s="714"/>
      <c r="G65" s="650"/>
      <c r="H65" s="650"/>
    </row>
    <row r="66" spans="1:8" ht="34.5" customHeight="1" x14ac:dyDescent="0.2">
      <c r="A66" s="715" t="s">
        <v>433</v>
      </c>
      <c r="B66" s="715"/>
      <c r="C66" s="715"/>
      <c r="D66" s="715"/>
      <c r="E66" s="715"/>
      <c r="F66" s="715"/>
      <c r="G66" s="715"/>
      <c r="H66" s="715"/>
    </row>
    <row r="70" spans="1:8" x14ac:dyDescent="0.2">
      <c r="A70" s="101"/>
    </row>
  </sheetData>
  <sheetProtection sheet="1" objects="1" scenarios="1"/>
  <mergeCells count="15">
    <mergeCell ref="A63:H63"/>
    <mergeCell ref="A65:F65"/>
    <mergeCell ref="A66:H66"/>
    <mergeCell ref="A1:H1"/>
    <mergeCell ref="B5:B6"/>
    <mergeCell ref="D5:H5"/>
    <mergeCell ref="A62:H62"/>
    <mergeCell ref="A58:H58"/>
    <mergeCell ref="A64:H64"/>
    <mergeCell ref="A55:D55"/>
    <mergeCell ref="A56:D56"/>
    <mergeCell ref="A57:H57"/>
    <mergeCell ref="A60:D60"/>
    <mergeCell ref="A61:F61"/>
    <mergeCell ref="A59:H59"/>
  </mergeCells>
  <pageMargins left="0.31496062992125984" right="0.27559055118110237" top="0.51181102362204722" bottom="0.51181102362204722"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sheetPr>
  <dimension ref="A1:Q65"/>
  <sheetViews>
    <sheetView showGridLines="0" zoomScaleNormal="100" workbookViewId="0"/>
  </sheetViews>
  <sheetFormatPr defaultRowHeight="12" x14ac:dyDescent="0.2"/>
  <cols>
    <col min="1" max="1" width="34.7109375" style="156" customWidth="1"/>
    <col min="2" max="5" width="7.85546875" style="156" customWidth="1"/>
    <col min="6" max="6" width="12.28515625" style="156" customWidth="1"/>
    <col min="7" max="7" width="12" style="156" customWidth="1"/>
    <col min="8" max="8" width="12.28515625" style="156" customWidth="1"/>
    <col min="9" max="9" width="2" style="156" customWidth="1"/>
    <col min="10" max="13" width="7.85546875" style="156" customWidth="1"/>
    <col min="14" max="14" width="12.140625" style="156" customWidth="1"/>
    <col min="15" max="15" width="11.5703125" style="156" customWidth="1"/>
    <col min="16" max="16" width="12.28515625" style="156" customWidth="1"/>
    <col min="17" max="16384" width="9.140625" style="156"/>
  </cols>
  <sheetData>
    <row r="1" spans="1:17" ht="12.75" customHeight="1" x14ac:dyDescent="0.2">
      <c r="A1" s="275" t="s">
        <v>208</v>
      </c>
      <c r="B1" s="1"/>
      <c r="C1" s="1"/>
      <c r="D1" s="1"/>
      <c r="E1" s="1"/>
      <c r="F1" s="1"/>
      <c r="G1" s="1"/>
      <c r="H1" s="1"/>
      <c r="I1" s="1"/>
      <c r="J1" s="1"/>
      <c r="K1" s="1"/>
      <c r="L1" s="1"/>
      <c r="M1" s="1"/>
    </row>
    <row r="2" spans="1:17" ht="12.75" customHeight="1" x14ac:dyDescent="0.2">
      <c r="A2" s="1" t="s">
        <v>614</v>
      </c>
    </row>
    <row r="3" spans="1:17" ht="12.75" customHeight="1" x14ac:dyDescent="0.2">
      <c r="A3" s="220" t="s">
        <v>3</v>
      </c>
    </row>
    <row r="4" spans="1:17" s="2" customFormat="1" ht="11.25" customHeight="1" x14ac:dyDescent="0.2"/>
    <row r="5" spans="1:17" s="2" customFormat="1" ht="22.5" customHeight="1" x14ac:dyDescent="0.2">
      <c r="A5" s="27"/>
      <c r="B5" s="724" t="s">
        <v>629</v>
      </c>
      <c r="C5" s="724"/>
      <c r="D5" s="724"/>
      <c r="E5" s="724"/>
      <c r="F5" s="724"/>
      <c r="G5" s="724"/>
      <c r="H5" s="724"/>
      <c r="I5" s="724" t="s">
        <v>630</v>
      </c>
      <c r="J5" s="724"/>
      <c r="K5" s="724"/>
      <c r="L5" s="724"/>
      <c r="M5" s="724"/>
      <c r="N5" s="724"/>
      <c r="O5" s="724"/>
      <c r="P5" s="724"/>
    </row>
    <row r="6" spans="1:17" s="2" customFormat="1" ht="45" x14ac:dyDescent="0.2">
      <c r="A6" s="222"/>
      <c r="B6" s="208" t="s">
        <v>187</v>
      </c>
      <c r="C6" s="208" t="s">
        <v>209</v>
      </c>
      <c r="D6" s="208" t="s">
        <v>189</v>
      </c>
      <c r="E6" s="208" t="s">
        <v>190</v>
      </c>
      <c r="F6" s="276" t="s">
        <v>615</v>
      </c>
      <c r="G6" s="322" t="s">
        <v>616</v>
      </c>
      <c r="H6" s="683" t="s">
        <v>661</v>
      </c>
      <c r="I6" s="208"/>
      <c r="J6" s="36" t="s">
        <v>187</v>
      </c>
      <c r="K6" s="36" t="s">
        <v>209</v>
      </c>
      <c r="L6" s="36" t="s">
        <v>189</v>
      </c>
      <c r="M6" s="36" t="s">
        <v>190</v>
      </c>
      <c r="N6" s="276" t="s">
        <v>615</v>
      </c>
      <c r="O6" s="322" t="s">
        <v>616</v>
      </c>
      <c r="P6" s="683" t="s">
        <v>661</v>
      </c>
    </row>
    <row r="7" spans="1:17" s="2" customFormat="1" ht="11.25" customHeight="1" x14ac:dyDescent="0.2">
      <c r="A7" s="13"/>
      <c r="B7" s="37"/>
      <c r="C7" s="37"/>
      <c r="D7" s="37"/>
      <c r="E7" s="37"/>
      <c r="F7" s="277"/>
      <c r="G7" s="323"/>
      <c r="H7" s="675"/>
      <c r="I7" s="37"/>
      <c r="J7" s="37"/>
      <c r="K7" s="37"/>
      <c r="L7" s="37"/>
      <c r="M7" s="37"/>
      <c r="N7" s="278"/>
      <c r="O7" s="325"/>
      <c r="P7" s="678"/>
    </row>
    <row r="8" spans="1:17" s="2" customFormat="1" ht="11.25" customHeight="1" x14ac:dyDescent="0.2">
      <c r="A8" s="13" t="s">
        <v>612</v>
      </c>
      <c r="B8" s="37"/>
      <c r="C8" s="37"/>
      <c r="D8" s="37"/>
      <c r="E8" s="37"/>
      <c r="F8" s="277"/>
      <c r="G8" s="323"/>
      <c r="H8" s="675"/>
      <c r="I8" s="37"/>
      <c r="J8" s="37"/>
      <c r="K8" s="37"/>
      <c r="L8" s="37"/>
      <c r="M8" s="37"/>
      <c r="N8" s="278"/>
      <c r="O8" s="325"/>
      <c r="P8" s="678"/>
    </row>
    <row r="9" spans="1:17" s="2" customFormat="1" ht="11.25" customHeight="1" x14ac:dyDescent="0.2">
      <c r="A9" s="279" t="s">
        <v>2</v>
      </c>
      <c r="B9" s="254">
        <v>328005</v>
      </c>
      <c r="C9" s="254">
        <v>321415</v>
      </c>
      <c r="D9" s="254">
        <v>318599</v>
      </c>
      <c r="E9" s="280">
        <v>323885</v>
      </c>
      <c r="F9" s="281">
        <v>317315</v>
      </c>
      <c r="G9" s="326">
        <v>317315</v>
      </c>
      <c r="H9" s="692">
        <v>317315</v>
      </c>
      <c r="J9" s="254">
        <v>294465</v>
      </c>
      <c r="K9" s="254">
        <v>288885</v>
      </c>
      <c r="L9" s="254">
        <v>286652</v>
      </c>
      <c r="M9" s="280">
        <v>291000</v>
      </c>
      <c r="N9" s="281">
        <v>284754</v>
      </c>
      <c r="O9" s="326">
        <v>284754</v>
      </c>
      <c r="P9" s="692">
        <v>284754</v>
      </c>
    </row>
    <row r="10" spans="1:17" s="2" customFormat="1" ht="11.25" customHeight="1" x14ac:dyDescent="0.2">
      <c r="A10" s="279" t="s">
        <v>6</v>
      </c>
      <c r="B10" s="254">
        <v>311258</v>
      </c>
      <c r="C10" s="254">
        <v>305678</v>
      </c>
      <c r="D10" s="254">
        <v>302018</v>
      </c>
      <c r="E10" s="280">
        <v>308512</v>
      </c>
      <c r="F10" s="281">
        <v>301270</v>
      </c>
      <c r="G10" s="326">
        <v>301270</v>
      </c>
      <c r="H10" s="692">
        <v>301270</v>
      </c>
      <c r="J10" s="254">
        <v>283595</v>
      </c>
      <c r="K10" s="254">
        <v>278042</v>
      </c>
      <c r="L10" s="254">
        <v>274656</v>
      </c>
      <c r="M10" s="280">
        <v>280325</v>
      </c>
      <c r="N10" s="281">
        <v>273690</v>
      </c>
      <c r="O10" s="326">
        <v>273690</v>
      </c>
      <c r="P10" s="692">
        <v>273690</v>
      </c>
    </row>
    <row r="11" spans="1:17" s="2" customFormat="1" ht="11.25" customHeight="1" x14ac:dyDescent="0.2">
      <c r="A11" s="197" t="s">
        <v>47</v>
      </c>
      <c r="B11" s="254">
        <v>639263</v>
      </c>
      <c r="C11" s="254">
        <v>627093</v>
      </c>
      <c r="D11" s="254">
        <v>620617</v>
      </c>
      <c r="E11" s="280">
        <v>632397</v>
      </c>
      <c r="F11" s="281">
        <v>618585</v>
      </c>
      <c r="G11" s="326">
        <v>618585</v>
      </c>
      <c r="H11" s="692">
        <v>618585</v>
      </c>
      <c r="J11" s="254">
        <v>578060</v>
      </c>
      <c r="K11" s="254">
        <v>566927</v>
      </c>
      <c r="L11" s="254">
        <v>561308</v>
      </c>
      <c r="M11" s="280">
        <v>571325</v>
      </c>
      <c r="N11" s="281">
        <v>558444</v>
      </c>
      <c r="O11" s="326">
        <v>558444</v>
      </c>
      <c r="P11" s="692">
        <v>558444</v>
      </c>
    </row>
    <row r="12" spans="1:17" s="257" customFormat="1" ht="12.75" customHeight="1" x14ac:dyDescent="0.2">
      <c r="A12" s="2"/>
      <c r="B12" s="282"/>
      <c r="C12" s="2"/>
      <c r="D12" s="2"/>
      <c r="E12" s="282"/>
      <c r="F12" s="283"/>
      <c r="G12" s="327"/>
      <c r="H12" s="693"/>
      <c r="I12" s="2"/>
      <c r="J12" s="2"/>
      <c r="K12" s="13"/>
      <c r="L12" s="13"/>
      <c r="M12" s="284"/>
      <c r="N12" s="283"/>
      <c r="O12" s="327"/>
      <c r="P12" s="693"/>
    </row>
    <row r="13" spans="1:17" s="257" customFormat="1" ht="11.25" customHeight="1" x14ac:dyDescent="0.2">
      <c r="A13" s="285" t="s">
        <v>14</v>
      </c>
      <c r="B13" s="37"/>
      <c r="C13" s="38"/>
      <c r="D13" s="38"/>
      <c r="E13" s="38"/>
      <c r="F13" s="286"/>
      <c r="G13" s="328"/>
      <c r="H13" s="694"/>
      <c r="I13" s="38"/>
      <c r="J13" s="2"/>
      <c r="K13" s="13"/>
      <c r="L13" s="13"/>
      <c r="M13" s="284"/>
      <c r="N13" s="286"/>
      <c r="O13" s="328"/>
      <c r="P13" s="694"/>
    </row>
    <row r="14" spans="1:17" s="257" customFormat="1" ht="27.75" customHeight="1" x14ac:dyDescent="0.2">
      <c r="A14" s="287" t="s">
        <v>211</v>
      </c>
      <c r="B14" s="287"/>
      <c r="C14" s="38"/>
      <c r="D14" s="38"/>
      <c r="E14" s="38"/>
      <c r="F14" s="286"/>
      <c r="G14" s="328"/>
      <c r="H14" s="694"/>
      <c r="I14" s="38"/>
      <c r="J14" s="2"/>
      <c r="K14" s="13"/>
      <c r="L14" s="13"/>
      <c r="M14" s="284"/>
      <c r="N14" s="286"/>
      <c r="O14" s="328"/>
      <c r="P14" s="694"/>
    </row>
    <row r="15" spans="1:17" s="257" customFormat="1" ht="11.25" customHeight="1" x14ac:dyDescent="0.2">
      <c r="A15" s="279" t="s">
        <v>2</v>
      </c>
      <c r="B15" s="40">
        <v>19.600000000000001</v>
      </c>
      <c r="C15" s="40">
        <v>21.4</v>
      </c>
      <c r="D15" s="40">
        <v>22.7</v>
      </c>
      <c r="E15" s="288">
        <v>30.6</v>
      </c>
      <c r="F15" s="289">
        <v>32</v>
      </c>
      <c r="G15" s="329">
        <v>32</v>
      </c>
      <c r="H15" s="695">
        <v>31.8</v>
      </c>
      <c r="I15" s="290"/>
      <c r="J15" s="288">
        <v>19.8</v>
      </c>
      <c r="K15" s="40">
        <v>19.399999999999999</v>
      </c>
      <c r="L15" s="40">
        <v>20.7</v>
      </c>
      <c r="M15" s="282">
        <v>31.5</v>
      </c>
      <c r="N15" s="289">
        <v>34.5</v>
      </c>
      <c r="O15" s="329">
        <v>34.5</v>
      </c>
      <c r="P15" s="695">
        <v>34.4</v>
      </c>
      <c r="Q15" s="2"/>
    </row>
    <row r="16" spans="1:17" s="257" customFormat="1" ht="11.25" customHeight="1" x14ac:dyDescent="0.2">
      <c r="A16" s="279" t="s">
        <v>6</v>
      </c>
      <c r="B16" s="40">
        <v>24.5</v>
      </c>
      <c r="C16" s="40">
        <v>26.3</v>
      </c>
      <c r="D16" s="40">
        <v>27.8</v>
      </c>
      <c r="E16" s="288">
        <v>39.299999999999997</v>
      </c>
      <c r="F16" s="289">
        <v>41.1</v>
      </c>
      <c r="G16" s="329">
        <v>41.1</v>
      </c>
      <c r="H16" s="695">
        <v>40.9</v>
      </c>
      <c r="I16" s="290"/>
      <c r="J16" s="288">
        <v>24</v>
      </c>
      <c r="K16" s="40">
        <v>23.9</v>
      </c>
      <c r="L16" s="40">
        <v>25.6</v>
      </c>
      <c r="M16" s="282">
        <v>39.6</v>
      </c>
      <c r="N16" s="289">
        <v>43.3</v>
      </c>
      <c r="O16" s="329">
        <v>43.3</v>
      </c>
      <c r="P16" s="695">
        <v>43.2</v>
      </c>
    </row>
    <row r="17" spans="1:17" s="2" customFormat="1" ht="11.25" x14ac:dyDescent="0.2">
      <c r="A17" s="197" t="s">
        <v>47</v>
      </c>
      <c r="B17" s="40">
        <v>22</v>
      </c>
      <c r="C17" s="40">
        <v>23.8</v>
      </c>
      <c r="D17" s="40">
        <v>25.2</v>
      </c>
      <c r="E17" s="288">
        <v>34.9</v>
      </c>
      <c r="F17" s="289">
        <v>36.4</v>
      </c>
      <c r="G17" s="329">
        <v>36.4</v>
      </c>
      <c r="H17" s="695">
        <v>36.299999999999997</v>
      </c>
      <c r="I17" s="6"/>
      <c r="J17" s="288">
        <v>21.8</v>
      </c>
      <c r="K17" s="40">
        <v>21.6</v>
      </c>
      <c r="L17" s="40">
        <v>23.1</v>
      </c>
      <c r="M17" s="282">
        <v>35.5</v>
      </c>
      <c r="N17" s="289">
        <v>38.799999999999997</v>
      </c>
      <c r="O17" s="329">
        <v>38.799999999999997</v>
      </c>
      <c r="P17" s="695">
        <v>38.700000000000003</v>
      </c>
      <c r="Q17" s="257"/>
    </row>
    <row r="18" spans="1:17" s="2" customFormat="1" ht="11.25" x14ac:dyDescent="0.2">
      <c r="A18" s="197"/>
      <c r="B18" s="291"/>
      <c r="C18" s="291"/>
      <c r="D18" s="6"/>
      <c r="E18" s="288"/>
      <c r="F18" s="292"/>
      <c r="G18" s="330"/>
      <c r="H18" s="696"/>
      <c r="I18" s="6"/>
      <c r="J18" s="293"/>
      <c r="K18" s="291"/>
      <c r="L18" s="6"/>
      <c r="M18" s="288"/>
      <c r="N18" s="292"/>
      <c r="O18" s="330"/>
      <c r="P18" s="696"/>
    </row>
    <row r="19" spans="1:17" s="2" customFormat="1" ht="24" customHeight="1" x14ac:dyDescent="0.2">
      <c r="A19" s="294" t="s">
        <v>212</v>
      </c>
      <c r="B19" s="294"/>
      <c r="C19" s="291"/>
      <c r="D19" s="291"/>
      <c r="E19" s="291"/>
      <c r="F19" s="295"/>
      <c r="G19" s="331"/>
      <c r="H19" s="676"/>
      <c r="I19" s="291"/>
      <c r="J19" s="293"/>
      <c r="K19" s="291"/>
      <c r="L19" s="291"/>
      <c r="M19" s="291"/>
      <c r="N19" s="295"/>
      <c r="O19" s="331"/>
      <c r="P19" s="676"/>
    </row>
    <row r="20" spans="1:17" s="2" customFormat="1" ht="11.25" x14ac:dyDescent="0.2">
      <c r="A20" s="279" t="s">
        <v>2</v>
      </c>
      <c r="B20" s="296">
        <v>12.8</v>
      </c>
      <c r="C20" s="40">
        <v>14.8</v>
      </c>
      <c r="D20" s="40">
        <v>15.5</v>
      </c>
      <c r="E20" s="288">
        <v>18.3</v>
      </c>
      <c r="F20" s="289">
        <v>18.3</v>
      </c>
      <c r="G20" s="329">
        <v>18.3</v>
      </c>
      <c r="H20" s="695">
        <v>18.2</v>
      </c>
      <c r="I20" s="6"/>
      <c r="J20" s="288">
        <v>12.6</v>
      </c>
      <c r="K20" s="40">
        <v>12.7</v>
      </c>
      <c r="L20" s="40">
        <v>13.3</v>
      </c>
      <c r="M20" s="282">
        <v>18.3</v>
      </c>
      <c r="N20" s="289">
        <v>19.600000000000001</v>
      </c>
      <c r="O20" s="329">
        <v>19.600000000000001</v>
      </c>
      <c r="P20" s="695">
        <v>19.5</v>
      </c>
      <c r="Q20" s="290"/>
    </row>
    <row r="21" spans="1:17" s="2" customFormat="1" ht="11.25" x14ac:dyDescent="0.2">
      <c r="A21" s="279" t="s">
        <v>6</v>
      </c>
      <c r="B21" s="296">
        <v>18.5</v>
      </c>
      <c r="C21" s="40">
        <v>20.6</v>
      </c>
      <c r="D21" s="40">
        <v>21.4</v>
      </c>
      <c r="E21" s="288">
        <v>27.9</v>
      </c>
      <c r="F21" s="289">
        <v>28.1</v>
      </c>
      <c r="G21" s="329">
        <v>28.1</v>
      </c>
      <c r="H21" s="695">
        <v>27.8</v>
      </c>
      <c r="I21" s="6"/>
      <c r="J21" s="288">
        <v>17.7</v>
      </c>
      <c r="K21" s="40">
        <v>18.2</v>
      </c>
      <c r="L21" s="40">
        <v>19.100000000000001</v>
      </c>
      <c r="M21" s="282">
        <v>27.5</v>
      </c>
      <c r="N21" s="289">
        <v>29.4</v>
      </c>
      <c r="O21" s="329">
        <v>29.4</v>
      </c>
      <c r="P21" s="695">
        <v>29.1</v>
      </c>
      <c r="Q21" s="290"/>
    </row>
    <row r="22" spans="1:17" s="257" customFormat="1" ht="12.75" customHeight="1" x14ac:dyDescent="0.2">
      <c r="A22" s="197" t="s">
        <v>47</v>
      </c>
      <c r="B22" s="296">
        <v>15.6</v>
      </c>
      <c r="C22" s="40">
        <v>17.600000000000001</v>
      </c>
      <c r="D22" s="40">
        <v>18.399999999999999</v>
      </c>
      <c r="E22" s="288">
        <v>23</v>
      </c>
      <c r="F22" s="289">
        <v>23.1</v>
      </c>
      <c r="G22" s="329">
        <v>23.1</v>
      </c>
      <c r="H22" s="695">
        <v>22.9</v>
      </c>
      <c r="I22" s="290"/>
      <c r="J22" s="288">
        <v>15.1</v>
      </c>
      <c r="K22" s="40">
        <v>15.4</v>
      </c>
      <c r="L22" s="40">
        <v>16.2</v>
      </c>
      <c r="M22" s="282">
        <v>22.8</v>
      </c>
      <c r="N22" s="289">
        <v>24.4</v>
      </c>
      <c r="O22" s="329">
        <v>24.4</v>
      </c>
      <c r="P22" s="695">
        <v>24.2</v>
      </c>
      <c r="Q22" s="290"/>
    </row>
    <row r="23" spans="1:17" s="257" customFormat="1" ht="11.25" customHeight="1" x14ac:dyDescent="0.2">
      <c r="A23" s="297"/>
      <c r="B23" s="296"/>
      <c r="C23" s="296"/>
      <c r="D23" s="290"/>
      <c r="E23" s="298"/>
      <c r="F23" s="299"/>
      <c r="G23" s="332"/>
      <c r="H23" s="697"/>
      <c r="I23" s="256"/>
      <c r="J23" s="288"/>
      <c r="K23" s="290"/>
      <c r="L23" s="290"/>
      <c r="M23" s="298"/>
      <c r="N23" s="299"/>
      <c r="O23" s="332"/>
      <c r="P23" s="697"/>
    </row>
    <row r="24" spans="1:17" s="257" customFormat="1" ht="22.5" customHeight="1" x14ac:dyDescent="0.2">
      <c r="A24" s="300" t="s">
        <v>211</v>
      </c>
      <c r="B24" s="296"/>
      <c r="C24" s="290"/>
      <c r="D24" s="290"/>
      <c r="E24" s="298"/>
      <c r="F24" s="299"/>
      <c r="G24" s="332"/>
      <c r="H24" s="697"/>
      <c r="I24" s="290"/>
      <c r="J24" s="288"/>
      <c r="K24" s="301"/>
      <c r="L24" s="301"/>
      <c r="M24" s="296"/>
      <c r="N24" s="299"/>
      <c r="O24" s="332"/>
      <c r="P24" s="697"/>
    </row>
    <row r="25" spans="1:17" s="257" customFormat="1" ht="11.25" customHeight="1" x14ac:dyDescent="0.2">
      <c r="A25" s="302" t="s">
        <v>213</v>
      </c>
      <c r="B25" s="296">
        <v>94.4</v>
      </c>
      <c r="C25" s="296">
        <v>95</v>
      </c>
      <c r="D25" s="40">
        <v>94.9</v>
      </c>
      <c r="E25" s="288">
        <v>93.1</v>
      </c>
      <c r="F25" s="289">
        <v>91.6</v>
      </c>
      <c r="G25" s="329">
        <v>91.6</v>
      </c>
      <c r="H25" s="695">
        <v>91.1</v>
      </c>
      <c r="I25" s="290"/>
      <c r="J25" s="296">
        <v>95.9</v>
      </c>
      <c r="K25" s="296">
        <v>96.3</v>
      </c>
      <c r="L25" s="40">
        <v>96.4</v>
      </c>
      <c r="M25" s="282">
        <v>96.6</v>
      </c>
      <c r="N25" s="289">
        <v>96.7</v>
      </c>
      <c r="O25" s="329">
        <v>96.7</v>
      </c>
      <c r="P25" s="695">
        <v>96.1</v>
      </c>
      <c r="Q25" s="290"/>
    </row>
    <row r="26" spans="1:17" s="2" customFormat="1" ht="11.25" customHeight="1" x14ac:dyDescent="0.2">
      <c r="A26" s="302" t="s">
        <v>214</v>
      </c>
      <c r="B26" s="296">
        <v>93.1</v>
      </c>
      <c r="C26" s="296">
        <v>96.2</v>
      </c>
      <c r="D26" s="40">
        <v>96.7</v>
      </c>
      <c r="E26" s="288">
        <v>96.8</v>
      </c>
      <c r="F26" s="289">
        <v>93.5</v>
      </c>
      <c r="G26" s="329">
        <v>93.5</v>
      </c>
      <c r="H26" s="695">
        <v>93.5</v>
      </c>
      <c r="I26" s="6"/>
      <c r="J26" s="296">
        <v>97</v>
      </c>
      <c r="K26" s="296">
        <v>97.3</v>
      </c>
      <c r="L26" s="40">
        <v>97.5</v>
      </c>
      <c r="M26" s="282">
        <v>97.6</v>
      </c>
      <c r="N26" s="289">
        <v>97.7</v>
      </c>
      <c r="O26" s="329">
        <v>97.7</v>
      </c>
      <c r="P26" s="695">
        <v>97.7</v>
      </c>
      <c r="Q26" s="290"/>
    </row>
    <row r="27" spans="1:17" s="257" customFormat="1" ht="11.25" customHeight="1" x14ac:dyDescent="0.2">
      <c r="A27" s="302" t="s">
        <v>617</v>
      </c>
      <c r="B27" s="296">
        <v>62.2</v>
      </c>
      <c r="C27" s="296">
        <v>61.9</v>
      </c>
      <c r="D27" s="40">
        <v>64.2</v>
      </c>
      <c r="E27" s="288">
        <v>65.599999999999994</v>
      </c>
      <c r="F27" s="289">
        <v>65.2</v>
      </c>
      <c r="G27" s="329">
        <v>65.2</v>
      </c>
      <c r="H27" s="695">
        <v>65.2</v>
      </c>
      <c r="I27" s="290"/>
      <c r="J27" s="296">
        <v>63.2</v>
      </c>
      <c r="K27" s="296">
        <v>61.5</v>
      </c>
      <c r="L27" s="40">
        <v>64</v>
      </c>
      <c r="M27" s="282">
        <v>66.3</v>
      </c>
      <c r="N27" s="289">
        <v>68.7</v>
      </c>
      <c r="O27" s="329">
        <v>68.7</v>
      </c>
      <c r="P27" s="695">
        <v>68.7</v>
      </c>
      <c r="Q27" s="290"/>
    </row>
    <row r="28" spans="1:17" x14ac:dyDescent="0.2">
      <c r="A28" s="303" t="s">
        <v>215</v>
      </c>
      <c r="B28" s="296">
        <v>48.9</v>
      </c>
      <c r="C28" s="296">
        <v>48.9</v>
      </c>
      <c r="D28" s="40">
        <v>50.4</v>
      </c>
      <c r="E28" s="288">
        <v>60.4</v>
      </c>
      <c r="F28" s="289">
        <v>63.8</v>
      </c>
      <c r="G28" s="329">
        <v>63.8</v>
      </c>
      <c r="H28" s="695">
        <v>63.8</v>
      </c>
      <c r="I28" s="304"/>
      <c r="J28" s="296">
        <v>47.7</v>
      </c>
      <c r="K28" s="296">
        <v>47.9</v>
      </c>
      <c r="L28" s="40">
        <v>49.3</v>
      </c>
      <c r="M28" s="282">
        <v>60.2</v>
      </c>
      <c r="N28" s="289">
        <v>64.599999999999994</v>
      </c>
      <c r="O28" s="329">
        <v>64.599999999999994</v>
      </c>
      <c r="P28" s="695">
        <v>64.599999999999994</v>
      </c>
      <c r="Q28" s="290"/>
    </row>
    <row r="29" spans="1:17" x14ac:dyDescent="0.2">
      <c r="A29" s="302" t="s">
        <v>216</v>
      </c>
      <c r="B29" s="296">
        <v>42.6</v>
      </c>
      <c r="C29" s="296">
        <v>40.9</v>
      </c>
      <c r="D29" s="40">
        <v>41.1</v>
      </c>
      <c r="E29" s="288">
        <v>48.7</v>
      </c>
      <c r="F29" s="289">
        <v>50.8</v>
      </c>
      <c r="G29" s="329">
        <v>50.8</v>
      </c>
      <c r="H29" s="695">
        <v>50.8</v>
      </c>
      <c r="I29" s="304"/>
      <c r="J29" s="296">
        <v>40</v>
      </c>
      <c r="K29" s="296">
        <v>38.5</v>
      </c>
      <c r="L29" s="40">
        <v>38.9</v>
      </c>
      <c r="M29" s="282">
        <v>47.6</v>
      </c>
      <c r="N29" s="289">
        <v>50.5</v>
      </c>
      <c r="O29" s="329">
        <v>50.5</v>
      </c>
      <c r="P29" s="695">
        <v>50.5</v>
      </c>
      <c r="Q29" s="290"/>
    </row>
    <row r="30" spans="1:17" x14ac:dyDescent="0.2">
      <c r="B30" s="296"/>
      <c r="C30" s="304"/>
      <c r="D30" s="304"/>
      <c r="E30" s="288"/>
      <c r="F30" s="292"/>
      <c r="G30" s="330"/>
      <c r="H30" s="696"/>
      <c r="I30" s="304"/>
      <c r="J30" s="304"/>
      <c r="K30" s="304"/>
      <c r="L30" s="304"/>
      <c r="M30" s="288"/>
      <c r="N30" s="292"/>
      <c r="O30" s="330"/>
      <c r="P30" s="696"/>
    </row>
    <row r="31" spans="1:17" ht="22.5" customHeight="1" x14ac:dyDescent="0.2">
      <c r="A31" s="305" t="s">
        <v>618</v>
      </c>
      <c r="B31" s="296"/>
      <c r="C31" s="296"/>
      <c r="D31" s="296"/>
      <c r="E31" s="296"/>
      <c r="F31" s="306"/>
      <c r="G31" s="333"/>
      <c r="H31" s="676"/>
      <c r="I31" s="296"/>
      <c r="J31" s="296"/>
      <c r="K31" s="6"/>
      <c r="L31" s="6"/>
      <c r="M31" s="288"/>
      <c r="N31" s="306"/>
      <c r="O31" s="333"/>
      <c r="P31" s="676"/>
    </row>
    <row r="32" spans="1:17" x14ac:dyDescent="0.2">
      <c r="A32" s="302" t="s">
        <v>213</v>
      </c>
      <c r="B32" s="296">
        <v>66.2</v>
      </c>
      <c r="C32" s="296">
        <v>69.099999999999994</v>
      </c>
      <c r="D32" s="40">
        <v>66.900000000000006</v>
      </c>
      <c r="E32" s="288">
        <v>66.5</v>
      </c>
      <c r="F32" s="289">
        <v>67.2</v>
      </c>
      <c r="G32" s="329">
        <v>67.2</v>
      </c>
      <c r="H32" s="695">
        <v>65.5</v>
      </c>
      <c r="I32" s="304"/>
      <c r="J32" s="296">
        <v>65.8</v>
      </c>
      <c r="K32" s="296">
        <v>68.7</v>
      </c>
      <c r="L32" s="40">
        <v>66.7</v>
      </c>
      <c r="M32" s="282">
        <v>68.3</v>
      </c>
      <c r="N32" s="289">
        <v>70.7</v>
      </c>
      <c r="O32" s="329">
        <v>70.7</v>
      </c>
      <c r="P32" s="695">
        <v>68.8</v>
      </c>
      <c r="Q32" s="290"/>
    </row>
    <row r="33" spans="1:17" x14ac:dyDescent="0.2">
      <c r="A33" s="302" t="s">
        <v>214</v>
      </c>
      <c r="B33" s="296">
        <v>60.6</v>
      </c>
      <c r="C33" s="296">
        <v>65.900000000000006</v>
      </c>
      <c r="D33" s="40">
        <v>69.8</v>
      </c>
      <c r="E33" s="288">
        <v>71.599999999999994</v>
      </c>
      <c r="F33" s="289">
        <v>66.900000000000006</v>
      </c>
      <c r="G33" s="329">
        <v>66.900000000000006</v>
      </c>
      <c r="H33" s="695">
        <v>65</v>
      </c>
      <c r="I33" s="304"/>
      <c r="J33" s="296">
        <v>62.4</v>
      </c>
      <c r="K33" s="296">
        <v>65.2</v>
      </c>
      <c r="L33" s="40">
        <v>69.3</v>
      </c>
      <c r="M33" s="282">
        <v>71.3</v>
      </c>
      <c r="N33" s="289">
        <v>69.8</v>
      </c>
      <c r="O33" s="329">
        <v>69.8</v>
      </c>
      <c r="P33" s="695">
        <v>67.7</v>
      </c>
      <c r="Q33" s="290"/>
    </row>
    <row r="34" spans="1:17" x14ac:dyDescent="0.2">
      <c r="A34" s="302" t="s">
        <v>617</v>
      </c>
      <c r="B34" s="296">
        <v>73.7</v>
      </c>
      <c r="C34" s="296">
        <v>76.900000000000006</v>
      </c>
      <c r="D34" s="40">
        <v>76.900000000000006</v>
      </c>
      <c r="E34" s="288">
        <v>74.2</v>
      </c>
      <c r="F34" s="289">
        <v>73</v>
      </c>
      <c r="G34" s="329">
        <v>73</v>
      </c>
      <c r="H34" s="695">
        <v>73</v>
      </c>
      <c r="I34" s="304"/>
      <c r="J34" s="296">
        <v>72.099999999999994</v>
      </c>
      <c r="K34" s="296">
        <v>75.2</v>
      </c>
      <c r="L34" s="40">
        <v>75.2</v>
      </c>
      <c r="M34" s="282">
        <v>72.5</v>
      </c>
      <c r="N34" s="289">
        <v>72.3</v>
      </c>
      <c r="O34" s="329">
        <v>72.3</v>
      </c>
      <c r="P34" s="695">
        <v>72.3</v>
      </c>
      <c r="Q34" s="290"/>
    </row>
    <row r="35" spans="1:17" x14ac:dyDescent="0.2">
      <c r="A35" s="303" t="s">
        <v>215</v>
      </c>
      <c r="B35" s="296">
        <v>69.8</v>
      </c>
      <c r="C35" s="296">
        <v>70.5</v>
      </c>
      <c r="D35" s="40">
        <v>70.7</v>
      </c>
      <c r="E35" s="288">
        <v>69.5</v>
      </c>
      <c r="F35" s="289">
        <v>68.599999999999994</v>
      </c>
      <c r="G35" s="329">
        <v>68.599999999999994</v>
      </c>
      <c r="H35" s="695">
        <v>68.599999999999994</v>
      </c>
      <c r="I35" s="304"/>
      <c r="J35" s="296">
        <v>66.7</v>
      </c>
      <c r="K35" s="296">
        <v>67.7</v>
      </c>
      <c r="L35" s="40">
        <v>68</v>
      </c>
      <c r="M35" s="282">
        <v>67.099999999999994</v>
      </c>
      <c r="N35" s="289">
        <v>66.5</v>
      </c>
      <c r="O35" s="329">
        <v>66.5</v>
      </c>
      <c r="P35" s="695">
        <v>66.5</v>
      </c>
      <c r="Q35" s="290"/>
    </row>
    <row r="36" spans="1:17" x14ac:dyDescent="0.2">
      <c r="A36" s="302" t="s">
        <v>216</v>
      </c>
      <c r="B36" s="296">
        <v>72.599999999999994</v>
      </c>
      <c r="C36" s="296">
        <v>73.599999999999994</v>
      </c>
      <c r="D36" s="40">
        <v>73.599999999999994</v>
      </c>
      <c r="E36" s="288">
        <v>72</v>
      </c>
      <c r="F36" s="289">
        <v>71.099999999999994</v>
      </c>
      <c r="G36" s="329">
        <v>71.099999999999994</v>
      </c>
      <c r="H36" s="695">
        <v>71.099999999999994</v>
      </c>
      <c r="I36" s="296"/>
      <c r="J36" s="296">
        <v>69.3</v>
      </c>
      <c r="K36" s="296">
        <v>70.599999999999994</v>
      </c>
      <c r="L36" s="40">
        <v>70.7</v>
      </c>
      <c r="M36" s="282">
        <v>69.400000000000006</v>
      </c>
      <c r="N36" s="289">
        <v>68.900000000000006</v>
      </c>
      <c r="O36" s="329">
        <v>68.900000000000006</v>
      </c>
      <c r="P36" s="695">
        <v>68.900000000000006</v>
      </c>
      <c r="Q36" s="290"/>
    </row>
    <row r="37" spans="1:17" x14ac:dyDescent="0.2">
      <c r="A37" s="307"/>
      <c r="B37" s="307"/>
      <c r="C37" s="308"/>
      <c r="D37" s="308"/>
      <c r="E37" s="309"/>
      <c r="F37" s="310"/>
      <c r="G37" s="324"/>
      <c r="H37" s="677"/>
      <c r="I37" s="308"/>
      <c r="J37" s="311"/>
      <c r="K37" s="312"/>
      <c r="L37" s="312"/>
      <c r="M37" s="312"/>
      <c r="N37" s="310"/>
      <c r="O37" s="334"/>
      <c r="P37" s="679"/>
    </row>
    <row r="38" spans="1:17" x14ac:dyDescent="0.2">
      <c r="A38" s="313"/>
      <c r="B38" s="313"/>
      <c r="C38" s="314"/>
      <c r="D38" s="314"/>
      <c r="E38" s="314"/>
      <c r="F38" s="314"/>
      <c r="G38" s="314"/>
      <c r="H38" s="314"/>
      <c r="I38" s="314"/>
      <c r="J38" s="255"/>
      <c r="K38" s="256"/>
      <c r="L38" s="256"/>
      <c r="M38" s="256"/>
      <c r="P38" s="260" t="s">
        <v>192</v>
      </c>
    </row>
    <row r="39" spans="1:17" x14ac:dyDescent="0.2">
      <c r="A39" s="313"/>
      <c r="B39" s="313"/>
      <c r="C39" s="314"/>
      <c r="D39" s="314"/>
      <c r="E39" s="314"/>
      <c r="F39" s="314"/>
      <c r="G39" s="314"/>
      <c r="H39" s="314"/>
      <c r="I39" s="314"/>
      <c r="J39" s="255"/>
      <c r="K39" s="256"/>
      <c r="L39" s="256"/>
      <c r="M39" s="256"/>
      <c r="P39" s="260"/>
    </row>
    <row r="40" spans="1:17" x14ac:dyDescent="0.2">
      <c r="A40" s="68" t="s">
        <v>193</v>
      </c>
      <c r="B40" s="68"/>
      <c r="C40" s="68"/>
      <c r="D40" s="68"/>
      <c r="E40" s="68"/>
      <c r="F40" s="68"/>
      <c r="G40" s="68"/>
      <c r="H40" s="68"/>
      <c r="I40" s="68"/>
      <c r="J40" s="255"/>
      <c r="K40" s="256"/>
      <c r="L40" s="256"/>
      <c r="M40" s="256"/>
      <c r="P40" s="260"/>
    </row>
    <row r="41" spans="1:17" x14ac:dyDescent="0.2">
      <c r="A41" s="68" t="s">
        <v>504</v>
      </c>
      <c r="B41" s="68"/>
      <c r="C41" s="68"/>
      <c r="D41" s="68"/>
      <c r="E41" s="68"/>
      <c r="F41" s="68"/>
      <c r="G41" s="68"/>
      <c r="H41" s="68"/>
      <c r="I41" s="68"/>
      <c r="J41" s="255"/>
      <c r="K41" s="256"/>
      <c r="L41" s="256"/>
      <c r="M41" s="314"/>
      <c r="N41" s="314"/>
      <c r="O41" s="314"/>
      <c r="P41" s="314"/>
    </row>
    <row r="42" spans="1:17" ht="21.75" customHeight="1" x14ac:dyDescent="0.2">
      <c r="A42" s="725" t="s">
        <v>608</v>
      </c>
      <c r="B42" s="725"/>
      <c r="C42" s="725"/>
      <c r="D42" s="725"/>
      <c r="E42" s="725"/>
      <c r="F42" s="725"/>
      <c r="G42" s="725"/>
      <c r="H42" s="725"/>
      <c r="I42" s="725"/>
      <c r="J42" s="725"/>
      <c r="K42" s="725"/>
      <c r="L42" s="725"/>
      <c r="M42" s="725"/>
      <c r="N42" s="725"/>
      <c r="O42" s="725"/>
      <c r="P42" s="637"/>
      <c r="Q42" s="315"/>
    </row>
    <row r="43" spans="1:17" ht="24" customHeight="1" x14ac:dyDescent="0.2">
      <c r="A43" s="726" t="s">
        <v>560</v>
      </c>
      <c r="B43" s="726"/>
      <c r="C43" s="726"/>
      <c r="D43" s="726"/>
      <c r="E43" s="726"/>
      <c r="F43" s="726"/>
      <c r="G43" s="726"/>
      <c r="H43" s="726"/>
      <c r="I43" s="726"/>
      <c r="J43" s="726"/>
      <c r="K43" s="726"/>
      <c r="L43" s="726"/>
      <c r="M43" s="726"/>
      <c r="N43" s="726"/>
      <c r="O43" s="726"/>
      <c r="P43" s="638"/>
      <c r="Q43" s="316"/>
    </row>
    <row r="44" spans="1:17" x14ac:dyDescent="0.2">
      <c r="A44" s="68" t="s">
        <v>609</v>
      </c>
      <c r="B44" s="68"/>
      <c r="C44" s="68"/>
      <c r="D44" s="68"/>
      <c r="E44" s="68"/>
      <c r="F44" s="68"/>
      <c r="G44" s="317"/>
      <c r="H44" s="636"/>
      <c r="I44" s="317"/>
      <c r="J44" s="317"/>
      <c r="K44" s="317"/>
      <c r="L44" s="317"/>
      <c r="M44" s="317"/>
      <c r="N44" s="316"/>
      <c r="O44" s="316"/>
      <c r="P44" s="316"/>
    </row>
    <row r="45" spans="1:17" x14ac:dyDescent="0.2">
      <c r="A45" s="728" t="s">
        <v>610</v>
      </c>
      <c r="B45" s="728"/>
      <c r="C45" s="728"/>
      <c r="D45" s="728"/>
      <c r="E45" s="728"/>
      <c r="F45" s="728"/>
      <c r="G45" s="728"/>
      <c r="H45" s="728"/>
      <c r="I45" s="728"/>
      <c r="J45" s="728"/>
      <c r="K45" s="728"/>
      <c r="L45" s="728"/>
      <c r="M45" s="728"/>
      <c r="N45" s="728"/>
      <c r="O45" s="728"/>
      <c r="P45" s="728"/>
    </row>
    <row r="46" spans="1:17" x14ac:dyDescent="0.2">
      <c r="A46" s="727" t="s">
        <v>646</v>
      </c>
      <c r="B46" s="727"/>
      <c r="C46" s="727"/>
      <c r="D46" s="727"/>
      <c r="E46" s="727"/>
      <c r="F46" s="727"/>
      <c r="G46" s="636"/>
      <c r="H46" s="636"/>
      <c r="I46" s="636"/>
      <c r="J46" s="636"/>
      <c r="K46" s="636"/>
      <c r="L46" s="636"/>
      <c r="M46" s="636"/>
      <c r="N46" s="318"/>
      <c r="O46" s="319"/>
      <c r="P46" s="319"/>
    </row>
    <row r="47" spans="1:17" x14ac:dyDescent="0.2">
      <c r="A47" s="669" t="s">
        <v>613</v>
      </c>
      <c r="B47" s="669"/>
      <c r="C47" s="669"/>
      <c r="D47" s="669"/>
      <c r="E47" s="669"/>
      <c r="F47" s="669"/>
      <c r="G47" s="668"/>
      <c r="H47" s="668"/>
      <c r="I47" s="668"/>
      <c r="J47" s="668"/>
      <c r="K47" s="668"/>
      <c r="L47" s="668"/>
      <c r="M47" s="668"/>
      <c r="N47" s="318"/>
      <c r="O47" s="319"/>
      <c r="P47" s="319"/>
    </row>
    <row r="48" spans="1:17" x14ac:dyDescent="0.2">
      <c r="A48" s="320" t="s">
        <v>671</v>
      </c>
      <c r="B48" s="320"/>
      <c r="C48" s="320"/>
      <c r="D48" s="320"/>
      <c r="E48" s="320"/>
      <c r="F48" s="320"/>
      <c r="G48" s="320"/>
      <c r="H48" s="320"/>
      <c r="I48" s="320"/>
      <c r="J48" s="320"/>
      <c r="K48" s="320"/>
      <c r="L48" s="320"/>
      <c r="M48" s="316"/>
      <c r="N48" s="321"/>
      <c r="O48" s="317"/>
      <c r="P48" s="636"/>
    </row>
    <row r="49" spans="1:16" ht="24" customHeight="1" x14ac:dyDescent="0.2">
      <c r="A49" s="723" t="s">
        <v>611</v>
      </c>
      <c r="B49" s="723"/>
      <c r="C49" s="723"/>
      <c r="D49" s="723"/>
      <c r="E49" s="723"/>
      <c r="F49" s="723"/>
      <c r="G49" s="723"/>
      <c r="H49" s="723"/>
      <c r="I49" s="723"/>
      <c r="J49" s="723"/>
      <c r="K49" s="723"/>
      <c r="L49" s="723"/>
      <c r="M49" s="723"/>
      <c r="N49" s="723"/>
      <c r="O49" s="723"/>
      <c r="P49" s="636"/>
    </row>
    <row r="50" spans="1:16" ht="25.5" customHeight="1" x14ac:dyDescent="0.2"/>
    <row r="54" spans="1:16" x14ac:dyDescent="0.2">
      <c r="J54" s="304"/>
    </row>
    <row r="55" spans="1:16" x14ac:dyDescent="0.2">
      <c r="J55" s="304"/>
    </row>
    <row r="56" spans="1:16" x14ac:dyDescent="0.2">
      <c r="J56" s="304"/>
    </row>
    <row r="57" spans="1:16" x14ac:dyDescent="0.2">
      <c r="J57" s="304"/>
    </row>
    <row r="58" spans="1:16" x14ac:dyDescent="0.2">
      <c r="J58" s="304"/>
    </row>
    <row r="59" spans="1:16" x14ac:dyDescent="0.2">
      <c r="J59" s="304"/>
    </row>
    <row r="61" spans="1:16" x14ac:dyDescent="0.2">
      <c r="J61" s="304"/>
    </row>
    <row r="62" spans="1:16" x14ac:dyDescent="0.2">
      <c r="J62" s="304"/>
    </row>
    <row r="63" spans="1:16" x14ac:dyDescent="0.2">
      <c r="J63" s="304"/>
    </row>
    <row r="64" spans="1:16" x14ac:dyDescent="0.2">
      <c r="J64" s="304"/>
    </row>
    <row r="65" spans="10:10" x14ac:dyDescent="0.2">
      <c r="J65" s="304"/>
    </row>
  </sheetData>
  <sheetProtection sheet="1" objects="1" scenarios="1"/>
  <mergeCells count="7">
    <mergeCell ref="A49:O49"/>
    <mergeCell ref="B5:H5"/>
    <mergeCell ref="A42:O42"/>
    <mergeCell ref="A43:O43"/>
    <mergeCell ref="A46:F46"/>
    <mergeCell ref="A45:P45"/>
    <mergeCell ref="I5:P5"/>
  </mergeCells>
  <pageMargins left="0.31496062992125984" right="0.27559055118110237" top="0.51181102362204722"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A1:AB40"/>
  <sheetViews>
    <sheetView showGridLines="0" zoomScaleNormal="100" workbookViewId="0">
      <selection sqref="A1:V1"/>
    </sheetView>
  </sheetViews>
  <sheetFormatPr defaultRowHeight="11.25" x14ac:dyDescent="0.2"/>
  <cols>
    <col min="1" max="1" width="11" style="337" customWidth="1"/>
    <col min="2" max="2" width="4.42578125" style="337" customWidth="1"/>
    <col min="3" max="3" width="8.140625" style="339" customWidth="1"/>
    <col min="4" max="4" width="9.140625" style="338" customWidth="1"/>
    <col min="5" max="5" width="1.42578125" style="337" customWidth="1"/>
    <col min="6" max="6" width="8.140625" style="337" customWidth="1"/>
    <col min="7" max="7" width="9.140625" style="338" customWidth="1"/>
    <col min="8" max="8" width="1.42578125" style="337" customWidth="1"/>
    <col min="9" max="9" width="8.140625" style="337" customWidth="1"/>
    <col min="10" max="10" width="9.140625" style="338" customWidth="1"/>
    <col min="11" max="11" width="1.42578125" style="337" customWidth="1"/>
    <col min="12" max="12" width="8.140625" style="337" customWidth="1"/>
    <col min="13" max="13" width="9.140625" style="338" customWidth="1"/>
    <col min="14" max="14" width="1.42578125" style="338" customWidth="1"/>
    <col min="15" max="15" width="8.140625" style="338" customWidth="1"/>
    <col min="16" max="16" width="9.140625" style="338" customWidth="1"/>
    <col min="17" max="17" width="1.42578125" style="337" customWidth="1"/>
    <col min="18" max="18" width="8.140625" style="337" customWidth="1"/>
    <col min="19" max="19" width="9.140625" style="337" customWidth="1"/>
    <col min="20" max="20" width="1.42578125" style="337" customWidth="1"/>
    <col min="21" max="21" width="8.140625" style="337" customWidth="1"/>
    <col min="22" max="22" width="9.140625" style="337" customWidth="1"/>
    <col min="23" max="23" width="1.42578125" style="337" customWidth="1"/>
    <col min="24" max="24" width="8.140625" style="337" customWidth="1"/>
    <col min="25" max="25" width="9.140625" style="337" customWidth="1"/>
    <col min="26" max="26" width="1.42578125" style="337" customWidth="1"/>
    <col min="27" max="27" width="8.140625" style="337" customWidth="1"/>
    <col min="28" max="28" width="9.7109375" style="337" customWidth="1"/>
    <col min="29" max="16384" width="9.140625" style="337"/>
  </cols>
  <sheetData>
    <row r="1" spans="1:28" s="373" customFormat="1" ht="12.75" customHeight="1" x14ac:dyDescent="0.2">
      <c r="A1" s="729" t="s">
        <v>672</v>
      </c>
      <c r="B1" s="729"/>
      <c r="C1" s="729"/>
      <c r="D1" s="729"/>
      <c r="E1" s="729"/>
      <c r="F1" s="729"/>
      <c r="G1" s="729"/>
      <c r="H1" s="729"/>
      <c r="I1" s="729"/>
      <c r="J1" s="729"/>
      <c r="K1" s="729"/>
      <c r="L1" s="729"/>
      <c r="M1" s="729"/>
      <c r="N1" s="729"/>
      <c r="O1" s="729"/>
      <c r="P1" s="729"/>
      <c r="Q1" s="729"/>
      <c r="R1" s="729"/>
      <c r="S1" s="729"/>
      <c r="T1" s="729"/>
      <c r="U1" s="729"/>
      <c r="V1" s="729"/>
      <c r="W1" s="375"/>
      <c r="X1" s="374"/>
      <c r="Y1" s="374"/>
    </row>
    <row r="2" spans="1:28" s="373" customFormat="1" ht="13.5" x14ac:dyDescent="0.2">
      <c r="A2" s="738" t="s">
        <v>619</v>
      </c>
      <c r="B2" s="738"/>
      <c r="C2" s="738"/>
      <c r="D2" s="738"/>
      <c r="E2" s="738"/>
      <c r="F2" s="738"/>
      <c r="G2" s="375"/>
      <c r="H2" s="374"/>
      <c r="I2" s="375"/>
      <c r="J2" s="374"/>
      <c r="K2" s="374"/>
      <c r="L2" s="375"/>
      <c r="M2" s="374"/>
      <c r="N2" s="374"/>
      <c r="O2" s="374"/>
      <c r="P2" s="374"/>
      <c r="Q2" s="374"/>
      <c r="R2" s="374"/>
      <c r="S2" s="374"/>
      <c r="T2" s="374"/>
      <c r="U2" s="375"/>
      <c r="V2" s="374"/>
      <c r="W2" s="375"/>
      <c r="X2" s="374"/>
      <c r="Y2" s="374"/>
    </row>
    <row r="3" spans="1:28" s="373" customFormat="1" ht="12.75" x14ac:dyDescent="0.2">
      <c r="A3" s="380" t="s">
        <v>3</v>
      </c>
      <c r="B3" s="380"/>
      <c r="C3" s="378"/>
      <c r="D3" s="374"/>
      <c r="E3" s="375"/>
      <c r="F3" s="374"/>
      <c r="G3" s="375"/>
      <c r="H3" s="374"/>
      <c r="I3" s="375"/>
      <c r="J3" s="374"/>
      <c r="K3" s="374"/>
      <c r="L3" s="375"/>
      <c r="M3" s="374"/>
      <c r="N3" s="376"/>
      <c r="O3" s="376"/>
      <c r="P3" s="376"/>
      <c r="Q3" s="376"/>
      <c r="R3" s="376"/>
      <c r="S3" s="376"/>
      <c r="T3" s="376"/>
      <c r="U3" s="375"/>
      <c r="V3" s="374"/>
      <c r="W3" s="375"/>
      <c r="X3" s="374"/>
      <c r="Y3" s="374"/>
    </row>
    <row r="4" spans="1:28" s="373" customFormat="1" ht="12.75" x14ac:dyDescent="0.2">
      <c r="A4" s="379"/>
      <c r="B4" s="379"/>
      <c r="C4" s="378"/>
      <c r="D4" s="374"/>
      <c r="E4" s="375"/>
      <c r="F4" s="374"/>
      <c r="G4" s="375"/>
      <c r="H4" s="374"/>
      <c r="I4" s="375"/>
      <c r="J4" s="374"/>
      <c r="K4" s="374"/>
      <c r="L4" s="375"/>
      <c r="M4" s="374"/>
      <c r="N4" s="376"/>
      <c r="O4" s="376"/>
      <c r="P4" s="376"/>
      <c r="Q4" s="376"/>
      <c r="R4" s="376"/>
      <c r="S4" s="376"/>
      <c r="T4" s="376"/>
      <c r="U4" s="375"/>
      <c r="V4" s="374"/>
      <c r="W4" s="375"/>
      <c r="X4" s="374"/>
      <c r="Y4" s="374"/>
    </row>
    <row r="5" spans="1:28" s="373" customFormat="1" ht="12.75" x14ac:dyDescent="0.2">
      <c r="A5" s="379"/>
      <c r="B5" s="374"/>
      <c r="C5" s="378"/>
      <c r="D5" s="374"/>
      <c r="E5" s="375"/>
      <c r="F5" s="374"/>
      <c r="G5" s="375"/>
      <c r="H5" s="374"/>
      <c r="I5" s="375"/>
      <c r="J5" s="376"/>
      <c r="K5" s="376"/>
      <c r="L5" s="377"/>
      <c r="M5" s="376"/>
      <c r="N5" s="376"/>
      <c r="O5" s="376"/>
      <c r="P5" s="376"/>
      <c r="Q5" s="374"/>
      <c r="R5" s="374"/>
      <c r="S5" s="374"/>
      <c r="T5" s="374"/>
      <c r="U5" s="375"/>
      <c r="V5" s="374"/>
      <c r="W5" s="375"/>
      <c r="X5" s="374"/>
      <c r="Y5" s="374"/>
    </row>
    <row r="6" spans="1:28" ht="12.75" customHeight="1" thickBot="1" x14ac:dyDescent="0.25">
      <c r="A6" s="372"/>
      <c r="B6" s="367"/>
      <c r="C6" s="734" t="s">
        <v>622</v>
      </c>
      <c r="D6" s="734"/>
      <c r="E6" s="734"/>
      <c r="F6" s="734"/>
      <c r="G6" s="734"/>
      <c r="H6" s="734"/>
      <c r="I6" s="734"/>
      <c r="J6" s="734"/>
      <c r="K6" s="734"/>
      <c r="L6" s="734"/>
      <c r="M6" s="734"/>
      <c r="N6" s="734"/>
      <c r="O6" s="734"/>
      <c r="P6" s="734"/>
      <c r="Q6" s="734"/>
      <c r="R6" s="734"/>
      <c r="S6" s="734"/>
      <c r="T6" s="734"/>
      <c r="U6" s="734"/>
      <c r="V6" s="734"/>
      <c r="W6" s="734"/>
      <c r="X6" s="734"/>
      <c r="Y6" s="734"/>
      <c r="Z6" s="734"/>
      <c r="AA6" s="734"/>
      <c r="AB6" s="734"/>
    </row>
    <row r="7" spans="1:28" ht="30" customHeight="1" x14ac:dyDescent="0.2">
      <c r="C7" s="730" t="s">
        <v>184</v>
      </c>
      <c r="D7" s="730"/>
      <c r="E7" s="355"/>
      <c r="F7" s="730" t="s">
        <v>186</v>
      </c>
      <c r="G7" s="730"/>
      <c r="H7" s="355"/>
      <c r="I7" s="730" t="s">
        <v>187</v>
      </c>
      <c r="J7" s="730"/>
      <c r="K7" s="355"/>
      <c r="L7" s="730" t="s">
        <v>209</v>
      </c>
      <c r="M7" s="730"/>
      <c r="N7" s="355"/>
      <c r="O7" s="730" t="s">
        <v>189</v>
      </c>
      <c r="P7" s="730"/>
      <c r="Q7" s="355"/>
      <c r="R7" s="730" t="s">
        <v>190</v>
      </c>
      <c r="S7" s="730"/>
      <c r="T7" s="355"/>
      <c r="U7" s="733" t="s">
        <v>623</v>
      </c>
      <c r="V7" s="730"/>
      <c r="W7" s="663"/>
      <c r="X7" s="731" t="s">
        <v>624</v>
      </c>
      <c r="Y7" s="732"/>
      <c r="Z7" s="366"/>
      <c r="AA7" s="736" t="s">
        <v>662</v>
      </c>
      <c r="AB7" s="737"/>
    </row>
    <row r="8" spans="1:28" ht="57.75" customHeight="1" x14ac:dyDescent="0.2">
      <c r="A8" s="345"/>
      <c r="B8" s="345"/>
      <c r="C8" s="363" t="s">
        <v>626</v>
      </c>
      <c r="D8" s="360" t="s">
        <v>227</v>
      </c>
      <c r="E8" s="364"/>
      <c r="F8" s="363" t="s">
        <v>626</v>
      </c>
      <c r="G8" s="360" t="s">
        <v>227</v>
      </c>
      <c r="H8" s="364"/>
      <c r="I8" s="363" t="s">
        <v>626</v>
      </c>
      <c r="J8" s="360" t="s">
        <v>227</v>
      </c>
      <c r="K8" s="364"/>
      <c r="L8" s="363" t="s">
        <v>626</v>
      </c>
      <c r="M8" s="360" t="s">
        <v>227</v>
      </c>
      <c r="N8" s="365"/>
      <c r="O8" s="363" t="s">
        <v>626</v>
      </c>
      <c r="P8" s="360" t="s">
        <v>227</v>
      </c>
      <c r="Q8" s="364"/>
      <c r="R8" s="363" t="s">
        <v>626</v>
      </c>
      <c r="S8" s="364" t="s">
        <v>227</v>
      </c>
      <c r="T8" s="364"/>
      <c r="U8" s="363" t="s">
        <v>626</v>
      </c>
      <c r="V8" s="360" t="s">
        <v>227</v>
      </c>
      <c r="W8" s="345"/>
      <c r="X8" s="361" t="s">
        <v>626</v>
      </c>
      <c r="Y8" s="360" t="s">
        <v>227</v>
      </c>
      <c r="Z8" s="664"/>
      <c r="AA8" s="698" t="s">
        <v>676</v>
      </c>
      <c r="AB8" s="699" t="s">
        <v>227</v>
      </c>
    </row>
    <row r="9" spans="1:28" ht="17.45" customHeight="1" x14ac:dyDescent="0.2">
      <c r="A9" s="337" t="s">
        <v>226</v>
      </c>
      <c r="B9" s="337" t="s">
        <v>2</v>
      </c>
      <c r="C9" s="358">
        <v>290719</v>
      </c>
      <c r="D9" s="354">
        <v>58.8</v>
      </c>
      <c r="E9" s="357"/>
      <c r="F9" s="342">
        <v>280252</v>
      </c>
      <c r="G9" s="354">
        <v>60.6</v>
      </c>
      <c r="H9" s="357"/>
      <c r="I9" s="353">
        <v>280409</v>
      </c>
      <c r="J9" s="352">
        <v>65.099999999999994</v>
      </c>
      <c r="K9" s="357"/>
      <c r="L9" s="353">
        <v>269235</v>
      </c>
      <c r="M9" s="352">
        <v>68.2</v>
      </c>
      <c r="N9" s="352"/>
      <c r="O9" s="356">
        <v>268750</v>
      </c>
      <c r="P9" s="352">
        <v>63.1</v>
      </c>
      <c r="Q9" s="357"/>
      <c r="R9" s="356">
        <v>273721</v>
      </c>
      <c r="S9" s="357">
        <v>65.900000000000006</v>
      </c>
      <c r="T9" s="357"/>
      <c r="U9" s="353">
        <v>268851</v>
      </c>
      <c r="V9" s="352">
        <v>70</v>
      </c>
      <c r="W9" s="353"/>
      <c r="X9" s="665">
        <v>268851</v>
      </c>
      <c r="Y9" s="369">
        <v>70</v>
      </c>
      <c r="Z9" s="666"/>
      <c r="AA9" s="700">
        <v>268813</v>
      </c>
      <c r="AB9" s="701">
        <v>67.5</v>
      </c>
    </row>
    <row r="10" spans="1:28" ht="17.45" customHeight="1" x14ac:dyDescent="0.2">
      <c r="B10" s="337" t="s">
        <v>6</v>
      </c>
      <c r="C10" s="358">
        <v>285094</v>
      </c>
      <c r="D10" s="354">
        <v>70.3</v>
      </c>
      <c r="E10" s="357"/>
      <c r="F10" s="358">
        <v>276000</v>
      </c>
      <c r="G10" s="354">
        <v>70.900000000000006</v>
      </c>
      <c r="H10" s="357"/>
      <c r="I10" s="353">
        <v>275855</v>
      </c>
      <c r="J10" s="352">
        <v>75.8</v>
      </c>
      <c r="K10" s="357"/>
      <c r="L10" s="353">
        <v>266292</v>
      </c>
      <c r="M10" s="352">
        <v>77.900000000000006</v>
      </c>
      <c r="N10" s="352"/>
      <c r="O10" s="356">
        <v>263703</v>
      </c>
      <c r="P10" s="352">
        <v>75.3</v>
      </c>
      <c r="Q10" s="357"/>
      <c r="R10" s="356">
        <v>270148</v>
      </c>
      <c r="S10" s="357">
        <v>77.400000000000006</v>
      </c>
      <c r="T10" s="357"/>
      <c r="U10" s="353">
        <v>264149</v>
      </c>
      <c r="V10" s="352">
        <v>80.400000000000006</v>
      </c>
      <c r="W10" s="353"/>
      <c r="X10" s="665">
        <v>264149</v>
      </c>
      <c r="Y10" s="369">
        <v>80.400000000000006</v>
      </c>
      <c r="Z10" s="664"/>
      <c r="AA10" s="702">
        <v>264080</v>
      </c>
      <c r="AB10" s="701">
        <v>78.3</v>
      </c>
    </row>
    <row r="11" spans="1:28" ht="17.45" customHeight="1" x14ac:dyDescent="0.2">
      <c r="B11" s="337" t="s">
        <v>47</v>
      </c>
      <c r="C11" s="358">
        <v>575813</v>
      </c>
      <c r="D11" s="354">
        <v>64.5</v>
      </c>
      <c r="E11" s="357"/>
      <c r="F11" s="358">
        <v>556252</v>
      </c>
      <c r="G11" s="354">
        <v>65.7</v>
      </c>
      <c r="H11" s="357"/>
      <c r="I11" s="353">
        <v>556264</v>
      </c>
      <c r="J11" s="352">
        <v>70.400000000000006</v>
      </c>
      <c r="K11" s="357"/>
      <c r="L11" s="353">
        <v>535527</v>
      </c>
      <c r="M11" s="352">
        <v>73</v>
      </c>
      <c r="N11" s="352"/>
      <c r="O11" s="356">
        <v>532453</v>
      </c>
      <c r="P11" s="352">
        <v>69.2</v>
      </c>
      <c r="Q11" s="357"/>
      <c r="R11" s="356">
        <v>543869</v>
      </c>
      <c r="S11" s="357">
        <v>71.599999999999994</v>
      </c>
      <c r="T11" s="357"/>
      <c r="U11" s="353">
        <v>533000</v>
      </c>
      <c r="V11" s="352">
        <v>75.099999999999994</v>
      </c>
      <c r="W11" s="353"/>
      <c r="X11" s="665">
        <v>533000</v>
      </c>
      <c r="Y11" s="369">
        <v>75.099999999999994</v>
      </c>
      <c r="Z11" s="664"/>
      <c r="AA11" s="702">
        <v>532893</v>
      </c>
      <c r="AB11" s="701">
        <v>72.900000000000006</v>
      </c>
    </row>
    <row r="12" spans="1:28" x14ac:dyDescent="0.2">
      <c r="D12" s="359"/>
      <c r="E12" s="357"/>
      <c r="F12" s="356"/>
      <c r="G12" s="359"/>
      <c r="H12" s="357"/>
      <c r="I12" s="356"/>
      <c r="J12" s="352"/>
      <c r="K12" s="357"/>
      <c r="L12" s="353"/>
      <c r="M12" s="352"/>
      <c r="N12" s="352"/>
      <c r="O12" s="352"/>
      <c r="P12" s="352"/>
      <c r="Q12" s="357"/>
      <c r="R12" s="356"/>
      <c r="S12" s="357"/>
      <c r="T12" s="357"/>
      <c r="U12" s="353"/>
      <c r="V12" s="352"/>
      <c r="W12" s="353"/>
      <c r="X12" s="665"/>
      <c r="Y12" s="343"/>
      <c r="Z12" s="664"/>
      <c r="AA12" s="702"/>
      <c r="AB12" s="703"/>
    </row>
    <row r="13" spans="1:28" ht="17.45" customHeight="1" x14ac:dyDescent="0.2">
      <c r="A13" s="337" t="s">
        <v>225</v>
      </c>
      <c r="B13" s="337" t="s">
        <v>2</v>
      </c>
      <c r="C13" s="358">
        <v>291645</v>
      </c>
      <c r="D13" s="354">
        <v>55.1</v>
      </c>
      <c r="E13" s="357"/>
      <c r="F13" s="342">
        <v>281561</v>
      </c>
      <c r="G13" s="354">
        <v>58.1</v>
      </c>
      <c r="H13" s="357"/>
      <c r="I13" s="353">
        <v>281685</v>
      </c>
      <c r="J13" s="352">
        <v>61.8</v>
      </c>
      <c r="K13" s="357"/>
      <c r="L13" s="353">
        <v>271372</v>
      </c>
      <c r="M13" s="352">
        <v>64.400000000000006</v>
      </c>
      <c r="N13" s="352"/>
      <c r="O13" s="356">
        <v>275702</v>
      </c>
      <c r="P13" s="352">
        <v>70.099999999999994</v>
      </c>
      <c r="Q13" s="357"/>
      <c r="R13" s="356">
        <v>275694</v>
      </c>
      <c r="S13" s="354">
        <v>70.099999999999994</v>
      </c>
      <c r="T13" s="357"/>
      <c r="U13" s="353">
        <v>270497</v>
      </c>
      <c r="V13" s="352">
        <v>67.099999999999994</v>
      </c>
      <c r="W13" s="353"/>
      <c r="X13" s="665">
        <v>270497</v>
      </c>
      <c r="Y13" s="369">
        <v>67.099999999999994</v>
      </c>
      <c r="Z13" s="664"/>
      <c r="AA13" s="702">
        <v>270375</v>
      </c>
      <c r="AB13" s="701">
        <v>64.7</v>
      </c>
    </row>
    <row r="14" spans="1:28" ht="17.45" customHeight="1" x14ac:dyDescent="0.2">
      <c r="B14" s="337" t="s">
        <v>6</v>
      </c>
      <c r="C14" s="358">
        <v>284998</v>
      </c>
      <c r="D14" s="354">
        <v>59.4</v>
      </c>
      <c r="E14" s="357"/>
      <c r="F14" s="358">
        <v>276113</v>
      </c>
      <c r="G14" s="354">
        <v>59.6</v>
      </c>
      <c r="H14" s="357"/>
      <c r="I14" s="353">
        <v>275966</v>
      </c>
      <c r="J14" s="352">
        <v>64.099999999999994</v>
      </c>
      <c r="K14" s="357"/>
      <c r="L14" s="353">
        <v>265700</v>
      </c>
      <c r="M14" s="352">
        <v>67.3</v>
      </c>
      <c r="N14" s="352"/>
      <c r="O14" s="356">
        <v>270336</v>
      </c>
      <c r="P14" s="352">
        <v>73.8</v>
      </c>
      <c r="Q14" s="357"/>
      <c r="R14" s="356">
        <v>270337</v>
      </c>
      <c r="S14" s="354">
        <v>73.8</v>
      </c>
      <c r="T14" s="357"/>
      <c r="U14" s="353">
        <v>264527</v>
      </c>
      <c r="V14" s="352">
        <v>71</v>
      </c>
      <c r="W14" s="353"/>
      <c r="X14" s="665">
        <v>264527</v>
      </c>
      <c r="Y14" s="369">
        <v>71</v>
      </c>
      <c r="Z14" s="664"/>
      <c r="AA14" s="702">
        <v>264378</v>
      </c>
      <c r="AB14" s="701">
        <v>68.599999999999994</v>
      </c>
    </row>
    <row r="15" spans="1:28" ht="17.45" customHeight="1" x14ac:dyDescent="0.2">
      <c r="A15" s="343"/>
      <c r="B15" s="343" t="s">
        <v>47</v>
      </c>
      <c r="C15" s="344">
        <v>576643</v>
      </c>
      <c r="D15" s="371">
        <v>57.2</v>
      </c>
      <c r="E15" s="355"/>
      <c r="F15" s="344">
        <v>557674</v>
      </c>
      <c r="G15" s="371">
        <v>58.8</v>
      </c>
      <c r="H15" s="355"/>
      <c r="I15" s="342">
        <v>557651</v>
      </c>
      <c r="J15" s="369">
        <v>62.9</v>
      </c>
      <c r="K15" s="355"/>
      <c r="L15" s="353">
        <v>537072</v>
      </c>
      <c r="M15" s="352">
        <v>65.900000000000006</v>
      </c>
      <c r="N15" s="352"/>
      <c r="O15" s="356">
        <v>533969</v>
      </c>
      <c r="P15" s="352">
        <v>69.8</v>
      </c>
      <c r="Q15" s="355"/>
      <c r="R15" s="356">
        <v>546031</v>
      </c>
      <c r="S15" s="354">
        <v>72</v>
      </c>
      <c r="T15" s="355"/>
      <c r="U15" s="353">
        <v>535024</v>
      </c>
      <c r="V15" s="352">
        <v>69</v>
      </c>
      <c r="W15" s="353"/>
      <c r="X15" s="665">
        <v>535024</v>
      </c>
      <c r="Y15" s="369">
        <v>69</v>
      </c>
      <c r="Z15" s="664"/>
      <c r="AA15" s="702">
        <v>534753</v>
      </c>
      <c r="AB15" s="701">
        <v>66.599999999999994</v>
      </c>
    </row>
    <row r="16" spans="1:28" ht="15.95" customHeight="1" x14ac:dyDescent="0.2">
      <c r="A16" s="345"/>
      <c r="B16" s="345"/>
      <c r="C16" s="351"/>
      <c r="D16" s="346"/>
      <c r="E16" s="348"/>
      <c r="F16" s="347"/>
      <c r="G16" s="346"/>
      <c r="H16" s="348"/>
      <c r="I16" s="347"/>
      <c r="J16" s="346"/>
      <c r="K16" s="348"/>
      <c r="L16" s="347"/>
      <c r="M16" s="346"/>
      <c r="N16" s="346"/>
      <c r="O16" s="346"/>
      <c r="P16" s="346"/>
      <c r="Q16" s="348"/>
      <c r="R16" s="348"/>
      <c r="S16" s="348"/>
      <c r="T16" s="348"/>
      <c r="U16" s="347"/>
      <c r="V16" s="346"/>
      <c r="W16" s="345"/>
      <c r="X16" s="381"/>
      <c r="Y16" s="345"/>
      <c r="Z16" s="362"/>
      <c r="AA16" s="345"/>
      <c r="AB16" s="345"/>
    </row>
    <row r="17" spans="1:28" ht="9.9499999999999993" customHeight="1" x14ac:dyDescent="0.2">
      <c r="C17" s="358"/>
      <c r="D17" s="352"/>
      <c r="E17" s="357"/>
      <c r="F17" s="356"/>
      <c r="G17" s="352"/>
      <c r="H17" s="357"/>
      <c r="I17" s="356"/>
      <c r="J17" s="369"/>
      <c r="K17" s="355"/>
      <c r="L17" s="370"/>
      <c r="M17" s="369"/>
      <c r="N17" s="369"/>
      <c r="O17" s="369"/>
      <c r="P17" s="369"/>
      <c r="W17" s="367"/>
      <c r="X17" s="367"/>
      <c r="Y17" s="343"/>
    </row>
    <row r="18" spans="1:28" ht="12.75" customHeight="1" thickBot="1" x14ac:dyDescent="0.25">
      <c r="A18" s="367"/>
      <c r="B18" s="367"/>
      <c r="C18" s="735" t="s">
        <v>625</v>
      </c>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row>
    <row r="19" spans="1:28" ht="27.75" customHeight="1" x14ac:dyDescent="0.2">
      <c r="C19" s="730" t="s">
        <v>184</v>
      </c>
      <c r="D19" s="730"/>
      <c r="E19" s="355"/>
      <c r="F19" s="730" t="s">
        <v>186</v>
      </c>
      <c r="G19" s="730"/>
      <c r="H19" s="355"/>
      <c r="I19" s="730" t="s">
        <v>187</v>
      </c>
      <c r="J19" s="730"/>
      <c r="K19" s="355"/>
      <c r="L19" s="730" t="s">
        <v>209</v>
      </c>
      <c r="M19" s="730"/>
      <c r="N19" s="355"/>
      <c r="O19" s="730" t="s">
        <v>189</v>
      </c>
      <c r="P19" s="730"/>
      <c r="Q19" s="355"/>
      <c r="R19" s="730" t="s">
        <v>190</v>
      </c>
      <c r="S19" s="730"/>
      <c r="T19" s="355"/>
      <c r="U19" s="733" t="s">
        <v>623</v>
      </c>
      <c r="V19" s="730"/>
      <c r="W19" s="663"/>
      <c r="X19" s="731" t="s">
        <v>624</v>
      </c>
      <c r="Y19" s="732"/>
      <c r="Z19" s="366"/>
      <c r="AA19" s="736" t="s">
        <v>662</v>
      </c>
      <c r="AB19" s="737"/>
    </row>
    <row r="20" spans="1:28" ht="57.75" customHeight="1" x14ac:dyDescent="0.2">
      <c r="A20" s="345"/>
      <c r="B20" s="345"/>
      <c r="C20" s="363" t="s">
        <v>626</v>
      </c>
      <c r="D20" s="360" t="s">
        <v>227</v>
      </c>
      <c r="E20" s="364"/>
      <c r="F20" s="363" t="s">
        <v>626</v>
      </c>
      <c r="G20" s="360" t="s">
        <v>227</v>
      </c>
      <c r="H20" s="364"/>
      <c r="I20" s="363" t="s">
        <v>626</v>
      </c>
      <c r="J20" s="360" t="s">
        <v>227</v>
      </c>
      <c r="K20" s="364"/>
      <c r="L20" s="363" t="s">
        <v>626</v>
      </c>
      <c r="M20" s="360" t="s">
        <v>227</v>
      </c>
      <c r="N20" s="365"/>
      <c r="O20" s="363" t="s">
        <v>626</v>
      </c>
      <c r="P20" s="360" t="s">
        <v>227</v>
      </c>
      <c r="Q20" s="364"/>
      <c r="R20" s="363" t="s">
        <v>626</v>
      </c>
      <c r="S20" s="364" t="s">
        <v>227</v>
      </c>
      <c r="T20" s="364"/>
      <c r="U20" s="363" t="s">
        <v>626</v>
      </c>
      <c r="V20" s="360" t="s">
        <v>227</v>
      </c>
      <c r="W20" s="345"/>
      <c r="X20" s="361" t="s">
        <v>626</v>
      </c>
      <c r="Y20" s="360" t="s">
        <v>227</v>
      </c>
      <c r="Z20" s="362"/>
      <c r="AA20" s="698" t="s">
        <v>676</v>
      </c>
      <c r="AB20" s="699" t="s">
        <v>227</v>
      </c>
    </row>
    <row r="21" spans="1:28" ht="17.45" customHeight="1" x14ac:dyDescent="0.2">
      <c r="A21" s="337" t="s">
        <v>226</v>
      </c>
      <c r="B21" s="337" t="s">
        <v>2</v>
      </c>
      <c r="C21" s="358">
        <v>297798</v>
      </c>
      <c r="D21" s="354">
        <v>57.5</v>
      </c>
      <c r="E21" s="357"/>
      <c r="F21" s="344">
        <v>287370</v>
      </c>
      <c r="G21" s="354">
        <v>59.2</v>
      </c>
      <c r="H21" s="357"/>
      <c r="I21" s="353">
        <v>287387</v>
      </c>
      <c r="J21" s="352">
        <v>63.6</v>
      </c>
      <c r="K21" s="357"/>
      <c r="L21" s="353">
        <v>275865</v>
      </c>
      <c r="M21" s="352">
        <v>66.7</v>
      </c>
      <c r="N21" s="352"/>
      <c r="O21" s="356">
        <v>275615</v>
      </c>
      <c r="P21" s="352">
        <v>61.7</v>
      </c>
      <c r="Q21" s="357"/>
      <c r="R21" s="353">
        <v>281023</v>
      </c>
      <c r="S21" s="357">
        <v>64.3</v>
      </c>
      <c r="T21" s="357"/>
      <c r="U21" s="353">
        <v>276099</v>
      </c>
      <c r="V21" s="354">
        <v>68.3</v>
      </c>
      <c r="W21" s="353"/>
      <c r="X21" s="665">
        <v>276099</v>
      </c>
      <c r="Y21" s="355">
        <v>68.3</v>
      </c>
      <c r="Z21" s="664"/>
      <c r="AA21" s="700">
        <v>276061</v>
      </c>
      <c r="AB21" s="704">
        <v>65.900000000000006</v>
      </c>
    </row>
    <row r="22" spans="1:28" ht="17.45" customHeight="1" x14ac:dyDescent="0.2">
      <c r="B22" s="337" t="s">
        <v>6</v>
      </c>
      <c r="C22" s="358">
        <v>287920</v>
      </c>
      <c r="D22" s="354">
        <v>69.7</v>
      </c>
      <c r="E22" s="357"/>
      <c r="F22" s="358">
        <v>278722</v>
      </c>
      <c r="G22" s="354">
        <v>70.3</v>
      </c>
      <c r="H22" s="357"/>
      <c r="I22" s="353">
        <v>278503</v>
      </c>
      <c r="J22" s="352">
        <v>75.099999999999994</v>
      </c>
      <c r="K22" s="357"/>
      <c r="L22" s="353">
        <v>268919</v>
      </c>
      <c r="M22" s="352">
        <v>77.099999999999994</v>
      </c>
      <c r="N22" s="352"/>
      <c r="O22" s="356">
        <v>266348</v>
      </c>
      <c r="P22" s="352">
        <v>74.599999999999994</v>
      </c>
      <c r="Q22" s="357"/>
      <c r="R22" s="353">
        <v>272861</v>
      </c>
      <c r="S22" s="357">
        <v>76.7</v>
      </c>
      <c r="T22" s="357"/>
      <c r="U22" s="353">
        <v>266917</v>
      </c>
      <c r="V22" s="354">
        <v>79.599999999999994</v>
      </c>
      <c r="W22" s="353"/>
      <c r="X22" s="665">
        <v>266917</v>
      </c>
      <c r="Y22" s="355">
        <v>79.599999999999994</v>
      </c>
      <c r="Z22" s="664"/>
      <c r="AA22" s="702">
        <v>266848</v>
      </c>
      <c r="AB22" s="704">
        <v>77.5</v>
      </c>
    </row>
    <row r="23" spans="1:28" ht="17.45" customHeight="1" x14ac:dyDescent="0.2">
      <c r="B23" s="337" t="s">
        <v>47</v>
      </c>
      <c r="C23" s="358">
        <v>585718</v>
      </c>
      <c r="D23" s="354">
        <v>63.5</v>
      </c>
      <c r="E23" s="357"/>
      <c r="F23" s="358">
        <v>566092</v>
      </c>
      <c r="G23" s="354">
        <v>64.7</v>
      </c>
      <c r="H23" s="357"/>
      <c r="I23" s="353">
        <v>565890</v>
      </c>
      <c r="J23" s="352">
        <v>69.3</v>
      </c>
      <c r="K23" s="357"/>
      <c r="L23" s="353">
        <v>544784</v>
      </c>
      <c r="M23" s="352">
        <v>71.8</v>
      </c>
      <c r="N23" s="352"/>
      <c r="O23" s="356">
        <v>541963</v>
      </c>
      <c r="P23" s="352">
        <v>68</v>
      </c>
      <c r="Q23" s="357"/>
      <c r="R23" s="353">
        <v>553884</v>
      </c>
      <c r="S23" s="357">
        <v>70.400000000000006</v>
      </c>
      <c r="T23" s="357"/>
      <c r="U23" s="353">
        <v>543016</v>
      </c>
      <c r="V23" s="354">
        <v>73.8</v>
      </c>
      <c r="W23" s="353"/>
      <c r="X23" s="665">
        <v>543016</v>
      </c>
      <c r="Y23" s="355">
        <v>73.8</v>
      </c>
      <c r="Z23" s="664"/>
      <c r="AA23" s="702">
        <v>542909</v>
      </c>
      <c r="AB23" s="704">
        <v>71.599999999999994</v>
      </c>
    </row>
    <row r="24" spans="1:28" x14ac:dyDescent="0.2">
      <c r="D24" s="359"/>
      <c r="E24" s="357"/>
      <c r="F24" s="358"/>
      <c r="G24" s="359"/>
      <c r="H24" s="357"/>
      <c r="I24" s="356"/>
      <c r="J24" s="352"/>
      <c r="K24" s="357"/>
      <c r="L24" s="353"/>
      <c r="M24" s="352"/>
      <c r="N24" s="352"/>
      <c r="O24" s="352"/>
      <c r="P24" s="352"/>
      <c r="Q24" s="357"/>
      <c r="R24" s="356"/>
      <c r="S24" s="357"/>
      <c r="T24" s="357"/>
      <c r="U24" s="353"/>
      <c r="V24" s="354"/>
      <c r="W24" s="353"/>
      <c r="X24" s="665"/>
      <c r="Y24" s="343"/>
      <c r="Z24" s="664"/>
      <c r="AA24" s="702"/>
      <c r="AB24" s="703"/>
    </row>
    <row r="25" spans="1:28" ht="17.45" customHeight="1" x14ac:dyDescent="0.2">
      <c r="A25" s="337" t="s">
        <v>225</v>
      </c>
      <c r="B25" s="337" t="s">
        <v>2</v>
      </c>
      <c r="C25" s="358">
        <v>298652</v>
      </c>
      <c r="D25" s="354">
        <v>53.9</v>
      </c>
      <c r="E25" s="357"/>
      <c r="F25" s="344">
        <v>288609</v>
      </c>
      <c r="G25" s="354">
        <v>56.8</v>
      </c>
      <c r="H25" s="357"/>
      <c r="I25" s="353">
        <v>288585</v>
      </c>
      <c r="J25" s="352">
        <v>60.5</v>
      </c>
      <c r="K25" s="357"/>
      <c r="L25" s="353">
        <v>277847</v>
      </c>
      <c r="M25" s="352">
        <v>63.1</v>
      </c>
      <c r="N25" s="352"/>
      <c r="O25" s="356">
        <v>277244</v>
      </c>
      <c r="P25" s="352">
        <v>66.599999999999994</v>
      </c>
      <c r="Q25" s="357"/>
      <c r="R25" s="353">
        <v>282929</v>
      </c>
      <c r="S25" s="352">
        <v>68.5</v>
      </c>
      <c r="T25" s="357"/>
      <c r="U25" s="353">
        <v>277722</v>
      </c>
      <c r="V25" s="354">
        <v>65.5</v>
      </c>
      <c r="W25" s="353"/>
      <c r="X25" s="665">
        <v>277722</v>
      </c>
      <c r="Y25" s="369">
        <v>65.5</v>
      </c>
      <c r="Z25" s="664"/>
      <c r="AA25" s="702">
        <v>277601</v>
      </c>
      <c r="AB25" s="701">
        <v>63.2</v>
      </c>
    </row>
    <row r="26" spans="1:28" ht="17.45" customHeight="1" x14ac:dyDescent="0.2">
      <c r="B26" s="337" t="s">
        <v>6</v>
      </c>
      <c r="C26" s="358">
        <v>287808</v>
      </c>
      <c r="D26" s="354">
        <v>58.8</v>
      </c>
      <c r="E26" s="357"/>
      <c r="F26" s="358">
        <v>278822</v>
      </c>
      <c r="G26" s="354">
        <v>59</v>
      </c>
      <c r="H26" s="357"/>
      <c r="I26" s="353">
        <v>278603</v>
      </c>
      <c r="J26" s="352">
        <v>63.5</v>
      </c>
      <c r="K26" s="357"/>
      <c r="L26" s="353">
        <v>268308</v>
      </c>
      <c r="M26" s="352">
        <v>66.7</v>
      </c>
      <c r="N26" s="352"/>
      <c r="O26" s="356">
        <v>266124</v>
      </c>
      <c r="P26" s="352">
        <v>70.900000000000006</v>
      </c>
      <c r="Q26" s="357"/>
      <c r="R26" s="353">
        <v>273037</v>
      </c>
      <c r="S26" s="352">
        <v>73.099999999999994</v>
      </c>
      <c r="T26" s="357"/>
      <c r="U26" s="353">
        <v>267289</v>
      </c>
      <c r="V26" s="354">
        <v>70.3</v>
      </c>
      <c r="W26" s="353"/>
      <c r="X26" s="665">
        <v>267289</v>
      </c>
      <c r="Y26" s="369">
        <v>70.3</v>
      </c>
      <c r="Z26" s="664"/>
      <c r="AA26" s="702">
        <v>267140</v>
      </c>
      <c r="AB26" s="701">
        <v>67.900000000000006</v>
      </c>
    </row>
    <row r="27" spans="1:28" ht="17.45" customHeight="1" x14ac:dyDescent="0.2">
      <c r="B27" s="337" t="s">
        <v>47</v>
      </c>
      <c r="C27" s="358">
        <v>586460</v>
      </c>
      <c r="D27" s="354">
        <v>56.3</v>
      </c>
      <c r="E27" s="357"/>
      <c r="F27" s="358">
        <v>567431</v>
      </c>
      <c r="G27" s="354">
        <v>57.9</v>
      </c>
      <c r="H27" s="357"/>
      <c r="I27" s="353">
        <v>567188</v>
      </c>
      <c r="J27" s="352">
        <v>62</v>
      </c>
      <c r="K27" s="357"/>
      <c r="L27" s="353">
        <v>546155</v>
      </c>
      <c r="M27" s="352">
        <v>64.8</v>
      </c>
      <c r="N27" s="352"/>
      <c r="O27" s="356">
        <v>543368</v>
      </c>
      <c r="P27" s="352">
        <v>68.7</v>
      </c>
      <c r="Q27" s="355"/>
      <c r="R27" s="353">
        <v>555966</v>
      </c>
      <c r="S27" s="352">
        <v>70.8</v>
      </c>
      <c r="T27" s="355"/>
      <c r="U27" s="353">
        <v>545011</v>
      </c>
      <c r="V27" s="354">
        <v>67.8</v>
      </c>
      <c r="W27" s="353"/>
      <c r="X27" s="665">
        <v>545011</v>
      </c>
      <c r="Y27" s="369">
        <v>67.8</v>
      </c>
      <c r="Z27" s="664"/>
      <c r="AA27" s="702">
        <v>544741</v>
      </c>
      <c r="AB27" s="701">
        <v>65.5</v>
      </c>
    </row>
    <row r="28" spans="1:28" ht="15.95" customHeight="1" x14ac:dyDescent="0.2">
      <c r="A28" s="345"/>
      <c r="B28" s="345"/>
      <c r="C28" s="351"/>
      <c r="D28" s="349"/>
      <c r="E28" s="345"/>
      <c r="F28" s="350"/>
      <c r="G28" s="349"/>
      <c r="H28" s="345"/>
      <c r="I28" s="350"/>
      <c r="J28" s="349"/>
      <c r="K28" s="345"/>
      <c r="L28" s="350"/>
      <c r="M28" s="349"/>
      <c r="N28" s="349"/>
      <c r="O28" s="349"/>
      <c r="P28" s="349"/>
      <c r="Q28" s="348"/>
      <c r="R28" s="348"/>
      <c r="S28" s="348"/>
      <c r="T28" s="348"/>
      <c r="U28" s="347"/>
      <c r="V28" s="346"/>
      <c r="W28" s="345"/>
      <c r="X28" s="381"/>
      <c r="Y28" s="345"/>
      <c r="Z28" s="362"/>
      <c r="AA28" s="345"/>
      <c r="AB28" s="345"/>
    </row>
    <row r="29" spans="1:28" ht="11.25" customHeight="1" x14ac:dyDescent="0.2">
      <c r="A29" s="343"/>
      <c r="B29" s="343"/>
      <c r="C29" s="344"/>
      <c r="D29" s="341"/>
      <c r="E29" s="343"/>
      <c r="F29" s="342"/>
      <c r="G29" s="341"/>
      <c r="H29" s="343"/>
      <c r="I29" s="342"/>
      <c r="J29" s="341"/>
      <c r="K29" s="343"/>
      <c r="L29" s="342"/>
      <c r="M29" s="341"/>
      <c r="N29" s="341"/>
      <c r="O29" s="341"/>
      <c r="P29" s="341"/>
      <c r="AB29" s="260" t="s">
        <v>192</v>
      </c>
    </row>
    <row r="30" spans="1:28" ht="11.25" customHeight="1" x14ac:dyDescent="0.2">
      <c r="A30" s="343"/>
      <c r="B30" s="343"/>
      <c r="C30" s="344"/>
      <c r="D30" s="341"/>
      <c r="E30" s="343"/>
      <c r="F30" s="342"/>
      <c r="G30" s="341"/>
      <c r="H30" s="343"/>
      <c r="I30" s="342"/>
      <c r="J30" s="341"/>
      <c r="K30" s="343"/>
      <c r="L30" s="342"/>
      <c r="M30" s="341"/>
      <c r="N30" s="341"/>
      <c r="O30" s="341"/>
      <c r="P30" s="341"/>
      <c r="AB30" s="260"/>
    </row>
    <row r="31" spans="1:28" s="340" customFormat="1" ht="22.5" customHeight="1" x14ac:dyDescent="0.2">
      <c r="A31" s="741" t="s">
        <v>631</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row>
    <row r="32" spans="1:28" s="340" customFormat="1" x14ac:dyDescent="0.2">
      <c r="A32" s="652" t="s">
        <v>620</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row>
    <row r="33" spans="1:28" ht="11.25" customHeight="1" x14ac:dyDescent="0.2">
      <c r="A33" s="715" t="s">
        <v>621</v>
      </c>
      <c r="B33" s="715"/>
      <c r="C33" s="715"/>
      <c r="D33" s="715"/>
      <c r="E33" s="715"/>
      <c r="F33" s="715"/>
      <c r="G33" s="715"/>
      <c r="H33" s="652"/>
      <c r="I33" s="652"/>
      <c r="J33" s="653"/>
      <c r="K33" s="652"/>
      <c r="L33" s="652"/>
      <c r="M33" s="653"/>
      <c r="N33" s="651"/>
      <c r="O33" s="651"/>
      <c r="P33" s="651"/>
      <c r="Q33" s="651"/>
      <c r="R33" s="651"/>
      <c r="S33" s="651"/>
      <c r="T33" s="651"/>
      <c r="U33" s="651"/>
      <c r="V33" s="651"/>
      <c r="W33" s="651"/>
      <c r="X33" s="651"/>
      <c r="Y33" s="651"/>
    </row>
    <row r="34" spans="1:28" ht="22.5" customHeight="1" x14ac:dyDescent="0.2">
      <c r="A34" s="740" t="s">
        <v>33</v>
      </c>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AB34" s="340"/>
    </row>
    <row r="35" spans="1:28" ht="11.25" customHeight="1" x14ac:dyDescent="0.2">
      <c r="A35" s="649" t="s">
        <v>609</v>
      </c>
      <c r="B35" s="654"/>
      <c r="C35" s="654"/>
      <c r="D35" s="654"/>
      <c r="E35" s="654"/>
      <c r="F35" s="654"/>
      <c r="G35" s="647"/>
      <c r="H35" s="647"/>
      <c r="I35" s="647"/>
      <c r="J35" s="647"/>
      <c r="K35" s="647"/>
      <c r="L35" s="647"/>
      <c r="M35" s="647"/>
      <c r="N35" s="647"/>
      <c r="O35" s="647"/>
      <c r="P35" s="647"/>
      <c r="Q35" s="647"/>
      <c r="R35" s="647"/>
      <c r="S35" s="647"/>
      <c r="T35" s="651"/>
      <c r="U35" s="651"/>
      <c r="V35" s="651"/>
      <c r="W35" s="651"/>
      <c r="X35" s="651"/>
      <c r="Y35" s="651"/>
    </row>
    <row r="36" spans="1:28" x14ac:dyDescent="0.2">
      <c r="A36" s="109" t="s">
        <v>610</v>
      </c>
      <c r="B36" s="654"/>
      <c r="C36" s="654"/>
      <c r="D36" s="654"/>
      <c r="E36" s="654"/>
      <c r="F36" s="654"/>
      <c r="G36" s="647"/>
      <c r="H36" s="647"/>
      <c r="I36" s="647"/>
      <c r="J36" s="647"/>
      <c r="K36" s="647"/>
      <c r="L36" s="647"/>
      <c r="M36" s="647"/>
      <c r="N36" s="647"/>
      <c r="O36" s="647"/>
      <c r="P36" s="647"/>
      <c r="Q36" s="647"/>
      <c r="R36" s="647"/>
      <c r="S36" s="647"/>
      <c r="T36" s="651"/>
      <c r="U36" s="651"/>
      <c r="V36" s="651"/>
      <c r="W36" s="651"/>
      <c r="X36" s="651"/>
      <c r="Y36" s="651"/>
    </row>
    <row r="37" spans="1:28" ht="11.25" customHeight="1" x14ac:dyDescent="0.2">
      <c r="A37" s="649" t="s">
        <v>646</v>
      </c>
      <c r="B37" s="654"/>
      <c r="C37" s="654"/>
      <c r="D37" s="654"/>
      <c r="E37" s="654"/>
      <c r="F37" s="654"/>
      <c r="G37" s="647"/>
      <c r="H37" s="647"/>
      <c r="I37" s="647"/>
      <c r="J37" s="647"/>
      <c r="K37" s="647"/>
      <c r="L37" s="647"/>
      <c r="M37" s="647"/>
      <c r="N37" s="647"/>
      <c r="O37" s="647"/>
      <c r="P37" s="647"/>
      <c r="Q37" s="647"/>
      <c r="R37" s="647"/>
      <c r="S37" s="647"/>
      <c r="T37" s="651"/>
      <c r="U37" s="651"/>
      <c r="V37" s="651"/>
      <c r="W37" s="651"/>
      <c r="X37" s="651"/>
      <c r="Y37" s="651"/>
    </row>
    <row r="38" spans="1:28" ht="11.25" customHeight="1" x14ac:dyDescent="0.2">
      <c r="A38" s="649" t="s">
        <v>613</v>
      </c>
      <c r="B38" s="654"/>
      <c r="C38" s="654"/>
      <c r="D38" s="654"/>
      <c r="E38" s="654"/>
      <c r="F38" s="654"/>
      <c r="G38" s="667"/>
      <c r="H38" s="667"/>
      <c r="I38" s="667"/>
      <c r="J38" s="667"/>
      <c r="K38" s="667"/>
      <c r="L38" s="667"/>
      <c r="M38" s="667"/>
      <c r="N38" s="667"/>
      <c r="O38" s="667"/>
      <c r="P38" s="667"/>
      <c r="Q38" s="667"/>
      <c r="R38" s="667"/>
      <c r="S38" s="667"/>
      <c r="T38" s="651"/>
      <c r="U38" s="651"/>
      <c r="V38" s="651"/>
      <c r="W38" s="651"/>
      <c r="X38" s="651"/>
      <c r="Y38" s="651"/>
    </row>
    <row r="39" spans="1:28" s="651" customFormat="1" ht="22.5" customHeight="1" x14ac:dyDescent="0.2">
      <c r="A39" s="715" t="s">
        <v>437</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5"/>
    </row>
    <row r="40" spans="1:28" ht="12.75" x14ac:dyDescent="0.2">
      <c r="D40" s="723"/>
      <c r="E40" s="723"/>
      <c r="F40" s="723"/>
      <c r="G40" s="723"/>
      <c r="H40" s="723"/>
      <c r="I40" s="723"/>
      <c r="J40" s="739"/>
      <c r="K40" s="739"/>
    </row>
  </sheetData>
  <sheetProtection sheet="1" objects="1" scenarios="1"/>
  <mergeCells count="27">
    <mergeCell ref="D40:K40"/>
    <mergeCell ref="C19:D19"/>
    <mergeCell ref="F19:G19"/>
    <mergeCell ref="I19:J19"/>
    <mergeCell ref="A33:G33"/>
    <mergeCell ref="A39:Y39"/>
    <mergeCell ref="A34:Y34"/>
    <mergeCell ref="R19:S19"/>
    <mergeCell ref="L19:M19"/>
    <mergeCell ref="U19:V19"/>
    <mergeCell ref="A31:Y31"/>
    <mergeCell ref="O19:P19"/>
    <mergeCell ref="A1:V1"/>
    <mergeCell ref="F7:G7"/>
    <mergeCell ref="X7:Y7"/>
    <mergeCell ref="X19:Y19"/>
    <mergeCell ref="U7:V7"/>
    <mergeCell ref="O7:P7"/>
    <mergeCell ref="L7:M7"/>
    <mergeCell ref="C6:AB6"/>
    <mergeCell ref="C18:AB18"/>
    <mergeCell ref="AA7:AB7"/>
    <mergeCell ref="A2:F2"/>
    <mergeCell ref="C7:D7"/>
    <mergeCell ref="I7:J7"/>
    <mergeCell ref="R7:S7"/>
    <mergeCell ref="AA19:AB19"/>
  </mergeCells>
  <pageMargins left="0.31496062992125984" right="0.27559055118110237" top="0.51181102362204722" bottom="0.51181102362204722" header="0.51181102362204722" footer="0.51181102362204722"/>
  <pageSetup paperSize="9" scale="7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sheetPr>
  <dimension ref="A1:M54"/>
  <sheetViews>
    <sheetView showGridLines="0" workbookViewId="0">
      <selection sqref="A1:M1"/>
    </sheetView>
  </sheetViews>
  <sheetFormatPr defaultRowHeight="12.75" x14ac:dyDescent="0.2"/>
  <cols>
    <col min="1" max="1" width="11" style="170" customWidth="1"/>
    <col min="2" max="2" width="8.7109375" style="170" customWidth="1"/>
    <col min="3" max="11" width="7.28515625" style="170" customWidth="1"/>
    <col min="12" max="12" width="3.140625" style="170" customWidth="1"/>
    <col min="13" max="13" width="7.28515625" style="170" customWidth="1"/>
    <col min="14" max="16384" width="9.140625" style="170"/>
  </cols>
  <sheetData>
    <row r="1" spans="1:13" ht="26.1" customHeight="1" x14ac:dyDescent="0.2">
      <c r="A1" s="756" t="s">
        <v>235</v>
      </c>
      <c r="B1" s="757"/>
      <c r="C1" s="757"/>
      <c r="D1" s="757"/>
      <c r="E1" s="757"/>
      <c r="F1" s="757"/>
      <c r="G1" s="757"/>
      <c r="H1" s="757"/>
      <c r="I1" s="757"/>
      <c r="J1" s="757"/>
      <c r="K1" s="757"/>
      <c r="L1" s="757"/>
      <c r="M1" s="758"/>
    </row>
    <row r="2" spans="1:13" s="373" customFormat="1" x14ac:dyDescent="0.2">
      <c r="A2" s="738" t="s">
        <v>503</v>
      </c>
      <c r="B2" s="738"/>
      <c r="C2" s="738"/>
      <c r="D2" s="374"/>
      <c r="E2" s="375"/>
      <c r="F2" s="374"/>
      <c r="G2" s="375"/>
      <c r="H2" s="374"/>
      <c r="I2" s="375"/>
      <c r="J2" s="374"/>
      <c r="K2" s="374"/>
      <c r="L2" s="374"/>
      <c r="M2" s="374"/>
    </row>
    <row r="3" spans="1:13" s="373" customFormat="1" x14ac:dyDescent="0.2">
      <c r="A3" s="759" t="s">
        <v>3</v>
      </c>
      <c r="B3" s="759"/>
      <c r="C3" s="383"/>
      <c r="D3" s="376"/>
      <c r="E3" s="377"/>
      <c r="F3" s="376"/>
      <c r="G3" s="377"/>
      <c r="H3" s="376"/>
      <c r="I3" s="377"/>
      <c r="J3" s="376"/>
      <c r="K3" s="376"/>
      <c r="L3" s="376"/>
      <c r="M3" s="376"/>
    </row>
    <row r="4" spans="1:13" s="373" customFormat="1" x14ac:dyDescent="0.2">
      <c r="A4" s="384"/>
      <c r="B4" s="384"/>
      <c r="C4" s="383"/>
      <c r="D4" s="376"/>
      <c r="E4" s="377"/>
      <c r="F4" s="376"/>
      <c r="G4" s="377"/>
      <c r="H4" s="376"/>
      <c r="I4" s="377"/>
      <c r="J4" s="376"/>
      <c r="K4" s="376"/>
      <c r="L4" s="376"/>
      <c r="M4" s="376"/>
    </row>
    <row r="5" spans="1:13" s="373" customFormat="1" x14ac:dyDescent="0.2">
      <c r="A5" s="384"/>
      <c r="B5" s="384"/>
      <c r="C5" s="383"/>
      <c r="D5" s="376"/>
      <c r="E5" s="377"/>
      <c r="F5" s="376"/>
      <c r="G5" s="377"/>
      <c r="H5" s="376"/>
      <c r="I5" s="377"/>
      <c r="J5" s="376"/>
      <c r="K5" s="376"/>
      <c r="L5" s="376"/>
      <c r="M5" s="376"/>
    </row>
    <row r="6" spans="1:13" s="373" customFormat="1" ht="12" customHeight="1" x14ac:dyDescent="0.2">
      <c r="A6" s="385"/>
      <c r="B6" s="760" t="s">
        <v>236</v>
      </c>
      <c r="C6" s="760"/>
      <c r="D6" s="760"/>
      <c r="E6" s="760"/>
      <c r="F6" s="760"/>
      <c r="G6" s="760"/>
      <c r="H6" s="760"/>
      <c r="I6" s="760"/>
      <c r="J6" s="760"/>
      <c r="K6" s="760"/>
      <c r="L6" s="760"/>
      <c r="M6" s="760"/>
    </row>
    <row r="7" spans="1:13" x14ac:dyDescent="0.2">
      <c r="A7" s="337"/>
      <c r="B7" s="345"/>
      <c r="C7" s="755" t="s">
        <v>237</v>
      </c>
      <c r="D7" s="755"/>
      <c r="E7" s="755"/>
      <c r="F7" s="755"/>
      <c r="G7" s="755"/>
      <c r="H7" s="755"/>
      <c r="I7" s="755"/>
      <c r="J7" s="755"/>
      <c r="K7" s="755"/>
      <c r="L7" s="337"/>
      <c r="M7" s="747" t="s">
        <v>238</v>
      </c>
    </row>
    <row r="8" spans="1:13" s="388" customFormat="1" ht="22.5" customHeight="1" x14ac:dyDescent="0.2">
      <c r="A8" s="386"/>
      <c r="B8" s="386"/>
      <c r="C8" s="387" t="s">
        <v>239</v>
      </c>
      <c r="D8" s="387" t="s">
        <v>229</v>
      </c>
      <c r="E8" s="387" t="s">
        <v>230</v>
      </c>
      <c r="F8" s="387" t="s">
        <v>231</v>
      </c>
      <c r="G8" s="387" t="s">
        <v>232</v>
      </c>
      <c r="H8" s="387" t="s">
        <v>233</v>
      </c>
      <c r="I8" s="387" t="s">
        <v>106</v>
      </c>
      <c r="J8" s="387" t="s">
        <v>234</v>
      </c>
      <c r="K8" s="364" t="s">
        <v>240</v>
      </c>
      <c r="L8" s="386"/>
      <c r="M8" s="748"/>
    </row>
    <row r="9" spans="1:13" ht="12" customHeight="1" x14ac:dyDescent="0.2">
      <c r="A9" s="745" t="s">
        <v>241</v>
      </c>
      <c r="B9" s="389" t="s">
        <v>242</v>
      </c>
      <c r="C9" s="390">
        <v>0</v>
      </c>
      <c r="D9" s="390" t="s">
        <v>675</v>
      </c>
      <c r="E9" s="390">
        <v>3</v>
      </c>
      <c r="F9" s="390">
        <v>32</v>
      </c>
      <c r="G9" s="390">
        <v>45</v>
      </c>
      <c r="H9" s="390">
        <v>49</v>
      </c>
      <c r="I9" s="390">
        <v>54</v>
      </c>
      <c r="J9" s="390">
        <v>26</v>
      </c>
      <c r="K9" s="410">
        <v>117</v>
      </c>
      <c r="L9" s="392"/>
      <c r="M9" s="393">
        <v>64.2</v>
      </c>
    </row>
    <row r="10" spans="1:13" ht="12" customHeight="1" x14ac:dyDescent="0.2">
      <c r="A10" s="745"/>
      <c r="B10" s="389">
        <v>1</v>
      </c>
      <c r="C10" s="390">
        <v>0</v>
      </c>
      <c r="D10" s="390" t="s">
        <v>675</v>
      </c>
      <c r="E10" s="390">
        <v>16</v>
      </c>
      <c r="F10" s="390">
        <v>126</v>
      </c>
      <c r="G10" s="390">
        <v>252</v>
      </c>
      <c r="H10" s="390">
        <v>454</v>
      </c>
      <c r="I10" s="390">
        <v>422</v>
      </c>
      <c r="J10" s="410">
        <v>276</v>
      </c>
      <c r="K10" s="410">
        <v>532</v>
      </c>
      <c r="L10" s="392"/>
      <c r="M10" s="393">
        <v>61.1</v>
      </c>
    </row>
    <row r="11" spans="1:13" ht="12" customHeight="1" x14ac:dyDescent="0.2">
      <c r="A11" s="745"/>
      <c r="B11" s="389">
        <v>2</v>
      </c>
      <c r="C11" s="390">
        <v>3</v>
      </c>
      <c r="D11" s="390">
        <v>30</v>
      </c>
      <c r="E11" s="390">
        <v>163</v>
      </c>
      <c r="F11" s="390">
        <v>1109</v>
      </c>
      <c r="G11" s="390">
        <v>3113</v>
      </c>
      <c r="H11" s="390">
        <v>4732</v>
      </c>
      <c r="I11" s="410">
        <v>3471</v>
      </c>
      <c r="J11" s="410">
        <v>1233</v>
      </c>
      <c r="K11" s="410">
        <v>2062</v>
      </c>
      <c r="L11" s="392"/>
      <c r="M11" s="393">
        <v>57.5</v>
      </c>
    </row>
    <row r="12" spans="1:13" ht="12" customHeight="1" x14ac:dyDescent="0.2">
      <c r="A12" s="745"/>
      <c r="B12" s="389">
        <v>3</v>
      </c>
      <c r="C12" s="390">
        <v>19</v>
      </c>
      <c r="D12" s="390">
        <v>171</v>
      </c>
      <c r="E12" s="390">
        <v>2311</v>
      </c>
      <c r="F12" s="390">
        <v>16514</v>
      </c>
      <c r="G12" s="390">
        <v>27206</v>
      </c>
      <c r="H12" s="410">
        <v>17061</v>
      </c>
      <c r="I12" s="410">
        <v>5443</v>
      </c>
      <c r="J12" s="410">
        <v>1454</v>
      </c>
      <c r="K12" s="410">
        <v>4010</v>
      </c>
      <c r="L12" s="392"/>
      <c r="M12" s="393">
        <v>62.3</v>
      </c>
    </row>
    <row r="13" spans="1:13" ht="12" customHeight="1" x14ac:dyDescent="0.2">
      <c r="A13" s="745"/>
      <c r="B13" s="389">
        <v>4</v>
      </c>
      <c r="C13" s="390">
        <v>1773</v>
      </c>
      <c r="D13" s="390">
        <v>15999</v>
      </c>
      <c r="E13" s="390">
        <v>65116</v>
      </c>
      <c r="F13" s="390">
        <v>119046</v>
      </c>
      <c r="G13" s="410">
        <v>53633</v>
      </c>
      <c r="H13" s="410">
        <v>11567</v>
      </c>
      <c r="I13" s="410">
        <v>2328</v>
      </c>
      <c r="J13" s="410">
        <v>968</v>
      </c>
      <c r="K13" s="410">
        <v>5637</v>
      </c>
      <c r="L13" s="392"/>
      <c r="M13" s="393">
        <v>73.099999999999994</v>
      </c>
    </row>
    <row r="14" spans="1:13" ht="12" customHeight="1" x14ac:dyDescent="0.2">
      <c r="A14" s="745"/>
      <c r="B14" s="389">
        <v>5</v>
      </c>
      <c r="C14" s="390">
        <v>17654</v>
      </c>
      <c r="D14" s="390">
        <v>47707</v>
      </c>
      <c r="E14" s="390">
        <v>56735</v>
      </c>
      <c r="F14" s="410">
        <v>26190</v>
      </c>
      <c r="G14" s="410">
        <v>3821</v>
      </c>
      <c r="H14" s="410">
        <v>499</v>
      </c>
      <c r="I14" s="410">
        <v>141</v>
      </c>
      <c r="J14" s="410">
        <v>98</v>
      </c>
      <c r="K14" s="410">
        <v>1385</v>
      </c>
      <c r="L14" s="392"/>
      <c r="M14" s="393">
        <v>79.2</v>
      </c>
    </row>
    <row r="15" spans="1:13" ht="22.5" customHeight="1" x14ac:dyDescent="0.2">
      <c r="A15" s="745"/>
      <c r="B15" s="364" t="s">
        <v>243</v>
      </c>
      <c r="C15" s="390">
        <v>923</v>
      </c>
      <c r="D15" s="390">
        <v>2372</v>
      </c>
      <c r="E15" s="390">
        <v>4222</v>
      </c>
      <c r="F15" s="394">
        <v>5989</v>
      </c>
      <c r="G15" s="394">
        <v>4513</v>
      </c>
      <c r="H15" s="394">
        <v>2724</v>
      </c>
      <c r="I15" s="394">
        <v>1549</v>
      </c>
      <c r="J15" s="394">
        <v>622</v>
      </c>
      <c r="K15" s="410">
        <v>2568</v>
      </c>
      <c r="L15" s="392"/>
      <c r="M15" s="393">
        <v>74.5</v>
      </c>
    </row>
    <row r="16" spans="1:13" x14ac:dyDescent="0.2">
      <c r="A16" s="337"/>
      <c r="B16" s="345"/>
      <c r="C16" s="746" t="s">
        <v>244</v>
      </c>
      <c r="D16" s="746"/>
      <c r="E16" s="746"/>
      <c r="F16" s="746"/>
      <c r="G16" s="746"/>
      <c r="H16" s="746"/>
      <c r="I16" s="746"/>
      <c r="J16" s="746"/>
      <c r="K16" s="746"/>
      <c r="L16" s="367"/>
      <c r="M16" s="747" t="s">
        <v>238</v>
      </c>
    </row>
    <row r="17" spans="1:13" s="388" customFormat="1" ht="22.5" x14ac:dyDescent="0.2">
      <c r="A17" s="395"/>
      <c r="B17" s="386"/>
      <c r="C17" s="387" t="s">
        <v>239</v>
      </c>
      <c r="D17" s="387" t="s">
        <v>229</v>
      </c>
      <c r="E17" s="387" t="s">
        <v>230</v>
      </c>
      <c r="F17" s="387" t="s">
        <v>231</v>
      </c>
      <c r="G17" s="387" t="s">
        <v>232</v>
      </c>
      <c r="H17" s="387" t="s">
        <v>233</v>
      </c>
      <c r="I17" s="387" t="s">
        <v>106</v>
      </c>
      <c r="J17" s="387" t="s">
        <v>234</v>
      </c>
      <c r="K17" s="364" t="s">
        <v>240</v>
      </c>
      <c r="L17" s="386"/>
      <c r="M17" s="748"/>
    </row>
    <row r="18" spans="1:13" ht="12" customHeight="1" x14ac:dyDescent="0.2">
      <c r="A18" s="749" t="s">
        <v>245</v>
      </c>
      <c r="B18" s="396" t="s">
        <v>242</v>
      </c>
      <c r="C18" s="390">
        <v>0</v>
      </c>
      <c r="D18" s="390" t="s">
        <v>675</v>
      </c>
      <c r="E18" s="390">
        <v>5</v>
      </c>
      <c r="F18" s="390">
        <v>11</v>
      </c>
      <c r="G18" s="390">
        <v>11</v>
      </c>
      <c r="H18" s="390">
        <v>7</v>
      </c>
      <c r="I18" s="390">
        <v>12</v>
      </c>
      <c r="J18" s="390">
        <v>21</v>
      </c>
      <c r="K18" s="410">
        <v>136</v>
      </c>
      <c r="L18" s="392"/>
      <c r="M18" s="393">
        <v>33.299999999999997</v>
      </c>
    </row>
    <row r="19" spans="1:13" ht="12" customHeight="1" x14ac:dyDescent="0.2">
      <c r="A19" s="749"/>
      <c r="B19" s="396">
        <v>1</v>
      </c>
      <c r="C19" s="390">
        <v>0</v>
      </c>
      <c r="D19" s="390" t="s">
        <v>675</v>
      </c>
      <c r="E19" s="390">
        <v>4</v>
      </c>
      <c r="F19" s="390">
        <v>28</v>
      </c>
      <c r="G19" s="390">
        <v>50</v>
      </c>
      <c r="H19" s="390">
        <v>78</v>
      </c>
      <c r="I19" s="390">
        <v>102</v>
      </c>
      <c r="J19" s="410">
        <v>278</v>
      </c>
      <c r="K19" s="410">
        <v>1111</v>
      </c>
      <c r="L19" s="392"/>
      <c r="M19" s="393">
        <v>15.9</v>
      </c>
    </row>
    <row r="20" spans="1:13" ht="12" customHeight="1" x14ac:dyDescent="0.2">
      <c r="A20" s="749"/>
      <c r="B20" s="396">
        <v>2</v>
      </c>
      <c r="C20" s="390">
        <v>5</v>
      </c>
      <c r="D20" s="390">
        <v>8</v>
      </c>
      <c r="E20" s="390">
        <v>70</v>
      </c>
      <c r="F20" s="390">
        <v>510</v>
      </c>
      <c r="G20" s="390">
        <v>886</v>
      </c>
      <c r="H20" s="390">
        <v>1301</v>
      </c>
      <c r="I20" s="410">
        <v>2385</v>
      </c>
      <c r="J20" s="410">
        <v>4404</v>
      </c>
      <c r="K20" s="410">
        <v>7242</v>
      </c>
      <c r="L20" s="392"/>
      <c r="M20" s="393">
        <v>16.5</v>
      </c>
    </row>
    <row r="21" spans="1:13" ht="12" customHeight="1" x14ac:dyDescent="0.2">
      <c r="A21" s="749"/>
      <c r="B21" s="396">
        <v>3</v>
      </c>
      <c r="C21" s="390">
        <v>6</v>
      </c>
      <c r="D21" s="390">
        <v>121</v>
      </c>
      <c r="E21" s="390">
        <v>1186</v>
      </c>
      <c r="F21" s="390">
        <v>15041</v>
      </c>
      <c r="G21" s="390">
        <v>17875</v>
      </c>
      <c r="H21" s="410">
        <v>14972</v>
      </c>
      <c r="I21" s="410">
        <v>14183</v>
      </c>
      <c r="J21" s="410">
        <v>10587</v>
      </c>
      <c r="K21" s="410">
        <v>7225</v>
      </c>
      <c r="L21" s="392"/>
      <c r="M21" s="393">
        <v>42.2</v>
      </c>
    </row>
    <row r="22" spans="1:13" ht="12" customHeight="1" x14ac:dyDescent="0.2">
      <c r="A22" s="749"/>
      <c r="B22" s="396">
        <v>4</v>
      </c>
      <c r="C22" s="390">
        <v>1169</v>
      </c>
      <c r="D22" s="390">
        <v>9213</v>
      </c>
      <c r="E22" s="390">
        <v>41176</v>
      </c>
      <c r="F22" s="390">
        <v>115386</v>
      </c>
      <c r="G22" s="410">
        <v>43718</v>
      </c>
      <c r="H22" s="410">
        <v>15057</v>
      </c>
      <c r="I22" s="410">
        <v>7236</v>
      </c>
      <c r="J22" s="410">
        <v>3279</v>
      </c>
      <c r="K22" s="410">
        <v>3325</v>
      </c>
      <c r="L22" s="392"/>
      <c r="M22" s="393">
        <v>69.7</v>
      </c>
    </row>
    <row r="23" spans="1:13" ht="12" customHeight="1" x14ac:dyDescent="0.2">
      <c r="A23" s="749"/>
      <c r="B23" s="396">
        <v>5</v>
      </c>
      <c r="C23" s="390">
        <v>33931</v>
      </c>
      <c r="D23" s="390">
        <v>50495</v>
      </c>
      <c r="E23" s="390">
        <v>58554</v>
      </c>
      <c r="F23" s="410">
        <v>35334</v>
      </c>
      <c r="G23" s="410">
        <v>3881</v>
      </c>
      <c r="H23" s="410">
        <v>543</v>
      </c>
      <c r="I23" s="410">
        <v>185</v>
      </c>
      <c r="J23" s="410">
        <v>80</v>
      </c>
      <c r="K23" s="410">
        <v>425</v>
      </c>
      <c r="L23" s="392"/>
      <c r="M23" s="393">
        <v>77.900000000000006</v>
      </c>
    </row>
    <row r="24" spans="1:13" ht="22.5" customHeight="1" x14ac:dyDescent="0.2">
      <c r="A24" s="750"/>
      <c r="B24" s="364" t="s">
        <v>243</v>
      </c>
      <c r="C24" s="397">
        <v>2026</v>
      </c>
      <c r="D24" s="397">
        <v>2820</v>
      </c>
      <c r="E24" s="397">
        <v>4218</v>
      </c>
      <c r="F24" s="398">
        <v>6566</v>
      </c>
      <c r="G24" s="398">
        <v>2926</v>
      </c>
      <c r="H24" s="398">
        <v>1541</v>
      </c>
      <c r="I24" s="398">
        <v>1206</v>
      </c>
      <c r="J24" s="398">
        <v>1298</v>
      </c>
      <c r="K24" s="411">
        <v>2839</v>
      </c>
      <c r="L24" s="412"/>
      <c r="M24" s="413">
        <v>76.099999999999994</v>
      </c>
    </row>
    <row r="25" spans="1:13" x14ac:dyDescent="0.2">
      <c r="A25" s="399"/>
      <c r="B25" s="400"/>
      <c r="C25" s="357"/>
      <c r="D25" s="357"/>
      <c r="E25" s="357"/>
      <c r="F25" s="357"/>
      <c r="G25" s="357"/>
      <c r="H25" s="357"/>
      <c r="I25" s="357"/>
      <c r="J25" s="357"/>
      <c r="K25" s="357"/>
      <c r="L25" s="337"/>
      <c r="M25" s="337"/>
    </row>
    <row r="26" spans="1:13" ht="12" customHeight="1" x14ac:dyDescent="0.2">
      <c r="A26" s="401"/>
      <c r="B26" s="761" t="s">
        <v>246</v>
      </c>
      <c r="C26" s="761"/>
      <c r="D26" s="761"/>
      <c r="E26" s="761"/>
      <c r="F26" s="761"/>
      <c r="G26" s="761"/>
      <c r="H26" s="761"/>
      <c r="I26" s="761"/>
      <c r="J26" s="761"/>
      <c r="K26" s="761"/>
      <c r="L26" s="761"/>
      <c r="M26" s="761"/>
    </row>
    <row r="27" spans="1:13" x14ac:dyDescent="0.2">
      <c r="A27" s="337"/>
      <c r="B27" s="345"/>
      <c r="C27" s="755" t="s">
        <v>237</v>
      </c>
      <c r="D27" s="755"/>
      <c r="E27" s="755"/>
      <c r="F27" s="755"/>
      <c r="G27" s="755"/>
      <c r="H27" s="755"/>
      <c r="I27" s="755"/>
      <c r="J27" s="755"/>
      <c r="K27" s="755"/>
      <c r="L27" s="337"/>
      <c r="M27" s="747" t="s">
        <v>238</v>
      </c>
    </row>
    <row r="28" spans="1:13" s="388" customFormat="1" ht="22.5" x14ac:dyDescent="0.2">
      <c r="A28" s="395"/>
      <c r="B28" s="386"/>
      <c r="C28" s="387" t="s">
        <v>239</v>
      </c>
      <c r="D28" s="387" t="s">
        <v>229</v>
      </c>
      <c r="E28" s="387" t="s">
        <v>230</v>
      </c>
      <c r="F28" s="387" t="s">
        <v>231</v>
      </c>
      <c r="G28" s="387" t="s">
        <v>232</v>
      </c>
      <c r="H28" s="387" t="s">
        <v>233</v>
      </c>
      <c r="I28" s="387" t="s">
        <v>106</v>
      </c>
      <c r="J28" s="387" t="s">
        <v>234</v>
      </c>
      <c r="K28" s="364" t="s">
        <v>240</v>
      </c>
      <c r="L28" s="386"/>
      <c r="M28" s="748"/>
    </row>
    <row r="29" spans="1:13" ht="12" customHeight="1" x14ac:dyDescent="0.2">
      <c r="A29" s="745" t="s">
        <v>241</v>
      </c>
      <c r="B29" s="389" t="s">
        <v>242</v>
      </c>
      <c r="C29" s="390">
        <v>0</v>
      </c>
      <c r="D29" s="390" t="s">
        <v>675</v>
      </c>
      <c r="E29" s="390">
        <v>3</v>
      </c>
      <c r="F29" s="390">
        <v>32</v>
      </c>
      <c r="G29" s="390">
        <v>46</v>
      </c>
      <c r="H29" s="390">
        <v>49</v>
      </c>
      <c r="I29" s="390">
        <v>57</v>
      </c>
      <c r="J29" s="390">
        <v>29</v>
      </c>
      <c r="K29" s="410">
        <v>2514</v>
      </c>
      <c r="L29" s="392"/>
      <c r="M29" s="393">
        <v>7.9</v>
      </c>
    </row>
    <row r="30" spans="1:13" ht="12" customHeight="1" x14ac:dyDescent="0.2">
      <c r="A30" s="745"/>
      <c r="B30" s="389">
        <v>1</v>
      </c>
      <c r="C30" s="390">
        <v>0</v>
      </c>
      <c r="D30" s="390" t="s">
        <v>675</v>
      </c>
      <c r="E30" s="390">
        <v>16</v>
      </c>
      <c r="F30" s="390">
        <v>126</v>
      </c>
      <c r="G30" s="390">
        <v>258</v>
      </c>
      <c r="H30" s="390">
        <v>477</v>
      </c>
      <c r="I30" s="390">
        <v>465</v>
      </c>
      <c r="J30" s="410">
        <v>321</v>
      </c>
      <c r="K30" s="410">
        <v>2487</v>
      </c>
      <c r="L30" s="392"/>
      <c r="M30" s="393">
        <v>32.4</v>
      </c>
    </row>
    <row r="31" spans="1:13" ht="12" customHeight="1" x14ac:dyDescent="0.2">
      <c r="A31" s="745"/>
      <c r="B31" s="389">
        <v>2</v>
      </c>
      <c r="C31" s="390">
        <v>3</v>
      </c>
      <c r="D31" s="390">
        <v>30</v>
      </c>
      <c r="E31" s="390">
        <v>164</v>
      </c>
      <c r="F31" s="390">
        <v>1117</v>
      </c>
      <c r="G31" s="390">
        <v>3172</v>
      </c>
      <c r="H31" s="390">
        <v>4857</v>
      </c>
      <c r="I31" s="410">
        <v>3675</v>
      </c>
      <c r="J31" s="410">
        <v>1327</v>
      </c>
      <c r="K31" s="410">
        <v>3981</v>
      </c>
      <c r="L31" s="392"/>
      <c r="M31" s="393">
        <v>51</v>
      </c>
    </row>
    <row r="32" spans="1:13" ht="12" customHeight="1" x14ac:dyDescent="0.2">
      <c r="A32" s="745"/>
      <c r="B32" s="389">
        <v>3</v>
      </c>
      <c r="C32" s="390">
        <v>19</v>
      </c>
      <c r="D32" s="390">
        <v>171</v>
      </c>
      <c r="E32" s="390">
        <v>2317</v>
      </c>
      <c r="F32" s="390">
        <v>16536</v>
      </c>
      <c r="G32" s="390">
        <v>27301</v>
      </c>
      <c r="H32" s="410">
        <v>17242</v>
      </c>
      <c r="I32" s="410">
        <v>5587</v>
      </c>
      <c r="J32" s="410">
        <v>1515</v>
      </c>
      <c r="K32" s="410">
        <v>4629</v>
      </c>
      <c r="L32" s="392"/>
      <c r="M32" s="393">
        <v>61.5</v>
      </c>
    </row>
    <row r="33" spans="1:13" ht="12" customHeight="1" x14ac:dyDescent="0.2">
      <c r="A33" s="745"/>
      <c r="B33" s="389">
        <v>4</v>
      </c>
      <c r="C33" s="390">
        <v>1774</v>
      </c>
      <c r="D33" s="390">
        <v>16001</v>
      </c>
      <c r="E33" s="390">
        <v>65129</v>
      </c>
      <c r="F33" s="390">
        <v>119084</v>
      </c>
      <c r="G33" s="410">
        <v>53720</v>
      </c>
      <c r="H33" s="410">
        <v>11657</v>
      </c>
      <c r="I33" s="410">
        <v>2379</v>
      </c>
      <c r="J33" s="410">
        <v>987</v>
      </c>
      <c r="K33" s="410">
        <v>5918</v>
      </c>
      <c r="L33" s="392"/>
      <c r="M33" s="393">
        <v>73</v>
      </c>
    </row>
    <row r="34" spans="1:13" ht="12" customHeight="1" x14ac:dyDescent="0.2">
      <c r="A34" s="745"/>
      <c r="B34" s="389">
        <v>5</v>
      </c>
      <c r="C34" s="390">
        <v>17654</v>
      </c>
      <c r="D34" s="390">
        <v>47710</v>
      </c>
      <c r="E34" s="390">
        <v>56740</v>
      </c>
      <c r="F34" s="410">
        <v>26199</v>
      </c>
      <c r="G34" s="410">
        <v>3834</v>
      </c>
      <c r="H34" s="410">
        <v>501</v>
      </c>
      <c r="I34" s="410">
        <v>144</v>
      </c>
      <c r="J34" s="410">
        <v>98</v>
      </c>
      <c r="K34" s="410">
        <v>1412</v>
      </c>
      <c r="L34" s="392"/>
      <c r="M34" s="393">
        <v>79.099999999999994</v>
      </c>
    </row>
    <row r="35" spans="1:13" ht="22.5" customHeight="1" x14ac:dyDescent="0.2">
      <c r="A35" s="745"/>
      <c r="B35" s="364" t="s">
        <v>243</v>
      </c>
      <c r="C35" s="390">
        <v>923</v>
      </c>
      <c r="D35" s="390">
        <v>2372</v>
      </c>
      <c r="E35" s="390">
        <v>4222</v>
      </c>
      <c r="F35" s="394">
        <v>5994</v>
      </c>
      <c r="G35" s="394">
        <v>4534</v>
      </c>
      <c r="H35" s="394">
        <v>2770</v>
      </c>
      <c r="I35" s="394">
        <v>1596</v>
      </c>
      <c r="J35" s="394">
        <v>641</v>
      </c>
      <c r="K35" s="410">
        <v>3926</v>
      </c>
      <c r="L35" s="392"/>
      <c r="M35" s="393">
        <v>65.7</v>
      </c>
    </row>
    <row r="36" spans="1:13" x14ac:dyDescent="0.2">
      <c r="A36" s="337"/>
      <c r="B36" s="368"/>
      <c r="C36" s="746" t="s">
        <v>244</v>
      </c>
      <c r="D36" s="746"/>
      <c r="E36" s="746"/>
      <c r="F36" s="746"/>
      <c r="G36" s="746"/>
      <c r="H36" s="746"/>
      <c r="I36" s="746"/>
      <c r="J36" s="746"/>
      <c r="K36" s="746"/>
      <c r="L36" s="343"/>
      <c r="M36" s="747" t="s">
        <v>238</v>
      </c>
    </row>
    <row r="37" spans="1:13" s="388" customFormat="1" ht="22.5" x14ac:dyDescent="0.2">
      <c r="A37" s="395"/>
      <c r="B37" s="386"/>
      <c r="C37" s="387" t="s">
        <v>239</v>
      </c>
      <c r="D37" s="387" t="s">
        <v>229</v>
      </c>
      <c r="E37" s="387" t="s">
        <v>230</v>
      </c>
      <c r="F37" s="387" t="s">
        <v>231</v>
      </c>
      <c r="G37" s="387" t="s">
        <v>232</v>
      </c>
      <c r="H37" s="387" t="s">
        <v>233</v>
      </c>
      <c r="I37" s="387" t="s">
        <v>106</v>
      </c>
      <c r="J37" s="387" t="s">
        <v>234</v>
      </c>
      <c r="K37" s="364" t="s">
        <v>240</v>
      </c>
      <c r="L37" s="386"/>
      <c r="M37" s="748"/>
    </row>
    <row r="38" spans="1:13" ht="12" customHeight="1" x14ac:dyDescent="0.2">
      <c r="A38" s="749" t="s">
        <v>245</v>
      </c>
      <c r="B38" s="402" t="s">
        <v>242</v>
      </c>
      <c r="C38" s="390">
        <v>0</v>
      </c>
      <c r="D38" s="390" t="s">
        <v>675</v>
      </c>
      <c r="E38" s="390">
        <v>5</v>
      </c>
      <c r="F38" s="390">
        <v>11</v>
      </c>
      <c r="G38" s="390">
        <v>12</v>
      </c>
      <c r="H38" s="390">
        <v>8</v>
      </c>
      <c r="I38" s="390">
        <v>14</v>
      </c>
      <c r="J38" s="390">
        <v>24</v>
      </c>
      <c r="K38" s="410">
        <v>2314</v>
      </c>
      <c r="L38" s="392"/>
      <c r="M38" s="393">
        <v>3.1</v>
      </c>
    </row>
    <row r="39" spans="1:13" ht="12" customHeight="1" x14ac:dyDescent="0.2">
      <c r="A39" s="749"/>
      <c r="B39" s="402">
        <v>1</v>
      </c>
      <c r="C39" s="390">
        <v>0</v>
      </c>
      <c r="D39" s="390" t="s">
        <v>675</v>
      </c>
      <c r="E39" s="390">
        <v>4</v>
      </c>
      <c r="F39" s="390">
        <v>30</v>
      </c>
      <c r="G39" s="390">
        <v>51</v>
      </c>
      <c r="H39" s="390">
        <v>84</v>
      </c>
      <c r="I39" s="390">
        <v>129</v>
      </c>
      <c r="J39" s="410">
        <v>335</v>
      </c>
      <c r="K39" s="410">
        <v>2895</v>
      </c>
      <c r="L39" s="392"/>
      <c r="M39" s="393">
        <v>8.5</v>
      </c>
    </row>
    <row r="40" spans="1:13" ht="12" customHeight="1" x14ac:dyDescent="0.2">
      <c r="A40" s="749"/>
      <c r="B40" s="402">
        <v>2</v>
      </c>
      <c r="C40" s="390">
        <v>5</v>
      </c>
      <c r="D40" s="390">
        <v>8</v>
      </c>
      <c r="E40" s="390">
        <v>70</v>
      </c>
      <c r="F40" s="390">
        <v>529</v>
      </c>
      <c r="G40" s="390">
        <v>916</v>
      </c>
      <c r="H40" s="390">
        <v>1385</v>
      </c>
      <c r="I40" s="410">
        <v>2523</v>
      </c>
      <c r="J40" s="410">
        <v>4624</v>
      </c>
      <c r="K40" s="410">
        <v>9273</v>
      </c>
      <c r="L40" s="392"/>
      <c r="M40" s="393">
        <v>15.1</v>
      </c>
    </row>
    <row r="41" spans="1:13" ht="12" customHeight="1" x14ac:dyDescent="0.2">
      <c r="A41" s="749"/>
      <c r="B41" s="402">
        <v>3</v>
      </c>
      <c r="C41" s="390">
        <v>6</v>
      </c>
      <c r="D41" s="390">
        <v>121</v>
      </c>
      <c r="E41" s="390">
        <v>1186</v>
      </c>
      <c r="F41" s="390">
        <v>15113</v>
      </c>
      <c r="G41" s="390">
        <v>17950</v>
      </c>
      <c r="H41" s="410">
        <v>15091</v>
      </c>
      <c r="I41" s="410">
        <v>14350</v>
      </c>
      <c r="J41" s="410">
        <v>10760</v>
      </c>
      <c r="K41" s="410">
        <v>7799</v>
      </c>
      <c r="L41" s="392"/>
      <c r="M41" s="393">
        <v>41.7</v>
      </c>
    </row>
    <row r="42" spans="1:13" ht="12" customHeight="1" x14ac:dyDescent="0.2">
      <c r="A42" s="749"/>
      <c r="B42" s="402">
        <v>4</v>
      </c>
      <c r="C42" s="390">
        <v>1169</v>
      </c>
      <c r="D42" s="390">
        <v>9215</v>
      </c>
      <c r="E42" s="390">
        <v>41189</v>
      </c>
      <c r="F42" s="390">
        <v>115491</v>
      </c>
      <c r="G42" s="410">
        <v>43822</v>
      </c>
      <c r="H42" s="410">
        <v>15162</v>
      </c>
      <c r="I42" s="410">
        <v>7343</v>
      </c>
      <c r="J42" s="410">
        <v>3353</v>
      </c>
      <c r="K42" s="410">
        <v>3555</v>
      </c>
      <c r="L42" s="392"/>
      <c r="M42" s="393">
        <v>69.5</v>
      </c>
    </row>
    <row r="43" spans="1:13" ht="12" customHeight="1" x14ac:dyDescent="0.2">
      <c r="A43" s="749"/>
      <c r="B43" s="402">
        <v>5</v>
      </c>
      <c r="C43" s="390">
        <v>33932</v>
      </c>
      <c r="D43" s="390">
        <v>50498</v>
      </c>
      <c r="E43" s="390">
        <v>58564</v>
      </c>
      <c r="F43" s="410">
        <v>35384</v>
      </c>
      <c r="G43" s="410">
        <v>3900</v>
      </c>
      <c r="H43" s="410">
        <v>551</v>
      </c>
      <c r="I43" s="410">
        <v>196</v>
      </c>
      <c r="J43" s="410">
        <v>86</v>
      </c>
      <c r="K43" s="410">
        <v>442</v>
      </c>
      <c r="L43" s="392"/>
      <c r="M43" s="393">
        <v>77.900000000000006</v>
      </c>
    </row>
    <row r="44" spans="1:13" ht="22.5" customHeight="1" x14ac:dyDescent="0.2">
      <c r="A44" s="750"/>
      <c r="B44" s="364" t="s">
        <v>243</v>
      </c>
      <c r="C44" s="397">
        <v>2026</v>
      </c>
      <c r="D44" s="397">
        <v>2821</v>
      </c>
      <c r="E44" s="397">
        <v>4219</v>
      </c>
      <c r="F44" s="398">
        <v>6586</v>
      </c>
      <c r="G44" s="398">
        <v>2938</v>
      </c>
      <c r="H44" s="398">
        <v>1571</v>
      </c>
      <c r="I44" s="398">
        <v>1248</v>
      </c>
      <c r="J44" s="398">
        <v>1360</v>
      </c>
      <c r="K44" s="411">
        <v>4196</v>
      </c>
      <c r="L44" s="412"/>
      <c r="M44" s="413">
        <v>68.400000000000006</v>
      </c>
    </row>
    <row r="45" spans="1:13" x14ac:dyDescent="0.2">
      <c r="A45" s="403"/>
      <c r="B45" s="402"/>
      <c r="C45" s="391"/>
      <c r="D45" s="391"/>
      <c r="E45" s="391"/>
      <c r="F45" s="391"/>
      <c r="G45" s="391"/>
      <c r="H45" s="391"/>
      <c r="I45" s="391"/>
      <c r="J45" s="391"/>
      <c r="K45" s="391"/>
      <c r="L45" s="392"/>
      <c r="M45" s="63" t="s">
        <v>502</v>
      </c>
    </row>
    <row r="46" spans="1:13" ht="11.25" customHeight="1" x14ac:dyDescent="0.2">
      <c r="A46" s="404"/>
      <c r="B46" s="751" t="s">
        <v>247</v>
      </c>
      <c r="C46" s="752"/>
      <c r="D46" s="752"/>
      <c r="E46" s="752"/>
      <c r="F46" s="752"/>
      <c r="G46" s="752"/>
      <c r="H46" s="752"/>
      <c r="I46" s="405"/>
      <c r="J46" s="405"/>
      <c r="K46" s="405"/>
      <c r="L46" s="392"/>
      <c r="M46" s="393"/>
    </row>
    <row r="47" spans="1:13" ht="11.25" customHeight="1" x14ac:dyDescent="0.2">
      <c r="A47" s="406"/>
      <c r="B47" s="753" t="s">
        <v>248</v>
      </c>
      <c r="C47" s="754"/>
      <c r="D47" s="754"/>
      <c r="E47" s="754"/>
      <c r="F47" s="754"/>
      <c r="G47" s="754"/>
      <c r="H47" s="754"/>
      <c r="I47" s="754"/>
      <c r="J47" s="754"/>
      <c r="K47" s="405"/>
      <c r="L47" s="392"/>
      <c r="M47" s="393"/>
    </row>
    <row r="48" spans="1:13" ht="11.25" customHeight="1" x14ac:dyDescent="0.2">
      <c r="A48" s="407"/>
      <c r="B48" s="402"/>
      <c r="C48" s="405"/>
      <c r="D48" s="405"/>
      <c r="E48" s="405"/>
      <c r="F48" s="405"/>
      <c r="G48" s="405"/>
      <c r="H48" s="405"/>
      <c r="I48" s="405"/>
      <c r="J48" s="405"/>
      <c r="K48" s="405"/>
      <c r="L48" s="392"/>
      <c r="M48" s="393"/>
    </row>
    <row r="49" spans="1:13" s="408" customFormat="1" ht="11.25" customHeight="1" x14ac:dyDescent="0.2">
      <c r="A49" s="742" t="s">
        <v>632</v>
      </c>
      <c r="B49" s="743"/>
      <c r="C49" s="743"/>
      <c r="D49" s="743"/>
      <c r="E49" s="743"/>
      <c r="F49" s="743"/>
      <c r="G49" s="743"/>
      <c r="H49" s="743"/>
      <c r="I49" s="743"/>
      <c r="J49" s="743"/>
      <c r="K49" s="743"/>
      <c r="L49" s="743"/>
      <c r="M49" s="743"/>
    </row>
    <row r="50" spans="1:13" ht="11.25" customHeight="1" x14ac:dyDescent="0.2">
      <c r="A50" s="101" t="s">
        <v>647</v>
      </c>
      <c r="B50" s="409"/>
      <c r="C50" s="409"/>
      <c r="D50" s="409"/>
      <c r="E50" s="409"/>
      <c r="F50" s="409"/>
      <c r="G50" s="409"/>
      <c r="H50" s="409"/>
      <c r="I50" s="409"/>
      <c r="J50" s="409"/>
      <c r="K50" s="409"/>
      <c r="L50" s="409"/>
      <c r="M50" s="409"/>
    </row>
    <row r="51" spans="1:13" ht="33.75" customHeight="1" x14ac:dyDescent="0.2">
      <c r="A51" s="715" t="s">
        <v>559</v>
      </c>
      <c r="B51" s="715"/>
      <c r="C51" s="715"/>
      <c r="D51" s="715"/>
      <c r="E51" s="715"/>
      <c r="F51" s="715"/>
      <c r="G51" s="715"/>
      <c r="H51" s="715"/>
      <c r="I51" s="715"/>
      <c r="J51" s="715"/>
      <c r="K51" s="715"/>
      <c r="L51" s="715"/>
      <c r="M51" s="715"/>
    </row>
    <row r="52" spans="1:13" ht="33.75" customHeight="1" x14ac:dyDescent="0.2">
      <c r="A52" s="715" t="s">
        <v>678</v>
      </c>
      <c r="B52" s="715"/>
      <c r="C52" s="715"/>
      <c r="D52" s="715"/>
      <c r="E52" s="715"/>
      <c r="F52" s="715"/>
      <c r="G52" s="715"/>
      <c r="H52" s="715"/>
      <c r="I52" s="715"/>
      <c r="J52" s="715"/>
      <c r="K52" s="715"/>
      <c r="L52" s="715"/>
      <c r="M52" s="715"/>
    </row>
    <row r="53" spans="1:13" ht="11.25" customHeight="1" x14ac:dyDescent="0.2"/>
    <row r="54" spans="1:13" ht="11.25" customHeight="1" x14ac:dyDescent="0.2">
      <c r="A54" s="744" t="s">
        <v>34</v>
      </c>
      <c r="B54" s="744"/>
      <c r="C54" s="744"/>
      <c r="D54" s="744"/>
      <c r="E54" s="744"/>
      <c r="F54" s="744"/>
      <c r="G54" s="744"/>
      <c r="H54" s="744"/>
      <c r="I54" s="744"/>
      <c r="J54" s="744"/>
      <c r="K54" s="744"/>
      <c r="L54" s="744"/>
      <c r="M54" s="744"/>
    </row>
  </sheetData>
  <sheetProtection sheet="1" objects="1" scenarios="1"/>
  <mergeCells count="23">
    <mergeCell ref="C27:K27"/>
    <mergeCell ref="M27:M28"/>
    <mergeCell ref="A1:M1"/>
    <mergeCell ref="A2:C2"/>
    <mergeCell ref="A3:B3"/>
    <mergeCell ref="B6:M6"/>
    <mergeCell ref="C7:K7"/>
    <mergeCell ref="M7:M8"/>
    <mergeCell ref="A9:A15"/>
    <mergeCell ref="C16:K16"/>
    <mergeCell ref="M16:M17"/>
    <mergeCell ref="A18:A24"/>
    <mergeCell ref="B26:M26"/>
    <mergeCell ref="A49:M49"/>
    <mergeCell ref="A51:M51"/>
    <mergeCell ref="A52:M52"/>
    <mergeCell ref="A54:M54"/>
    <mergeCell ref="A29:A35"/>
    <mergeCell ref="C36:K36"/>
    <mergeCell ref="M36:M37"/>
    <mergeCell ref="A38:A44"/>
    <mergeCell ref="B46:H46"/>
    <mergeCell ref="B47:J47"/>
  </mergeCells>
  <pageMargins left="0.31496062992125984" right="0.27559055118110237" top="0.51181102362204722" bottom="0.51181102362204722"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99"/>
  </sheetPr>
  <dimension ref="A2:AR56"/>
  <sheetViews>
    <sheetView showGridLines="0" topLeftCell="A4" zoomScaleNormal="100" workbookViewId="0">
      <selection activeCell="G38" sqref="G38"/>
    </sheetView>
  </sheetViews>
  <sheetFormatPr defaultColWidth="7.5703125" defaultRowHeight="11.25" x14ac:dyDescent="0.2"/>
  <cols>
    <col min="1" max="1" width="38.85546875" style="2" customWidth="1"/>
    <col min="2" max="7" width="7.5703125" style="2" customWidth="1"/>
    <col min="8" max="10" width="7.5703125" style="70" customWidth="1"/>
    <col min="11" max="13" width="7.5703125" style="71" customWidth="1"/>
    <col min="14" max="28" width="7.5703125" style="2" customWidth="1"/>
    <col min="29" max="246" width="9.140625" style="2" customWidth="1"/>
    <col min="247" max="247" width="38.85546875" style="2" customWidth="1"/>
    <col min="248" max="256" width="7.5703125" style="2"/>
    <col min="257" max="257" width="38.85546875" style="2" customWidth="1"/>
    <col min="258" max="284" width="7.5703125" style="2" customWidth="1"/>
    <col min="285" max="502" width="9.140625" style="2" customWidth="1"/>
    <col min="503" max="503" width="38.85546875" style="2" customWidth="1"/>
    <col min="504" max="512" width="7.5703125" style="2"/>
    <col min="513" max="513" width="38.85546875" style="2" customWidth="1"/>
    <col min="514" max="540" width="7.5703125" style="2" customWidth="1"/>
    <col min="541" max="758" width="9.140625" style="2" customWidth="1"/>
    <col min="759" max="759" width="38.85546875" style="2" customWidth="1"/>
    <col min="760" max="768" width="7.5703125" style="2"/>
    <col min="769" max="769" width="38.85546875" style="2" customWidth="1"/>
    <col min="770" max="796" width="7.5703125" style="2" customWidth="1"/>
    <col min="797" max="1014" width="9.140625" style="2" customWidth="1"/>
    <col min="1015" max="1015" width="38.85546875" style="2" customWidth="1"/>
    <col min="1016" max="1024" width="7.5703125" style="2"/>
    <col min="1025" max="1025" width="38.85546875" style="2" customWidth="1"/>
    <col min="1026" max="1052" width="7.5703125" style="2" customWidth="1"/>
    <col min="1053" max="1270" width="9.140625" style="2" customWidth="1"/>
    <col min="1271" max="1271" width="38.85546875" style="2" customWidth="1"/>
    <col min="1272" max="1280" width="7.5703125" style="2"/>
    <col min="1281" max="1281" width="38.85546875" style="2" customWidth="1"/>
    <col min="1282" max="1308" width="7.5703125" style="2" customWidth="1"/>
    <col min="1309" max="1526" width="9.140625" style="2" customWidth="1"/>
    <col min="1527" max="1527" width="38.85546875" style="2" customWidth="1"/>
    <col min="1528" max="1536" width="7.5703125" style="2"/>
    <col min="1537" max="1537" width="38.85546875" style="2" customWidth="1"/>
    <col min="1538" max="1564" width="7.5703125" style="2" customWidth="1"/>
    <col min="1565" max="1782" width="9.140625" style="2" customWidth="1"/>
    <col min="1783" max="1783" width="38.85546875" style="2" customWidth="1"/>
    <col min="1784" max="1792" width="7.5703125" style="2"/>
    <col min="1793" max="1793" width="38.85546875" style="2" customWidth="1"/>
    <col min="1794" max="1820" width="7.5703125" style="2" customWidth="1"/>
    <col min="1821" max="2038" width="9.140625" style="2" customWidth="1"/>
    <col min="2039" max="2039" width="38.85546875" style="2" customWidth="1"/>
    <col min="2040" max="2048" width="7.5703125" style="2"/>
    <col min="2049" max="2049" width="38.85546875" style="2" customWidth="1"/>
    <col min="2050" max="2076" width="7.5703125" style="2" customWidth="1"/>
    <col min="2077" max="2294" width="9.140625" style="2" customWidth="1"/>
    <col min="2295" max="2295" width="38.85546875" style="2" customWidth="1"/>
    <col min="2296" max="2304" width="7.5703125" style="2"/>
    <col min="2305" max="2305" width="38.85546875" style="2" customWidth="1"/>
    <col min="2306" max="2332" width="7.5703125" style="2" customWidth="1"/>
    <col min="2333" max="2550" width="9.140625" style="2" customWidth="1"/>
    <col min="2551" max="2551" width="38.85546875" style="2" customWidth="1"/>
    <col min="2552" max="2560" width="7.5703125" style="2"/>
    <col min="2561" max="2561" width="38.85546875" style="2" customWidth="1"/>
    <col min="2562" max="2588" width="7.5703125" style="2" customWidth="1"/>
    <col min="2589" max="2806" width="9.140625" style="2" customWidth="1"/>
    <col min="2807" max="2807" width="38.85546875" style="2" customWidth="1"/>
    <col min="2808" max="2816" width="7.5703125" style="2"/>
    <col min="2817" max="2817" width="38.85546875" style="2" customWidth="1"/>
    <col min="2818" max="2844" width="7.5703125" style="2" customWidth="1"/>
    <col min="2845" max="3062" width="9.140625" style="2" customWidth="1"/>
    <col min="3063" max="3063" width="38.85546875" style="2" customWidth="1"/>
    <col min="3064" max="3072" width="7.5703125" style="2"/>
    <col min="3073" max="3073" width="38.85546875" style="2" customWidth="1"/>
    <col min="3074" max="3100" width="7.5703125" style="2" customWidth="1"/>
    <col min="3101" max="3318" width="9.140625" style="2" customWidth="1"/>
    <col min="3319" max="3319" width="38.85546875" style="2" customWidth="1"/>
    <col min="3320" max="3328" width="7.5703125" style="2"/>
    <col min="3329" max="3329" width="38.85546875" style="2" customWidth="1"/>
    <col min="3330" max="3356" width="7.5703125" style="2" customWidth="1"/>
    <col min="3357" max="3574" width="9.140625" style="2" customWidth="1"/>
    <col min="3575" max="3575" width="38.85546875" style="2" customWidth="1"/>
    <col min="3576" max="3584" width="7.5703125" style="2"/>
    <col min="3585" max="3585" width="38.85546875" style="2" customWidth="1"/>
    <col min="3586" max="3612" width="7.5703125" style="2" customWidth="1"/>
    <col min="3613" max="3830" width="9.140625" style="2" customWidth="1"/>
    <col min="3831" max="3831" width="38.85546875" style="2" customWidth="1"/>
    <col min="3832" max="3840" width="7.5703125" style="2"/>
    <col min="3841" max="3841" width="38.85546875" style="2" customWidth="1"/>
    <col min="3842" max="3868" width="7.5703125" style="2" customWidth="1"/>
    <col min="3869" max="4086" width="9.140625" style="2" customWidth="1"/>
    <col min="4087" max="4087" width="38.85546875" style="2" customWidth="1"/>
    <col min="4088" max="4096" width="7.5703125" style="2"/>
    <col min="4097" max="4097" width="38.85546875" style="2" customWidth="1"/>
    <col min="4098" max="4124" width="7.5703125" style="2" customWidth="1"/>
    <col min="4125" max="4342" width="9.140625" style="2" customWidth="1"/>
    <col min="4343" max="4343" width="38.85546875" style="2" customWidth="1"/>
    <col min="4344" max="4352" width="7.5703125" style="2"/>
    <col min="4353" max="4353" width="38.85546875" style="2" customWidth="1"/>
    <col min="4354" max="4380" width="7.5703125" style="2" customWidth="1"/>
    <col min="4381" max="4598" width="9.140625" style="2" customWidth="1"/>
    <col min="4599" max="4599" width="38.85546875" style="2" customWidth="1"/>
    <col min="4600" max="4608" width="7.5703125" style="2"/>
    <col min="4609" max="4609" width="38.85546875" style="2" customWidth="1"/>
    <col min="4610" max="4636" width="7.5703125" style="2" customWidth="1"/>
    <col min="4637" max="4854" width="9.140625" style="2" customWidth="1"/>
    <col min="4855" max="4855" width="38.85546875" style="2" customWidth="1"/>
    <col min="4856" max="4864" width="7.5703125" style="2"/>
    <col min="4865" max="4865" width="38.85546875" style="2" customWidth="1"/>
    <col min="4866" max="4892" width="7.5703125" style="2" customWidth="1"/>
    <col min="4893" max="5110" width="9.140625" style="2" customWidth="1"/>
    <col min="5111" max="5111" width="38.85546875" style="2" customWidth="1"/>
    <col min="5112" max="5120" width="7.5703125" style="2"/>
    <col min="5121" max="5121" width="38.85546875" style="2" customWidth="1"/>
    <col min="5122" max="5148" width="7.5703125" style="2" customWidth="1"/>
    <col min="5149" max="5366" width="9.140625" style="2" customWidth="1"/>
    <col min="5367" max="5367" width="38.85546875" style="2" customWidth="1"/>
    <col min="5368" max="5376" width="7.5703125" style="2"/>
    <col min="5377" max="5377" width="38.85546875" style="2" customWidth="1"/>
    <col min="5378" max="5404" width="7.5703125" style="2" customWidth="1"/>
    <col min="5405" max="5622" width="9.140625" style="2" customWidth="1"/>
    <col min="5623" max="5623" width="38.85546875" style="2" customWidth="1"/>
    <col min="5624" max="5632" width="7.5703125" style="2"/>
    <col min="5633" max="5633" width="38.85546875" style="2" customWidth="1"/>
    <col min="5634" max="5660" width="7.5703125" style="2" customWidth="1"/>
    <col min="5661" max="5878" width="9.140625" style="2" customWidth="1"/>
    <col min="5879" max="5879" width="38.85546875" style="2" customWidth="1"/>
    <col min="5880" max="5888" width="7.5703125" style="2"/>
    <col min="5889" max="5889" width="38.85546875" style="2" customWidth="1"/>
    <col min="5890" max="5916" width="7.5703125" style="2" customWidth="1"/>
    <col min="5917" max="6134" width="9.140625" style="2" customWidth="1"/>
    <col min="6135" max="6135" width="38.85546875" style="2" customWidth="1"/>
    <col min="6136" max="6144" width="7.5703125" style="2"/>
    <col min="6145" max="6145" width="38.85546875" style="2" customWidth="1"/>
    <col min="6146" max="6172" width="7.5703125" style="2" customWidth="1"/>
    <col min="6173" max="6390" width="9.140625" style="2" customWidth="1"/>
    <col min="6391" max="6391" width="38.85546875" style="2" customWidth="1"/>
    <col min="6392" max="6400" width="7.5703125" style="2"/>
    <col min="6401" max="6401" width="38.85546875" style="2" customWidth="1"/>
    <col min="6402" max="6428" width="7.5703125" style="2" customWidth="1"/>
    <col min="6429" max="6646" width="9.140625" style="2" customWidth="1"/>
    <col min="6647" max="6647" width="38.85546875" style="2" customWidth="1"/>
    <col min="6648" max="6656" width="7.5703125" style="2"/>
    <col min="6657" max="6657" width="38.85546875" style="2" customWidth="1"/>
    <col min="6658" max="6684" width="7.5703125" style="2" customWidth="1"/>
    <col min="6685" max="6902" width="9.140625" style="2" customWidth="1"/>
    <col min="6903" max="6903" width="38.85546875" style="2" customWidth="1"/>
    <col min="6904" max="6912" width="7.5703125" style="2"/>
    <col min="6913" max="6913" width="38.85546875" style="2" customWidth="1"/>
    <col min="6914" max="6940" width="7.5703125" style="2" customWidth="1"/>
    <col min="6941" max="7158" width="9.140625" style="2" customWidth="1"/>
    <col min="7159" max="7159" width="38.85546875" style="2" customWidth="1"/>
    <col min="7160" max="7168" width="7.5703125" style="2"/>
    <col min="7169" max="7169" width="38.85546875" style="2" customWidth="1"/>
    <col min="7170" max="7196" width="7.5703125" style="2" customWidth="1"/>
    <col min="7197" max="7414" width="9.140625" style="2" customWidth="1"/>
    <col min="7415" max="7415" width="38.85546875" style="2" customWidth="1"/>
    <col min="7416" max="7424" width="7.5703125" style="2"/>
    <col min="7425" max="7425" width="38.85546875" style="2" customWidth="1"/>
    <col min="7426" max="7452" width="7.5703125" style="2" customWidth="1"/>
    <col min="7453" max="7670" width="9.140625" style="2" customWidth="1"/>
    <col min="7671" max="7671" width="38.85546875" style="2" customWidth="1"/>
    <col min="7672" max="7680" width="7.5703125" style="2"/>
    <col min="7681" max="7681" width="38.85546875" style="2" customWidth="1"/>
    <col min="7682" max="7708" width="7.5703125" style="2" customWidth="1"/>
    <col min="7709" max="7926" width="9.140625" style="2" customWidth="1"/>
    <col min="7927" max="7927" width="38.85546875" style="2" customWidth="1"/>
    <col min="7928" max="7936" width="7.5703125" style="2"/>
    <col min="7937" max="7937" width="38.85546875" style="2" customWidth="1"/>
    <col min="7938" max="7964" width="7.5703125" style="2" customWidth="1"/>
    <col min="7965" max="8182" width="9.140625" style="2" customWidth="1"/>
    <col min="8183" max="8183" width="38.85546875" style="2" customWidth="1"/>
    <col min="8184" max="8192" width="7.5703125" style="2"/>
    <col min="8193" max="8193" width="38.85546875" style="2" customWidth="1"/>
    <col min="8194" max="8220" width="7.5703125" style="2" customWidth="1"/>
    <col min="8221" max="8438" width="9.140625" style="2" customWidth="1"/>
    <col min="8439" max="8439" width="38.85546875" style="2" customWidth="1"/>
    <col min="8440" max="8448" width="7.5703125" style="2"/>
    <col min="8449" max="8449" width="38.85546875" style="2" customWidth="1"/>
    <col min="8450" max="8476" width="7.5703125" style="2" customWidth="1"/>
    <col min="8477" max="8694" width="9.140625" style="2" customWidth="1"/>
    <col min="8695" max="8695" width="38.85546875" style="2" customWidth="1"/>
    <col min="8696" max="8704" width="7.5703125" style="2"/>
    <col min="8705" max="8705" width="38.85546875" style="2" customWidth="1"/>
    <col min="8706" max="8732" width="7.5703125" style="2" customWidth="1"/>
    <col min="8733" max="8950" width="9.140625" style="2" customWidth="1"/>
    <col min="8951" max="8951" width="38.85546875" style="2" customWidth="1"/>
    <col min="8952" max="8960" width="7.5703125" style="2"/>
    <col min="8961" max="8961" width="38.85546875" style="2" customWidth="1"/>
    <col min="8962" max="8988" width="7.5703125" style="2" customWidth="1"/>
    <col min="8989" max="9206" width="9.140625" style="2" customWidth="1"/>
    <col min="9207" max="9207" width="38.85546875" style="2" customWidth="1"/>
    <col min="9208" max="9216" width="7.5703125" style="2"/>
    <col min="9217" max="9217" width="38.85546875" style="2" customWidth="1"/>
    <col min="9218" max="9244" width="7.5703125" style="2" customWidth="1"/>
    <col min="9245" max="9462" width="9.140625" style="2" customWidth="1"/>
    <col min="9463" max="9463" width="38.85546875" style="2" customWidth="1"/>
    <col min="9464" max="9472" width="7.5703125" style="2"/>
    <col min="9473" max="9473" width="38.85546875" style="2" customWidth="1"/>
    <col min="9474" max="9500" width="7.5703125" style="2" customWidth="1"/>
    <col min="9501" max="9718" width="9.140625" style="2" customWidth="1"/>
    <col min="9719" max="9719" width="38.85546875" style="2" customWidth="1"/>
    <col min="9720" max="9728" width="7.5703125" style="2"/>
    <col min="9729" max="9729" width="38.85546875" style="2" customWidth="1"/>
    <col min="9730" max="9756" width="7.5703125" style="2" customWidth="1"/>
    <col min="9757" max="9974" width="9.140625" style="2" customWidth="1"/>
    <col min="9975" max="9975" width="38.85546875" style="2" customWidth="1"/>
    <col min="9976" max="9984" width="7.5703125" style="2"/>
    <col min="9985" max="9985" width="38.85546875" style="2" customWidth="1"/>
    <col min="9986" max="10012" width="7.5703125" style="2" customWidth="1"/>
    <col min="10013" max="10230" width="9.140625" style="2" customWidth="1"/>
    <col min="10231" max="10231" width="38.85546875" style="2" customWidth="1"/>
    <col min="10232" max="10240" width="7.5703125" style="2"/>
    <col min="10241" max="10241" width="38.85546875" style="2" customWidth="1"/>
    <col min="10242" max="10268" width="7.5703125" style="2" customWidth="1"/>
    <col min="10269" max="10486" width="9.140625" style="2" customWidth="1"/>
    <col min="10487" max="10487" width="38.85546875" style="2" customWidth="1"/>
    <col min="10488" max="10496" width="7.5703125" style="2"/>
    <col min="10497" max="10497" width="38.85546875" style="2" customWidth="1"/>
    <col min="10498" max="10524" width="7.5703125" style="2" customWidth="1"/>
    <col min="10525" max="10742" width="9.140625" style="2" customWidth="1"/>
    <col min="10743" max="10743" width="38.85546875" style="2" customWidth="1"/>
    <col min="10744" max="10752" width="7.5703125" style="2"/>
    <col min="10753" max="10753" width="38.85546875" style="2" customWidth="1"/>
    <col min="10754" max="10780" width="7.5703125" style="2" customWidth="1"/>
    <col min="10781" max="10998" width="9.140625" style="2" customWidth="1"/>
    <col min="10999" max="10999" width="38.85546875" style="2" customWidth="1"/>
    <col min="11000" max="11008" width="7.5703125" style="2"/>
    <col min="11009" max="11009" width="38.85546875" style="2" customWidth="1"/>
    <col min="11010" max="11036" width="7.5703125" style="2" customWidth="1"/>
    <col min="11037" max="11254" width="9.140625" style="2" customWidth="1"/>
    <col min="11255" max="11255" width="38.85546875" style="2" customWidth="1"/>
    <col min="11256" max="11264" width="7.5703125" style="2"/>
    <col min="11265" max="11265" width="38.85546875" style="2" customWidth="1"/>
    <col min="11266" max="11292" width="7.5703125" style="2" customWidth="1"/>
    <col min="11293" max="11510" width="9.140625" style="2" customWidth="1"/>
    <col min="11511" max="11511" width="38.85546875" style="2" customWidth="1"/>
    <col min="11512" max="11520" width="7.5703125" style="2"/>
    <col min="11521" max="11521" width="38.85546875" style="2" customWidth="1"/>
    <col min="11522" max="11548" width="7.5703125" style="2" customWidth="1"/>
    <col min="11549" max="11766" width="9.140625" style="2" customWidth="1"/>
    <col min="11767" max="11767" width="38.85546875" style="2" customWidth="1"/>
    <col min="11768" max="11776" width="7.5703125" style="2"/>
    <col min="11777" max="11777" width="38.85546875" style="2" customWidth="1"/>
    <col min="11778" max="11804" width="7.5703125" style="2" customWidth="1"/>
    <col min="11805" max="12022" width="9.140625" style="2" customWidth="1"/>
    <col min="12023" max="12023" width="38.85546875" style="2" customWidth="1"/>
    <col min="12024" max="12032" width="7.5703125" style="2"/>
    <col min="12033" max="12033" width="38.85546875" style="2" customWidth="1"/>
    <col min="12034" max="12060" width="7.5703125" style="2" customWidth="1"/>
    <col min="12061" max="12278" width="9.140625" style="2" customWidth="1"/>
    <col min="12279" max="12279" width="38.85546875" style="2" customWidth="1"/>
    <col min="12280" max="12288" width="7.5703125" style="2"/>
    <col min="12289" max="12289" width="38.85546875" style="2" customWidth="1"/>
    <col min="12290" max="12316" width="7.5703125" style="2" customWidth="1"/>
    <col min="12317" max="12534" width="9.140625" style="2" customWidth="1"/>
    <col min="12535" max="12535" width="38.85546875" style="2" customWidth="1"/>
    <col min="12536" max="12544" width="7.5703125" style="2"/>
    <col min="12545" max="12545" width="38.85546875" style="2" customWidth="1"/>
    <col min="12546" max="12572" width="7.5703125" style="2" customWidth="1"/>
    <col min="12573" max="12790" width="9.140625" style="2" customWidth="1"/>
    <col min="12791" max="12791" width="38.85546875" style="2" customWidth="1"/>
    <col min="12792" max="12800" width="7.5703125" style="2"/>
    <col min="12801" max="12801" width="38.85546875" style="2" customWidth="1"/>
    <col min="12802" max="12828" width="7.5703125" style="2" customWidth="1"/>
    <col min="12829" max="13046" width="9.140625" style="2" customWidth="1"/>
    <col min="13047" max="13047" width="38.85546875" style="2" customWidth="1"/>
    <col min="13048" max="13056" width="7.5703125" style="2"/>
    <col min="13057" max="13057" width="38.85546875" style="2" customWidth="1"/>
    <col min="13058" max="13084" width="7.5703125" style="2" customWidth="1"/>
    <col min="13085" max="13302" width="9.140625" style="2" customWidth="1"/>
    <col min="13303" max="13303" width="38.85546875" style="2" customWidth="1"/>
    <col min="13304" max="13312" width="7.5703125" style="2"/>
    <col min="13313" max="13313" width="38.85546875" style="2" customWidth="1"/>
    <col min="13314" max="13340" width="7.5703125" style="2" customWidth="1"/>
    <col min="13341" max="13558" width="9.140625" style="2" customWidth="1"/>
    <col min="13559" max="13559" width="38.85546875" style="2" customWidth="1"/>
    <col min="13560" max="13568" width="7.5703125" style="2"/>
    <col min="13569" max="13569" width="38.85546875" style="2" customWidth="1"/>
    <col min="13570" max="13596" width="7.5703125" style="2" customWidth="1"/>
    <col min="13597" max="13814" width="9.140625" style="2" customWidth="1"/>
    <col min="13815" max="13815" width="38.85546875" style="2" customWidth="1"/>
    <col min="13816" max="13824" width="7.5703125" style="2"/>
    <col min="13825" max="13825" width="38.85546875" style="2" customWidth="1"/>
    <col min="13826" max="13852" width="7.5703125" style="2" customWidth="1"/>
    <col min="13853" max="14070" width="9.140625" style="2" customWidth="1"/>
    <col min="14071" max="14071" width="38.85546875" style="2" customWidth="1"/>
    <col min="14072" max="14080" width="7.5703125" style="2"/>
    <col min="14081" max="14081" width="38.85546875" style="2" customWidth="1"/>
    <col min="14082" max="14108" width="7.5703125" style="2" customWidth="1"/>
    <col min="14109" max="14326" width="9.140625" style="2" customWidth="1"/>
    <col min="14327" max="14327" width="38.85546875" style="2" customWidth="1"/>
    <col min="14328" max="14336" width="7.5703125" style="2"/>
    <col min="14337" max="14337" width="38.85546875" style="2" customWidth="1"/>
    <col min="14338" max="14364" width="7.5703125" style="2" customWidth="1"/>
    <col min="14365" max="14582" width="9.140625" style="2" customWidth="1"/>
    <col min="14583" max="14583" width="38.85546875" style="2" customWidth="1"/>
    <col min="14584" max="14592" width="7.5703125" style="2"/>
    <col min="14593" max="14593" width="38.85546875" style="2" customWidth="1"/>
    <col min="14594" max="14620" width="7.5703125" style="2" customWidth="1"/>
    <col min="14621" max="14838" width="9.140625" style="2" customWidth="1"/>
    <col min="14839" max="14839" width="38.85546875" style="2" customWidth="1"/>
    <col min="14840" max="14848" width="7.5703125" style="2"/>
    <col min="14849" max="14849" width="38.85546875" style="2" customWidth="1"/>
    <col min="14850" max="14876" width="7.5703125" style="2" customWidth="1"/>
    <col min="14877" max="15094" width="9.140625" style="2" customWidth="1"/>
    <col min="15095" max="15095" width="38.85546875" style="2" customWidth="1"/>
    <col min="15096" max="15104" width="7.5703125" style="2"/>
    <col min="15105" max="15105" width="38.85546875" style="2" customWidth="1"/>
    <col min="15106" max="15132" width="7.5703125" style="2" customWidth="1"/>
    <col min="15133" max="15350" width="9.140625" style="2" customWidth="1"/>
    <col min="15351" max="15351" width="38.85546875" style="2" customWidth="1"/>
    <col min="15352" max="15360" width="7.5703125" style="2"/>
    <col min="15361" max="15361" width="38.85546875" style="2" customWidth="1"/>
    <col min="15362" max="15388" width="7.5703125" style="2" customWidth="1"/>
    <col min="15389" max="15606" width="9.140625" style="2" customWidth="1"/>
    <col min="15607" max="15607" width="38.85546875" style="2" customWidth="1"/>
    <col min="15608" max="15616" width="7.5703125" style="2"/>
    <col min="15617" max="15617" width="38.85546875" style="2" customWidth="1"/>
    <col min="15618" max="15644" width="7.5703125" style="2" customWidth="1"/>
    <col min="15645" max="15862" width="9.140625" style="2" customWidth="1"/>
    <col min="15863" max="15863" width="38.85546875" style="2" customWidth="1"/>
    <col min="15864" max="15872" width="7.5703125" style="2"/>
    <col min="15873" max="15873" width="38.85546875" style="2" customWidth="1"/>
    <col min="15874" max="15900" width="7.5703125" style="2" customWidth="1"/>
    <col min="15901" max="16118" width="9.140625" style="2" customWidth="1"/>
    <col min="16119" max="16119" width="38.85546875" style="2" customWidth="1"/>
    <col min="16120" max="16128" width="7.5703125" style="2"/>
    <col min="16129" max="16129" width="38.85546875" style="2" customWidth="1"/>
    <col min="16130" max="16156" width="7.5703125" style="2" customWidth="1"/>
    <col min="16157" max="16374" width="9.140625" style="2" customWidth="1"/>
    <col min="16375" max="16375" width="38.85546875" style="2" customWidth="1"/>
    <col min="16376" max="16384" width="7.5703125" style="2"/>
  </cols>
  <sheetData>
    <row r="2" spans="1:37" ht="12.75" x14ac:dyDescent="0.2">
      <c r="A2" s="170">
        <v>1</v>
      </c>
      <c r="B2" s="170">
        <f t="shared" ref="B2:AK2" si="0">A2+1</f>
        <v>2</v>
      </c>
      <c r="C2" s="170">
        <f t="shared" si="0"/>
        <v>3</v>
      </c>
      <c r="D2" s="170">
        <f t="shared" si="0"/>
        <v>4</v>
      </c>
      <c r="E2" s="170">
        <f t="shared" si="0"/>
        <v>5</v>
      </c>
      <c r="F2" s="170">
        <f t="shared" si="0"/>
        <v>6</v>
      </c>
      <c r="G2" s="170">
        <f t="shared" si="0"/>
        <v>7</v>
      </c>
      <c r="H2" s="170">
        <f t="shared" si="0"/>
        <v>8</v>
      </c>
      <c r="I2" s="170">
        <f t="shared" si="0"/>
        <v>9</v>
      </c>
      <c r="J2" s="170">
        <f t="shared" si="0"/>
        <v>10</v>
      </c>
      <c r="K2" s="170">
        <f t="shared" si="0"/>
        <v>11</v>
      </c>
      <c r="L2" s="170">
        <f t="shared" si="0"/>
        <v>12</v>
      </c>
      <c r="M2" s="170">
        <f t="shared" si="0"/>
        <v>13</v>
      </c>
      <c r="N2" s="170">
        <f t="shared" si="0"/>
        <v>14</v>
      </c>
      <c r="O2" s="170">
        <f t="shared" si="0"/>
        <v>15</v>
      </c>
      <c r="P2" s="170">
        <f t="shared" si="0"/>
        <v>16</v>
      </c>
      <c r="Q2" s="170">
        <f t="shared" si="0"/>
        <v>17</v>
      </c>
      <c r="R2" s="170">
        <f t="shared" si="0"/>
        <v>18</v>
      </c>
      <c r="S2" s="170">
        <f t="shared" si="0"/>
        <v>19</v>
      </c>
      <c r="T2" s="170">
        <f t="shared" si="0"/>
        <v>20</v>
      </c>
      <c r="U2" s="170">
        <f t="shared" si="0"/>
        <v>21</v>
      </c>
      <c r="V2" s="170">
        <f t="shared" si="0"/>
        <v>22</v>
      </c>
      <c r="W2" s="170">
        <f t="shared" si="0"/>
        <v>23</v>
      </c>
      <c r="X2" s="170">
        <f t="shared" si="0"/>
        <v>24</v>
      </c>
      <c r="Y2" s="170">
        <f t="shared" si="0"/>
        <v>25</v>
      </c>
      <c r="Z2" s="170">
        <f t="shared" si="0"/>
        <v>26</v>
      </c>
      <c r="AA2" s="170">
        <f t="shared" si="0"/>
        <v>27</v>
      </c>
      <c r="AB2" s="170">
        <f t="shared" si="0"/>
        <v>28</v>
      </c>
      <c r="AC2" s="170">
        <f t="shared" si="0"/>
        <v>29</v>
      </c>
      <c r="AD2" s="170">
        <f t="shared" si="0"/>
        <v>30</v>
      </c>
      <c r="AE2" s="170">
        <f t="shared" si="0"/>
        <v>31</v>
      </c>
      <c r="AF2" s="170">
        <f t="shared" si="0"/>
        <v>32</v>
      </c>
      <c r="AG2" s="170">
        <f t="shared" si="0"/>
        <v>33</v>
      </c>
      <c r="AH2" s="170">
        <f t="shared" si="0"/>
        <v>34</v>
      </c>
      <c r="AI2" s="170">
        <f t="shared" si="0"/>
        <v>35</v>
      </c>
      <c r="AJ2" s="170">
        <f t="shared" si="0"/>
        <v>36</v>
      </c>
      <c r="AK2" s="170">
        <f t="shared" si="0"/>
        <v>37</v>
      </c>
    </row>
    <row r="3" spans="1:37" ht="12.75" x14ac:dyDescent="0.2">
      <c r="A3" s="170"/>
      <c r="B3" s="170" t="s">
        <v>2</v>
      </c>
      <c r="C3" s="170"/>
      <c r="D3" s="170"/>
      <c r="E3" s="170"/>
      <c r="F3" s="170"/>
      <c r="G3" s="170"/>
      <c r="H3" s="170"/>
      <c r="I3" s="170"/>
      <c r="J3" s="170"/>
      <c r="K3" s="170"/>
      <c r="L3" s="170"/>
      <c r="M3" s="170"/>
      <c r="N3" s="170" t="s">
        <v>6</v>
      </c>
      <c r="O3" s="170"/>
      <c r="P3" s="170"/>
      <c r="Q3" s="170"/>
      <c r="R3" s="170"/>
      <c r="S3" s="170"/>
      <c r="T3" s="170"/>
      <c r="U3" s="170"/>
      <c r="V3" s="170"/>
      <c r="W3" s="170"/>
      <c r="X3" s="170"/>
      <c r="Y3" s="170"/>
      <c r="Z3" s="170" t="s">
        <v>5</v>
      </c>
      <c r="AA3" s="170"/>
      <c r="AB3" s="170"/>
      <c r="AC3" s="170"/>
      <c r="AD3" s="170"/>
      <c r="AE3" s="170"/>
      <c r="AF3" s="170"/>
      <c r="AG3" s="170"/>
      <c r="AH3" s="170"/>
      <c r="AI3" s="170"/>
      <c r="AJ3" s="170"/>
      <c r="AK3" s="170"/>
    </row>
    <row r="4" spans="1:37" ht="90" x14ac:dyDescent="0.2">
      <c r="A4" s="414" t="s">
        <v>249</v>
      </c>
      <c r="B4" s="415" t="s">
        <v>210</v>
      </c>
      <c r="C4" s="415" t="s">
        <v>250</v>
      </c>
      <c r="D4" s="415" t="s">
        <v>251</v>
      </c>
      <c r="E4" s="415" t="s">
        <v>252</v>
      </c>
      <c r="F4" s="416" t="s">
        <v>253</v>
      </c>
      <c r="G4" s="415" t="s">
        <v>254</v>
      </c>
      <c r="H4" s="415" t="s">
        <v>255</v>
      </c>
      <c r="I4" s="415" t="s">
        <v>256</v>
      </c>
      <c r="J4" s="415" t="s">
        <v>257</v>
      </c>
      <c r="K4" s="416" t="s">
        <v>258</v>
      </c>
      <c r="L4" s="415" t="s">
        <v>259</v>
      </c>
      <c r="M4" s="417" t="s">
        <v>260</v>
      </c>
      <c r="N4" s="415" t="s">
        <v>210</v>
      </c>
      <c r="O4" s="415" t="s">
        <v>250</v>
      </c>
      <c r="P4" s="415" t="s">
        <v>251</v>
      </c>
      <c r="Q4" s="415" t="s">
        <v>252</v>
      </c>
      <c r="R4" s="416" t="s">
        <v>253</v>
      </c>
      <c r="S4" s="415" t="s">
        <v>254</v>
      </c>
      <c r="T4" s="415" t="s">
        <v>255</v>
      </c>
      <c r="U4" s="415" t="s">
        <v>256</v>
      </c>
      <c r="V4" s="415" t="s">
        <v>257</v>
      </c>
      <c r="W4" s="416" t="s">
        <v>258</v>
      </c>
      <c r="X4" s="415" t="s">
        <v>259</v>
      </c>
      <c r="Y4" s="417" t="s">
        <v>260</v>
      </c>
      <c r="Z4" s="415" t="s">
        <v>210</v>
      </c>
      <c r="AA4" s="415" t="s">
        <v>250</v>
      </c>
      <c r="AB4" s="415" t="s">
        <v>251</v>
      </c>
      <c r="AC4" s="415" t="s">
        <v>252</v>
      </c>
      <c r="AD4" s="416" t="s">
        <v>253</v>
      </c>
      <c r="AE4" s="415" t="s">
        <v>254</v>
      </c>
      <c r="AF4" s="415" t="s">
        <v>255</v>
      </c>
      <c r="AG4" s="415" t="s">
        <v>256</v>
      </c>
      <c r="AH4" s="415" t="s">
        <v>257</v>
      </c>
      <c r="AI4" s="416" t="s">
        <v>258</v>
      </c>
      <c r="AJ4" s="415" t="s">
        <v>259</v>
      </c>
      <c r="AK4" s="417" t="s">
        <v>260</v>
      </c>
    </row>
    <row r="5" spans="1:37" ht="12" x14ac:dyDescent="0.2">
      <c r="A5" s="425" t="s">
        <v>182</v>
      </c>
      <c r="B5" s="426">
        <v>331343</v>
      </c>
      <c r="C5" s="427">
        <v>54.3</v>
      </c>
      <c r="D5" s="427">
        <v>41.3</v>
      </c>
      <c r="E5" s="427">
        <v>42.2</v>
      </c>
      <c r="F5" s="427">
        <v>42.6</v>
      </c>
      <c r="G5" s="427">
        <v>44</v>
      </c>
      <c r="H5" s="427">
        <v>87.8</v>
      </c>
      <c r="I5" s="427">
        <v>84.6</v>
      </c>
      <c r="J5" s="427">
        <v>84.8</v>
      </c>
      <c r="K5" s="427">
        <v>87.7</v>
      </c>
      <c r="L5" s="427">
        <v>88.1</v>
      </c>
      <c r="M5" s="427">
        <v>96.7</v>
      </c>
      <c r="N5" s="426">
        <v>317490</v>
      </c>
      <c r="O5" s="428">
        <v>63.9</v>
      </c>
      <c r="P5" s="428">
        <v>50.1</v>
      </c>
      <c r="Q5" s="428">
        <v>50.7</v>
      </c>
      <c r="R5" s="428">
        <v>51.2</v>
      </c>
      <c r="S5" s="428">
        <v>52.1</v>
      </c>
      <c r="T5" s="428">
        <v>92.5</v>
      </c>
      <c r="U5" s="428">
        <v>90.3</v>
      </c>
      <c r="V5" s="428">
        <v>90.4</v>
      </c>
      <c r="W5" s="428">
        <v>92.2</v>
      </c>
      <c r="X5" s="428">
        <v>92.4</v>
      </c>
      <c r="Y5" s="428">
        <v>98.1</v>
      </c>
      <c r="Z5" s="426">
        <v>648833</v>
      </c>
      <c r="AA5" s="428">
        <v>59</v>
      </c>
      <c r="AB5" s="428">
        <v>45.6</v>
      </c>
      <c r="AC5" s="428">
        <v>46.4</v>
      </c>
      <c r="AD5" s="428">
        <v>46.8</v>
      </c>
      <c r="AE5" s="428">
        <v>47.9</v>
      </c>
      <c r="AF5" s="428">
        <v>90.1</v>
      </c>
      <c r="AG5" s="428">
        <v>87.4</v>
      </c>
      <c r="AH5" s="428">
        <v>87.5</v>
      </c>
      <c r="AI5" s="428">
        <v>89.9</v>
      </c>
      <c r="AJ5" s="428">
        <v>90.2</v>
      </c>
      <c r="AK5" s="428">
        <v>97.3</v>
      </c>
    </row>
    <row r="6" spans="1:37" ht="12" x14ac:dyDescent="0.2">
      <c r="A6" s="429" t="s">
        <v>183</v>
      </c>
      <c r="B6" s="426">
        <v>334369</v>
      </c>
      <c r="C6" s="427">
        <v>57</v>
      </c>
      <c r="D6" s="427">
        <v>41.9</v>
      </c>
      <c r="E6" s="427">
        <v>43.7</v>
      </c>
      <c r="F6" s="427">
        <v>43</v>
      </c>
      <c r="G6" s="427">
        <v>45.9</v>
      </c>
      <c r="H6" s="427">
        <v>88.8</v>
      </c>
      <c r="I6" s="427">
        <v>84.5</v>
      </c>
      <c r="J6" s="427">
        <v>84.7</v>
      </c>
      <c r="K6" s="427">
        <v>86.9</v>
      </c>
      <c r="L6" s="427">
        <v>87.9</v>
      </c>
      <c r="M6" s="427">
        <v>97.4</v>
      </c>
      <c r="N6" s="426">
        <v>320777</v>
      </c>
      <c r="O6" s="428">
        <v>66</v>
      </c>
      <c r="P6" s="428">
        <v>51</v>
      </c>
      <c r="Q6" s="428">
        <v>52.3</v>
      </c>
      <c r="R6" s="428">
        <v>52</v>
      </c>
      <c r="S6" s="428">
        <v>53.9</v>
      </c>
      <c r="T6" s="428">
        <v>93.1</v>
      </c>
      <c r="U6" s="428">
        <v>89.9</v>
      </c>
      <c r="V6" s="428">
        <v>90.1</v>
      </c>
      <c r="W6" s="428">
        <v>91.2</v>
      </c>
      <c r="X6" s="428">
        <v>92.2</v>
      </c>
      <c r="Y6" s="428">
        <v>98.7</v>
      </c>
      <c r="Z6" s="426">
        <v>655146</v>
      </c>
      <c r="AA6" s="428">
        <v>61.4</v>
      </c>
      <c r="AB6" s="428">
        <v>46.3</v>
      </c>
      <c r="AC6" s="428">
        <v>47.9</v>
      </c>
      <c r="AD6" s="428">
        <v>47.4</v>
      </c>
      <c r="AE6" s="428">
        <v>49.8</v>
      </c>
      <c r="AF6" s="428">
        <v>90.9</v>
      </c>
      <c r="AG6" s="428">
        <v>87.1</v>
      </c>
      <c r="AH6" s="428">
        <v>87.3</v>
      </c>
      <c r="AI6" s="428">
        <v>89</v>
      </c>
      <c r="AJ6" s="428">
        <v>90</v>
      </c>
      <c r="AK6" s="428">
        <v>98</v>
      </c>
    </row>
    <row r="7" spans="1:37" ht="12" x14ac:dyDescent="0.2">
      <c r="A7" s="429" t="s">
        <v>184</v>
      </c>
      <c r="B7" s="426">
        <v>334245</v>
      </c>
      <c r="C7" s="430">
        <v>60.9</v>
      </c>
      <c r="D7" s="430">
        <v>43.2</v>
      </c>
      <c r="E7" s="430">
        <v>46.2</v>
      </c>
      <c r="F7" s="431">
        <v>44</v>
      </c>
      <c r="G7" s="430">
        <v>48.3</v>
      </c>
      <c r="H7" s="430">
        <v>89.6</v>
      </c>
      <c r="I7" s="430">
        <v>84.8</v>
      </c>
      <c r="J7" s="430">
        <v>85.1</v>
      </c>
      <c r="K7" s="431">
        <v>87.3</v>
      </c>
      <c r="L7" s="430">
        <v>88.2</v>
      </c>
      <c r="M7" s="430">
        <v>98.1</v>
      </c>
      <c r="N7" s="426">
        <v>318838</v>
      </c>
      <c r="O7" s="432">
        <v>69.900000000000006</v>
      </c>
      <c r="P7" s="432">
        <v>52.3</v>
      </c>
      <c r="Q7" s="432">
        <v>54.4</v>
      </c>
      <c r="R7" s="433">
        <v>53</v>
      </c>
      <c r="S7" s="432">
        <v>55.9</v>
      </c>
      <c r="T7" s="432">
        <v>93.6</v>
      </c>
      <c r="U7" s="432">
        <v>90.1</v>
      </c>
      <c r="V7" s="432">
        <v>90.3</v>
      </c>
      <c r="W7" s="433">
        <v>91.8</v>
      </c>
      <c r="X7" s="432">
        <v>92.3</v>
      </c>
      <c r="Y7" s="432">
        <v>99.1</v>
      </c>
      <c r="Z7" s="426">
        <v>653083</v>
      </c>
      <c r="AA7" s="432">
        <v>65.3</v>
      </c>
      <c r="AB7" s="432">
        <v>47.6</v>
      </c>
      <c r="AC7" s="432">
        <v>50.2</v>
      </c>
      <c r="AD7" s="433">
        <v>48.4</v>
      </c>
      <c r="AE7" s="432">
        <v>52</v>
      </c>
      <c r="AF7" s="432">
        <v>91.6</v>
      </c>
      <c r="AG7" s="432">
        <v>87.4</v>
      </c>
      <c r="AH7" s="432">
        <v>87.6</v>
      </c>
      <c r="AI7" s="433">
        <v>89.5</v>
      </c>
      <c r="AJ7" s="432">
        <v>90.2</v>
      </c>
      <c r="AK7" s="432">
        <v>98.6</v>
      </c>
    </row>
    <row r="8" spans="1:37" ht="12" x14ac:dyDescent="0.2">
      <c r="A8" s="429" t="s">
        <v>186</v>
      </c>
      <c r="B8" s="426">
        <v>324890</v>
      </c>
      <c r="C8" s="431">
        <v>65.8</v>
      </c>
      <c r="D8" s="431">
        <v>45.7</v>
      </c>
      <c r="E8" s="431">
        <v>48.9</v>
      </c>
      <c r="F8" s="431">
        <v>46.3</v>
      </c>
      <c r="G8" s="431">
        <v>50.8</v>
      </c>
      <c r="H8" s="431">
        <v>90.4</v>
      </c>
      <c r="I8" s="431">
        <v>85.8</v>
      </c>
      <c r="J8" s="431">
        <v>86.1</v>
      </c>
      <c r="K8" s="431">
        <v>88</v>
      </c>
      <c r="L8" s="431">
        <v>88.9</v>
      </c>
      <c r="M8" s="431">
        <v>98.3</v>
      </c>
      <c r="N8" s="426">
        <v>309606</v>
      </c>
      <c r="O8" s="433">
        <v>74.5</v>
      </c>
      <c r="P8" s="433">
        <v>54.1</v>
      </c>
      <c r="Q8" s="433">
        <v>56.6</v>
      </c>
      <c r="R8" s="433">
        <v>54.7</v>
      </c>
      <c r="S8" s="433">
        <v>57.8</v>
      </c>
      <c r="T8" s="433">
        <v>94.4</v>
      </c>
      <c r="U8" s="433">
        <v>90.8</v>
      </c>
      <c r="V8" s="433">
        <v>91</v>
      </c>
      <c r="W8" s="433">
        <v>92.2</v>
      </c>
      <c r="X8" s="433">
        <v>92.8</v>
      </c>
      <c r="Y8" s="433">
        <v>99.5</v>
      </c>
      <c r="Z8" s="426">
        <v>634496</v>
      </c>
      <c r="AA8" s="433">
        <v>70</v>
      </c>
      <c r="AB8" s="433">
        <v>49.8</v>
      </c>
      <c r="AC8" s="433">
        <v>52.7</v>
      </c>
      <c r="AD8" s="433">
        <v>50.4</v>
      </c>
      <c r="AE8" s="433">
        <v>54.2</v>
      </c>
      <c r="AF8" s="433">
        <v>92.3</v>
      </c>
      <c r="AG8" s="433">
        <v>88.3</v>
      </c>
      <c r="AH8" s="433">
        <v>88.5</v>
      </c>
      <c r="AI8" s="433">
        <v>90.1</v>
      </c>
      <c r="AJ8" s="433">
        <v>90.8</v>
      </c>
      <c r="AK8" s="433">
        <v>98.9</v>
      </c>
    </row>
    <row r="9" spans="1:37" ht="12" x14ac:dyDescent="0.2">
      <c r="A9" s="429" t="s">
        <v>191</v>
      </c>
      <c r="B9" s="434">
        <v>328005</v>
      </c>
      <c r="C9" s="435">
        <v>71.3</v>
      </c>
      <c r="D9" s="435">
        <v>49.2</v>
      </c>
      <c r="E9" s="435">
        <v>52.3</v>
      </c>
      <c r="F9" s="435">
        <v>49.8</v>
      </c>
      <c r="G9" s="435">
        <v>53.9</v>
      </c>
      <c r="H9" s="435">
        <v>90.9</v>
      </c>
      <c r="I9" s="435">
        <v>86.4</v>
      </c>
      <c r="J9" s="435">
        <v>86.8</v>
      </c>
      <c r="K9" s="435">
        <v>88.3</v>
      </c>
      <c r="L9" s="435">
        <v>89.3</v>
      </c>
      <c r="M9" s="435">
        <v>98.5</v>
      </c>
      <c r="N9" s="434">
        <v>311258</v>
      </c>
      <c r="O9" s="436">
        <v>79.599999999999994</v>
      </c>
      <c r="P9" s="436">
        <v>57.9</v>
      </c>
      <c r="Q9" s="436">
        <v>60.1</v>
      </c>
      <c r="R9" s="436">
        <v>58.4</v>
      </c>
      <c r="S9" s="436">
        <v>61.1</v>
      </c>
      <c r="T9" s="436">
        <v>94.7</v>
      </c>
      <c r="U9" s="436">
        <v>91.1</v>
      </c>
      <c r="V9" s="436">
        <v>91.3</v>
      </c>
      <c r="W9" s="436">
        <v>92.4</v>
      </c>
      <c r="X9" s="436">
        <v>93.1</v>
      </c>
      <c r="Y9" s="436">
        <v>99.6</v>
      </c>
      <c r="Z9" s="437">
        <v>639263</v>
      </c>
      <c r="AA9" s="438">
        <v>75.3</v>
      </c>
      <c r="AB9" s="438">
        <v>53.4</v>
      </c>
      <c r="AC9" s="438">
        <v>56.1</v>
      </c>
      <c r="AD9" s="436">
        <v>54</v>
      </c>
      <c r="AE9" s="438">
        <v>57.4</v>
      </c>
      <c r="AF9" s="438">
        <v>92.8</v>
      </c>
      <c r="AG9" s="438">
        <v>88.7</v>
      </c>
      <c r="AH9" s="438">
        <v>89</v>
      </c>
      <c r="AI9" s="436">
        <v>90.3</v>
      </c>
      <c r="AJ9" s="438">
        <v>91.2</v>
      </c>
      <c r="AK9" s="438">
        <v>99</v>
      </c>
    </row>
    <row r="10" spans="1:37" ht="13.5" x14ac:dyDescent="0.2">
      <c r="A10" s="429" t="s">
        <v>261</v>
      </c>
      <c r="B10" s="434">
        <v>328005</v>
      </c>
      <c r="C10" s="435">
        <v>71.400000000000006</v>
      </c>
      <c r="D10" s="435">
        <v>49.3</v>
      </c>
      <c r="E10" s="435">
        <v>52.4</v>
      </c>
      <c r="F10" s="439">
        <v>49.9</v>
      </c>
      <c r="G10" s="435">
        <v>54</v>
      </c>
      <c r="H10" s="435">
        <v>91.1</v>
      </c>
      <c r="I10" s="435">
        <v>86.5</v>
      </c>
      <c r="J10" s="435">
        <v>86.8</v>
      </c>
      <c r="K10" s="439">
        <v>88.4</v>
      </c>
      <c r="L10" s="435">
        <v>89.4</v>
      </c>
      <c r="M10" s="435">
        <v>98.6</v>
      </c>
      <c r="N10" s="434">
        <v>311258</v>
      </c>
      <c r="O10" s="436">
        <v>79.7</v>
      </c>
      <c r="P10" s="436">
        <v>57.9</v>
      </c>
      <c r="Q10" s="436">
        <v>60.1</v>
      </c>
      <c r="R10" s="436">
        <v>58.4</v>
      </c>
      <c r="S10" s="436">
        <v>61.2</v>
      </c>
      <c r="T10" s="436">
        <v>94.8</v>
      </c>
      <c r="U10" s="436">
        <v>91.2</v>
      </c>
      <c r="V10" s="436">
        <v>91.4</v>
      </c>
      <c r="W10" s="436">
        <v>92.5</v>
      </c>
      <c r="X10" s="436">
        <v>93.1</v>
      </c>
      <c r="Y10" s="436">
        <v>99.6</v>
      </c>
      <c r="Z10" s="434">
        <v>639263</v>
      </c>
      <c r="AA10" s="436">
        <v>75.400000000000006</v>
      </c>
      <c r="AB10" s="436">
        <v>53.5</v>
      </c>
      <c r="AC10" s="436">
        <v>56.2</v>
      </c>
      <c r="AD10" s="436">
        <v>54</v>
      </c>
      <c r="AE10" s="436">
        <v>57.5</v>
      </c>
      <c r="AF10" s="436">
        <v>92.9</v>
      </c>
      <c r="AG10" s="436">
        <v>88.8</v>
      </c>
      <c r="AH10" s="436">
        <v>89.1</v>
      </c>
      <c r="AI10" s="436">
        <v>90.4</v>
      </c>
      <c r="AJ10" s="436">
        <v>91.2</v>
      </c>
      <c r="AK10" s="436">
        <v>99.1</v>
      </c>
    </row>
    <row r="11" spans="1:37" ht="12" x14ac:dyDescent="0.2">
      <c r="A11" s="429" t="s">
        <v>188</v>
      </c>
      <c r="B11" s="434">
        <v>321415</v>
      </c>
      <c r="C11" s="435">
        <v>75.900000000000006</v>
      </c>
      <c r="D11" s="435">
        <v>55.3</v>
      </c>
      <c r="E11" s="435">
        <v>57.8</v>
      </c>
      <c r="F11" s="435">
        <v>56</v>
      </c>
      <c r="G11" s="435">
        <v>59.1</v>
      </c>
      <c r="H11" s="435">
        <v>92.1</v>
      </c>
      <c r="I11" s="435">
        <v>90.6</v>
      </c>
      <c r="J11" s="435">
        <v>90.8</v>
      </c>
      <c r="K11" s="435">
        <v>92.3</v>
      </c>
      <c r="L11" s="435">
        <v>93.2</v>
      </c>
      <c r="M11" s="435">
        <v>98.9</v>
      </c>
      <c r="N11" s="434">
        <v>305678</v>
      </c>
      <c r="O11" s="436">
        <v>83.5</v>
      </c>
      <c r="P11" s="436">
        <v>62.9</v>
      </c>
      <c r="Q11" s="436">
        <v>64.8</v>
      </c>
      <c r="R11" s="436">
        <v>63.4</v>
      </c>
      <c r="S11" s="436">
        <v>65.599999999999994</v>
      </c>
      <c r="T11" s="436">
        <v>95.1</v>
      </c>
      <c r="U11" s="436">
        <v>94</v>
      </c>
      <c r="V11" s="436">
        <v>94.1</v>
      </c>
      <c r="W11" s="436">
        <v>95.2</v>
      </c>
      <c r="X11" s="436">
        <v>95.7</v>
      </c>
      <c r="Y11" s="436">
        <v>99.6</v>
      </c>
      <c r="Z11" s="434">
        <v>627093</v>
      </c>
      <c r="AA11" s="436">
        <v>79.599999999999994</v>
      </c>
      <c r="AB11" s="436">
        <v>59</v>
      </c>
      <c r="AC11" s="436">
        <v>61.2</v>
      </c>
      <c r="AD11" s="436">
        <v>59.6</v>
      </c>
      <c r="AE11" s="436">
        <v>62.3</v>
      </c>
      <c r="AF11" s="436">
        <v>93.6</v>
      </c>
      <c r="AG11" s="436">
        <v>92.2</v>
      </c>
      <c r="AH11" s="436">
        <v>92.4</v>
      </c>
      <c r="AI11" s="436">
        <v>93.7</v>
      </c>
      <c r="AJ11" s="436">
        <v>94.4</v>
      </c>
      <c r="AK11" s="436">
        <v>99.3</v>
      </c>
    </row>
    <row r="12" spans="1:37" ht="12" x14ac:dyDescent="0.2">
      <c r="A12" s="429" t="s">
        <v>262</v>
      </c>
      <c r="B12" s="434">
        <v>318599</v>
      </c>
      <c r="C12" s="435">
        <v>78.400000000000006</v>
      </c>
      <c r="D12" s="435">
        <v>54.7</v>
      </c>
      <c r="E12" s="435">
        <v>57</v>
      </c>
      <c r="F12" s="439">
        <v>55.4</v>
      </c>
      <c r="G12" s="439">
        <v>58.2</v>
      </c>
      <c r="H12" s="439">
        <v>92.7</v>
      </c>
      <c r="I12" s="439">
        <v>90.9</v>
      </c>
      <c r="J12" s="439">
        <v>91.3</v>
      </c>
      <c r="K12" s="439">
        <v>92.3</v>
      </c>
      <c r="L12" s="439">
        <v>93.2</v>
      </c>
      <c r="M12" s="439">
        <v>99.3</v>
      </c>
      <c r="N12" s="434">
        <v>302018</v>
      </c>
      <c r="O12" s="436">
        <v>85.6</v>
      </c>
      <c r="P12" s="436">
        <v>64.400000000000006</v>
      </c>
      <c r="Q12" s="436">
        <v>65.900000000000006</v>
      </c>
      <c r="R12" s="440">
        <v>64.8</v>
      </c>
      <c r="S12" s="440">
        <v>66.599999999999994</v>
      </c>
      <c r="T12" s="440">
        <v>95.6</v>
      </c>
      <c r="U12" s="440">
        <v>94.2</v>
      </c>
      <c r="V12" s="440">
        <v>94.4</v>
      </c>
      <c r="W12" s="440">
        <v>95.1</v>
      </c>
      <c r="X12" s="440">
        <v>95.6</v>
      </c>
      <c r="Y12" s="440">
        <v>99.9</v>
      </c>
      <c r="Z12" s="434">
        <v>620617</v>
      </c>
      <c r="AA12" s="436">
        <v>81.900000000000006</v>
      </c>
      <c r="AB12" s="436">
        <v>59.4</v>
      </c>
      <c r="AC12" s="436">
        <v>61.4</v>
      </c>
      <c r="AD12" s="440">
        <v>60</v>
      </c>
      <c r="AE12" s="440">
        <v>62.3</v>
      </c>
      <c r="AF12" s="440">
        <v>94.1</v>
      </c>
      <c r="AG12" s="440">
        <v>92.5</v>
      </c>
      <c r="AH12" s="440">
        <v>92.8</v>
      </c>
      <c r="AI12" s="440">
        <v>93.6</v>
      </c>
      <c r="AJ12" s="440">
        <v>94.4</v>
      </c>
      <c r="AK12" s="440">
        <v>99.6</v>
      </c>
    </row>
    <row r="13" spans="1:37" ht="12" x14ac:dyDescent="0.2">
      <c r="A13" s="429" t="s">
        <v>190</v>
      </c>
      <c r="B13" s="441">
        <v>323885</v>
      </c>
      <c r="C13" s="442">
        <v>78.099999999999994</v>
      </c>
      <c r="D13" s="442">
        <v>53.9</v>
      </c>
      <c r="E13" s="442">
        <v>55</v>
      </c>
      <c r="F13" s="442">
        <v>54.8</v>
      </c>
      <c r="G13" s="442">
        <v>56.2</v>
      </c>
      <c r="H13" s="442">
        <v>92.9</v>
      </c>
      <c r="I13" s="442">
        <v>88.6</v>
      </c>
      <c r="J13" s="442">
        <v>88.8</v>
      </c>
      <c r="K13" s="442">
        <v>89.8</v>
      </c>
      <c r="L13" s="442">
        <v>90.4</v>
      </c>
      <c r="M13" s="442">
        <v>99.3</v>
      </c>
      <c r="N13" s="441">
        <v>308512</v>
      </c>
      <c r="O13" s="442">
        <v>85.7</v>
      </c>
      <c r="P13" s="442">
        <v>64.8</v>
      </c>
      <c r="Q13" s="442">
        <v>65.5</v>
      </c>
      <c r="R13" s="442">
        <v>65.400000000000006</v>
      </c>
      <c r="S13" s="442">
        <v>66.2</v>
      </c>
      <c r="T13" s="442">
        <v>95.9</v>
      </c>
      <c r="U13" s="442">
        <v>92.6</v>
      </c>
      <c r="V13" s="442">
        <v>92.8</v>
      </c>
      <c r="W13" s="442">
        <v>93.4</v>
      </c>
      <c r="X13" s="442">
        <v>93.8</v>
      </c>
      <c r="Y13" s="442">
        <v>100</v>
      </c>
      <c r="Z13" s="441">
        <v>632397</v>
      </c>
      <c r="AA13" s="442">
        <v>81.8</v>
      </c>
      <c r="AB13" s="442">
        <v>59.2</v>
      </c>
      <c r="AC13" s="442">
        <v>60.1</v>
      </c>
      <c r="AD13" s="442">
        <v>60</v>
      </c>
      <c r="AE13" s="442">
        <v>61.1</v>
      </c>
      <c r="AF13" s="442">
        <v>94.3</v>
      </c>
      <c r="AG13" s="442">
        <v>90.5</v>
      </c>
      <c r="AH13" s="442">
        <v>90.7</v>
      </c>
      <c r="AI13" s="442">
        <v>91.5</v>
      </c>
      <c r="AJ13" s="442">
        <v>92.1</v>
      </c>
      <c r="AK13" s="442">
        <v>99.7</v>
      </c>
    </row>
    <row r="14" spans="1:37" ht="13.5" x14ac:dyDescent="0.2">
      <c r="A14" s="429" t="s">
        <v>567</v>
      </c>
      <c r="B14" s="441">
        <v>317315</v>
      </c>
      <c r="C14" s="443">
        <v>71</v>
      </c>
      <c r="D14" s="443">
        <v>51.8</v>
      </c>
      <c r="E14" s="443">
        <v>51.9</v>
      </c>
      <c r="F14" s="443">
        <v>53.2</v>
      </c>
      <c r="G14" s="443">
        <v>53.5</v>
      </c>
      <c r="H14" s="443">
        <v>90.9</v>
      </c>
      <c r="I14" s="443">
        <v>85</v>
      </c>
      <c r="J14" s="443">
        <v>85.2</v>
      </c>
      <c r="K14" s="443">
        <v>86</v>
      </c>
      <c r="L14" s="443">
        <v>86.5</v>
      </c>
      <c r="M14" s="443">
        <v>99.2</v>
      </c>
      <c r="N14" s="441">
        <v>301270</v>
      </c>
      <c r="O14" s="444">
        <v>80.8</v>
      </c>
      <c r="P14" s="444">
        <v>62.1</v>
      </c>
      <c r="Q14" s="444">
        <v>62.3</v>
      </c>
      <c r="R14" s="444">
        <v>63</v>
      </c>
      <c r="S14" s="444">
        <v>63.2</v>
      </c>
      <c r="T14" s="444">
        <v>94.6</v>
      </c>
      <c r="U14" s="444">
        <v>88.9</v>
      </c>
      <c r="V14" s="444">
        <v>89</v>
      </c>
      <c r="W14" s="444">
        <v>89.5</v>
      </c>
      <c r="X14" s="444">
        <v>89.7</v>
      </c>
      <c r="Y14" s="444">
        <v>99.9</v>
      </c>
      <c r="Z14" s="441">
        <v>618585</v>
      </c>
      <c r="AA14" s="444">
        <v>75.8</v>
      </c>
      <c r="AB14" s="444">
        <v>56.8</v>
      </c>
      <c r="AC14" s="444">
        <v>56.9</v>
      </c>
      <c r="AD14" s="444">
        <v>58</v>
      </c>
      <c r="AE14" s="444">
        <v>58.2</v>
      </c>
      <c r="AF14" s="444">
        <v>92.7</v>
      </c>
      <c r="AG14" s="444">
        <v>86.9</v>
      </c>
      <c r="AH14" s="444">
        <v>87.1</v>
      </c>
      <c r="AI14" s="444">
        <v>87.7</v>
      </c>
      <c r="AJ14" s="444">
        <v>88.1</v>
      </c>
      <c r="AK14" s="444">
        <v>99.6</v>
      </c>
    </row>
    <row r="15" spans="1:37" ht="12" x14ac:dyDescent="0.2">
      <c r="A15" s="429" t="s">
        <v>577</v>
      </c>
      <c r="B15" s="441">
        <v>317315</v>
      </c>
      <c r="C15" s="442">
        <v>57.7</v>
      </c>
      <c r="D15" s="442">
        <v>48.2</v>
      </c>
      <c r="E15" s="442">
        <v>48.2</v>
      </c>
      <c r="F15" s="442">
        <v>50.8</v>
      </c>
      <c r="G15" s="442">
        <v>50.8</v>
      </c>
      <c r="H15" s="442">
        <v>87.3</v>
      </c>
      <c r="I15" s="442">
        <v>82.9</v>
      </c>
      <c r="J15" s="442">
        <v>82.9</v>
      </c>
      <c r="K15" s="442">
        <v>85.4</v>
      </c>
      <c r="L15" s="442">
        <v>85.4</v>
      </c>
      <c r="M15" s="442">
        <v>96.9</v>
      </c>
      <c r="N15" s="441">
        <v>301270</v>
      </c>
      <c r="O15" s="442">
        <v>70.2</v>
      </c>
      <c r="P15" s="442">
        <v>58.9</v>
      </c>
      <c r="Q15" s="442">
        <v>58.9</v>
      </c>
      <c r="R15" s="442">
        <v>60.5</v>
      </c>
      <c r="S15" s="442">
        <v>60.5</v>
      </c>
      <c r="T15" s="442">
        <v>92.2</v>
      </c>
      <c r="U15" s="442">
        <v>87.5</v>
      </c>
      <c r="V15" s="442">
        <v>87.5</v>
      </c>
      <c r="W15" s="442">
        <v>88.9</v>
      </c>
      <c r="X15" s="442">
        <v>88.9</v>
      </c>
      <c r="Y15" s="442">
        <v>98.6</v>
      </c>
      <c r="Z15" s="441">
        <v>618585</v>
      </c>
      <c r="AA15" s="442">
        <v>63.8</v>
      </c>
      <c r="AB15" s="442">
        <v>53.4</v>
      </c>
      <c r="AC15" s="442">
        <v>53.4</v>
      </c>
      <c r="AD15" s="442">
        <v>55.5</v>
      </c>
      <c r="AE15" s="442">
        <v>55.5</v>
      </c>
      <c r="AF15" s="442">
        <v>89.7</v>
      </c>
      <c r="AG15" s="442">
        <v>85.1</v>
      </c>
      <c r="AH15" s="442">
        <v>85.1</v>
      </c>
      <c r="AI15" s="442">
        <v>87.1</v>
      </c>
      <c r="AJ15" s="442">
        <v>87.1</v>
      </c>
      <c r="AK15" s="442">
        <v>97.7</v>
      </c>
    </row>
    <row r="16" spans="1:37" ht="12" x14ac:dyDescent="0.2">
      <c r="A16" s="429" t="s">
        <v>578</v>
      </c>
      <c r="B16" s="441">
        <v>317315</v>
      </c>
      <c r="C16" s="442">
        <v>58.3</v>
      </c>
      <c r="D16" s="442">
        <v>50.1</v>
      </c>
      <c r="E16" s="442">
        <v>50.1</v>
      </c>
      <c r="F16" s="442">
        <v>53.2</v>
      </c>
      <c r="G16" s="442">
        <v>53.2</v>
      </c>
      <c r="H16" s="442">
        <v>87.3</v>
      </c>
      <c r="I16" s="442">
        <v>83.5</v>
      </c>
      <c r="J16" s="442">
        <v>83.5</v>
      </c>
      <c r="K16" s="442">
        <v>86</v>
      </c>
      <c r="L16" s="442">
        <v>86</v>
      </c>
      <c r="M16" s="442">
        <v>96.9</v>
      </c>
      <c r="N16" s="441">
        <v>301270</v>
      </c>
      <c r="O16" s="442">
        <v>70.8</v>
      </c>
      <c r="P16" s="442">
        <v>61.1</v>
      </c>
      <c r="Q16" s="442">
        <v>61.1</v>
      </c>
      <c r="R16" s="442">
        <v>63</v>
      </c>
      <c r="S16" s="442">
        <v>63</v>
      </c>
      <c r="T16" s="442">
        <v>92.3</v>
      </c>
      <c r="U16" s="442">
        <v>88</v>
      </c>
      <c r="V16" s="442">
        <v>88</v>
      </c>
      <c r="W16" s="442">
        <v>89.5</v>
      </c>
      <c r="X16" s="442">
        <v>89.5</v>
      </c>
      <c r="Y16" s="442">
        <v>98.6</v>
      </c>
      <c r="Z16" s="441">
        <v>618585</v>
      </c>
      <c r="AA16" s="442">
        <v>64.400000000000006</v>
      </c>
      <c r="AB16" s="442">
        <v>55.5</v>
      </c>
      <c r="AC16" s="442">
        <v>55.5</v>
      </c>
      <c r="AD16" s="442">
        <v>58</v>
      </c>
      <c r="AE16" s="442">
        <v>58</v>
      </c>
      <c r="AF16" s="442">
        <v>89.7</v>
      </c>
      <c r="AG16" s="442">
        <v>85.7</v>
      </c>
      <c r="AH16" s="442">
        <v>85.7</v>
      </c>
      <c r="AI16" s="442">
        <v>87.7</v>
      </c>
      <c r="AJ16" s="442">
        <v>87.7</v>
      </c>
      <c r="AK16" s="442">
        <v>97.7</v>
      </c>
    </row>
    <row r="17" spans="1:44" ht="12.75" x14ac:dyDescent="0.2">
      <c r="A17" s="170"/>
      <c r="B17" s="170"/>
      <c r="C17" s="170"/>
      <c r="D17" s="170"/>
      <c r="E17" s="170"/>
      <c r="F17" s="170"/>
      <c r="G17" s="170"/>
      <c r="H17" s="170"/>
      <c r="I17" s="170"/>
      <c r="J17" s="170"/>
      <c r="K17" s="170"/>
      <c r="L17" s="170"/>
      <c r="M17" s="170"/>
      <c r="Z17" s="170"/>
      <c r="AA17" s="170"/>
      <c r="AB17" s="170"/>
      <c r="AC17" s="170"/>
      <c r="AD17" s="170"/>
      <c r="AE17" s="170"/>
      <c r="AF17" s="170"/>
      <c r="AG17" s="170"/>
      <c r="AH17" s="170"/>
      <c r="AI17" s="170"/>
      <c r="AJ17" s="170"/>
      <c r="AK17" s="170"/>
    </row>
    <row r="18" spans="1:44" ht="12" x14ac:dyDescent="0.2">
      <c r="A18" s="10" t="s">
        <v>2</v>
      </c>
      <c r="B18" s="418"/>
      <c r="C18" s="418"/>
      <c r="D18" s="418"/>
      <c r="E18" s="418"/>
      <c r="F18" s="418"/>
      <c r="G18" s="418"/>
      <c r="H18" s="419"/>
      <c r="I18" s="419"/>
      <c r="J18" s="419"/>
      <c r="K18" s="420"/>
      <c r="L18" s="420"/>
      <c r="M18" s="420"/>
    </row>
    <row r="19" spans="1:44" ht="12.75" x14ac:dyDescent="0.2">
      <c r="A19" s="16" t="s">
        <v>6</v>
      </c>
      <c r="B19" s="418"/>
      <c r="C19" s="418"/>
      <c r="D19" s="418"/>
      <c r="E19" s="418"/>
      <c r="F19" s="174"/>
      <c r="G19" s="175" t="s">
        <v>431</v>
      </c>
      <c r="H19" s="419"/>
      <c r="I19" s="419"/>
      <c r="J19" s="419"/>
      <c r="K19" s="420"/>
      <c r="L19" s="420"/>
      <c r="M19" s="420"/>
    </row>
    <row r="20" spans="1:44" ht="12" x14ac:dyDescent="0.2">
      <c r="A20" s="10" t="s">
        <v>5</v>
      </c>
      <c r="B20" s="418"/>
      <c r="C20" s="418"/>
      <c r="D20" s="418"/>
      <c r="E20" s="418"/>
      <c r="H20" s="419"/>
      <c r="I20" s="419"/>
      <c r="J20" s="419"/>
      <c r="K20" s="420"/>
      <c r="L20" s="420"/>
      <c r="M20" s="420"/>
    </row>
    <row r="21" spans="1:44" ht="12" x14ac:dyDescent="0.2">
      <c r="A21" s="10"/>
      <c r="B21" s="418"/>
      <c r="C21" s="418"/>
      <c r="D21" s="418"/>
      <c r="E21" s="418"/>
      <c r="F21" s="418"/>
      <c r="G21" s="418"/>
      <c r="H21" s="419"/>
      <c r="I21" s="419"/>
      <c r="J21" s="419"/>
      <c r="K21" s="420"/>
      <c r="L21" s="420"/>
      <c r="M21" s="420"/>
    </row>
    <row r="22" spans="1:44" x14ac:dyDescent="0.2">
      <c r="I22" s="535"/>
      <c r="J22" s="535"/>
      <c r="K22" s="559"/>
      <c r="L22" s="559"/>
      <c r="M22" s="559"/>
      <c r="N22" s="560"/>
    </row>
    <row r="23" spans="1:44" ht="12.75" x14ac:dyDescent="0.2">
      <c r="A23" s="179" t="s">
        <v>263</v>
      </c>
      <c r="B23" s="170">
        <f>VLOOKUP('Table 2'!A6,A24:B35,2,0)</f>
        <v>1</v>
      </c>
      <c r="C23" s="170"/>
      <c r="D23" s="170"/>
      <c r="E23" s="170"/>
      <c r="F23" s="170"/>
      <c r="G23" s="170"/>
      <c r="H23" s="170"/>
      <c r="I23" s="273"/>
      <c r="J23" s="271"/>
      <c r="K23" s="271"/>
      <c r="L23" s="271"/>
      <c r="M23" s="271"/>
      <c r="N23" s="271"/>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row>
    <row r="24" spans="1:44" ht="12.75" x14ac:dyDescent="0.2">
      <c r="A24" s="421" t="s">
        <v>210</v>
      </c>
      <c r="B24" s="422">
        <v>1</v>
      </c>
      <c r="C24" s="170"/>
      <c r="D24" s="170"/>
      <c r="E24" s="170"/>
      <c r="F24" s="170"/>
      <c r="G24" s="170"/>
      <c r="H24" s="170"/>
      <c r="I24" s="271"/>
      <c r="J24" s="271"/>
      <c r="K24" s="271"/>
      <c r="L24" s="271"/>
      <c r="M24" s="271"/>
      <c r="N24" s="271"/>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row>
    <row r="25" spans="1:44" ht="12.75" x14ac:dyDescent="0.2">
      <c r="A25" s="421" t="s">
        <v>250</v>
      </c>
      <c r="B25" s="422">
        <f t="shared" ref="B25:B29" si="1">B24+1</f>
        <v>2</v>
      </c>
      <c r="C25" s="170"/>
      <c r="D25" s="170"/>
      <c r="E25" s="170"/>
      <c r="F25" s="170"/>
      <c r="G25" s="170"/>
      <c r="H25" s="170"/>
      <c r="I25" s="271"/>
      <c r="J25" s="271"/>
      <c r="K25" s="271"/>
      <c r="L25" s="271"/>
      <c r="M25" s="271"/>
      <c r="N25" s="271"/>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row>
    <row r="26" spans="1:44" ht="22.5" x14ac:dyDescent="0.2">
      <c r="A26" s="421" t="s">
        <v>264</v>
      </c>
      <c r="B26" s="422">
        <f t="shared" si="1"/>
        <v>3</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row>
    <row r="27" spans="1:44" ht="22.5" x14ac:dyDescent="0.2">
      <c r="A27" s="421" t="s">
        <v>561</v>
      </c>
      <c r="B27" s="422">
        <f t="shared" si="1"/>
        <v>4</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row>
    <row r="28" spans="1:44" ht="12.75" x14ac:dyDescent="0.2">
      <c r="A28" s="423" t="s">
        <v>265</v>
      </c>
      <c r="B28" s="422">
        <f t="shared" si="1"/>
        <v>5</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row>
    <row r="29" spans="1:44" ht="12.75" x14ac:dyDescent="0.2">
      <c r="A29" s="421" t="s">
        <v>562</v>
      </c>
      <c r="B29" s="422">
        <f t="shared" si="1"/>
        <v>6</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row>
    <row r="30" spans="1:44" ht="12.75" x14ac:dyDescent="0.2">
      <c r="A30" s="415" t="s">
        <v>255</v>
      </c>
      <c r="B30" s="422">
        <f>B29+1</f>
        <v>7</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row>
    <row r="31" spans="1:44" ht="22.5" x14ac:dyDescent="0.2">
      <c r="A31" s="421" t="s">
        <v>266</v>
      </c>
      <c r="B31" s="422">
        <f t="shared" ref="B31:B35" si="2">B30+1</f>
        <v>8</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row>
    <row r="32" spans="1:44" ht="22.5" x14ac:dyDescent="0.2">
      <c r="A32" s="421" t="s">
        <v>563</v>
      </c>
      <c r="B32" s="422">
        <f t="shared" si="2"/>
        <v>9</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row>
    <row r="33" spans="1:44" ht="12.75" x14ac:dyDescent="0.2">
      <c r="A33" s="423" t="s">
        <v>267</v>
      </c>
      <c r="B33" s="422">
        <f t="shared" si="2"/>
        <v>10</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row>
    <row r="34" spans="1:44" ht="12.75" x14ac:dyDescent="0.2">
      <c r="A34" s="421" t="s">
        <v>564</v>
      </c>
      <c r="B34" s="422">
        <f t="shared" si="2"/>
        <v>11</v>
      </c>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row>
    <row r="35" spans="1:44" ht="12.75" x14ac:dyDescent="0.2">
      <c r="A35" s="424" t="s">
        <v>565</v>
      </c>
      <c r="B35" s="422">
        <f t="shared" si="2"/>
        <v>12</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row>
    <row r="36" spans="1:44" ht="12.75" x14ac:dyDescent="0.2">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row>
    <row r="37" spans="1:44" ht="12.75" x14ac:dyDescent="0.2">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row>
    <row r="38" spans="1:44" ht="12.75" x14ac:dyDescent="0.2">
      <c r="A38" s="415"/>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row>
    <row r="39" spans="1:44" ht="12.75" x14ac:dyDescent="0.2">
      <c r="A39" s="415"/>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row>
    <row r="40" spans="1:44" ht="12.75" x14ac:dyDescent="0.2">
      <c r="A40" s="415"/>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row>
    <row r="41" spans="1:44" ht="12.75" x14ac:dyDescent="0.2">
      <c r="A41" s="415"/>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row>
    <row r="42" spans="1:44" ht="12.75" x14ac:dyDescent="0.2">
      <c r="A42" s="416"/>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row>
    <row r="43" spans="1:44" ht="12.75" x14ac:dyDescent="0.2">
      <c r="A43" s="415"/>
      <c r="B43" s="170"/>
      <c r="H43" s="2"/>
      <c r="I43" s="2"/>
      <c r="J43" s="2"/>
      <c r="K43" s="2"/>
      <c r="L43" s="2"/>
      <c r="M43" s="2"/>
      <c r="AL43" s="170"/>
      <c r="AM43" s="170"/>
      <c r="AN43" s="170"/>
      <c r="AO43" s="170"/>
      <c r="AP43" s="170"/>
      <c r="AQ43" s="170"/>
      <c r="AR43" s="170"/>
    </row>
    <row r="44" spans="1:44" ht="12.75" x14ac:dyDescent="0.2">
      <c r="A44" s="415"/>
      <c r="B44" s="170"/>
      <c r="H44" s="2"/>
      <c r="I44" s="2"/>
      <c r="J44" s="2"/>
      <c r="K44" s="2"/>
      <c r="L44" s="2"/>
      <c r="M44" s="2"/>
      <c r="AL44" s="170"/>
      <c r="AM44" s="170"/>
      <c r="AN44" s="170"/>
      <c r="AO44" s="170"/>
      <c r="AP44" s="170"/>
      <c r="AQ44" s="170"/>
      <c r="AR44" s="170"/>
    </row>
    <row r="45" spans="1:44" ht="12.75" x14ac:dyDescent="0.2">
      <c r="A45" s="415"/>
      <c r="B45" s="170"/>
      <c r="H45" s="2"/>
      <c r="I45" s="2"/>
      <c r="J45" s="2"/>
      <c r="K45" s="2"/>
      <c r="L45" s="2"/>
      <c r="M45" s="2"/>
      <c r="AL45" s="170"/>
      <c r="AM45" s="170"/>
      <c r="AN45" s="170"/>
      <c r="AO45" s="170"/>
      <c r="AP45" s="170"/>
      <c r="AQ45" s="170"/>
      <c r="AR45" s="170"/>
    </row>
    <row r="46" spans="1:44" ht="12.75" x14ac:dyDescent="0.2">
      <c r="A46" s="415"/>
      <c r="B46" s="170"/>
      <c r="H46" s="2"/>
      <c r="I46" s="2"/>
      <c r="J46" s="2"/>
      <c r="K46" s="2"/>
      <c r="L46" s="2"/>
      <c r="M46" s="2"/>
      <c r="AL46" s="170"/>
      <c r="AM46" s="170"/>
      <c r="AN46" s="170"/>
      <c r="AO46" s="170"/>
      <c r="AP46" s="170"/>
      <c r="AQ46" s="170"/>
      <c r="AR46" s="170"/>
    </row>
    <row r="47" spans="1:44" ht="12.75" x14ac:dyDescent="0.2">
      <c r="A47" s="416"/>
      <c r="B47" s="170"/>
      <c r="H47" s="2"/>
      <c r="I47" s="2"/>
      <c r="J47" s="2"/>
      <c r="K47" s="2"/>
      <c r="L47" s="2"/>
      <c r="M47" s="2"/>
      <c r="AL47" s="170"/>
      <c r="AM47" s="170"/>
      <c r="AN47" s="170"/>
      <c r="AO47" s="170"/>
      <c r="AP47" s="170"/>
      <c r="AQ47" s="170"/>
      <c r="AR47" s="170"/>
    </row>
    <row r="48" spans="1:44" ht="12.75" x14ac:dyDescent="0.2">
      <c r="A48" s="415"/>
      <c r="B48" s="170"/>
      <c r="H48" s="2"/>
      <c r="I48" s="2"/>
      <c r="J48" s="2"/>
      <c r="K48" s="2"/>
      <c r="L48" s="2"/>
      <c r="M48" s="2"/>
      <c r="AL48" s="170"/>
      <c r="AM48" s="170"/>
      <c r="AN48" s="170"/>
      <c r="AO48" s="170"/>
      <c r="AP48" s="170"/>
      <c r="AQ48" s="170"/>
      <c r="AR48" s="170"/>
    </row>
    <row r="49" spans="1:44" ht="12.75" x14ac:dyDescent="0.2">
      <c r="A49" s="417"/>
      <c r="B49" s="170"/>
      <c r="H49" s="2"/>
      <c r="I49" s="2"/>
      <c r="J49" s="2"/>
      <c r="K49" s="2"/>
      <c r="L49" s="2"/>
      <c r="M49" s="2"/>
      <c r="AL49" s="170"/>
      <c r="AM49" s="170"/>
      <c r="AN49" s="170"/>
      <c r="AO49" s="170"/>
      <c r="AP49" s="170"/>
      <c r="AQ49" s="170"/>
      <c r="AR49" s="170"/>
    </row>
    <row r="50" spans="1:44" ht="12.75" x14ac:dyDescent="0.2">
      <c r="H50" s="2"/>
      <c r="I50" s="2"/>
      <c r="J50" s="2"/>
      <c r="K50" s="2"/>
      <c r="L50" s="2"/>
      <c r="M50" s="2"/>
      <c r="AL50" s="170"/>
      <c r="AM50" s="170"/>
      <c r="AN50" s="170"/>
      <c r="AO50" s="170"/>
      <c r="AP50" s="170"/>
      <c r="AQ50" s="170"/>
      <c r="AR50" s="170"/>
    </row>
    <row r="51" spans="1:44" ht="12.75" x14ac:dyDescent="0.2">
      <c r="H51" s="2"/>
      <c r="I51" s="2"/>
      <c r="J51" s="2"/>
      <c r="K51" s="2"/>
      <c r="L51" s="2"/>
      <c r="M51" s="2"/>
      <c r="AL51" s="170"/>
      <c r="AM51" s="170"/>
      <c r="AN51" s="170"/>
      <c r="AO51" s="170"/>
      <c r="AP51" s="170"/>
      <c r="AQ51" s="170"/>
      <c r="AR51" s="170"/>
    </row>
    <row r="52" spans="1:44" ht="12.75" x14ac:dyDescent="0.2">
      <c r="H52" s="2"/>
      <c r="I52" s="2"/>
      <c r="J52" s="2"/>
      <c r="K52" s="2"/>
      <c r="L52" s="2"/>
      <c r="M52" s="2"/>
      <c r="AL52" s="170"/>
      <c r="AM52" s="170"/>
      <c r="AN52" s="170"/>
      <c r="AO52" s="170"/>
      <c r="AP52" s="170"/>
      <c r="AQ52" s="170"/>
      <c r="AR52" s="170"/>
    </row>
    <row r="53" spans="1:44" ht="12.75" x14ac:dyDescent="0.2">
      <c r="H53" s="2"/>
      <c r="I53" s="2"/>
      <c r="J53" s="2"/>
      <c r="K53" s="2"/>
      <c r="L53" s="2"/>
      <c r="M53" s="2"/>
      <c r="AL53" s="170"/>
      <c r="AM53" s="170"/>
      <c r="AN53" s="170"/>
      <c r="AO53" s="170"/>
      <c r="AP53" s="170"/>
      <c r="AQ53" s="170"/>
      <c r="AR53" s="170"/>
    </row>
    <row r="54" spans="1:44" ht="12.75" x14ac:dyDescent="0.2">
      <c r="H54" s="2"/>
      <c r="I54" s="2"/>
      <c r="J54" s="2"/>
      <c r="K54" s="2"/>
      <c r="L54" s="2"/>
      <c r="M54" s="2"/>
      <c r="AL54" s="170"/>
      <c r="AM54" s="170"/>
      <c r="AN54" s="170"/>
      <c r="AO54" s="170"/>
      <c r="AP54" s="170"/>
      <c r="AQ54" s="170"/>
      <c r="AR54" s="170"/>
    </row>
    <row r="55" spans="1:44" ht="12.75" x14ac:dyDescent="0.2">
      <c r="H55" s="2"/>
      <c r="I55" s="2"/>
      <c r="J55" s="2"/>
      <c r="K55" s="2"/>
      <c r="L55" s="2"/>
      <c r="M55" s="2"/>
      <c r="AL55" s="170"/>
      <c r="AM55" s="170"/>
      <c r="AN55" s="170"/>
      <c r="AO55" s="170"/>
      <c r="AP55" s="170"/>
      <c r="AQ55" s="170"/>
      <c r="AR55" s="170"/>
    </row>
    <row r="56" spans="1:44" x14ac:dyDescent="0.2">
      <c r="H56" s="2"/>
      <c r="I56" s="2"/>
      <c r="J56" s="2"/>
      <c r="K56" s="2"/>
      <c r="L56" s="2"/>
      <c r="M56" s="2"/>
    </row>
  </sheetData>
  <pageMargins left="0.74803149606299213" right="0.74803149606299213" top="0.98425196850393704" bottom="0.98425196850393704" header="0.51181102362204722" footer="0.51181102362204722"/>
  <pageSetup paperSize="9" orientation="landscape"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fitToPage="1"/>
  </sheetPr>
  <dimension ref="A1:E71"/>
  <sheetViews>
    <sheetView showGridLines="0" workbookViewId="0">
      <selection sqref="A1:D1"/>
    </sheetView>
  </sheetViews>
  <sheetFormatPr defaultRowHeight="12.75" x14ac:dyDescent="0.2"/>
  <cols>
    <col min="1" max="1" width="22.85546875" style="445" customWidth="1"/>
    <col min="2" max="4" width="12.7109375" style="445" customWidth="1"/>
    <col min="5" max="248" width="9.140625" style="445"/>
    <col min="249" max="249" width="21.7109375" style="445" customWidth="1"/>
    <col min="250" max="252" width="12.7109375" style="445" customWidth="1"/>
    <col min="253" max="253" width="9.140625" style="445"/>
    <col min="254" max="254" width="7.140625" style="445" customWidth="1"/>
    <col min="255" max="504" width="9.140625" style="445"/>
    <col min="505" max="505" width="21.7109375" style="445" customWidth="1"/>
    <col min="506" max="508" width="12.7109375" style="445" customWidth="1"/>
    <col min="509" max="509" width="9.140625" style="445"/>
    <col min="510" max="510" width="7.140625" style="445" customWidth="1"/>
    <col min="511" max="760" width="9.140625" style="445"/>
    <col min="761" max="761" width="21.7109375" style="445" customWidth="1"/>
    <col min="762" max="764" width="12.7109375" style="445" customWidth="1"/>
    <col min="765" max="765" width="9.140625" style="445"/>
    <col min="766" max="766" width="7.140625" style="445" customWidth="1"/>
    <col min="767" max="1016" width="9.140625" style="445"/>
    <col min="1017" max="1017" width="21.7109375" style="445" customWidth="1"/>
    <col min="1018" max="1020" width="12.7109375" style="445" customWidth="1"/>
    <col min="1021" max="1021" width="9.140625" style="445"/>
    <col min="1022" max="1022" width="7.140625" style="445" customWidth="1"/>
    <col min="1023" max="1272" width="9.140625" style="445"/>
    <col min="1273" max="1273" width="21.7109375" style="445" customWidth="1"/>
    <col min="1274" max="1276" width="12.7109375" style="445" customWidth="1"/>
    <col min="1277" max="1277" width="9.140625" style="445"/>
    <col min="1278" max="1278" width="7.140625" style="445" customWidth="1"/>
    <col min="1279" max="1528" width="9.140625" style="445"/>
    <col min="1529" max="1529" width="21.7109375" style="445" customWidth="1"/>
    <col min="1530" max="1532" width="12.7109375" style="445" customWidth="1"/>
    <col min="1533" max="1533" width="9.140625" style="445"/>
    <col min="1534" max="1534" width="7.140625" style="445" customWidth="1"/>
    <col min="1535" max="1784" width="9.140625" style="445"/>
    <col min="1785" max="1785" width="21.7109375" style="445" customWidth="1"/>
    <col min="1786" max="1788" width="12.7109375" style="445" customWidth="1"/>
    <col min="1789" max="1789" width="9.140625" style="445"/>
    <col min="1790" max="1790" width="7.140625" style="445" customWidth="1"/>
    <col min="1791" max="2040" width="9.140625" style="445"/>
    <col min="2041" max="2041" width="21.7109375" style="445" customWidth="1"/>
    <col min="2042" max="2044" width="12.7109375" style="445" customWidth="1"/>
    <col min="2045" max="2045" width="9.140625" style="445"/>
    <col min="2046" max="2046" width="7.140625" style="445" customWidth="1"/>
    <col min="2047" max="2296" width="9.140625" style="445"/>
    <col min="2297" max="2297" width="21.7109375" style="445" customWidth="1"/>
    <col min="2298" max="2300" width="12.7109375" style="445" customWidth="1"/>
    <col min="2301" max="2301" width="9.140625" style="445"/>
    <col min="2302" max="2302" width="7.140625" style="445" customWidth="1"/>
    <col min="2303" max="2552" width="9.140625" style="445"/>
    <col min="2553" max="2553" width="21.7109375" style="445" customWidth="1"/>
    <col min="2554" max="2556" width="12.7109375" style="445" customWidth="1"/>
    <col min="2557" max="2557" width="9.140625" style="445"/>
    <col min="2558" max="2558" width="7.140625" style="445" customWidth="1"/>
    <col min="2559" max="2808" width="9.140625" style="445"/>
    <col min="2809" max="2809" width="21.7109375" style="445" customWidth="1"/>
    <col min="2810" max="2812" width="12.7109375" style="445" customWidth="1"/>
    <col min="2813" max="2813" width="9.140625" style="445"/>
    <col min="2814" max="2814" width="7.140625" style="445" customWidth="1"/>
    <col min="2815" max="3064" width="9.140625" style="445"/>
    <col min="3065" max="3065" width="21.7109375" style="445" customWidth="1"/>
    <col min="3066" max="3068" width="12.7109375" style="445" customWidth="1"/>
    <col min="3069" max="3069" width="9.140625" style="445"/>
    <col min="3070" max="3070" width="7.140625" style="445" customWidth="1"/>
    <col min="3071" max="3320" width="9.140625" style="445"/>
    <col min="3321" max="3321" width="21.7109375" style="445" customWidth="1"/>
    <col min="3322" max="3324" width="12.7109375" style="445" customWidth="1"/>
    <col min="3325" max="3325" width="9.140625" style="445"/>
    <col min="3326" max="3326" width="7.140625" style="445" customWidth="1"/>
    <col min="3327" max="3576" width="9.140625" style="445"/>
    <col min="3577" max="3577" width="21.7109375" style="445" customWidth="1"/>
    <col min="3578" max="3580" width="12.7109375" style="445" customWidth="1"/>
    <col min="3581" max="3581" width="9.140625" style="445"/>
    <col min="3582" max="3582" width="7.140625" style="445" customWidth="1"/>
    <col min="3583" max="3832" width="9.140625" style="445"/>
    <col min="3833" max="3833" width="21.7109375" style="445" customWidth="1"/>
    <col min="3834" max="3836" width="12.7109375" style="445" customWidth="1"/>
    <col min="3837" max="3837" width="9.140625" style="445"/>
    <col min="3838" max="3838" width="7.140625" style="445" customWidth="1"/>
    <col min="3839" max="4088" width="9.140625" style="445"/>
    <col min="4089" max="4089" width="21.7109375" style="445" customWidth="1"/>
    <col min="4090" max="4092" width="12.7109375" style="445" customWidth="1"/>
    <col min="4093" max="4093" width="9.140625" style="445"/>
    <col min="4094" max="4094" width="7.140625" style="445" customWidth="1"/>
    <col min="4095" max="4344" width="9.140625" style="445"/>
    <col min="4345" max="4345" width="21.7109375" style="445" customWidth="1"/>
    <col min="4346" max="4348" width="12.7109375" style="445" customWidth="1"/>
    <col min="4349" max="4349" width="9.140625" style="445"/>
    <col min="4350" max="4350" width="7.140625" style="445" customWidth="1"/>
    <col min="4351" max="4600" width="9.140625" style="445"/>
    <col min="4601" max="4601" width="21.7109375" style="445" customWidth="1"/>
    <col min="4602" max="4604" width="12.7109375" style="445" customWidth="1"/>
    <col min="4605" max="4605" width="9.140625" style="445"/>
    <col min="4606" max="4606" width="7.140625" style="445" customWidth="1"/>
    <col min="4607" max="4856" width="9.140625" style="445"/>
    <col min="4857" max="4857" width="21.7109375" style="445" customWidth="1"/>
    <col min="4858" max="4860" width="12.7109375" style="445" customWidth="1"/>
    <col min="4861" max="4861" width="9.140625" style="445"/>
    <col min="4862" max="4862" width="7.140625" style="445" customWidth="1"/>
    <col min="4863" max="5112" width="9.140625" style="445"/>
    <col min="5113" max="5113" width="21.7109375" style="445" customWidth="1"/>
    <col min="5114" max="5116" width="12.7109375" style="445" customWidth="1"/>
    <col min="5117" max="5117" width="9.140625" style="445"/>
    <col min="5118" max="5118" width="7.140625" style="445" customWidth="1"/>
    <col min="5119" max="5368" width="9.140625" style="445"/>
    <col min="5369" max="5369" width="21.7109375" style="445" customWidth="1"/>
    <col min="5370" max="5372" width="12.7109375" style="445" customWidth="1"/>
    <col min="5373" max="5373" width="9.140625" style="445"/>
    <col min="5374" max="5374" width="7.140625" style="445" customWidth="1"/>
    <col min="5375" max="5624" width="9.140625" style="445"/>
    <col min="5625" max="5625" width="21.7109375" style="445" customWidth="1"/>
    <col min="5626" max="5628" width="12.7109375" style="445" customWidth="1"/>
    <col min="5629" max="5629" width="9.140625" style="445"/>
    <col min="5630" max="5630" width="7.140625" style="445" customWidth="1"/>
    <col min="5631" max="5880" width="9.140625" style="445"/>
    <col min="5881" max="5881" width="21.7109375" style="445" customWidth="1"/>
    <col min="5882" max="5884" width="12.7109375" style="445" customWidth="1"/>
    <col min="5885" max="5885" width="9.140625" style="445"/>
    <col min="5886" max="5886" width="7.140625" style="445" customWidth="1"/>
    <col min="5887" max="6136" width="9.140625" style="445"/>
    <col min="6137" max="6137" width="21.7109375" style="445" customWidth="1"/>
    <col min="6138" max="6140" width="12.7109375" style="445" customWidth="1"/>
    <col min="6141" max="6141" width="9.140625" style="445"/>
    <col min="6142" max="6142" width="7.140625" style="445" customWidth="1"/>
    <col min="6143" max="6392" width="9.140625" style="445"/>
    <col min="6393" max="6393" width="21.7109375" style="445" customWidth="1"/>
    <col min="6394" max="6396" width="12.7109375" style="445" customWidth="1"/>
    <col min="6397" max="6397" width="9.140625" style="445"/>
    <col min="6398" max="6398" width="7.140625" style="445" customWidth="1"/>
    <col min="6399" max="6648" width="9.140625" style="445"/>
    <col min="6649" max="6649" width="21.7109375" style="445" customWidth="1"/>
    <col min="6650" max="6652" width="12.7109375" style="445" customWidth="1"/>
    <col min="6653" max="6653" width="9.140625" style="445"/>
    <col min="6654" max="6654" width="7.140625" style="445" customWidth="1"/>
    <col min="6655" max="6904" width="9.140625" style="445"/>
    <col min="6905" max="6905" width="21.7109375" style="445" customWidth="1"/>
    <col min="6906" max="6908" width="12.7109375" style="445" customWidth="1"/>
    <col min="6909" max="6909" width="9.140625" style="445"/>
    <col min="6910" max="6910" width="7.140625" style="445" customWidth="1"/>
    <col min="6911" max="7160" width="9.140625" style="445"/>
    <col min="7161" max="7161" width="21.7109375" style="445" customWidth="1"/>
    <col min="7162" max="7164" width="12.7109375" style="445" customWidth="1"/>
    <col min="7165" max="7165" width="9.140625" style="445"/>
    <col min="7166" max="7166" width="7.140625" style="445" customWidth="1"/>
    <col min="7167" max="7416" width="9.140625" style="445"/>
    <col min="7417" max="7417" width="21.7109375" style="445" customWidth="1"/>
    <col min="7418" max="7420" width="12.7109375" style="445" customWidth="1"/>
    <col min="7421" max="7421" width="9.140625" style="445"/>
    <col min="7422" max="7422" width="7.140625" style="445" customWidth="1"/>
    <col min="7423" max="7672" width="9.140625" style="445"/>
    <col min="7673" max="7673" width="21.7109375" style="445" customWidth="1"/>
    <col min="7674" max="7676" width="12.7109375" style="445" customWidth="1"/>
    <col min="7677" max="7677" width="9.140625" style="445"/>
    <col min="7678" max="7678" width="7.140625" style="445" customWidth="1"/>
    <col min="7679" max="7928" width="9.140625" style="445"/>
    <col min="7929" max="7929" width="21.7109375" style="445" customWidth="1"/>
    <col min="7930" max="7932" width="12.7109375" style="445" customWidth="1"/>
    <col min="7933" max="7933" width="9.140625" style="445"/>
    <col min="7934" max="7934" width="7.140625" style="445" customWidth="1"/>
    <col min="7935" max="8184" width="9.140625" style="445"/>
    <col min="8185" max="8185" width="21.7109375" style="445" customWidth="1"/>
    <col min="8186" max="8188" width="12.7109375" style="445" customWidth="1"/>
    <col min="8189" max="8189" width="9.140625" style="445"/>
    <col min="8190" max="8190" width="7.140625" style="445" customWidth="1"/>
    <col min="8191" max="8440" width="9.140625" style="445"/>
    <col min="8441" max="8441" width="21.7109375" style="445" customWidth="1"/>
    <col min="8442" max="8444" width="12.7109375" style="445" customWidth="1"/>
    <col min="8445" max="8445" width="9.140625" style="445"/>
    <col min="8446" max="8446" width="7.140625" style="445" customWidth="1"/>
    <col min="8447" max="8696" width="9.140625" style="445"/>
    <col min="8697" max="8697" width="21.7109375" style="445" customWidth="1"/>
    <col min="8698" max="8700" width="12.7109375" style="445" customWidth="1"/>
    <col min="8701" max="8701" width="9.140625" style="445"/>
    <col min="8702" max="8702" width="7.140625" style="445" customWidth="1"/>
    <col min="8703" max="8952" width="9.140625" style="445"/>
    <col min="8953" max="8953" width="21.7109375" style="445" customWidth="1"/>
    <col min="8954" max="8956" width="12.7109375" style="445" customWidth="1"/>
    <col min="8957" max="8957" width="9.140625" style="445"/>
    <col min="8958" max="8958" width="7.140625" style="445" customWidth="1"/>
    <col min="8959" max="9208" width="9.140625" style="445"/>
    <col min="9209" max="9209" width="21.7109375" style="445" customWidth="1"/>
    <col min="9210" max="9212" width="12.7109375" style="445" customWidth="1"/>
    <col min="9213" max="9213" width="9.140625" style="445"/>
    <col min="9214" max="9214" width="7.140625" style="445" customWidth="1"/>
    <col min="9215" max="9464" width="9.140625" style="445"/>
    <col min="9465" max="9465" width="21.7109375" style="445" customWidth="1"/>
    <col min="9466" max="9468" width="12.7109375" style="445" customWidth="1"/>
    <col min="9469" max="9469" width="9.140625" style="445"/>
    <col min="9470" max="9470" width="7.140625" style="445" customWidth="1"/>
    <col min="9471" max="9720" width="9.140625" style="445"/>
    <col min="9721" max="9721" width="21.7109375" style="445" customWidth="1"/>
    <col min="9722" max="9724" width="12.7109375" style="445" customWidth="1"/>
    <col min="9725" max="9725" width="9.140625" style="445"/>
    <col min="9726" max="9726" width="7.140625" style="445" customWidth="1"/>
    <col min="9727" max="9976" width="9.140625" style="445"/>
    <col min="9977" max="9977" width="21.7109375" style="445" customWidth="1"/>
    <col min="9978" max="9980" width="12.7109375" style="445" customWidth="1"/>
    <col min="9981" max="9981" width="9.140625" style="445"/>
    <col min="9982" max="9982" width="7.140625" style="445" customWidth="1"/>
    <col min="9983" max="10232" width="9.140625" style="445"/>
    <col min="10233" max="10233" width="21.7109375" style="445" customWidth="1"/>
    <col min="10234" max="10236" width="12.7109375" style="445" customWidth="1"/>
    <col min="10237" max="10237" width="9.140625" style="445"/>
    <col min="10238" max="10238" width="7.140625" style="445" customWidth="1"/>
    <col min="10239" max="10488" width="9.140625" style="445"/>
    <col min="10489" max="10489" width="21.7109375" style="445" customWidth="1"/>
    <col min="10490" max="10492" width="12.7109375" style="445" customWidth="1"/>
    <col min="10493" max="10493" width="9.140625" style="445"/>
    <col min="10494" max="10494" width="7.140625" style="445" customWidth="1"/>
    <col min="10495" max="10744" width="9.140625" style="445"/>
    <col min="10745" max="10745" width="21.7109375" style="445" customWidth="1"/>
    <col min="10746" max="10748" width="12.7109375" style="445" customWidth="1"/>
    <col min="10749" max="10749" width="9.140625" style="445"/>
    <col min="10750" max="10750" width="7.140625" style="445" customWidth="1"/>
    <col min="10751" max="11000" width="9.140625" style="445"/>
    <col min="11001" max="11001" width="21.7109375" style="445" customWidth="1"/>
    <col min="11002" max="11004" width="12.7109375" style="445" customWidth="1"/>
    <col min="11005" max="11005" width="9.140625" style="445"/>
    <col min="11006" max="11006" width="7.140625" style="445" customWidth="1"/>
    <col min="11007" max="11256" width="9.140625" style="445"/>
    <col min="11257" max="11257" width="21.7109375" style="445" customWidth="1"/>
    <col min="11258" max="11260" width="12.7109375" style="445" customWidth="1"/>
    <col min="11261" max="11261" width="9.140625" style="445"/>
    <col min="11262" max="11262" width="7.140625" style="445" customWidth="1"/>
    <col min="11263" max="11512" width="9.140625" style="445"/>
    <col min="11513" max="11513" width="21.7109375" style="445" customWidth="1"/>
    <col min="11514" max="11516" width="12.7109375" style="445" customWidth="1"/>
    <col min="11517" max="11517" width="9.140625" style="445"/>
    <col min="11518" max="11518" width="7.140625" style="445" customWidth="1"/>
    <col min="11519" max="11768" width="9.140625" style="445"/>
    <col min="11769" max="11769" width="21.7109375" style="445" customWidth="1"/>
    <col min="11770" max="11772" width="12.7109375" style="445" customWidth="1"/>
    <col min="11773" max="11773" width="9.140625" style="445"/>
    <col min="11774" max="11774" width="7.140625" style="445" customWidth="1"/>
    <col min="11775" max="12024" width="9.140625" style="445"/>
    <col min="12025" max="12025" width="21.7109375" style="445" customWidth="1"/>
    <col min="12026" max="12028" width="12.7109375" style="445" customWidth="1"/>
    <col min="12029" max="12029" width="9.140625" style="445"/>
    <col min="12030" max="12030" width="7.140625" style="445" customWidth="1"/>
    <col min="12031" max="12280" width="9.140625" style="445"/>
    <col min="12281" max="12281" width="21.7109375" style="445" customWidth="1"/>
    <col min="12282" max="12284" width="12.7109375" style="445" customWidth="1"/>
    <col min="12285" max="12285" width="9.140625" style="445"/>
    <col min="12286" max="12286" width="7.140625" style="445" customWidth="1"/>
    <col min="12287" max="12536" width="9.140625" style="445"/>
    <col min="12537" max="12537" width="21.7109375" style="445" customWidth="1"/>
    <col min="12538" max="12540" width="12.7109375" style="445" customWidth="1"/>
    <col min="12541" max="12541" width="9.140625" style="445"/>
    <col min="12542" max="12542" width="7.140625" style="445" customWidth="1"/>
    <col min="12543" max="12792" width="9.140625" style="445"/>
    <col min="12793" max="12793" width="21.7109375" style="445" customWidth="1"/>
    <col min="12794" max="12796" width="12.7109375" style="445" customWidth="1"/>
    <col min="12797" max="12797" width="9.140625" style="445"/>
    <col min="12798" max="12798" width="7.140625" style="445" customWidth="1"/>
    <col min="12799" max="13048" width="9.140625" style="445"/>
    <col min="13049" max="13049" width="21.7109375" style="445" customWidth="1"/>
    <col min="13050" max="13052" width="12.7109375" style="445" customWidth="1"/>
    <col min="13053" max="13053" width="9.140625" style="445"/>
    <col min="13054" max="13054" width="7.140625" style="445" customWidth="1"/>
    <col min="13055" max="13304" width="9.140625" style="445"/>
    <col min="13305" max="13305" width="21.7109375" style="445" customWidth="1"/>
    <col min="13306" max="13308" width="12.7109375" style="445" customWidth="1"/>
    <col min="13309" max="13309" width="9.140625" style="445"/>
    <col min="13310" max="13310" width="7.140625" style="445" customWidth="1"/>
    <col min="13311" max="13560" width="9.140625" style="445"/>
    <col min="13561" max="13561" width="21.7109375" style="445" customWidth="1"/>
    <col min="13562" max="13564" width="12.7109375" style="445" customWidth="1"/>
    <col min="13565" max="13565" width="9.140625" style="445"/>
    <col min="13566" max="13566" width="7.140625" style="445" customWidth="1"/>
    <col min="13567" max="13816" width="9.140625" style="445"/>
    <col min="13817" max="13817" width="21.7109375" style="445" customWidth="1"/>
    <col min="13818" max="13820" width="12.7109375" style="445" customWidth="1"/>
    <col min="13821" max="13821" width="9.140625" style="445"/>
    <col min="13822" max="13822" width="7.140625" style="445" customWidth="1"/>
    <col min="13823" max="14072" width="9.140625" style="445"/>
    <col min="14073" max="14073" width="21.7109375" style="445" customWidth="1"/>
    <col min="14074" max="14076" width="12.7109375" style="445" customWidth="1"/>
    <col min="14077" max="14077" width="9.140625" style="445"/>
    <col min="14078" max="14078" width="7.140625" style="445" customWidth="1"/>
    <col min="14079" max="14328" width="9.140625" style="445"/>
    <col min="14329" max="14329" width="21.7109375" style="445" customWidth="1"/>
    <col min="14330" max="14332" width="12.7109375" style="445" customWidth="1"/>
    <col min="14333" max="14333" width="9.140625" style="445"/>
    <col min="14334" max="14334" width="7.140625" style="445" customWidth="1"/>
    <col min="14335" max="14584" width="9.140625" style="445"/>
    <col min="14585" max="14585" width="21.7109375" style="445" customWidth="1"/>
    <col min="14586" max="14588" width="12.7109375" style="445" customWidth="1"/>
    <col min="14589" max="14589" width="9.140625" style="445"/>
    <col min="14590" max="14590" width="7.140625" style="445" customWidth="1"/>
    <col min="14591" max="14840" width="9.140625" style="445"/>
    <col min="14841" max="14841" width="21.7109375" style="445" customWidth="1"/>
    <col min="14842" max="14844" width="12.7109375" style="445" customWidth="1"/>
    <col min="14845" max="14845" width="9.140625" style="445"/>
    <col min="14846" max="14846" width="7.140625" style="445" customWidth="1"/>
    <col min="14847" max="15096" width="9.140625" style="445"/>
    <col min="15097" max="15097" width="21.7109375" style="445" customWidth="1"/>
    <col min="15098" max="15100" width="12.7109375" style="445" customWidth="1"/>
    <col min="15101" max="15101" width="9.140625" style="445"/>
    <col min="15102" max="15102" width="7.140625" style="445" customWidth="1"/>
    <col min="15103" max="15352" width="9.140625" style="445"/>
    <col min="15353" max="15353" width="21.7109375" style="445" customWidth="1"/>
    <col min="15354" max="15356" width="12.7109375" style="445" customWidth="1"/>
    <col min="15357" max="15357" width="9.140625" style="445"/>
    <col min="15358" max="15358" width="7.140625" style="445" customWidth="1"/>
    <col min="15359" max="15608" width="9.140625" style="445"/>
    <col min="15609" max="15609" width="21.7109375" style="445" customWidth="1"/>
    <col min="15610" max="15612" width="12.7109375" style="445" customWidth="1"/>
    <col min="15613" max="15613" width="9.140625" style="445"/>
    <col min="15614" max="15614" width="7.140625" style="445" customWidth="1"/>
    <col min="15615" max="15864" width="9.140625" style="445"/>
    <col min="15865" max="15865" width="21.7109375" style="445" customWidth="1"/>
    <col min="15866" max="15868" width="12.7109375" style="445" customWidth="1"/>
    <col min="15869" max="15869" width="9.140625" style="445"/>
    <col min="15870" max="15870" width="7.140625" style="445" customWidth="1"/>
    <col min="15871" max="16120" width="9.140625" style="445"/>
    <col min="16121" max="16121" width="21.7109375" style="445" customWidth="1"/>
    <col min="16122" max="16124" width="12.7109375" style="445" customWidth="1"/>
    <col min="16125" max="16125" width="9.140625" style="445"/>
    <col min="16126" max="16126" width="7.140625" style="445" customWidth="1"/>
    <col min="16127" max="16384" width="9.140625" style="445"/>
  </cols>
  <sheetData>
    <row r="1" spans="1:5" ht="25.5" customHeight="1" x14ac:dyDescent="0.2">
      <c r="A1" s="764" t="s">
        <v>268</v>
      </c>
      <c r="B1" s="764"/>
      <c r="C1" s="764"/>
      <c r="D1" s="764"/>
    </row>
    <row r="2" spans="1:5" ht="13.5" x14ac:dyDescent="0.2">
      <c r="A2" s="765" t="s">
        <v>508</v>
      </c>
      <c r="B2" s="765"/>
      <c r="C2" s="446"/>
      <c r="D2" s="446"/>
    </row>
    <row r="3" spans="1:5" x14ac:dyDescent="0.2">
      <c r="A3" s="11" t="s">
        <v>3</v>
      </c>
      <c r="B3" s="11"/>
      <c r="C3" s="11"/>
      <c r="D3" s="11"/>
    </row>
    <row r="4" spans="1:5" x14ac:dyDescent="0.2">
      <c r="A4" s="11"/>
      <c r="B4" s="11"/>
      <c r="C4" s="11"/>
      <c r="D4" s="11"/>
    </row>
    <row r="5" spans="1:5" x14ac:dyDescent="0.2">
      <c r="A5" s="767" t="s">
        <v>579</v>
      </c>
      <c r="B5" s="768"/>
      <c r="C5" s="768"/>
      <c r="D5" s="769"/>
      <c r="E5" s="628"/>
    </row>
    <row r="6" spans="1:5" x14ac:dyDescent="0.2">
      <c r="A6" s="845" t="s">
        <v>210</v>
      </c>
      <c r="B6" s="846"/>
      <c r="C6" s="846"/>
      <c r="D6" s="847"/>
    </row>
    <row r="7" spans="1:5" x14ac:dyDescent="0.2">
      <c r="A7" s="447"/>
      <c r="B7" s="447"/>
      <c r="C7" s="447"/>
      <c r="D7" s="447"/>
    </row>
    <row r="8" spans="1:5" ht="11.25" customHeight="1" x14ac:dyDescent="0.2">
      <c r="A8" s="766" t="str">
        <f>IF('Table 2 data'!B23=1," ","Percentage who achieved at GCSE or equivalent:")</f>
        <v xml:space="preserve"> </v>
      </c>
      <c r="B8" s="766"/>
      <c r="C8" s="766"/>
      <c r="D8" s="766"/>
    </row>
    <row r="9" spans="1:5" ht="11.25" customHeight="1" x14ac:dyDescent="0.2">
      <c r="A9" s="448"/>
      <c r="B9" s="449"/>
      <c r="C9" s="450"/>
      <c r="D9" s="451" t="str">
        <f>IF('Table 2 data'!B22=1,TRIM(A6),"- "&amp;TRIM(A6))</f>
        <v>- Number of pupils</v>
      </c>
    </row>
    <row r="10" spans="1:5" x14ac:dyDescent="0.2">
      <c r="A10" s="452" t="s">
        <v>249</v>
      </c>
      <c r="B10" s="453" t="s">
        <v>2</v>
      </c>
      <c r="C10" s="453" t="s">
        <v>6</v>
      </c>
      <c r="D10" s="453" t="s">
        <v>47</v>
      </c>
    </row>
    <row r="11" spans="1:5" x14ac:dyDescent="0.2">
      <c r="A11" s="454" t="s">
        <v>182</v>
      </c>
      <c r="B11" s="456">
        <f>VLOOKUP($A11,'Table 2 data'!$A$5:$AK$16,'Table 2 data'!$B$23+1,0)</f>
        <v>331343</v>
      </c>
      <c r="C11" s="456">
        <f>VLOOKUP($A11,'Table 2 data'!$A$5:$AK$16,12+'Table 2 data'!$B$23+1,0)</f>
        <v>317490</v>
      </c>
      <c r="D11" s="456">
        <f>VLOOKUP($A11,'Table 2 data'!$A$5:$AK$16,24+'Table 2 data'!$B$23+1,0)</f>
        <v>648833</v>
      </c>
    </row>
    <row r="12" spans="1:5" x14ac:dyDescent="0.2">
      <c r="A12" s="455" t="s">
        <v>183</v>
      </c>
      <c r="B12" s="456">
        <f>VLOOKUP($A12,'Table 2 data'!$A$5:$AK$16,'Table 2 data'!$B$23+1,0)</f>
        <v>334369</v>
      </c>
      <c r="C12" s="456">
        <f>VLOOKUP($A12,'Table 2 data'!$A$5:$AK$16,12+'Table 2 data'!$B$23+1,0)</f>
        <v>320777</v>
      </c>
      <c r="D12" s="456">
        <f>VLOOKUP($A12,'Table 2 data'!$A$5:$AK$16,24+'Table 2 data'!$B$23+1,0)</f>
        <v>655146</v>
      </c>
    </row>
    <row r="13" spans="1:5" x14ac:dyDescent="0.2">
      <c r="A13" s="455" t="s">
        <v>184</v>
      </c>
      <c r="B13" s="456">
        <f>VLOOKUP($A13,'Table 2 data'!$A$5:$AK$16,'Table 2 data'!$B$23+1,0)</f>
        <v>334245</v>
      </c>
      <c r="C13" s="456">
        <f>VLOOKUP($A13,'Table 2 data'!$A$5:$AK$16,12+'Table 2 data'!$B$23+1,0)</f>
        <v>318838</v>
      </c>
      <c r="D13" s="456">
        <f>VLOOKUP($A13,'Table 2 data'!$A$5:$AK$16,24+'Table 2 data'!$B$23+1,0)</f>
        <v>653083</v>
      </c>
    </row>
    <row r="14" spans="1:5" x14ac:dyDescent="0.2">
      <c r="A14" s="455" t="s">
        <v>186</v>
      </c>
      <c r="B14" s="456">
        <f>VLOOKUP($A14,'Table 2 data'!$A$5:$AK$16,'Table 2 data'!$B$23+1,0)</f>
        <v>324890</v>
      </c>
      <c r="C14" s="456">
        <f>VLOOKUP($A14,'Table 2 data'!$A$5:$AK$16,12+'Table 2 data'!$B$23+1,0)</f>
        <v>309606</v>
      </c>
      <c r="D14" s="456">
        <f>VLOOKUP($A14,'Table 2 data'!$A$5:$AK$16,24+'Table 2 data'!$B$23+1,0)</f>
        <v>634496</v>
      </c>
    </row>
    <row r="15" spans="1:5" x14ac:dyDescent="0.2">
      <c r="A15" s="455" t="s">
        <v>191</v>
      </c>
      <c r="B15" s="456">
        <f>VLOOKUP($A15,'Table 2 data'!$A$5:$AK$16,'Table 2 data'!$B$23+1,0)</f>
        <v>328005</v>
      </c>
      <c r="C15" s="456">
        <f>VLOOKUP($A15,'Table 2 data'!$A$5:$AK$16,12+'Table 2 data'!$B$23+1,0)</f>
        <v>311258</v>
      </c>
      <c r="D15" s="456">
        <f>VLOOKUP($A15,'Table 2 data'!$A$5:$AK$16,24+'Table 2 data'!$B$23+1,0)</f>
        <v>639263</v>
      </c>
    </row>
    <row r="16" spans="1:5" x14ac:dyDescent="0.2">
      <c r="A16" s="455" t="s">
        <v>673</v>
      </c>
      <c r="B16" s="456">
        <f>VLOOKUP($A16,'Table 2 data'!$A$5:$AK$16,'Table 2 data'!$B$23+1,0)</f>
        <v>328005</v>
      </c>
      <c r="C16" s="456">
        <f>VLOOKUP($A16,'Table 2 data'!$A$5:$AK$16,12+'Table 2 data'!$B$23+1,0)</f>
        <v>311258</v>
      </c>
      <c r="D16" s="456">
        <f>VLOOKUP($A16,'Table 2 data'!$A$5:$AK$16,24+'Table 2 data'!$B$23+1,0)</f>
        <v>639263</v>
      </c>
    </row>
    <row r="17" spans="1:4" x14ac:dyDescent="0.2">
      <c r="A17" s="455" t="s">
        <v>188</v>
      </c>
      <c r="B17" s="456">
        <f>VLOOKUP($A17,'Table 2 data'!$A$5:$AK$16,'Table 2 data'!$B$23+1,0)</f>
        <v>321415</v>
      </c>
      <c r="C17" s="456">
        <f>VLOOKUP($A17,'Table 2 data'!$A$5:$AK$16,12+'Table 2 data'!$B$23+1,0)</f>
        <v>305678</v>
      </c>
      <c r="D17" s="456">
        <f>VLOOKUP($A17,'Table 2 data'!$A$5:$AK$16,24+'Table 2 data'!$B$23+1,0)</f>
        <v>627093</v>
      </c>
    </row>
    <row r="18" spans="1:4" x14ac:dyDescent="0.2">
      <c r="A18" s="455" t="s">
        <v>262</v>
      </c>
      <c r="B18" s="456">
        <f>VLOOKUP($A18,'Table 2 data'!$A$5:$AK$16,'Table 2 data'!$B$23+1,0)</f>
        <v>318599</v>
      </c>
      <c r="C18" s="456">
        <f>VLOOKUP($A18,'Table 2 data'!$A$5:$AK$16,12+'Table 2 data'!$B$23+1,0)</f>
        <v>302018</v>
      </c>
      <c r="D18" s="456">
        <f>VLOOKUP($A18,'Table 2 data'!$A$5:$AK$16,24+'Table 2 data'!$B$23+1,0)</f>
        <v>620617</v>
      </c>
    </row>
    <row r="19" spans="1:4" x14ac:dyDescent="0.2">
      <c r="A19" s="455" t="s">
        <v>190</v>
      </c>
      <c r="B19" s="456">
        <f>VLOOKUP($A19,'Table 2 data'!$A$5:$AK$16,'Table 2 data'!$B$23+1,0)</f>
        <v>323885</v>
      </c>
      <c r="C19" s="456">
        <f>VLOOKUP($A19,'Table 2 data'!$A$5:$AK$16,12+'Table 2 data'!$B$23+1,0)</f>
        <v>308512</v>
      </c>
      <c r="D19" s="456">
        <f>VLOOKUP($A19,'Table 2 data'!$A$5:$AK$16,24+'Table 2 data'!$B$23+1,0)</f>
        <v>632397</v>
      </c>
    </row>
    <row r="20" spans="1:4" x14ac:dyDescent="0.2">
      <c r="A20" s="457" t="s">
        <v>566</v>
      </c>
      <c r="B20" s="645">
        <f>VLOOKUP($A20,'Table 2 data'!$A$5:$AK$16,'Table 2 data'!$B$23+1,0)</f>
        <v>317315</v>
      </c>
      <c r="C20" s="645">
        <f>VLOOKUP($A20,'Table 2 data'!$A$5:$AK$16,12+'Table 2 data'!$B$23+1,0)</f>
        <v>301270</v>
      </c>
      <c r="D20" s="645">
        <f>VLOOKUP($A20,'Table 2 data'!$A$5:$AK$16,24+'Table 2 data'!$B$23+1,0)</f>
        <v>618585</v>
      </c>
    </row>
    <row r="21" spans="1:4" x14ac:dyDescent="0.2">
      <c r="A21" s="646" t="s">
        <v>576</v>
      </c>
      <c r="B21" s="464">
        <f>VLOOKUP($A21,'Table 2 data'!$A$5:$AK$16,'Table 2 data'!$B$23+1,0)</f>
        <v>317315</v>
      </c>
      <c r="C21" s="464">
        <f>VLOOKUP($A21,'Table 2 data'!$A$5:$AK$16,12+'Table 2 data'!$B$23+1,0)</f>
        <v>301270</v>
      </c>
      <c r="D21" s="464">
        <f>VLOOKUP($A21,'Table 2 data'!$A$5:$AK$16,24+'Table 2 data'!$B$23+1,0)</f>
        <v>618585</v>
      </c>
    </row>
    <row r="22" spans="1:4" x14ac:dyDescent="0.2">
      <c r="A22" s="707" t="s">
        <v>679</v>
      </c>
      <c r="B22" s="708">
        <f>VLOOKUP($A22,'Table 2 data'!$A$5:$AK$16,'Table 2 data'!$B$23+1,0)</f>
        <v>317315</v>
      </c>
      <c r="C22" s="708">
        <f>VLOOKUP($A22,'Table 2 data'!$A$5:$AK$16,12+'Table 2 data'!$B$23+1,0)</f>
        <v>301270</v>
      </c>
      <c r="D22" s="708">
        <f>VLOOKUP($A22,'Table 2 data'!$A$5:$AK$16,24+'Table 2 data'!$B$23+1,0)</f>
        <v>618585</v>
      </c>
    </row>
    <row r="23" spans="1:4" x14ac:dyDescent="0.2">
      <c r="A23" s="458"/>
      <c r="B23" s="459"/>
      <c r="C23" s="459"/>
      <c r="D23" s="460" t="s">
        <v>192</v>
      </c>
    </row>
    <row r="24" spans="1:4" x14ac:dyDescent="0.2">
      <c r="A24" s="458"/>
      <c r="B24" s="459"/>
      <c r="C24" s="459"/>
      <c r="D24" s="460"/>
    </row>
    <row r="25" spans="1:4" ht="11.25" customHeight="1" x14ac:dyDescent="0.2">
      <c r="A25" s="763" t="s">
        <v>31</v>
      </c>
      <c r="B25" s="763"/>
      <c r="C25" s="763"/>
      <c r="D25" s="763"/>
    </row>
    <row r="26" spans="1:4" ht="11.25" customHeight="1" x14ac:dyDescent="0.2">
      <c r="A26" s="763" t="s">
        <v>504</v>
      </c>
      <c r="B26" s="763"/>
      <c r="C26" s="763"/>
      <c r="D26" s="763"/>
    </row>
    <row r="27" spans="1:4" ht="56.25" customHeight="1" x14ac:dyDescent="0.2">
      <c r="A27" s="762" t="s">
        <v>633</v>
      </c>
      <c r="B27" s="762"/>
      <c r="C27" s="762"/>
      <c r="D27" s="762"/>
    </row>
    <row r="28" spans="1:4" ht="22.5" customHeight="1" x14ac:dyDescent="0.2">
      <c r="A28" s="713" t="s">
        <v>217</v>
      </c>
      <c r="B28" s="713"/>
      <c r="C28" s="713"/>
      <c r="D28" s="713"/>
    </row>
    <row r="29" spans="1:4" s="630" customFormat="1" ht="33.75" customHeight="1" x14ac:dyDescent="0.2">
      <c r="A29" s="713" t="s">
        <v>501</v>
      </c>
      <c r="B29" s="713"/>
      <c r="C29" s="713"/>
      <c r="D29" s="713"/>
    </row>
    <row r="30" spans="1:4" ht="11.25" customHeight="1" x14ac:dyDescent="0.2">
      <c r="A30" s="68" t="s">
        <v>648</v>
      </c>
    </row>
    <row r="60" ht="12.75" customHeight="1" x14ac:dyDescent="0.2"/>
    <row r="71" spans="2:5" x14ac:dyDescent="0.2">
      <c r="B71" s="462"/>
      <c r="C71" s="462"/>
      <c r="D71" s="462"/>
      <c r="E71" s="463"/>
    </row>
  </sheetData>
  <sheetProtection sheet="1" objects="1" scenarios="1"/>
  <mergeCells count="10">
    <mergeCell ref="A27:D27"/>
    <mergeCell ref="A28:D28"/>
    <mergeCell ref="A29:D29"/>
    <mergeCell ref="A26:D26"/>
    <mergeCell ref="A1:D1"/>
    <mergeCell ref="A2:B2"/>
    <mergeCell ref="A6:D6"/>
    <mergeCell ref="A8:D8"/>
    <mergeCell ref="A25:D25"/>
    <mergeCell ref="A5:D5"/>
  </mergeCells>
  <conditionalFormatting sqref="B11:D22">
    <cfRule type="cellIs" dxfId="244" priority="2" stopIfTrue="1" operator="greaterThan">
      <formula>100</formula>
    </cfRule>
  </conditionalFormatting>
  <dataValidations count="1">
    <dataValidation type="list" allowBlank="1" showInputMessage="1" showErrorMessage="1" sqref="A65543:D65543 IO65543:IR65543 SK65543:SN65543 ACG65543:ACJ65543 AMC65543:AMF65543 AVY65543:AWB65543 BFU65543:BFX65543 BPQ65543:BPT65543 BZM65543:BZP65543 CJI65543:CJL65543 CTE65543:CTH65543 DDA65543:DDD65543 DMW65543:DMZ65543 DWS65543:DWV65543 EGO65543:EGR65543 EQK65543:EQN65543 FAG65543:FAJ65543 FKC65543:FKF65543 FTY65543:FUB65543 GDU65543:GDX65543 GNQ65543:GNT65543 GXM65543:GXP65543 HHI65543:HHL65543 HRE65543:HRH65543 IBA65543:IBD65543 IKW65543:IKZ65543 IUS65543:IUV65543 JEO65543:JER65543 JOK65543:JON65543 JYG65543:JYJ65543 KIC65543:KIF65543 KRY65543:KSB65543 LBU65543:LBX65543 LLQ65543:LLT65543 LVM65543:LVP65543 MFI65543:MFL65543 MPE65543:MPH65543 MZA65543:MZD65543 NIW65543:NIZ65543 NSS65543:NSV65543 OCO65543:OCR65543 OMK65543:OMN65543 OWG65543:OWJ65543 PGC65543:PGF65543 PPY65543:PQB65543 PZU65543:PZX65543 QJQ65543:QJT65543 QTM65543:QTP65543 RDI65543:RDL65543 RNE65543:RNH65543 RXA65543:RXD65543 SGW65543:SGZ65543 SQS65543:SQV65543 TAO65543:TAR65543 TKK65543:TKN65543 TUG65543:TUJ65543 UEC65543:UEF65543 UNY65543:UOB65543 UXU65543:UXX65543 VHQ65543:VHT65543 VRM65543:VRP65543 WBI65543:WBL65543 WLE65543:WLH65543 WVA65543:WVD65543 A131079:D131079 IO131079:IR131079 SK131079:SN131079 ACG131079:ACJ131079 AMC131079:AMF131079 AVY131079:AWB131079 BFU131079:BFX131079 BPQ131079:BPT131079 BZM131079:BZP131079 CJI131079:CJL131079 CTE131079:CTH131079 DDA131079:DDD131079 DMW131079:DMZ131079 DWS131079:DWV131079 EGO131079:EGR131079 EQK131079:EQN131079 FAG131079:FAJ131079 FKC131079:FKF131079 FTY131079:FUB131079 GDU131079:GDX131079 GNQ131079:GNT131079 GXM131079:GXP131079 HHI131079:HHL131079 HRE131079:HRH131079 IBA131079:IBD131079 IKW131079:IKZ131079 IUS131079:IUV131079 JEO131079:JER131079 JOK131079:JON131079 JYG131079:JYJ131079 KIC131079:KIF131079 KRY131079:KSB131079 LBU131079:LBX131079 LLQ131079:LLT131079 LVM131079:LVP131079 MFI131079:MFL131079 MPE131079:MPH131079 MZA131079:MZD131079 NIW131079:NIZ131079 NSS131079:NSV131079 OCO131079:OCR131079 OMK131079:OMN131079 OWG131079:OWJ131079 PGC131079:PGF131079 PPY131079:PQB131079 PZU131079:PZX131079 QJQ131079:QJT131079 QTM131079:QTP131079 RDI131079:RDL131079 RNE131079:RNH131079 RXA131079:RXD131079 SGW131079:SGZ131079 SQS131079:SQV131079 TAO131079:TAR131079 TKK131079:TKN131079 TUG131079:TUJ131079 UEC131079:UEF131079 UNY131079:UOB131079 UXU131079:UXX131079 VHQ131079:VHT131079 VRM131079:VRP131079 WBI131079:WBL131079 WLE131079:WLH131079 WVA131079:WVD131079 A196615:D196615 IO196615:IR196615 SK196615:SN196615 ACG196615:ACJ196615 AMC196615:AMF196615 AVY196615:AWB196615 BFU196615:BFX196615 BPQ196615:BPT196615 BZM196615:BZP196615 CJI196615:CJL196615 CTE196615:CTH196615 DDA196615:DDD196615 DMW196615:DMZ196615 DWS196615:DWV196615 EGO196615:EGR196615 EQK196615:EQN196615 FAG196615:FAJ196615 FKC196615:FKF196615 FTY196615:FUB196615 GDU196615:GDX196615 GNQ196615:GNT196615 GXM196615:GXP196615 HHI196615:HHL196615 HRE196615:HRH196615 IBA196615:IBD196615 IKW196615:IKZ196615 IUS196615:IUV196615 JEO196615:JER196615 JOK196615:JON196615 JYG196615:JYJ196615 KIC196615:KIF196615 KRY196615:KSB196615 LBU196615:LBX196615 LLQ196615:LLT196615 LVM196615:LVP196615 MFI196615:MFL196615 MPE196615:MPH196615 MZA196615:MZD196615 NIW196615:NIZ196615 NSS196615:NSV196615 OCO196615:OCR196615 OMK196615:OMN196615 OWG196615:OWJ196615 PGC196615:PGF196615 PPY196615:PQB196615 PZU196615:PZX196615 QJQ196615:QJT196615 QTM196615:QTP196615 RDI196615:RDL196615 RNE196615:RNH196615 RXA196615:RXD196615 SGW196615:SGZ196615 SQS196615:SQV196615 TAO196615:TAR196615 TKK196615:TKN196615 TUG196615:TUJ196615 UEC196615:UEF196615 UNY196615:UOB196615 UXU196615:UXX196615 VHQ196615:VHT196615 VRM196615:VRP196615 WBI196615:WBL196615 WLE196615:WLH196615 WVA196615:WVD196615 A262151:D262151 IO262151:IR262151 SK262151:SN262151 ACG262151:ACJ262151 AMC262151:AMF262151 AVY262151:AWB262151 BFU262151:BFX262151 BPQ262151:BPT262151 BZM262151:BZP262151 CJI262151:CJL262151 CTE262151:CTH262151 DDA262151:DDD262151 DMW262151:DMZ262151 DWS262151:DWV262151 EGO262151:EGR262151 EQK262151:EQN262151 FAG262151:FAJ262151 FKC262151:FKF262151 FTY262151:FUB262151 GDU262151:GDX262151 GNQ262151:GNT262151 GXM262151:GXP262151 HHI262151:HHL262151 HRE262151:HRH262151 IBA262151:IBD262151 IKW262151:IKZ262151 IUS262151:IUV262151 JEO262151:JER262151 JOK262151:JON262151 JYG262151:JYJ262151 KIC262151:KIF262151 KRY262151:KSB262151 LBU262151:LBX262151 LLQ262151:LLT262151 LVM262151:LVP262151 MFI262151:MFL262151 MPE262151:MPH262151 MZA262151:MZD262151 NIW262151:NIZ262151 NSS262151:NSV262151 OCO262151:OCR262151 OMK262151:OMN262151 OWG262151:OWJ262151 PGC262151:PGF262151 PPY262151:PQB262151 PZU262151:PZX262151 QJQ262151:QJT262151 QTM262151:QTP262151 RDI262151:RDL262151 RNE262151:RNH262151 RXA262151:RXD262151 SGW262151:SGZ262151 SQS262151:SQV262151 TAO262151:TAR262151 TKK262151:TKN262151 TUG262151:TUJ262151 UEC262151:UEF262151 UNY262151:UOB262151 UXU262151:UXX262151 VHQ262151:VHT262151 VRM262151:VRP262151 WBI262151:WBL262151 WLE262151:WLH262151 WVA262151:WVD262151 A327687:D327687 IO327687:IR327687 SK327687:SN327687 ACG327687:ACJ327687 AMC327687:AMF327687 AVY327687:AWB327687 BFU327687:BFX327687 BPQ327687:BPT327687 BZM327687:BZP327687 CJI327687:CJL327687 CTE327687:CTH327687 DDA327687:DDD327687 DMW327687:DMZ327687 DWS327687:DWV327687 EGO327687:EGR327687 EQK327687:EQN327687 FAG327687:FAJ327687 FKC327687:FKF327687 FTY327687:FUB327687 GDU327687:GDX327687 GNQ327687:GNT327687 GXM327687:GXP327687 HHI327687:HHL327687 HRE327687:HRH327687 IBA327687:IBD327687 IKW327687:IKZ327687 IUS327687:IUV327687 JEO327687:JER327687 JOK327687:JON327687 JYG327687:JYJ327687 KIC327687:KIF327687 KRY327687:KSB327687 LBU327687:LBX327687 LLQ327687:LLT327687 LVM327687:LVP327687 MFI327687:MFL327687 MPE327687:MPH327687 MZA327687:MZD327687 NIW327687:NIZ327687 NSS327687:NSV327687 OCO327687:OCR327687 OMK327687:OMN327687 OWG327687:OWJ327687 PGC327687:PGF327687 PPY327687:PQB327687 PZU327687:PZX327687 QJQ327687:QJT327687 QTM327687:QTP327687 RDI327687:RDL327687 RNE327687:RNH327687 RXA327687:RXD327687 SGW327687:SGZ327687 SQS327687:SQV327687 TAO327687:TAR327687 TKK327687:TKN327687 TUG327687:TUJ327687 UEC327687:UEF327687 UNY327687:UOB327687 UXU327687:UXX327687 VHQ327687:VHT327687 VRM327687:VRP327687 WBI327687:WBL327687 WLE327687:WLH327687 WVA327687:WVD327687 A393223:D393223 IO393223:IR393223 SK393223:SN393223 ACG393223:ACJ393223 AMC393223:AMF393223 AVY393223:AWB393223 BFU393223:BFX393223 BPQ393223:BPT393223 BZM393223:BZP393223 CJI393223:CJL393223 CTE393223:CTH393223 DDA393223:DDD393223 DMW393223:DMZ393223 DWS393223:DWV393223 EGO393223:EGR393223 EQK393223:EQN393223 FAG393223:FAJ393223 FKC393223:FKF393223 FTY393223:FUB393223 GDU393223:GDX393223 GNQ393223:GNT393223 GXM393223:GXP393223 HHI393223:HHL393223 HRE393223:HRH393223 IBA393223:IBD393223 IKW393223:IKZ393223 IUS393223:IUV393223 JEO393223:JER393223 JOK393223:JON393223 JYG393223:JYJ393223 KIC393223:KIF393223 KRY393223:KSB393223 LBU393223:LBX393223 LLQ393223:LLT393223 LVM393223:LVP393223 MFI393223:MFL393223 MPE393223:MPH393223 MZA393223:MZD393223 NIW393223:NIZ393223 NSS393223:NSV393223 OCO393223:OCR393223 OMK393223:OMN393223 OWG393223:OWJ393223 PGC393223:PGF393223 PPY393223:PQB393223 PZU393223:PZX393223 QJQ393223:QJT393223 QTM393223:QTP393223 RDI393223:RDL393223 RNE393223:RNH393223 RXA393223:RXD393223 SGW393223:SGZ393223 SQS393223:SQV393223 TAO393223:TAR393223 TKK393223:TKN393223 TUG393223:TUJ393223 UEC393223:UEF393223 UNY393223:UOB393223 UXU393223:UXX393223 VHQ393223:VHT393223 VRM393223:VRP393223 WBI393223:WBL393223 WLE393223:WLH393223 WVA393223:WVD393223 A458759:D458759 IO458759:IR458759 SK458759:SN458759 ACG458759:ACJ458759 AMC458759:AMF458759 AVY458759:AWB458759 BFU458759:BFX458759 BPQ458759:BPT458759 BZM458759:BZP458759 CJI458759:CJL458759 CTE458759:CTH458759 DDA458759:DDD458759 DMW458759:DMZ458759 DWS458759:DWV458759 EGO458759:EGR458759 EQK458759:EQN458759 FAG458759:FAJ458759 FKC458759:FKF458759 FTY458759:FUB458759 GDU458759:GDX458759 GNQ458759:GNT458759 GXM458759:GXP458759 HHI458759:HHL458759 HRE458759:HRH458759 IBA458759:IBD458759 IKW458759:IKZ458759 IUS458759:IUV458759 JEO458759:JER458759 JOK458759:JON458759 JYG458759:JYJ458759 KIC458759:KIF458759 KRY458759:KSB458759 LBU458759:LBX458759 LLQ458759:LLT458759 LVM458759:LVP458759 MFI458759:MFL458759 MPE458759:MPH458759 MZA458759:MZD458759 NIW458759:NIZ458759 NSS458759:NSV458759 OCO458759:OCR458759 OMK458759:OMN458759 OWG458759:OWJ458759 PGC458759:PGF458759 PPY458759:PQB458759 PZU458759:PZX458759 QJQ458759:QJT458759 QTM458759:QTP458759 RDI458759:RDL458759 RNE458759:RNH458759 RXA458759:RXD458759 SGW458759:SGZ458759 SQS458759:SQV458759 TAO458759:TAR458759 TKK458759:TKN458759 TUG458759:TUJ458759 UEC458759:UEF458759 UNY458759:UOB458759 UXU458759:UXX458759 VHQ458759:VHT458759 VRM458759:VRP458759 WBI458759:WBL458759 WLE458759:WLH458759 WVA458759:WVD458759 A524295:D524295 IO524295:IR524295 SK524295:SN524295 ACG524295:ACJ524295 AMC524295:AMF524295 AVY524295:AWB524295 BFU524295:BFX524295 BPQ524295:BPT524295 BZM524295:BZP524295 CJI524295:CJL524295 CTE524295:CTH524295 DDA524295:DDD524295 DMW524295:DMZ524295 DWS524295:DWV524295 EGO524295:EGR524295 EQK524295:EQN524295 FAG524295:FAJ524295 FKC524295:FKF524295 FTY524295:FUB524295 GDU524295:GDX524295 GNQ524295:GNT524295 GXM524295:GXP524295 HHI524295:HHL524295 HRE524295:HRH524295 IBA524295:IBD524295 IKW524295:IKZ524295 IUS524295:IUV524295 JEO524295:JER524295 JOK524295:JON524295 JYG524295:JYJ524295 KIC524295:KIF524295 KRY524295:KSB524295 LBU524295:LBX524295 LLQ524295:LLT524295 LVM524295:LVP524295 MFI524295:MFL524295 MPE524295:MPH524295 MZA524295:MZD524295 NIW524295:NIZ524295 NSS524295:NSV524295 OCO524295:OCR524295 OMK524295:OMN524295 OWG524295:OWJ524295 PGC524295:PGF524295 PPY524295:PQB524295 PZU524295:PZX524295 QJQ524295:QJT524295 QTM524295:QTP524295 RDI524295:RDL524295 RNE524295:RNH524295 RXA524295:RXD524295 SGW524295:SGZ524295 SQS524295:SQV524295 TAO524295:TAR524295 TKK524295:TKN524295 TUG524295:TUJ524295 UEC524295:UEF524295 UNY524295:UOB524295 UXU524295:UXX524295 VHQ524295:VHT524295 VRM524295:VRP524295 WBI524295:WBL524295 WLE524295:WLH524295 WVA524295:WVD524295 A589831:D589831 IO589831:IR589831 SK589831:SN589831 ACG589831:ACJ589831 AMC589831:AMF589831 AVY589831:AWB589831 BFU589831:BFX589831 BPQ589831:BPT589831 BZM589831:BZP589831 CJI589831:CJL589831 CTE589831:CTH589831 DDA589831:DDD589831 DMW589831:DMZ589831 DWS589831:DWV589831 EGO589831:EGR589831 EQK589831:EQN589831 FAG589831:FAJ589831 FKC589831:FKF589831 FTY589831:FUB589831 GDU589831:GDX589831 GNQ589831:GNT589831 GXM589831:GXP589831 HHI589831:HHL589831 HRE589831:HRH589831 IBA589831:IBD589831 IKW589831:IKZ589831 IUS589831:IUV589831 JEO589831:JER589831 JOK589831:JON589831 JYG589831:JYJ589831 KIC589831:KIF589831 KRY589831:KSB589831 LBU589831:LBX589831 LLQ589831:LLT589831 LVM589831:LVP589831 MFI589831:MFL589831 MPE589831:MPH589831 MZA589831:MZD589831 NIW589831:NIZ589831 NSS589831:NSV589831 OCO589831:OCR589831 OMK589831:OMN589831 OWG589831:OWJ589831 PGC589831:PGF589831 PPY589831:PQB589831 PZU589831:PZX589831 QJQ589831:QJT589831 QTM589831:QTP589831 RDI589831:RDL589831 RNE589831:RNH589831 RXA589831:RXD589831 SGW589831:SGZ589831 SQS589831:SQV589831 TAO589831:TAR589831 TKK589831:TKN589831 TUG589831:TUJ589831 UEC589831:UEF589831 UNY589831:UOB589831 UXU589831:UXX589831 VHQ589831:VHT589831 VRM589831:VRP589831 WBI589831:WBL589831 WLE589831:WLH589831 WVA589831:WVD589831 A655367:D655367 IO655367:IR655367 SK655367:SN655367 ACG655367:ACJ655367 AMC655367:AMF655367 AVY655367:AWB655367 BFU655367:BFX655367 BPQ655367:BPT655367 BZM655367:BZP655367 CJI655367:CJL655367 CTE655367:CTH655367 DDA655367:DDD655367 DMW655367:DMZ655367 DWS655367:DWV655367 EGO655367:EGR655367 EQK655367:EQN655367 FAG655367:FAJ655367 FKC655367:FKF655367 FTY655367:FUB655367 GDU655367:GDX655367 GNQ655367:GNT655367 GXM655367:GXP655367 HHI655367:HHL655367 HRE655367:HRH655367 IBA655367:IBD655367 IKW655367:IKZ655367 IUS655367:IUV655367 JEO655367:JER655367 JOK655367:JON655367 JYG655367:JYJ655367 KIC655367:KIF655367 KRY655367:KSB655367 LBU655367:LBX655367 LLQ655367:LLT655367 LVM655367:LVP655367 MFI655367:MFL655367 MPE655367:MPH655367 MZA655367:MZD655367 NIW655367:NIZ655367 NSS655367:NSV655367 OCO655367:OCR655367 OMK655367:OMN655367 OWG655367:OWJ655367 PGC655367:PGF655367 PPY655367:PQB655367 PZU655367:PZX655367 QJQ655367:QJT655367 QTM655367:QTP655367 RDI655367:RDL655367 RNE655367:RNH655367 RXA655367:RXD655367 SGW655367:SGZ655367 SQS655367:SQV655367 TAO655367:TAR655367 TKK655367:TKN655367 TUG655367:TUJ655367 UEC655367:UEF655367 UNY655367:UOB655367 UXU655367:UXX655367 VHQ655367:VHT655367 VRM655367:VRP655367 WBI655367:WBL655367 WLE655367:WLH655367 WVA655367:WVD655367 A720903:D720903 IO720903:IR720903 SK720903:SN720903 ACG720903:ACJ720903 AMC720903:AMF720903 AVY720903:AWB720903 BFU720903:BFX720903 BPQ720903:BPT720903 BZM720903:BZP720903 CJI720903:CJL720903 CTE720903:CTH720903 DDA720903:DDD720903 DMW720903:DMZ720903 DWS720903:DWV720903 EGO720903:EGR720903 EQK720903:EQN720903 FAG720903:FAJ720903 FKC720903:FKF720903 FTY720903:FUB720903 GDU720903:GDX720903 GNQ720903:GNT720903 GXM720903:GXP720903 HHI720903:HHL720903 HRE720903:HRH720903 IBA720903:IBD720903 IKW720903:IKZ720903 IUS720903:IUV720903 JEO720903:JER720903 JOK720903:JON720903 JYG720903:JYJ720903 KIC720903:KIF720903 KRY720903:KSB720903 LBU720903:LBX720903 LLQ720903:LLT720903 LVM720903:LVP720903 MFI720903:MFL720903 MPE720903:MPH720903 MZA720903:MZD720903 NIW720903:NIZ720903 NSS720903:NSV720903 OCO720903:OCR720903 OMK720903:OMN720903 OWG720903:OWJ720903 PGC720903:PGF720903 PPY720903:PQB720903 PZU720903:PZX720903 QJQ720903:QJT720903 QTM720903:QTP720903 RDI720903:RDL720903 RNE720903:RNH720903 RXA720903:RXD720903 SGW720903:SGZ720903 SQS720903:SQV720903 TAO720903:TAR720903 TKK720903:TKN720903 TUG720903:TUJ720903 UEC720903:UEF720903 UNY720903:UOB720903 UXU720903:UXX720903 VHQ720903:VHT720903 VRM720903:VRP720903 WBI720903:WBL720903 WLE720903:WLH720903 WVA720903:WVD720903 A786439:D786439 IO786439:IR786439 SK786439:SN786439 ACG786439:ACJ786439 AMC786439:AMF786439 AVY786439:AWB786439 BFU786439:BFX786439 BPQ786439:BPT786439 BZM786439:BZP786439 CJI786439:CJL786439 CTE786439:CTH786439 DDA786439:DDD786439 DMW786439:DMZ786439 DWS786439:DWV786439 EGO786439:EGR786439 EQK786439:EQN786439 FAG786439:FAJ786439 FKC786439:FKF786439 FTY786439:FUB786439 GDU786439:GDX786439 GNQ786439:GNT786439 GXM786439:GXP786439 HHI786439:HHL786439 HRE786439:HRH786439 IBA786439:IBD786439 IKW786439:IKZ786439 IUS786439:IUV786439 JEO786439:JER786439 JOK786439:JON786439 JYG786439:JYJ786439 KIC786439:KIF786439 KRY786439:KSB786439 LBU786439:LBX786439 LLQ786439:LLT786439 LVM786439:LVP786439 MFI786439:MFL786439 MPE786439:MPH786439 MZA786439:MZD786439 NIW786439:NIZ786439 NSS786439:NSV786439 OCO786439:OCR786439 OMK786439:OMN786439 OWG786439:OWJ786439 PGC786439:PGF786439 PPY786439:PQB786439 PZU786439:PZX786439 QJQ786439:QJT786439 QTM786439:QTP786439 RDI786439:RDL786439 RNE786439:RNH786439 RXA786439:RXD786439 SGW786439:SGZ786439 SQS786439:SQV786439 TAO786439:TAR786439 TKK786439:TKN786439 TUG786439:TUJ786439 UEC786439:UEF786439 UNY786439:UOB786439 UXU786439:UXX786439 VHQ786439:VHT786439 VRM786439:VRP786439 WBI786439:WBL786439 WLE786439:WLH786439 WVA786439:WVD786439 A851975:D851975 IO851975:IR851975 SK851975:SN851975 ACG851975:ACJ851975 AMC851975:AMF851975 AVY851975:AWB851975 BFU851975:BFX851975 BPQ851975:BPT851975 BZM851975:BZP851975 CJI851975:CJL851975 CTE851975:CTH851975 DDA851975:DDD851975 DMW851975:DMZ851975 DWS851975:DWV851975 EGO851975:EGR851975 EQK851975:EQN851975 FAG851975:FAJ851975 FKC851975:FKF851975 FTY851975:FUB851975 GDU851975:GDX851975 GNQ851975:GNT851975 GXM851975:GXP851975 HHI851975:HHL851975 HRE851975:HRH851975 IBA851975:IBD851975 IKW851975:IKZ851975 IUS851975:IUV851975 JEO851975:JER851975 JOK851975:JON851975 JYG851975:JYJ851975 KIC851975:KIF851975 KRY851975:KSB851975 LBU851975:LBX851975 LLQ851975:LLT851975 LVM851975:LVP851975 MFI851975:MFL851975 MPE851975:MPH851975 MZA851975:MZD851975 NIW851975:NIZ851975 NSS851975:NSV851975 OCO851975:OCR851975 OMK851975:OMN851975 OWG851975:OWJ851975 PGC851975:PGF851975 PPY851975:PQB851975 PZU851975:PZX851975 QJQ851975:QJT851975 QTM851975:QTP851975 RDI851975:RDL851975 RNE851975:RNH851975 RXA851975:RXD851975 SGW851975:SGZ851975 SQS851975:SQV851975 TAO851975:TAR851975 TKK851975:TKN851975 TUG851975:TUJ851975 UEC851975:UEF851975 UNY851975:UOB851975 UXU851975:UXX851975 VHQ851975:VHT851975 VRM851975:VRP851975 WBI851975:WBL851975 WLE851975:WLH851975 WVA851975:WVD851975 A917511:D917511 IO917511:IR917511 SK917511:SN917511 ACG917511:ACJ917511 AMC917511:AMF917511 AVY917511:AWB917511 BFU917511:BFX917511 BPQ917511:BPT917511 BZM917511:BZP917511 CJI917511:CJL917511 CTE917511:CTH917511 DDA917511:DDD917511 DMW917511:DMZ917511 DWS917511:DWV917511 EGO917511:EGR917511 EQK917511:EQN917511 FAG917511:FAJ917511 FKC917511:FKF917511 FTY917511:FUB917511 GDU917511:GDX917511 GNQ917511:GNT917511 GXM917511:GXP917511 HHI917511:HHL917511 HRE917511:HRH917511 IBA917511:IBD917511 IKW917511:IKZ917511 IUS917511:IUV917511 JEO917511:JER917511 JOK917511:JON917511 JYG917511:JYJ917511 KIC917511:KIF917511 KRY917511:KSB917511 LBU917511:LBX917511 LLQ917511:LLT917511 LVM917511:LVP917511 MFI917511:MFL917511 MPE917511:MPH917511 MZA917511:MZD917511 NIW917511:NIZ917511 NSS917511:NSV917511 OCO917511:OCR917511 OMK917511:OMN917511 OWG917511:OWJ917511 PGC917511:PGF917511 PPY917511:PQB917511 PZU917511:PZX917511 QJQ917511:QJT917511 QTM917511:QTP917511 RDI917511:RDL917511 RNE917511:RNH917511 RXA917511:RXD917511 SGW917511:SGZ917511 SQS917511:SQV917511 TAO917511:TAR917511 TKK917511:TKN917511 TUG917511:TUJ917511 UEC917511:UEF917511 UNY917511:UOB917511 UXU917511:UXX917511 VHQ917511:VHT917511 VRM917511:VRP917511 WBI917511:WBL917511 WLE917511:WLH917511 WVA917511:WVD917511 A983047:D983047 IO983047:IR983047 SK983047:SN983047 ACG983047:ACJ983047 AMC983047:AMF983047 AVY983047:AWB983047 BFU983047:BFX983047 BPQ983047:BPT983047 BZM983047:BZP983047 CJI983047:CJL983047 CTE983047:CTH983047 DDA983047:DDD983047 DMW983047:DMZ983047 DWS983047:DWV983047 EGO983047:EGR983047 EQK983047:EQN983047 FAG983047:FAJ983047 FKC983047:FKF983047 FTY983047:FUB983047 GDU983047:GDX983047 GNQ983047:GNT983047 GXM983047:GXP983047 HHI983047:HHL983047 HRE983047:HRH983047 IBA983047:IBD983047 IKW983047:IKZ983047 IUS983047:IUV983047 JEO983047:JER983047 JOK983047:JON983047 JYG983047:JYJ983047 KIC983047:KIF983047 KRY983047:KSB983047 LBU983047:LBX983047 LLQ983047:LLT983047 LVM983047:LVP983047 MFI983047:MFL983047 MPE983047:MPH983047 MZA983047:MZD983047 NIW983047:NIZ983047 NSS983047:NSV983047 OCO983047:OCR983047 OMK983047:OMN983047 OWG983047:OWJ983047 PGC983047:PGF983047 PPY983047:PQB983047 PZU983047:PZX983047 QJQ983047:QJT983047 QTM983047:QTP983047 RDI983047:RDL983047 RNE983047:RNH983047 RXA983047:RXD983047 SGW983047:SGZ983047 SQS983047:SQV983047 TAO983047:TAR983047 TKK983047:TKN983047 TUG983047:TUJ983047 UEC983047:UEF983047 UNY983047:UOB983047 UXU983047:UXX983047 VHQ983047:VHT983047 VRM983047:VRP983047 WBI983047:WBL983047 WLE983047:WLH983047 WVA983047:WVD983047">
      <formula1>Table2indicators</formula1>
    </dataValidation>
  </dataValidations>
  <pageMargins left="0.70866141732283472" right="0.70866141732283472" top="0.74803149606299213" bottom="0.74803149606299213" header="0.31496062992125984" footer="0.31496062992125984"/>
  <pageSetup paperSize="9" fitToWidth="0" orientation="portrait" r:id="rId1"/>
  <ignoredErrors>
    <ignoredError sqref="D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'Table 2 data'!$A$24:$A$35</xm:f>
          </x14:formula1>
          <xm:sqref>A6:D6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99"/>
  </sheetPr>
  <dimension ref="A1:AR121"/>
  <sheetViews>
    <sheetView workbookViewId="0"/>
  </sheetViews>
  <sheetFormatPr defaultRowHeight="12.75" x14ac:dyDescent="0.2"/>
  <cols>
    <col min="1" max="1" width="47.7109375" bestFit="1" customWidth="1"/>
  </cols>
  <sheetData>
    <row r="1" spans="1:44" x14ac:dyDescent="0.2">
      <c r="A1" s="140"/>
    </row>
    <row r="2" spans="1:44" x14ac:dyDescent="0.2">
      <c r="A2" s="140"/>
    </row>
    <row r="3" spans="1:44" ht="15.75" x14ac:dyDescent="0.25">
      <c r="A3" s="202" t="s">
        <v>45</v>
      </c>
      <c r="C3" s="174"/>
      <c r="D3" s="175" t="s">
        <v>430</v>
      </c>
    </row>
    <row r="5" spans="1:44" x14ac:dyDescent="0.2">
      <c r="A5" s="140">
        <v>1</v>
      </c>
      <c r="B5" s="140">
        <v>2</v>
      </c>
      <c r="C5" s="140">
        <v>3</v>
      </c>
      <c r="D5" s="140">
        <v>4</v>
      </c>
      <c r="E5" s="140">
        <v>5</v>
      </c>
      <c r="F5" s="140">
        <v>6</v>
      </c>
      <c r="G5" s="140">
        <v>7</v>
      </c>
      <c r="H5" s="140">
        <v>8</v>
      </c>
      <c r="I5" s="140">
        <v>9</v>
      </c>
      <c r="J5" s="140">
        <v>10</v>
      </c>
      <c r="K5" s="140">
        <v>11</v>
      </c>
      <c r="L5" s="140">
        <v>12</v>
      </c>
      <c r="M5" s="140">
        <v>13</v>
      </c>
      <c r="N5" s="140">
        <v>14</v>
      </c>
      <c r="O5" s="140">
        <v>15</v>
      </c>
      <c r="P5" s="140">
        <v>16</v>
      </c>
      <c r="Q5" s="140">
        <v>17</v>
      </c>
      <c r="R5" s="140">
        <v>18</v>
      </c>
      <c r="S5" s="140">
        <v>19</v>
      </c>
      <c r="T5" s="140">
        <v>20</v>
      </c>
      <c r="U5" s="140">
        <v>21</v>
      </c>
      <c r="V5" s="140">
        <v>22</v>
      </c>
      <c r="W5" s="140">
        <v>23</v>
      </c>
      <c r="X5" s="140">
        <v>24</v>
      </c>
      <c r="Y5" s="140">
        <v>25</v>
      </c>
      <c r="Z5" s="140">
        <v>26</v>
      </c>
      <c r="AA5" s="140">
        <v>27</v>
      </c>
      <c r="AB5" s="140">
        <v>28</v>
      </c>
      <c r="AC5" s="140">
        <v>29</v>
      </c>
      <c r="AD5" s="140">
        <v>30</v>
      </c>
      <c r="AE5" s="140">
        <v>31</v>
      </c>
      <c r="AF5" s="140">
        <v>32</v>
      </c>
      <c r="AG5" s="140">
        <v>33</v>
      </c>
      <c r="AH5" s="140">
        <v>34</v>
      </c>
      <c r="AI5" s="140">
        <v>35</v>
      </c>
      <c r="AJ5" s="140">
        <v>36</v>
      </c>
      <c r="AK5" s="140">
        <v>37</v>
      </c>
      <c r="AL5" s="140">
        <v>38</v>
      </c>
      <c r="AM5" s="140">
        <v>39</v>
      </c>
      <c r="AN5" s="140">
        <v>40</v>
      </c>
      <c r="AO5" s="140">
        <v>41</v>
      </c>
      <c r="AP5" s="140">
        <v>42</v>
      </c>
      <c r="AQ5" s="140">
        <v>43</v>
      </c>
      <c r="AR5" s="140">
        <v>44</v>
      </c>
    </row>
    <row r="6" spans="1:44" x14ac:dyDescent="0.2">
      <c r="B6" s="156" t="s">
        <v>108</v>
      </c>
      <c r="C6" s="156" t="s">
        <v>115</v>
      </c>
      <c r="D6" s="156" t="s">
        <v>77</v>
      </c>
      <c r="E6" s="156" t="s">
        <v>116</v>
      </c>
      <c r="F6" s="156" t="s">
        <v>117</v>
      </c>
      <c r="G6" s="156" t="s">
        <v>118</v>
      </c>
      <c r="H6" s="156" t="s">
        <v>119</v>
      </c>
      <c r="I6" s="156" t="s">
        <v>120</v>
      </c>
      <c r="J6" s="156" t="s">
        <v>121</v>
      </c>
      <c r="K6" s="156" t="s">
        <v>122</v>
      </c>
      <c r="L6" s="156" t="s">
        <v>123</v>
      </c>
      <c r="M6" s="156" t="s">
        <v>124</v>
      </c>
      <c r="N6" s="156" t="s">
        <v>125</v>
      </c>
      <c r="O6" s="156" t="s">
        <v>126</v>
      </c>
      <c r="P6" s="156" t="s">
        <v>127</v>
      </c>
      <c r="Q6" s="156" t="s">
        <v>128</v>
      </c>
      <c r="R6" s="156" t="s">
        <v>85</v>
      </c>
      <c r="S6" s="156" t="s">
        <v>129</v>
      </c>
      <c r="T6" s="156" t="s">
        <v>130</v>
      </c>
      <c r="U6" s="156" t="s">
        <v>131</v>
      </c>
      <c r="V6" s="156" t="s">
        <v>132</v>
      </c>
      <c r="W6" s="156" t="s">
        <v>133</v>
      </c>
      <c r="X6" s="156" t="s">
        <v>134</v>
      </c>
      <c r="Y6" s="156" t="s">
        <v>135</v>
      </c>
      <c r="Z6" s="156" t="s">
        <v>136</v>
      </c>
      <c r="AA6" s="156" t="s">
        <v>137</v>
      </c>
      <c r="AB6" s="156" t="s">
        <v>138</v>
      </c>
      <c r="AC6" s="156" t="s">
        <v>139</v>
      </c>
      <c r="AD6" s="156" t="s">
        <v>140</v>
      </c>
      <c r="AE6" s="156" t="s">
        <v>141</v>
      </c>
      <c r="AF6" s="156" t="s">
        <v>93</v>
      </c>
      <c r="AG6" s="156" t="s">
        <v>142</v>
      </c>
      <c r="AH6" s="156" t="s">
        <v>143</v>
      </c>
      <c r="AI6" s="156" t="s">
        <v>111</v>
      </c>
      <c r="AJ6" s="156" t="s">
        <v>144</v>
      </c>
      <c r="AK6" s="156" t="s">
        <v>145</v>
      </c>
      <c r="AL6" s="156" t="s">
        <v>146</v>
      </c>
      <c r="AM6" s="156" t="s">
        <v>147</v>
      </c>
      <c r="AN6" s="156" t="s">
        <v>148</v>
      </c>
      <c r="AO6" s="156" t="s">
        <v>149</v>
      </c>
      <c r="AP6" s="156" t="s">
        <v>150</v>
      </c>
      <c r="AQ6" s="156" t="s">
        <v>151</v>
      </c>
      <c r="AR6" s="156" t="s">
        <v>152</v>
      </c>
    </row>
    <row r="7" spans="1:44" ht="13.5" x14ac:dyDescent="0.2">
      <c r="A7" s="148" t="s">
        <v>447</v>
      </c>
      <c r="B7" s="142">
        <v>3037</v>
      </c>
      <c r="C7" s="658">
        <v>98</v>
      </c>
      <c r="D7" s="658">
        <v>75.900000000000006</v>
      </c>
      <c r="E7" s="658">
        <v>57</v>
      </c>
      <c r="F7" s="658">
        <v>96.9</v>
      </c>
      <c r="G7" s="658">
        <v>93.8</v>
      </c>
      <c r="H7" s="658">
        <v>99.7</v>
      </c>
      <c r="I7" s="658">
        <v>95.9</v>
      </c>
      <c r="J7" s="658">
        <v>99.7</v>
      </c>
      <c r="K7" s="658">
        <v>35.4</v>
      </c>
      <c r="L7" s="658">
        <v>20.2</v>
      </c>
      <c r="M7" s="658">
        <v>330.3</v>
      </c>
      <c r="N7" s="658">
        <v>430.3</v>
      </c>
      <c r="O7" s="658">
        <v>97.5</v>
      </c>
      <c r="P7" s="658">
        <v>58.6</v>
      </c>
      <c r="Q7" s="658">
        <v>98.5</v>
      </c>
      <c r="R7" s="658">
        <v>83.3</v>
      </c>
      <c r="S7" s="658">
        <v>65.900000000000006</v>
      </c>
      <c r="T7" s="658">
        <v>97.7</v>
      </c>
      <c r="U7" s="658">
        <v>94.8</v>
      </c>
      <c r="V7" s="658">
        <v>99.8</v>
      </c>
      <c r="W7" s="658">
        <v>97.4</v>
      </c>
      <c r="X7" s="658">
        <v>99.8</v>
      </c>
      <c r="Y7" s="658">
        <v>43.8</v>
      </c>
      <c r="Z7" s="658">
        <v>29.7</v>
      </c>
      <c r="AA7" s="658">
        <v>350.6</v>
      </c>
      <c r="AB7" s="658">
        <v>465.5</v>
      </c>
      <c r="AC7" s="658">
        <v>98.1</v>
      </c>
      <c r="AD7" s="658">
        <v>66.8</v>
      </c>
      <c r="AE7" s="658">
        <v>98.2</v>
      </c>
      <c r="AF7" s="658">
        <v>79.599999999999994</v>
      </c>
      <c r="AG7" s="658">
        <v>61.4</v>
      </c>
      <c r="AH7" s="658">
        <v>97.3</v>
      </c>
      <c r="AI7" s="658">
        <v>94.3</v>
      </c>
      <c r="AJ7" s="658">
        <v>99.8</v>
      </c>
      <c r="AK7" s="658">
        <v>96.7</v>
      </c>
      <c r="AL7" s="658">
        <v>99.7</v>
      </c>
      <c r="AM7" s="658">
        <v>39.5</v>
      </c>
      <c r="AN7" s="658">
        <v>24.9</v>
      </c>
      <c r="AO7" s="658">
        <v>340.4</v>
      </c>
      <c r="AP7" s="658">
        <v>447.7</v>
      </c>
      <c r="AQ7" s="658">
        <v>97.8</v>
      </c>
      <c r="AR7" s="658">
        <v>62.6</v>
      </c>
    </row>
    <row r="8" spans="1:44" ht="13.5" x14ac:dyDescent="0.2">
      <c r="A8" s="157" t="s">
        <v>448</v>
      </c>
      <c r="B8" s="142">
        <v>1362</v>
      </c>
      <c r="C8" s="658">
        <v>97.9</v>
      </c>
      <c r="D8" s="658">
        <v>73.2</v>
      </c>
      <c r="E8" s="658">
        <v>54.4</v>
      </c>
      <c r="F8" s="658">
        <v>96.7</v>
      </c>
      <c r="G8" s="658">
        <v>93.5</v>
      </c>
      <c r="H8" s="658">
        <v>99.7</v>
      </c>
      <c r="I8" s="658">
        <v>95.4</v>
      </c>
      <c r="J8" s="658">
        <v>99.7</v>
      </c>
      <c r="K8" s="658">
        <v>32.9</v>
      </c>
      <c r="L8" s="658">
        <v>17.899999999999999</v>
      </c>
      <c r="M8" s="658">
        <v>324.5</v>
      </c>
      <c r="N8" s="658">
        <v>416.8</v>
      </c>
      <c r="O8" s="658">
        <v>97.4</v>
      </c>
      <c r="P8" s="658">
        <v>56.1</v>
      </c>
      <c r="Q8" s="658">
        <v>98.4</v>
      </c>
      <c r="R8" s="658">
        <v>81.5</v>
      </c>
      <c r="S8" s="658">
        <v>63.7</v>
      </c>
      <c r="T8" s="658">
        <v>97.6</v>
      </c>
      <c r="U8" s="658">
        <v>94.5</v>
      </c>
      <c r="V8" s="658">
        <v>99.8</v>
      </c>
      <c r="W8" s="658">
        <v>97.1</v>
      </c>
      <c r="X8" s="658">
        <v>99.7</v>
      </c>
      <c r="Y8" s="658">
        <v>41.8</v>
      </c>
      <c r="Z8" s="658">
        <v>27.5</v>
      </c>
      <c r="AA8" s="658">
        <v>345.9</v>
      </c>
      <c r="AB8" s="658">
        <v>453.9</v>
      </c>
      <c r="AC8" s="658">
        <v>98.1</v>
      </c>
      <c r="AD8" s="658">
        <v>64.7</v>
      </c>
      <c r="AE8" s="658">
        <v>98.1</v>
      </c>
      <c r="AF8" s="658">
        <v>77.3</v>
      </c>
      <c r="AG8" s="658">
        <v>59</v>
      </c>
      <c r="AH8" s="658">
        <v>97.1</v>
      </c>
      <c r="AI8" s="658">
        <v>94</v>
      </c>
      <c r="AJ8" s="658">
        <v>99.8</v>
      </c>
      <c r="AK8" s="658">
        <v>96.3</v>
      </c>
      <c r="AL8" s="658">
        <v>99.7</v>
      </c>
      <c r="AM8" s="658">
        <v>37.299999999999997</v>
      </c>
      <c r="AN8" s="658">
        <v>22.7</v>
      </c>
      <c r="AO8" s="658">
        <v>335.1</v>
      </c>
      <c r="AP8" s="658">
        <v>435.2</v>
      </c>
      <c r="AQ8" s="658">
        <v>97.7</v>
      </c>
      <c r="AR8" s="658">
        <v>60.3</v>
      </c>
    </row>
    <row r="9" spans="1:44" ht="13.5" x14ac:dyDescent="0.2">
      <c r="A9" s="158" t="s">
        <v>449</v>
      </c>
      <c r="B9" s="142">
        <v>1672</v>
      </c>
      <c r="C9" s="658">
        <v>98.1</v>
      </c>
      <c r="D9" s="658">
        <v>78</v>
      </c>
      <c r="E9" s="658">
        <v>59.1</v>
      </c>
      <c r="F9" s="658">
        <v>97</v>
      </c>
      <c r="G9" s="658">
        <v>94.1</v>
      </c>
      <c r="H9" s="658">
        <v>99.8</v>
      </c>
      <c r="I9" s="658">
        <v>96.3</v>
      </c>
      <c r="J9" s="658">
        <v>99.7</v>
      </c>
      <c r="K9" s="658">
        <v>37.299999999999997</v>
      </c>
      <c r="L9" s="658">
        <v>21.9</v>
      </c>
      <c r="M9" s="658">
        <v>334.9</v>
      </c>
      <c r="N9" s="658">
        <v>440.7</v>
      </c>
      <c r="O9" s="658">
        <v>97.6</v>
      </c>
      <c r="P9" s="658">
        <v>60.6</v>
      </c>
      <c r="Q9" s="658">
        <v>98.5</v>
      </c>
      <c r="R9" s="658">
        <v>84.8</v>
      </c>
      <c r="S9" s="658">
        <v>67.599999999999994</v>
      </c>
      <c r="T9" s="658">
        <v>97.8</v>
      </c>
      <c r="U9" s="658">
        <v>95.1</v>
      </c>
      <c r="V9" s="658">
        <v>99.8</v>
      </c>
      <c r="W9" s="658">
        <v>97.7</v>
      </c>
      <c r="X9" s="658">
        <v>99.8</v>
      </c>
      <c r="Y9" s="658">
        <v>45.3</v>
      </c>
      <c r="Z9" s="658">
        <v>31.4</v>
      </c>
      <c r="AA9" s="658">
        <v>354.3</v>
      </c>
      <c r="AB9" s="658">
        <v>474.4</v>
      </c>
      <c r="AC9" s="658">
        <v>98.2</v>
      </c>
      <c r="AD9" s="658">
        <v>68.400000000000006</v>
      </c>
      <c r="AE9" s="658">
        <v>98.3</v>
      </c>
      <c r="AF9" s="658">
        <v>81.3</v>
      </c>
      <c r="AG9" s="658">
        <v>63.3</v>
      </c>
      <c r="AH9" s="658">
        <v>97.4</v>
      </c>
      <c r="AI9" s="658">
        <v>94.6</v>
      </c>
      <c r="AJ9" s="658">
        <v>99.8</v>
      </c>
      <c r="AK9" s="658">
        <v>97</v>
      </c>
      <c r="AL9" s="658">
        <v>99.7</v>
      </c>
      <c r="AM9" s="658">
        <v>41.3</v>
      </c>
      <c r="AN9" s="658">
        <v>26.6</v>
      </c>
      <c r="AO9" s="658">
        <v>344.5</v>
      </c>
      <c r="AP9" s="658">
        <v>457.4</v>
      </c>
      <c r="AQ9" s="658">
        <v>97.9</v>
      </c>
      <c r="AR9" s="658">
        <v>64.400000000000006</v>
      </c>
    </row>
    <row r="10" spans="1:44" ht="13.5" x14ac:dyDescent="0.2">
      <c r="A10" s="159" t="s">
        <v>450</v>
      </c>
      <c r="B10" s="142">
        <v>441</v>
      </c>
      <c r="C10" s="658">
        <v>96.7</v>
      </c>
      <c r="D10" s="658">
        <v>72.8</v>
      </c>
      <c r="E10" s="658">
        <v>46.9</v>
      </c>
      <c r="F10" s="658">
        <v>94.8</v>
      </c>
      <c r="G10" s="658">
        <v>90</v>
      </c>
      <c r="H10" s="658">
        <v>99.6</v>
      </c>
      <c r="I10" s="658">
        <v>95.2</v>
      </c>
      <c r="J10" s="658">
        <v>99.4</v>
      </c>
      <c r="K10" s="658">
        <v>24.7</v>
      </c>
      <c r="L10" s="658">
        <v>10.5</v>
      </c>
      <c r="M10" s="658">
        <v>313.39999999999998</v>
      </c>
      <c r="N10" s="658">
        <v>410.3</v>
      </c>
      <c r="O10" s="658">
        <v>96.4</v>
      </c>
      <c r="P10" s="658">
        <v>48.7</v>
      </c>
      <c r="Q10" s="658">
        <v>97.5</v>
      </c>
      <c r="R10" s="658">
        <v>79.900000000000006</v>
      </c>
      <c r="S10" s="658">
        <v>53.8</v>
      </c>
      <c r="T10" s="658">
        <v>96.1</v>
      </c>
      <c r="U10" s="658">
        <v>91.1</v>
      </c>
      <c r="V10" s="658">
        <v>99.7</v>
      </c>
      <c r="W10" s="658">
        <v>96.7</v>
      </c>
      <c r="X10" s="658">
        <v>99.5</v>
      </c>
      <c r="Y10" s="658">
        <v>29.6</v>
      </c>
      <c r="Z10" s="658">
        <v>15.9</v>
      </c>
      <c r="AA10" s="658">
        <v>333.4</v>
      </c>
      <c r="AB10" s="658">
        <v>445.6</v>
      </c>
      <c r="AC10" s="658">
        <v>97.1</v>
      </c>
      <c r="AD10" s="658">
        <v>54.8</v>
      </c>
      <c r="AE10" s="658">
        <v>97.1</v>
      </c>
      <c r="AF10" s="658">
        <v>76.2</v>
      </c>
      <c r="AG10" s="658">
        <v>50.3</v>
      </c>
      <c r="AH10" s="658">
        <v>95.4</v>
      </c>
      <c r="AI10" s="658">
        <v>90.5</v>
      </c>
      <c r="AJ10" s="658">
        <v>99.6</v>
      </c>
      <c r="AK10" s="658">
        <v>96</v>
      </c>
      <c r="AL10" s="658">
        <v>99.4</v>
      </c>
      <c r="AM10" s="658">
        <v>27.1</v>
      </c>
      <c r="AN10" s="658">
        <v>13.1</v>
      </c>
      <c r="AO10" s="658">
        <v>323</v>
      </c>
      <c r="AP10" s="658">
        <v>427.3</v>
      </c>
      <c r="AQ10" s="658">
        <v>96.7</v>
      </c>
      <c r="AR10" s="658">
        <v>51.6</v>
      </c>
    </row>
    <row r="11" spans="1:44" ht="13.5" x14ac:dyDescent="0.2">
      <c r="A11" s="159" t="s">
        <v>451</v>
      </c>
      <c r="B11" s="142">
        <v>1201</v>
      </c>
      <c r="C11" s="658">
        <v>98.6</v>
      </c>
      <c r="D11" s="658">
        <v>79.7</v>
      </c>
      <c r="E11" s="658">
        <v>63</v>
      </c>
      <c r="F11" s="658">
        <v>97.8</v>
      </c>
      <c r="G11" s="658">
        <v>95.4</v>
      </c>
      <c r="H11" s="658">
        <v>99.8</v>
      </c>
      <c r="I11" s="658">
        <v>96.7</v>
      </c>
      <c r="J11" s="658">
        <v>99.8</v>
      </c>
      <c r="K11" s="658">
        <v>41.4</v>
      </c>
      <c r="L11" s="658">
        <v>25.5</v>
      </c>
      <c r="M11" s="658">
        <v>341.8</v>
      </c>
      <c r="N11" s="658">
        <v>450.7</v>
      </c>
      <c r="O11" s="658">
        <v>98</v>
      </c>
      <c r="P11" s="658">
        <v>64.400000000000006</v>
      </c>
      <c r="Q11" s="658">
        <v>98.9</v>
      </c>
      <c r="R11" s="658">
        <v>86.3</v>
      </c>
      <c r="S11" s="658">
        <v>71.8</v>
      </c>
      <c r="T11" s="658">
        <v>98.3</v>
      </c>
      <c r="U11" s="658">
        <v>96.3</v>
      </c>
      <c r="V11" s="658">
        <v>99.9</v>
      </c>
      <c r="W11" s="658">
        <v>98</v>
      </c>
      <c r="X11" s="658">
        <v>99.8</v>
      </c>
      <c r="Y11" s="658">
        <v>50</v>
      </c>
      <c r="Z11" s="658">
        <v>36</v>
      </c>
      <c r="AA11" s="658">
        <v>360.7</v>
      </c>
      <c r="AB11" s="658">
        <v>483.4</v>
      </c>
      <c r="AC11" s="658">
        <v>98.5</v>
      </c>
      <c r="AD11" s="658">
        <v>72.599999999999994</v>
      </c>
      <c r="AE11" s="658">
        <v>98.7</v>
      </c>
      <c r="AF11" s="658">
        <v>83</v>
      </c>
      <c r="AG11" s="658">
        <v>67.400000000000006</v>
      </c>
      <c r="AH11" s="658">
        <v>98</v>
      </c>
      <c r="AI11" s="658">
        <v>95.9</v>
      </c>
      <c r="AJ11" s="658">
        <v>99.8</v>
      </c>
      <c r="AK11" s="658">
        <v>97.3</v>
      </c>
      <c r="AL11" s="658">
        <v>99.8</v>
      </c>
      <c r="AM11" s="658">
        <v>45.7</v>
      </c>
      <c r="AN11" s="658">
        <v>30.7</v>
      </c>
      <c r="AO11" s="658">
        <v>351.2</v>
      </c>
      <c r="AP11" s="658">
        <v>467</v>
      </c>
      <c r="AQ11" s="658">
        <v>98.3</v>
      </c>
      <c r="AR11" s="658">
        <v>68.5</v>
      </c>
    </row>
    <row r="12" spans="1:44" x14ac:dyDescent="0.2">
      <c r="A12" s="160" t="s">
        <v>58</v>
      </c>
      <c r="B12" s="142">
        <v>10</v>
      </c>
      <c r="C12" s="658">
        <v>98.3</v>
      </c>
      <c r="D12" s="658">
        <v>74.099999999999994</v>
      </c>
      <c r="E12" s="658">
        <v>57</v>
      </c>
      <c r="F12" s="658">
        <v>97.8</v>
      </c>
      <c r="G12" s="658">
        <v>95.3</v>
      </c>
      <c r="H12" s="658">
        <v>99.7</v>
      </c>
      <c r="I12" s="658">
        <v>95.3</v>
      </c>
      <c r="J12" s="658">
        <v>99.4</v>
      </c>
      <c r="K12" s="658">
        <v>28.4</v>
      </c>
      <c r="L12" s="658">
        <v>18.5</v>
      </c>
      <c r="M12" s="658">
        <v>335.2</v>
      </c>
      <c r="N12" s="658">
        <v>393.4</v>
      </c>
      <c r="O12" s="658">
        <v>97.8</v>
      </c>
      <c r="P12" s="658">
        <v>59</v>
      </c>
      <c r="Q12" s="658">
        <v>99</v>
      </c>
      <c r="R12" s="658">
        <v>78.5</v>
      </c>
      <c r="S12" s="658">
        <v>61.8</v>
      </c>
      <c r="T12" s="658">
        <v>97.9</v>
      </c>
      <c r="U12" s="658">
        <v>97.9</v>
      </c>
      <c r="V12" s="658">
        <v>100</v>
      </c>
      <c r="W12" s="658">
        <v>95.8</v>
      </c>
      <c r="X12" s="658">
        <v>100</v>
      </c>
      <c r="Y12" s="658">
        <v>58.1</v>
      </c>
      <c r="Z12" s="658">
        <v>36.6</v>
      </c>
      <c r="AA12" s="658">
        <v>345.5</v>
      </c>
      <c r="AB12" s="658">
        <v>422.1</v>
      </c>
      <c r="AC12" s="658">
        <v>99</v>
      </c>
      <c r="AD12" s="658">
        <v>62.3</v>
      </c>
      <c r="AE12" s="658">
        <v>98.6</v>
      </c>
      <c r="AF12" s="658">
        <v>75.599999999999994</v>
      </c>
      <c r="AG12" s="658">
        <v>58.7</v>
      </c>
      <c r="AH12" s="658">
        <v>97.8</v>
      </c>
      <c r="AI12" s="658">
        <v>96.2</v>
      </c>
      <c r="AJ12" s="658">
        <v>99.8</v>
      </c>
      <c r="AK12" s="658">
        <v>95.5</v>
      </c>
      <c r="AL12" s="658">
        <v>99.6</v>
      </c>
      <c r="AM12" s="658">
        <v>38.6</v>
      </c>
      <c r="AN12" s="658">
        <v>24.7</v>
      </c>
      <c r="AO12" s="658">
        <v>338.7</v>
      </c>
      <c r="AP12" s="658">
        <v>403.3</v>
      </c>
      <c r="AQ12" s="658">
        <v>98.2</v>
      </c>
      <c r="AR12" s="658">
        <v>60.1</v>
      </c>
    </row>
    <row r="13" spans="1:44" x14ac:dyDescent="0.2">
      <c r="A13" s="160" t="s">
        <v>655</v>
      </c>
      <c r="B13" s="142">
        <v>7</v>
      </c>
      <c r="C13" s="658">
        <v>96.9</v>
      </c>
      <c r="D13" s="658">
        <v>82.3</v>
      </c>
      <c r="E13" s="658">
        <v>53.5</v>
      </c>
      <c r="F13" s="658">
        <v>96</v>
      </c>
      <c r="G13" s="658">
        <v>96</v>
      </c>
      <c r="H13" s="658">
        <v>99.6</v>
      </c>
      <c r="I13" s="658">
        <v>94.7</v>
      </c>
      <c r="J13" s="658">
        <v>99.6</v>
      </c>
      <c r="K13" s="658">
        <v>5.8</v>
      </c>
      <c r="L13" s="658">
        <v>1.8</v>
      </c>
      <c r="M13" s="658">
        <v>323.5</v>
      </c>
      <c r="N13" s="658">
        <v>487.3</v>
      </c>
      <c r="O13" s="658">
        <v>98.7</v>
      </c>
      <c r="P13" s="658">
        <v>56.2</v>
      </c>
      <c r="Q13" s="658">
        <v>92.2</v>
      </c>
      <c r="R13" s="658">
        <v>43.8</v>
      </c>
      <c r="S13" s="658">
        <v>39.1</v>
      </c>
      <c r="T13" s="658">
        <v>87.5</v>
      </c>
      <c r="U13" s="658">
        <v>85.9</v>
      </c>
      <c r="V13" s="658">
        <v>95.3</v>
      </c>
      <c r="W13" s="658">
        <v>73.400000000000006</v>
      </c>
      <c r="X13" s="658">
        <v>95.3</v>
      </c>
      <c r="Y13" s="658">
        <v>25</v>
      </c>
      <c r="Z13" s="658">
        <v>9.4</v>
      </c>
      <c r="AA13" s="658">
        <v>249.7</v>
      </c>
      <c r="AB13" s="658">
        <v>309.60000000000002</v>
      </c>
      <c r="AC13" s="658">
        <v>89.1</v>
      </c>
      <c r="AD13" s="658">
        <v>43.8</v>
      </c>
      <c r="AE13" s="658">
        <v>95.9</v>
      </c>
      <c r="AF13" s="658">
        <v>73.8</v>
      </c>
      <c r="AG13" s="658">
        <v>50.3</v>
      </c>
      <c r="AH13" s="658">
        <v>94.1</v>
      </c>
      <c r="AI13" s="658">
        <v>93.8</v>
      </c>
      <c r="AJ13" s="658">
        <v>98.6</v>
      </c>
      <c r="AK13" s="658">
        <v>90</v>
      </c>
      <c r="AL13" s="658">
        <v>98.6</v>
      </c>
      <c r="AM13" s="658">
        <v>10</v>
      </c>
      <c r="AN13" s="658">
        <v>3.4</v>
      </c>
      <c r="AO13" s="658">
        <v>307.2</v>
      </c>
      <c r="AP13" s="658">
        <v>448.1</v>
      </c>
      <c r="AQ13" s="658">
        <v>96.6</v>
      </c>
      <c r="AR13" s="658">
        <v>53.4</v>
      </c>
    </row>
    <row r="14" spans="1:44" x14ac:dyDescent="0.2">
      <c r="A14" s="160" t="s">
        <v>656</v>
      </c>
      <c r="B14" s="142">
        <v>13</v>
      </c>
      <c r="C14" s="658">
        <v>89.9</v>
      </c>
      <c r="D14" s="658">
        <v>49</v>
      </c>
      <c r="E14" s="658">
        <v>18.100000000000001</v>
      </c>
      <c r="F14" s="658">
        <v>83.2</v>
      </c>
      <c r="G14" s="658">
        <v>78.5</v>
      </c>
      <c r="H14" s="658">
        <v>98.3</v>
      </c>
      <c r="I14" s="658">
        <v>79.5</v>
      </c>
      <c r="J14" s="658">
        <v>98.3</v>
      </c>
      <c r="K14" s="658">
        <v>6.4</v>
      </c>
      <c r="L14" s="658">
        <v>3</v>
      </c>
      <c r="M14" s="658">
        <v>250.1</v>
      </c>
      <c r="N14" s="658">
        <v>287</v>
      </c>
      <c r="O14" s="658">
        <v>92.3</v>
      </c>
      <c r="P14" s="658">
        <v>21.1</v>
      </c>
      <c r="Q14" s="658">
        <v>85.5</v>
      </c>
      <c r="R14" s="658">
        <v>58.7</v>
      </c>
      <c r="S14" s="658">
        <v>27.7</v>
      </c>
      <c r="T14" s="658">
        <v>82.6</v>
      </c>
      <c r="U14" s="658">
        <v>79.8</v>
      </c>
      <c r="V14" s="658">
        <v>97.9</v>
      </c>
      <c r="W14" s="658">
        <v>83.9</v>
      </c>
      <c r="X14" s="658">
        <v>97.5</v>
      </c>
      <c r="Y14" s="658">
        <v>15.3</v>
      </c>
      <c r="Z14" s="658">
        <v>5.8</v>
      </c>
      <c r="AA14" s="658">
        <v>269.39999999999998</v>
      </c>
      <c r="AB14" s="658">
        <v>324.89999999999998</v>
      </c>
      <c r="AC14" s="658">
        <v>88.8</v>
      </c>
      <c r="AD14" s="658">
        <v>30.2</v>
      </c>
      <c r="AE14" s="658">
        <v>88</v>
      </c>
      <c r="AF14" s="658">
        <v>53.3</v>
      </c>
      <c r="AG14" s="658">
        <v>22.4</v>
      </c>
      <c r="AH14" s="658">
        <v>83</v>
      </c>
      <c r="AI14" s="658">
        <v>79.099999999999994</v>
      </c>
      <c r="AJ14" s="658">
        <v>98.1</v>
      </c>
      <c r="AK14" s="658">
        <v>81.5</v>
      </c>
      <c r="AL14" s="658">
        <v>98</v>
      </c>
      <c r="AM14" s="658">
        <v>10.4</v>
      </c>
      <c r="AN14" s="658">
        <v>4.3</v>
      </c>
      <c r="AO14" s="658">
        <v>258.8</v>
      </c>
      <c r="AP14" s="658">
        <v>304</v>
      </c>
      <c r="AQ14" s="658">
        <v>90.7</v>
      </c>
      <c r="AR14" s="658">
        <v>25.2</v>
      </c>
    </row>
    <row r="15" spans="1:44" ht="13.5" x14ac:dyDescent="0.2">
      <c r="A15" s="148" t="s">
        <v>452</v>
      </c>
      <c r="B15" s="142">
        <v>739</v>
      </c>
      <c r="C15" s="658">
        <v>47.4</v>
      </c>
      <c r="D15" s="658">
        <v>1.9</v>
      </c>
      <c r="E15" s="658">
        <v>0.6</v>
      </c>
      <c r="F15" s="658">
        <v>15.8</v>
      </c>
      <c r="G15" s="658">
        <v>10.4</v>
      </c>
      <c r="H15" s="658">
        <v>76.2</v>
      </c>
      <c r="I15" s="658">
        <v>14.6</v>
      </c>
      <c r="J15" s="658">
        <v>79.8</v>
      </c>
      <c r="K15" s="658" t="s">
        <v>675</v>
      </c>
      <c r="L15" s="658" t="s">
        <v>675</v>
      </c>
      <c r="M15" s="658">
        <v>80.7</v>
      </c>
      <c r="N15" s="658">
        <v>87.3</v>
      </c>
      <c r="O15" s="658">
        <v>17.8</v>
      </c>
      <c r="P15" s="658">
        <v>0.8</v>
      </c>
      <c r="Q15" s="658">
        <v>41.8</v>
      </c>
      <c r="R15" s="658">
        <v>0.6</v>
      </c>
      <c r="S15" s="658">
        <v>0.1</v>
      </c>
      <c r="T15" s="658">
        <v>7.8</v>
      </c>
      <c r="U15" s="658">
        <v>3.7</v>
      </c>
      <c r="V15" s="658">
        <v>69.7</v>
      </c>
      <c r="W15" s="658">
        <v>9.1</v>
      </c>
      <c r="X15" s="658">
        <v>74.3</v>
      </c>
      <c r="Y15" s="658" t="s">
        <v>675</v>
      </c>
      <c r="Z15" s="658" t="s">
        <v>675</v>
      </c>
      <c r="AA15" s="658">
        <v>62</v>
      </c>
      <c r="AB15" s="658">
        <v>66.2</v>
      </c>
      <c r="AC15" s="658">
        <v>8.1999999999999993</v>
      </c>
      <c r="AD15" s="658">
        <v>0.2</v>
      </c>
      <c r="AE15" s="658">
        <v>45.9</v>
      </c>
      <c r="AF15" s="658">
        <v>1.5</v>
      </c>
      <c r="AG15" s="658">
        <v>0.5</v>
      </c>
      <c r="AH15" s="658">
        <v>13.6</v>
      </c>
      <c r="AI15" s="658">
        <v>8.6</v>
      </c>
      <c r="AJ15" s="658">
        <v>74.5</v>
      </c>
      <c r="AK15" s="658">
        <v>13.1</v>
      </c>
      <c r="AL15" s="658">
        <v>78.3</v>
      </c>
      <c r="AM15" s="658">
        <v>0</v>
      </c>
      <c r="AN15" s="658">
        <v>0</v>
      </c>
      <c r="AO15" s="658">
        <v>75.599999999999994</v>
      </c>
      <c r="AP15" s="658">
        <v>81.5</v>
      </c>
      <c r="AQ15" s="658">
        <v>15.1</v>
      </c>
      <c r="AR15" s="658">
        <v>0.6</v>
      </c>
    </row>
    <row r="16" spans="1:44" ht="13.5" x14ac:dyDescent="0.2">
      <c r="A16" s="145" t="s">
        <v>453</v>
      </c>
      <c r="B16" s="142">
        <v>3776</v>
      </c>
      <c r="C16" s="658">
        <v>96.7</v>
      </c>
      <c r="D16" s="658">
        <v>74</v>
      </c>
      <c r="E16" s="658">
        <v>55.6</v>
      </c>
      <c r="F16" s="658">
        <v>94.8</v>
      </c>
      <c r="G16" s="658">
        <v>91.7</v>
      </c>
      <c r="H16" s="658">
        <v>99.1</v>
      </c>
      <c r="I16" s="658">
        <v>93.8</v>
      </c>
      <c r="J16" s="658">
        <v>99.2</v>
      </c>
      <c r="K16" s="658">
        <v>34.5</v>
      </c>
      <c r="L16" s="658">
        <v>19.600000000000001</v>
      </c>
      <c r="M16" s="658">
        <v>323.89999999999998</v>
      </c>
      <c r="N16" s="658">
        <v>421.4</v>
      </c>
      <c r="O16" s="658">
        <v>95.5</v>
      </c>
      <c r="P16" s="658">
        <v>57.1</v>
      </c>
      <c r="Q16" s="658">
        <v>97.9</v>
      </c>
      <c r="R16" s="658">
        <v>82.5</v>
      </c>
      <c r="S16" s="658">
        <v>65.2</v>
      </c>
      <c r="T16" s="658">
        <v>96.8</v>
      </c>
      <c r="U16" s="658">
        <v>93.9</v>
      </c>
      <c r="V16" s="658">
        <v>99.5</v>
      </c>
      <c r="W16" s="658">
        <v>96.5</v>
      </c>
      <c r="X16" s="658">
        <v>99.5</v>
      </c>
      <c r="Y16" s="658">
        <v>43.3</v>
      </c>
      <c r="Z16" s="658">
        <v>29.4</v>
      </c>
      <c r="AA16" s="658">
        <v>347.7</v>
      </c>
      <c r="AB16" s="658">
        <v>461.4</v>
      </c>
      <c r="AC16" s="658">
        <v>97.2</v>
      </c>
      <c r="AD16" s="658">
        <v>66.099999999999994</v>
      </c>
      <c r="AE16" s="658">
        <v>97.3</v>
      </c>
      <c r="AF16" s="658">
        <v>78.2</v>
      </c>
      <c r="AG16" s="658">
        <v>60.3</v>
      </c>
      <c r="AH16" s="658">
        <v>95.8</v>
      </c>
      <c r="AI16" s="658">
        <v>92.8</v>
      </c>
      <c r="AJ16" s="658">
        <v>99.3</v>
      </c>
      <c r="AK16" s="658">
        <v>95.1</v>
      </c>
      <c r="AL16" s="658">
        <v>99.3</v>
      </c>
      <c r="AM16" s="658">
        <v>38.799999999999997</v>
      </c>
      <c r="AN16" s="658">
        <v>24.4</v>
      </c>
      <c r="AO16" s="658">
        <v>335.6</v>
      </c>
      <c r="AP16" s="658">
        <v>441</v>
      </c>
      <c r="AQ16" s="658">
        <v>96.3</v>
      </c>
      <c r="AR16" s="658">
        <v>61.5</v>
      </c>
    </row>
    <row r="17" spans="1:44" ht="36" x14ac:dyDescent="0.2">
      <c r="A17" s="161" t="s">
        <v>24</v>
      </c>
      <c r="B17" s="142">
        <v>427</v>
      </c>
      <c r="C17" s="658">
        <v>33.799999999999997</v>
      </c>
      <c r="D17" s="658">
        <v>4.5999999999999996</v>
      </c>
      <c r="E17" s="658">
        <v>1.4</v>
      </c>
      <c r="F17" s="658">
        <v>24.5</v>
      </c>
      <c r="G17" s="658">
        <v>14.5</v>
      </c>
      <c r="H17" s="658">
        <v>79.2</v>
      </c>
      <c r="I17" s="658">
        <v>27.8</v>
      </c>
      <c r="J17" s="658">
        <v>81.599999999999994</v>
      </c>
      <c r="K17" s="658">
        <v>0.3</v>
      </c>
      <c r="L17" s="658">
        <v>0.2</v>
      </c>
      <c r="M17" s="658">
        <v>89.2</v>
      </c>
      <c r="N17" s="658">
        <v>92.7</v>
      </c>
      <c r="O17" s="658">
        <v>26.2</v>
      </c>
      <c r="P17" s="658">
        <v>1.9</v>
      </c>
      <c r="Q17" s="658">
        <v>37.5</v>
      </c>
      <c r="R17" s="658">
        <v>6.6</v>
      </c>
      <c r="S17" s="658">
        <v>2.8</v>
      </c>
      <c r="T17" s="658">
        <v>29.2</v>
      </c>
      <c r="U17" s="658">
        <v>18.5</v>
      </c>
      <c r="V17" s="658">
        <v>82.4</v>
      </c>
      <c r="W17" s="658">
        <v>34.5</v>
      </c>
      <c r="X17" s="658">
        <v>85.2</v>
      </c>
      <c r="Y17" s="658">
        <v>0.2</v>
      </c>
      <c r="Z17" s="658">
        <v>0.1</v>
      </c>
      <c r="AA17" s="658">
        <v>103.5</v>
      </c>
      <c r="AB17" s="658">
        <v>107.8</v>
      </c>
      <c r="AC17" s="658">
        <v>30.9</v>
      </c>
      <c r="AD17" s="658">
        <v>3.7</v>
      </c>
      <c r="AE17" s="658">
        <v>35.1</v>
      </c>
      <c r="AF17" s="658">
        <v>5.3</v>
      </c>
      <c r="AG17" s="658">
        <v>1.9</v>
      </c>
      <c r="AH17" s="658">
        <v>26.1</v>
      </c>
      <c r="AI17" s="658">
        <v>15.9</v>
      </c>
      <c r="AJ17" s="658">
        <v>80.3</v>
      </c>
      <c r="AK17" s="658">
        <v>30.2</v>
      </c>
      <c r="AL17" s="658">
        <v>82.9</v>
      </c>
      <c r="AM17" s="658">
        <v>0.3</v>
      </c>
      <c r="AN17" s="658">
        <v>0.2</v>
      </c>
      <c r="AO17" s="658">
        <v>94.3</v>
      </c>
      <c r="AP17" s="658">
        <v>98</v>
      </c>
      <c r="AQ17" s="658">
        <v>27.9</v>
      </c>
      <c r="AR17" s="658">
        <v>2.6</v>
      </c>
    </row>
    <row r="18" spans="1:44" ht="36" x14ac:dyDescent="0.2">
      <c r="A18" s="162" t="s">
        <v>25</v>
      </c>
      <c r="B18" s="142">
        <v>4203</v>
      </c>
      <c r="C18" s="658">
        <v>95.4</v>
      </c>
      <c r="D18" s="658">
        <v>72.599999999999994</v>
      </c>
      <c r="E18" s="658">
        <v>54.5</v>
      </c>
      <c r="F18" s="658">
        <v>93.3</v>
      </c>
      <c r="G18" s="658">
        <v>90.1</v>
      </c>
      <c r="H18" s="658">
        <v>98.7</v>
      </c>
      <c r="I18" s="658">
        <v>92.5</v>
      </c>
      <c r="J18" s="658">
        <v>98.8</v>
      </c>
      <c r="K18" s="658">
        <v>33.799999999999997</v>
      </c>
      <c r="L18" s="658">
        <v>19.2</v>
      </c>
      <c r="M18" s="658">
        <v>319.10000000000002</v>
      </c>
      <c r="N18" s="658">
        <v>414.7</v>
      </c>
      <c r="O18" s="658">
        <v>94.1</v>
      </c>
      <c r="P18" s="658">
        <v>56</v>
      </c>
      <c r="Q18" s="658">
        <v>97.2</v>
      </c>
      <c r="R18" s="658">
        <v>81.599999999999994</v>
      </c>
      <c r="S18" s="658">
        <v>64.5</v>
      </c>
      <c r="T18" s="658">
        <v>96</v>
      </c>
      <c r="U18" s="658">
        <v>93</v>
      </c>
      <c r="V18" s="658">
        <v>99.3</v>
      </c>
      <c r="W18" s="658">
        <v>95.8</v>
      </c>
      <c r="X18" s="658">
        <v>99.3</v>
      </c>
      <c r="Y18" s="658">
        <v>42.8</v>
      </c>
      <c r="Z18" s="658">
        <v>29.1</v>
      </c>
      <c r="AA18" s="658">
        <v>344.9</v>
      </c>
      <c r="AB18" s="658">
        <v>457.3</v>
      </c>
      <c r="AC18" s="658">
        <v>96.4</v>
      </c>
      <c r="AD18" s="658">
        <v>65.400000000000006</v>
      </c>
      <c r="AE18" s="658">
        <v>96.3</v>
      </c>
      <c r="AF18" s="658">
        <v>77</v>
      </c>
      <c r="AG18" s="658">
        <v>59.4</v>
      </c>
      <c r="AH18" s="658">
        <v>94.7</v>
      </c>
      <c r="AI18" s="658">
        <v>91.5</v>
      </c>
      <c r="AJ18" s="658">
        <v>99</v>
      </c>
      <c r="AK18" s="658">
        <v>94.1</v>
      </c>
      <c r="AL18" s="658">
        <v>99.1</v>
      </c>
      <c r="AM18" s="658">
        <v>38.200000000000003</v>
      </c>
      <c r="AN18" s="658">
        <v>24</v>
      </c>
      <c r="AO18" s="658">
        <v>331.7</v>
      </c>
      <c r="AP18" s="658">
        <v>435.5</v>
      </c>
      <c r="AQ18" s="658">
        <v>95.2</v>
      </c>
      <c r="AR18" s="658">
        <v>60.6</v>
      </c>
    </row>
    <row r="19" spans="1:44" x14ac:dyDescent="0.2">
      <c r="A19" s="148" t="s">
        <v>26</v>
      </c>
      <c r="B19" s="142">
        <v>64</v>
      </c>
      <c r="C19" s="658">
        <v>44.4</v>
      </c>
      <c r="D19" s="658">
        <v>6.5</v>
      </c>
      <c r="E19" s="658">
        <v>2.8</v>
      </c>
      <c r="F19" s="658">
        <v>29.7</v>
      </c>
      <c r="G19" s="658">
        <v>19.2</v>
      </c>
      <c r="H19" s="658">
        <v>76.400000000000006</v>
      </c>
      <c r="I19" s="658">
        <v>29.9</v>
      </c>
      <c r="J19" s="658">
        <v>78.5</v>
      </c>
      <c r="K19" s="658">
        <v>1.4</v>
      </c>
      <c r="L19" s="658" t="s">
        <v>675</v>
      </c>
      <c r="M19" s="658">
        <v>99.3</v>
      </c>
      <c r="N19" s="658">
        <v>107.1</v>
      </c>
      <c r="O19" s="658">
        <v>21.5</v>
      </c>
      <c r="P19" s="658">
        <v>3.3</v>
      </c>
      <c r="Q19" s="658">
        <v>43.4</v>
      </c>
      <c r="R19" s="658">
        <v>5.6</v>
      </c>
      <c r="S19" s="658">
        <v>2.1</v>
      </c>
      <c r="T19" s="658">
        <v>24.5</v>
      </c>
      <c r="U19" s="658">
        <v>16.8</v>
      </c>
      <c r="V19" s="658">
        <v>69.2</v>
      </c>
      <c r="W19" s="658">
        <v>21.7</v>
      </c>
      <c r="X19" s="658">
        <v>72</v>
      </c>
      <c r="Y19" s="658">
        <v>2.1</v>
      </c>
      <c r="Z19" s="658" t="s">
        <v>675</v>
      </c>
      <c r="AA19" s="658">
        <v>87.3</v>
      </c>
      <c r="AB19" s="658">
        <v>96.5</v>
      </c>
      <c r="AC19" s="658">
        <v>20.3</v>
      </c>
      <c r="AD19" s="658">
        <v>2.1</v>
      </c>
      <c r="AE19" s="658">
        <v>44.1</v>
      </c>
      <c r="AF19" s="658">
        <v>6.3</v>
      </c>
      <c r="AG19" s="658">
        <v>2.6</v>
      </c>
      <c r="AH19" s="658">
        <v>28.4</v>
      </c>
      <c r="AI19" s="658">
        <v>18.600000000000001</v>
      </c>
      <c r="AJ19" s="658">
        <v>74.599999999999994</v>
      </c>
      <c r="AK19" s="658">
        <v>27.8</v>
      </c>
      <c r="AL19" s="658">
        <v>76.900000000000006</v>
      </c>
      <c r="AM19" s="658">
        <v>1.6</v>
      </c>
      <c r="AN19" s="658">
        <v>0.7</v>
      </c>
      <c r="AO19" s="658">
        <v>96.3</v>
      </c>
      <c r="AP19" s="658">
        <v>104.5</v>
      </c>
      <c r="AQ19" s="658">
        <v>21.2</v>
      </c>
      <c r="AR19" s="658">
        <v>3</v>
      </c>
    </row>
    <row r="20" spans="1:44" x14ac:dyDescent="0.2">
      <c r="A20" s="148" t="s">
        <v>27</v>
      </c>
      <c r="B20" s="142">
        <v>857</v>
      </c>
      <c r="C20" s="658">
        <v>67.099999999999994</v>
      </c>
      <c r="D20" s="658">
        <v>57.9</v>
      </c>
      <c r="E20" s="658">
        <v>24</v>
      </c>
      <c r="F20" s="658">
        <v>66.599999999999994</v>
      </c>
      <c r="G20" s="658">
        <v>30.4</v>
      </c>
      <c r="H20" s="658">
        <v>95.2</v>
      </c>
      <c r="I20" s="658">
        <v>92.8</v>
      </c>
      <c r="J20" s="658">
        <v>95.6</v>
      </c>
      <c r="K20" s="658">
        <v>13.1</v>
      </c>
      <c r="L20" s="658">
        <v>9.1999999999999993</v>
      </c>
      <c r="M20" s="658">
        <v>271.39999999999998</v>
      </c>
      <c r="N20" s="658">
        <v>293.5</v>
      </c>
      <c r="O20" s="658">
        <v>31</v>
      </c>
      <c r="P20" s="658">
        <v>24.5</v>
      </c>
      <c r="Q20" s="658">
        <v>78.900000000000006</v>
      </c>
      <c r="R20" s="658">
        <v>72.8</v>
      </c>
      <c r="S20" s="658">
        <v>36</v>
      </c>
      <c r="T20" s="658">
        <v>78.599999999999994</v>
      </c>
      <c r="U20" s="658">
        <v>41.5</v>
      </c>
      <c r="V20" s="658">
        <v>96.3</v>
      </c>
      <c r="W20" s="658">
        <v>95.1</v>
      </c>
      <c r="X20" s="658">
        <v>96.7</v>
      </c>
      <c r="Y20" s="658">
        <v>21.6</v>
      </c>
      <c r="Z20" s="658">
        <v>17.899999999999999</v>
      </c>
      <c r="AA20" s="658">
        <v>316.7</v>
      </c>
      <c r="AB20" s="658">
        <v>354.8</v>
      </c>
      <c r="AC20" s="658">
        <v>41.8</v>
      </c>
      <c r="AD20" s="658">
        <v>36.299999999999997</v>
      </c>
      <c r="AE20" s="658">
        <v>72.900000000000006</v>
      </c>
      <c r="AF20" s="658">
        <v>65.2</v>
      </c>
      <c r="AG20" s="658">
        <v>29.9</v>
      </c>
      <c r="AH20" s="658">
        <v>72.5</v>
      </c>
      <c r="AI20" s="658">
        <v>35.9</v>
      </c>
      <c r="AJ20" s="658">
        <v>95.7</v>
      </c>
      <c r="AK20" s="658">
        <v>93.9</v>
      </c>
      <c r="AL20" s="658">
        <v>96.2</v>
      </c>
      <c r="AM20" s="658">
        <v>17.3</v>
      </c>
      <c r="AN20" s="658">
        <v>13.5</v>
      </c>
      <c r="AO20" s="658">
        <v>293.7</v>
      </c>
      <c r="AP20" s="658">
        <v>323.7</v>
      </c>
      <c r="AQ20" s="658">
        <v>36.299999999999997</v>
      </c>
      <c r="AR20" s="658">
        <v>30.3</v>
      </c>
    </row>
    <row r="21" spans="1:44" x14ac:dyDescent="0.2">
      <c r="A21" s="148" t="s">
        <v>28</v>
      </c>
      <c r="B21" s="142">
        <v>223</v>
      </c>
      <c r="C21" s="658">
        <v>33.200000000000003</v>
      </c>
      <c r="D21" s="658">
        <v>5.3</v>
      </c>
      <c r="E21" s="658">
        <v>2</v>
      </c>
      <c r="F21" s="658">
        <v>20.100000000000001</v>
      </c>
      <c r="G21" s="658">
        <v>13.6</v>
      </c>
      <c r="H21" s="658">
        <v>63.6</v>
      </c>
      <c r="I21" s="658">
        <v>24.6</v>
      </c>
      <c r="J21" s="658">
        <v>66</v>
      </c>
      <c r="K21" s="658" t="s">
        <v>675</v>
      </c>
      <c r="L21" s="658">
        <v>0</v>
      </c>
      <c r="M21" s="658">
        <v>79.5</v>
      </c>
      <c r="N21" s="658">
        <v>81.400000000000006</v>
      </c>
      <c r="O21" s="658">
        <v>21.8</v>
      </c>
      <c r="P21" s="658">
        <v>2.7</v>
      </c>
      <c r="Q21" s="658">
        <v>32.5</v>
      </c>
      <c r="R21" s="658">
        <v>4.4000000000000004</v>
      </c>
      <c r="S21" s="658">
        <v>2.9</v>
      </c>
      <c r="T21" s="658">
        <v>19.100000000000001</v>
      </c>
      <c r="U21" s="658">
        <v>12.2</v>
      </c>
      <c r="V21" s="658">
        <v>61.3</v>
      </c>
      <c r="W21" s="658">
        <v>20.7</v>
      </c>
      <c r="X21" s="658">
        <v>64.599999999999994</v>
      </c>
      <c r="Y21" s="658" t="s">
        <v>675</v>
      </c>
      <c r="Z21" s="658">
        <v>0</v>
      </c>
      <c r="AA21" s="658">
        <v>74.599999999999994</v>
      </c>
      <c r="AB21" s="658">
        <v>76.099999999999994</v>
      </c>
      <c r="AC21" s="658">
        <v>23.6</v>
      </c>
      <c r="AD21" s="658">
        <v>3.3</v>
      </c>
      <c r="AE21" s="658">
        <v>33</v>
      </c>
      <c r="AF21" s="658">
        <v>5.0999999999999996</v>
      </c>
      <c r="AG21" s="658">
        <v>2.2000000000000002</v>
      </c>
      <c r="AH21" s="658">
        <v>19.899999999999999</v>
      </c>
      <c r="AI21" s="658">
        <v>13.3</v>
      </c>
      <c r="AJ21" s="658">
        <v>63</v>
      </c>
      <c r="AK21" s="658">
        <v>23.7</v>
      </c>
      <c r="AL21" s="658">
        <v>65.7</v>
      </c>
      <c r="AM21" s="658" t="s">
        <v>675</v>
      </c>
      <c r="AN21" s="658">
        <v>0</v>
      </c>
      <c r="AO21" s="658">
        <v>78.3</v>
      </c>
      <c r="AP21" s="658">
        <v>80.2</v>
      </c>
      <c r="AQ21" s="658">
        <v>22.3</v>
      </c>
      <c r="AR21" s="658">
        <v>2.8</v>
      </c>
    </row>
    <row r="22" spans="1:44" ht="13.5" x14ac:dyDescent="0.2">
      <c r="A22" s="145" t="s">
        <v>454</v>
      </c>
      <c r="B22" s="142">
        <v>1144</v>
      </c>
      <c r="C22" s="658">
        <v>64.400000000000006</v>
      </c>
      <c r="D22" s="658">
        <v>53.5</v>
      </c>
      <c r="E22" s="658">
        <v>22.1</v>
      </c>
      <c r="F22" s="658">
        <v>62.8</v>
      </c>
      <c r="G22" s="658">
        <v>29.1</v>
      </c>
      <c r="H22" s="658">
        <v>92.7</v>
      </c>
      <c r="I22" s="658">
        <v>87.1</v>
      </c>
      <c r="J22" s="658">
        <v>93.3</v>
      </c>
      <c r="K22" s="658">
        <v>12</v>
      </c>
      <c r="L22" s="658">
        <v>8.4</v>
      </c>
      <c r="M22" s="658">
        <v>255.5</v>
      </c>
      <c r="N22" s="658">
        <v>276</v>
      </c>
      <c r="O22" s="658">
        <v>30.2</v>
      </c>
      <c r="P22" s="658">
        <v>22.6</v>
      </c>
      <c r="Q22" s="658">
        <v>77.599999999999994</v>
      </c>
      <c r="R22" s="658">
        <v>70.8</v>
      </c>
      <c r="S22" s="658">
        <v>35</v>
      </c>
      <c r="T22" s="658">
        <v>76.900000000000006</v>
      </c>
      <c r="U22" s="658">
        <v>40.700000000000003</v>
      </c>
      <c r="V22" s="658">
        <v>95.3</v>
      </c>
      <c r="W22" s="658">
        <v>92.9</v>
      </c>
      <c r="X22" s="658">
        <v>95.9</v>
      </c>
      <c r="Y22" s="658">
        <v>21</v>
      </c>
      <c r="Z22" s="658">
        <v>17.399999999999999</v>
      </c>
      <c r="AA22" s="658">
        <v>309.89999999999998</v>
      </c>
      <c r="AB22" s="658">
        <v>347</v>
      </c>
      <c r="AC22" s="658">
        <v>41.3</v>
      </c>
      <c r="AD22" s="658">
        <v>35.299999999999997</v>
      </c>
      <c r="AE22" s="658">
        <v>70.7</v>
      </c>
      <c r="AF22" s="658">
        <v>61.8</v>
      </c>
      <c r="AG22" s="658">
        <v>28.3</v>
      </c>
      <c r="AH22" s="658">
        <v>69.599999999999994</v>
      </c>
      <c r="AI22" s="658">
        <v>34.6</v>
      </c>
      <c r="AJ22" s="658">
        <v>94</v>
      </c>
      <c r="AK22" s="658">
        <v>89.9</v>
      </c>
      <c r="AL22" s="658">
        <v>94.5</v>
      </c>
      <c r="AM22" s="658">
        <v>16.3</v>
      </c>
      <c r="AN22" s="658">
        <v>12.7</v>
      </c>
      <c r="AO22" s="658">
        <v>281.5</v>
      </c>
      <c r="AP22" s="658">
        <v>309.89999999999998</v>
      </c>
      <c r="AQ22" s="658">
        <v>35.5</v>
      </c>
      <c r="AR22" s="658">
        <v>28.7</v>
      </c>
    </row>
    <row r="23" spans="1:44" x14ac:dyDescent="0.2">
      <c r="A23" s="145" t="s">
        <v>29</v>
      </c>
      <c r="B23" s="142">
        <v>1026</v>
      </c>
      <c r="C23" s="658">
        <v>44.6</v>
      </c>
      <c r="D23" s="658">
        <v>2.7</v>
      </c>
      <c r="E23" s="658">
        <v>1</v>
      </c>
      <c r="F23" s="658">
        <v>17.3</v>
      </c>
      <c r="G23" s="658">
        <v>11.4</v>
      </c>
      <c r="H23" s="658">
        <v>73.8</v>
      </c>
      <c r="I23" s="658">
        <v>17.2</v>
      </c>
      <c r="J23" s="658">
        <v>77.2</v>
      </c>
      <c r="K23" s="658">
        <v>0.1</v>
      </c>
      <c r="L23" s="658">
        <v>0</v>
      </c>
      <c r="M23" s="658">
        <v>81.3</v>
      </c>
      <c r="N23" s="658">
        <v>87</v>
      </c>
      <c r="O23" s="658">
        <v>18.7</v>
      </c>
      <c r="P23" s="658">
        <v>1.3</v>
      </c>
      <c r="Q23" s="658">
        <v>40.4</v>
      </c>
      <c r="R23" s="658">
        <v>1.4</v>
      </c>
      <c r="S23" s="658">
        <v>0.7</v>
      </c>
      <c r="T23" s="658">
        <v>10.3</v>
      </c>
      <c r="U23" s="658">
        <v>5.6</v>
      </c>
      <c r="V23" s="658">
        <v>68.400000000000006</v>
      </c>
      <c r="W23" s="658">
        <v>11.5</v>
      </c>
      <c r="X23" s="658">
        <v>72.7</v>
      </c>
      <c r="Y23" s="658">
        <v>0.1</v>
      </c>
      <c r="Z23" s="658">
        <v>0.1</v>
      </c>
      <c r="AA23" s="658">
        <v>65.099999999999994</v>
      </c>
      <c r="AB23" s="658">
        <v>69</v>
      </c>
      <c r="AC23" s="658">
        <v>11.1</v>
      </c>
      <c r="AD23" s="658">
        <v>0.8</v>
      </c>
      <c r="AE23" s="658">
        <v>43.5</v>
      </c>
      <c r="AF23" s="658">
        <v>2.4</v>
      </c>
      <c r="AG23" s="658">
        <v>0.9</v>
      </c>
      <c r="AH23" s="658">
        <v>15.4</v>
      </c>
      <c r="AI23" s="658">
        <v>9.8000000000000007</v>
      </c>
      <c r="AJ23" s="658">
        <v>72.400000000000006</v>
      </c>
      <c r="AK23" s="658">
        <v>15.7</v>
      </c>
      <c r="AL23" s="658">
        <v>76</v>
      </c>
      <c r="AM23" s="658">
        <v>0.1</v>
      </c>
      <c r="AN23" s="658">
        <v>0.1</v>
      </c>
      <c r="AO23" s="658">
        <v>77</v>
      </c>
      <c r="AP23" s="658">
        <v>82.3</v>
      </c>
      <c r="AQ23" s="658">
        <v>16.7</v>
      </c>
      <c r="AR23" s="658">
        <v>1.1000000000000001</v>
      </c>
    </row>
    <row r="24" spans="1:44" x14ac:dyDescent="0.2">
      <c r="A24" s="145" t="s">
        <v>30</v>
      </c>
      <c r="B24" s="142">
        <v>5356</v>
      </c>
      <c r="C24" s="658">
        <v>92.9</v>
      </c>
      <c r="D24" s="658">
        <v>71</v>
      </c>
      <c r="E24" s="658">
        <v>51.8</v>
      </c>
      <c r="F24" s="658">
        <v>90.9</v>
      </c>
      <c r="G24" s="658">
        <v>85</v>
      </c>
      <c r="H24" s="658">
        <v>99</v>
      </c>
      <c r="I24" s="658">
        <v>92.4</v>
      </c>
      <c r="J24" s="658">
        <v>99.2</v>
      </c>
      <c r="K24" s="658">
        <v>32</v>
      </c>
      <c r="L24" s="658">
        <v>18.3</v>
      </c>
      <c r="M24" s="658">
        <v>314.39999999999998</v>
      </c>
      <c r="N24" s="658">
        <v>403.7</v>
      </c>
      <c r="O24" s="658">
        <v>88.8</v>
      </c>
      <c r="P24" s="658">
        <v>53.2</v>
      </c>
      <c r="Q24" s="658">
        <v>95.7</v>
      </c>
      <c r="R24" s="658">
        <v>80.8</v>
      </c>
      <c r="S24" s="658">
        <v>62.1</v>
      </c>
      <c r="T24" s="658">
        <v>94.6</v>
      </c>
      <c r="U24" s="658">
        <v>88.9</v>
      </c>
      <c r="V24" s="658">
        <v>99.8</v>
      </c>
      <c r="W24" s="658">
        <v>96</v>
      </c>
      <c r="X24" s="658">
        <v>99.9</v>
      </c>
      <c r="Y24" s="658">
        <v>41.1</v>
      </c>
      <c r="Z24" s="658">
        <v>28.1</v>
      </c>
      <c r="AA24" s="658">
        <v>342.7</v>
      </c>
      <c r="AB24" s="658">
        <v>449.1</v>
      </c>
      <c r="AC24" s="658">
        <v>92.1</v>
      </c>
      <c r="AD24" s="658">
        <v>63</v>
      </c>
      <c r="AE24" s="658">
        <v>94.3</v>
      </c>
      <c r="AF24" s="658">
        <v>75.8</v>
      </c>
      <c r="AG24" s="658">
        <v>56.8</v>
      </c>
      <c r="AH24" s="658">
        <v>92.7</v>
      </c>
      <c r="AI24" s="658">
        <v>86.9</v>
      </c>
      <c r="AJ24" s="658">
        <v>99.4</v>
      </c>
      <c r="AK24" s="658">
        <v>94.2</v>
      </c>
      <c r="AL24" s="658">
        <v>99.6</v>
      </c>
      <c r="AM24" s="658">
        <v>36.4</v>
      </c>
      <c r="AN24" s="658">
        <v>23.1</v>
      </c>
      <c r="AO24" s="658">
        <v>328.2</v>
      </c>
      <c r="AP24" s="658">
        <v>425.8</v>
      </c>
      <c r="AQ24" s="658">
        <v>90.4</v>
      </c>
      <c r="AR24" s="658">
        <v>58</v>
      </c>
    </row>
    <row r="25" spans="1:44" x14ac:dyDescent="0.2">
      <c r="A25" s="152" t="s">
        <v>36</v>
      </c>
      <c r="B25" s="142">
        <v>2749</v>
      </c>
      <c r="C25" s="658">
        <v>97.9</v>
      </c>
      <c r="D25" s="658">
        <v>75</v>
      </c>
      <c r="E25" s="658">
        <v>55.5</v>
      </c>
      <c r="F25" s="658">
        <v>96.7</v>
      </c>
      <c r="G25" s="658">
        <v>93.6</v>
      </c>
      <c r="H25" s="658">
        <v>99.7</v>
      </c>
      <c r="I25" s="658">
        <v>95.8</v>
      </c>
      <c r="J25" s="658">
        <v>99.7</v>
      </c>
      <c r="K25" s="658">
        <v>34</v>
      </c>
      <c r="L25" s="658">
        <v>18.5</v>
      </c>
      <c r="M25" s="658">
        <v>327.10000000000002</v>
      </c>
      <c r="N25" s="658">
        <v>424.6</v>
      </c>
      <c r="O25" s="658">
        <v>97.5</v>
      </c>
      <c r="P25" s="658">
        <v>57.2</v>
      </c>
      <c r="Q25" s="658">
        <v>98.4</v>
      </c>
      <c r="R25" s="658">
        <v>82.8</v>
      </c>
      <c r="S25" s="658">
        <v>64.7</v>
      </c>
      <c r="T25" s="658">
        <v>97.6</v>
      </c>
      <c r="U25" s="658">
        <v>94.7</v>
      </c>
      <c r="V25" s="658">
        <v>99.8</v>
      </c>
      <c r="W25" s="658">
        <v>97.3</v>
      </c>
      <c r="X25" s="658">
        <v>99.7</v>
      </c>
      <c r="Y25" s="658">
        <v>42.6</v>
      </c>
      <c r="Z25" s="658">
        <v>28.1</v>
      </c>
      <c r="AA25" s="658">
        <v>348</v>
      </c>
      <c r="AB25" s="658">
        <v>460.4</v>
      </c>
      <c r="AC25" s="658">
        <v>98.1</v>
      </c>
      <c r="AD25" s="658">
        <v>65.7</v>
      </c>
      <c r="AE25" s="658">
        <v>98.2</v>
      </c>
      <c r="AF25" s="658">
        <v>78.8</v>
      </c>
      <c r="AG25" s="658">
        <v>60.1</v>
      </c>
      <c r="AH25" s="658">
        <v>97.2</v>
      </c>
      <c r="AI25" s="658">
        <v>94.1</v>
      </c>
      <c r="AJ25" s="658">
        <v>99.8</v>
      </c>
      <c r="AK25" s="658">
        <v>96.5</v>
      </c>
      <c r="AL25" s="658">
        <v>99.7</v>
      </c>
      <c r="AM25" s="658">
        <v>38.200000000000003</v>
      </c>
      <c r="AN25" s="658">
        <v>23.2</v>
      </c>
      <c r="AO25" s="658">
        <v>337.4</v>
      </c>
      <c r="AP25" s="658">
        <v>442.2</v>
      </c>
      <c r="AQ25" s="658">
        <v>97.8</v>
      </c>
      <c r="AR25" s="658">
        <v>61.4</v>
      </c>
    </row>
    <row r="26" spans="1:44" x14ac:dyDescent="0.2">
      <c r="A26" s="153" t="s">
        <v>37</v>
      </c>
      <c r="B26" s="142">
        <v>163</v>
      </c>
      <c r="C26" s="658">
        <v>99.9</v>
      </c>
      <c r="D26" s="658">
        <v>98.7</v>
      </c>
      <c r="E26" s="658">
        <v>96.2</v>
      </c>
      <c r="F26" s="658">
        <v>99.9</v>
      </c>
      <c r="G26" s="658">
        <v>99</v>
      </c>
      <c r="H26" s="658">
        <v>100</v>
      </c>
      <c r="I26" s="658">
        <v>100</v>
      </c>
      <c r="J26" s="658">
        <v>100</v>
      </c>
      <c r="K26" s="658">
        <v>76.5</v>
      </c>
      <c r="L26" s="658">
        <v>66</v>
      </c>
      <c r="M26" s="658">
        <v>412</v>
      </c>
      <c r="N26" s="658">
        <v>572.29999999999995</v>
      </c>
      <c r="O26" s="658">
        <v>99</v>
      </c>
      <c r="P26" s="658">
        <v>96.6</v>
      </c>
      <c r="Q26" s="658">
        <v>99.8</v>
      </c>
      <c r="R26" s="658">
        <v>99.3</v>
      </c>
      <c r="S26" s="658">
        <v>97.9</v>
      </c>
      <c r="T26" s="658">
        <v>99.8</v>
      </c>
      <c r="U26" s="658">
        <v>99.1</v>
      </c>
      <c r="V26" s="658">
        <v>100</v>
      </c>
      <c r="W26" s="658">
        <v>99.9</v>
      </c>
      <c r="X26" s="658">
        <v>100</v>
      </c>
      <c r="Y26" s="658">
        <v>83</v>
      </c>
      <c r="Z26" s="658">
        <v>77.099999999999994</v>
      </c>
      <c r="AA26" s="658">
        <v>420.5</v>
      </c>
      <c r="AB26" s="658">
        <v>591.5</v>
      </c>
      <c r="AC26" s="658">
        <v>99.1</v>
      </c>
      <c r="AD26" s="658">
        <v>98.1</v>
      </c>
      <c r="AE26" s="658">
        <v>99.9</v>
      </c>
      <c r="AF26" s="658">
        <v>99</v>
      </c>
      <c r="AG26" s="658">
        <v>97</v>
      </c>
      <c r="AH26" s="658">
        <v>99.8</v>
      </c>
      <c r="AI26" s="658">
        <v>99</v>
      </c>
      <c r="AJ26" s="658">
        <v>100</v>
      </c>
      <c r="AK26" s="658">
        <v>99.9</v>
      </c>
      <c r="AL26" s="658">
        <v>100</v>
      </c>
      <c r="AM26" s="658">
        <v>79.7</v>
      </c>
      <c r="AN26" s="658">
        <v>71.5</v>
      </c>
      <c r="AO26" s="658">
        <v>416.2</v>
      </c>
      <c r="AP26" s="658">
        <v>581.79999999999995</v>
      </c>
      <c r="AQ26" s="658">
        <v>99.1</v>
      </c>
      <c r="AR26" s="658">
        <v>97.3</v>
      </c>
    </row>
    <row r="27" spans="1:44" x14ac:dyDescent="0.2">
      <c r="A27" s="153" t="s">
        <v>38</v>
      </c>
      <c r="B27" s="142">
        <v>125</v>
      </c>
      <c r="C27" s="658">
        <v>98</v>
      </c>
      <c r="D27" s="658">
        <v>72.7</v>
      </c>
      <c r="E27" s="658">
        <v>50.7</v>
      </c>
      <c r="F27" s="658">
        <v>97</v>
      </c>
      <c r="G27" s="658">
        <v>93.6</v>
      </c>
      <c r="H27" s="658">
        <v>99.8</v>
      </c>
      <c r="I27" s="658">
        <v>95.3</v>
      </c>
      <c r="J27" s="658">
        <v>99.7</v>
      </c>
      <c r="K27" s="658">
        <v>23</v>
      </c>
      <c r="L27" s="658">
        <v>10.3</v>
      </c>
      <c r="M27" s="658">
        <v>319</v>
      </c>
      <c r="N27" s="658">
        <v>414</v>
      </c>
      <c r="O27" s="658">
        <v>97.7</v>
      </c>
      <c r="P27" s="658">
        <v>52.3</v>
      </c>
      <c r="Q27" s="658">
        <v>98.4</v>
      </c>
      <c r="R27" s="658">
        <v>79.7</v>
      </c>
      <c r="S27" s="658">
        <v>58.8</v>
      </c>
      <c r="T27" s="658">
        <v>97.8</v>
      </c>
      <c r="U27" s="658">
        <v>94.6</v>
      </c>
      <c r="V27" s="658">
        <v>99.7</v>
      </c>
      <c r="W27" s="658">
        <v>97.3</v>
      </c>
      <c r="X27" s="658">
        <v>99.7</v>
      </c>
      <c r="Y27" s="658">
        <v>30.7</v>
      </c>
      <c r="Z27" s="658">
        <v>17</v>
      </c>
      <c r="AA27" s="658">
        <v>339.1</v>
      </c>
      <c r="AB27" s="658">
        <v>451.6</v>
      </c>
      <c r="AC27" s="658">
        <v>98.2</v>
      </c>
      <c r="AD27" s="658">
        <v>59.7</v>
      </c>
      <c r="AE27" s="658">
        <v>98.2</v>
      </c>
      <c r="AF27" s="658">
        <v>76.3</v>
      </c>
      <c r="AG27" s="658">
        <v>54.8</v>
      </c>
      <c r="AH27" s="658">
        <v>97.4</v>
      </c>
      <c r="AI27" s="658">
        <v>94.1</v>
      </c>
      <c r="AJ27" s="658">
        <v>99.7</v>
      </c>
      <c r="AK27" s="658">
        <v>96.3</v>
      </c>
      <c r="AL27" s="658">
        <v>99.7</v>
      </c>
      <c r="AM27" s="658">
        <v>26.9</v>
      </c>
      <c r="AN27" s="658">
        <v>13.7</v>
      </c>
      <c r="AO27" s="658">
        <v>329.2</v>
      </c>
      <c r="AP27" s="658">
        <v>433</v>
      </c>
      <c r="AQ27" s="658">
        <v>97.9</v>
      </c>
      <c r="AR27" s="658">
        <v>56.1</v>
      </c>
    </row>
    <row r="28" spans="1:44" x14ac:dyDescent="0.2">
      <c r="A28" s="153" t="s">
        <v>23</v>
      </c>
      <c r="B28" s="142">
        <v>3037</v>
      </c>
      <c r="C28" s="658">
        <v>98</v>
      </c>
      <c r="D28" s="658">
        <v>75.900000000000006</v>
      </c>
      <c r="E28" s="658">
        <v>57</v>
      </c>
      <c r="F28" s="658">
        <v>96.9</v>
      </c>
      <c r="G28" s="658">
        <v>93.8</v>
      </c>
      <c r="H28" s="658">
        <v>99.7</v>
      </c>
      <c r="I28" s="658">
        <v>95.9</v>
      </c>
      <c r="J28" s="658">
        <v>99.7</v>
      </c>
      <c r="K28" s="658">
        <v>35.4</v>
      </c>
      <c r="L28" s="658">
        <v>20.2</v>
      </c>
      <c r="M28" s="658">
        <v>330.3</v>
      </c>
      <c r="N28" s="658">
        <v>430.3</v>
      </c>
      <c r="O28" s="658">
        <v>97.5</v>
      </c>
      <c r="P28" s="658">
        <v>58.6</v>
      </c>
      <c r="Q28" s="658">
        <v>98.5</v>
      </c>
      <c r="R28" s="658">
        <v>83.3</v>
      </c>
      <c r="S28" s="658">
        <v>65.900000000000006</v>
      </c>
      <c r="T28" s="658">
        <v>97.7</v>
      </c>
      <c r="U28" s="658">
        <v>94.8</v>
      </c>
      <c r="V28" s="658">
        <v>99.8</v>
      </c>
      <c r="W28" s="658">
        <v>97.4</v>
      </c>
      <c r="X28" s="658">
        <v>99.8</v>
      </c>
      <c r="Y28" s="658">
        <v>43.8</v>
      </c>
      <c r="Z28" s="658">
        <v>29.7</v>
      </c>
      <c r="AA28" s="658">
        <v>350.6</v>
      </c>
      <c r="AB28" s="658">
        <v>465.5</v>
      </c>
      <c r="AC28" s="658">
        <v>98.1</v>
      </c>
      <c r="AD28" s="658">
        <v>66.8</v>
      </c>
      <c r="AE28" s="658">
        <v>98.2</v>
      </c>
      <c r="AF28" s="658">
        <v>79.599999999999994</v>
      </c>
      <c r="AG28" s="658">
        <v>61.4</v>
      </c>
      <c r="AH28" s="658">
        <v>97.3</v>
      </c>
      <c r="AI28" s="658">
        <v>94.3</v>
      </c>
      <c r="AJ28" s="658">
        <v>99.8</v>
      </c>
      <c r="AK28" s="658">
        <v>96.7</v>
      </c>
      <c r="AL28" s="658">
        <v>99.7</v>
      </c>
      <c r="AM28" s="658">
        <v>39.5</v>
      </c>
      <c r="AN28" s="658">
        <v>24.9</v>
      </c>
      <c r="AO28" s="658">
        <v>340.4</v>
      </c>
      <c r="AP28" s="658">
        <v>447.7</v>
      </c>
      <c r="AQ28" s="658">
        <v>97.8</v>
      </c>
      <c r="AR28" s="658">
        <v>62.6</v>
      </c>
    </row>
    <row r="29" spans="1:44" x14ac:dyDescent="0.2">
      <c r="A29" s="153" t="s">
        <v>73</v>
      </c>
      <c r="B29" s="142">
        <v>3037</v>
      </c>
      <c r="C29" s="658">
        <v>98</v>
      </c>
      <c r="D29" s="658">
        <v>75.900000000000006</v>
      </c>
      <c r="E29" s="658">
        <v>57</v>
      </c>
      <c r="F29" s="658">
        <v>96.9</v>
      </c>
      <c r="G29" s="658">
        <v>93.8</v>
      </c>
      <c r="H29" s="658">
        <v>99.7</v>
      </c>
      <c r="I29" s="658">
        <v>95.9</v>
      </c>
      <c r="J29" s="658">
        <v>99.7</v>
      </c>
      <c r="K29" s="658">
        <v>35.4</v>
      </c>
      <c r="L29" s="658">
        <v>20.2</v>
      </c>
      <c r="M29" s="658">
        <v>330.3</v>
      </c>
      <c r="N29" s="658">
        <v>430.3</v>
      </c>
      <c r="O29" s="658">
        <v>97.5</v>
      </c>
      <c r="P29" s="658">
        <v>58.6</v>
      </c>
      <c r="Q29" s="658">
        <v>98.5</v>
      </c>
      <c r="R29" s="658">
        <v>83.3</v>
      </c>
      <c r="S29" s="658">
        <v>65.900000000000006</v>
      </c>
      <c r="T29" s="658">
        <v>97.7</v>
      </c>
      <c r="U29" s="658">
        <v>94.8</v>
      </c>
      <c r="V29" s="658">
        <v>99.8</v>
      </c>
      <c r="W29" s="658">
        <v>97.4</v>
      </c>
      <c r="X29" s="658">
        <v>99.8</v>
      </c>
      <c r="Y29" s="658">
        <v>43.8</v>
      </c>
      <c r="Z29" s="658">
        <v>29.7</v>
      </c>
      <c r="AA29" s="658">
        <v>350.6</v>
      </c>
      <c r="AB29" s="658">
        <v>465.5</v>
      </c>
      <c r="AC29" s="658">
        <v>98.1</v>
      </c>
      <c r="AD29" s="658">
        <v>66.8</v>
      </c>
      <c r="AE29" s="658">
        <v>98.2</v>
      </c>
      <c r="AF29" s="658">
        <v>79.599999999999994</v>
      </c>
      <c r="AG29" s="658">
        <v>61.4</v>
      </c>
      <c r="AH29" s="658">
        <v>97.3</v>
      </c>
      <c r="AI29" s="658">
        <v>94.3</v>
      </c>
      <c r="AJ29" s="658">
        <v>99.8</v>
      </c>
      <c r="AK29" s="658">
        <v>96.7</v>
      </c>
      <c r="AL29" s="658">
        <v>99.7</v>
      </c>
      <c r="AM29" s="658">
        <v>39.5</v>
      </c>
      <c r="AN29" s="658">
        <v>24.9</v>
      </c>
      <c r="AO29" s="658">
        <v>340.4</v>
      </c>
      <c r="AP29" s="658">
        <v>447.7</v>
      </c>
      <c r="AQ29" s="658">
        <v>97.8</v>
      </c>
      <c r="AR29" s="658">
        <v>62.6</v>
      </c>
    </row>
    <row r="33" spans="1:44" ht="15.75" x14ac:dyDescent="0.25">
      <c r="A33" s="203" t="s">
        <v>499</v>
      </c>
    </row>
    <row r="35" spans="1:44" x14ac:dyDescent="0.2">
      <c r="A35" s="140">
        <v>1</v>
      </c>
      <c r="B35" s="140">
        <v>2</v>
      </c>
      <c r="C35" s="140">
        <v>3</v>
      </c>
      <c r="D35" s="140">
        <v>4</v>
      </c>
      <c r="E35" s="140">
        <v>5</v>
      </c>
      <c r="F35" s="140">
        <v>6</v>
      </c>
      <c r="G35" s="140">
        <v>7</v>
      </c>
      <c r="H35" s="140">
        <v>8</v>
      </c>
      <c r="I35" s="140">
        <v>9</v>
      </c>
      <c r="J35" s="140">
        <v>10</v>
      </c>
      <c r="K35" s="140">
        <v>11</v>
      </c>
      <c r="L35" s="140">
        <v>12</v>
      </c>
      <c r="M35" s="140">
        <v>13</v>
      </c>
      <c r="N35" s="140">
        <v>14</v>
      </c>
      <c r="O35" s="140">
        <v>15</v>
      </c>
      <c r="P35" s="140">
        <v>16</v>
      </c>
      <c r="Q35" s="140">
        <v>17</v>
      </c>
      <c r="R35" s="140">
        <v>18</v>
      </c>
      <c r="S35" s="140">
        <v>19</v>
      </c>
      <c r="T35" s="140">
        <v>20</v>
      </c>
      <c r="U35" s="140">
        <v>21</v>
      </c>
      <c r="V35" s="140">
        <v>22</v>
      </c>
      <c r="W35" s="140">
        <v>23</v>
      </c>
      <c r="X35" s="140">
        <v>24</v>
      </c>
      <c r="Y35" s="140">
        <v>25</v>
      </c>
      <c r="Z35" s="140">
        <v>26</v>
      </c>
      <c r="AA35" s="140">
        <v>27</v>
      </c>
      <c r="AB35" s="140">
        <v>28</v>
      </c>
      <c r="AC35" s="140">
        <v>29</v>
      </c>
      <c r="AD35" s="140">
        <v>30</v>
      </c>
      <c r="AE35" s="140">
        <v>31</v>
      </c>
      <c r="AF35" s="140">
        <v>32</v>
      </c>
      <c r="AG35" s="140">
        <v>33</v>
      </c>
      <c r="AH35" s="140">
        <v>34</v>
      </c>
      <c r="AI35" s="140">
        <v>35</v>
      </c>
      <c r="AJ35" s="140">
        <v>36</v>
      </c>
      <c r="AK35" s="140">
        <v>37</v>
      </c>
      <c r="AL35" s="140">
        <v>38</v>
      </c>
      <c r="AM35" s="140">
        <v>39</v>
      </c>
      <c r="AN35" s="140">
        <v>40</v>
      </c>
      <c r="AO35" s="140">
        <v>41</v>
      </c>
      <c r="AP35" s="140">
        <v>42</v>
      </c>
      <c r="AQ35" s="140">
        <v>43</v>
      </c>
      <c r="AR35" s="140">
        <v>44</v>
      </c>
    </row>
    <row r="36" spans="1:44" x14ac:dyDescent="0.2">
      <c r="B36" s="156" t="s">
        <v>108</v>
      </c>
      <c r="C36" s="156" t="s">
        <v>115</v>
      </c>
      <c r="D36" s="156" t="s">
        <v>77</v>
      </c>
      <c r="E36" s="156" t="s">
        <v>116</v>
      </c>
      <c r="F36" s="156" t="s">
        <v>117</v>
      </c>
      <c r="G36" s="156" t="s">
        <v>118</v>
      </c>
      <c r="H36" s="156" t="s">
        <v>119</v>
      </c>
      <c r="I36" s="156" t="s">
        <v>120</v>
      </c>
      <c r="J36" s="156" t="s">
        <v>121</v>
      </c>
      <c r="K36" s="156" t="s">
        <v>122</v>
      </c>
      <c r="L36" s="156" t="s">
        <v>123</v>
      </c>
      <c r="M36" s="156" t="s">
        <v>124</v>
      </c>
      <c r="N36" s="156" t="s">
        <v>125</v>
      </c>
      <c r="O36" s="156" t="s">
        <v>126</v>
      </c>
      <c r="P36" s="156" t="s">
        <v>127</v>
      </c>
      <c r="Q36" s="156" t="s">
        <v>128</v>
      </c>
      <c r="R36" s="156" t="s">
        <v>85</v>
      </c>
      <c r="S36" s="156" t="s">
        <v>129</v>
      </c>
      <c r="T36" s="156" t="s">
        <v>130</v>
      </c>
      <c r="U36" s="156" t="s">
        <v>131</v>
      </c>
      <c r="V36" s="156" t="s">
        <v>132</v>
      </c>
      <c r="W36" s="156" t="s">
        <v>133</v>
      </c>
      <c r="X36" s="156" t="s">
        <v>134</v>
      </c>
      <c r="Y36" s="156" t="s">
        <v>135</v>
      </c>
      <c r="Z36" s="156" t="s">
        <v>136</v>
      </c>
      <c r="AA36" s="156" t="s">
        <v>137</v>
      </c>
      <c r="AB36" s="156" t="s">
        <v>138</v>
      </c>
      <c r="AC36" s="156" t="s">
        <v>139</v>
      </c>
      <c r="AD36" s="156" t="s">
        <v>140</v>
      </c>
      <c r="AE36" s="156" t="s">
        <v>141</v>
      </c>
      <c r="AF36" s="156" t="s">
        <v>93</v>
      </c>
      <c r="AG36" s="156" t="s">
        <v>142</v>
      </c>
      <c r="AH36" s="156" t="s">
        <v>143</v>
      </c>
      <c r="AI36" s="156" t="s">
        <v>111</v>
      </c>
      <c r="AJ36" s="156" t="s">
        <v>144</v>
      </c>
      <c r="AK36" s="156" t="s">
        <v>145</v>
      </c>
      <c r="AL36" s="156" t="s">
        <v>146</v>
      </c>
      <c r="AM36" s="156" t="s">
        <v>147</v>
      </c>
      <c r="AN36" s="156" t="s">
        <v>148</v>
      </c>
      <c r="AO36" s="156" t="s">
        <v>149</v>
      </c>
      <c r="AP36" s="156" t="s">
        <v>150</v>
      </c>
      <c r="AQ36" s="156" t="s">
        <v>151</v>
      </c>
      <c r="AR36" s="156" t="s">
        <v>152</v>
      </c>
    </row>
    <row r="37" spans="1:44" ht="13.5" x14ac:dyDescent="0.2">
      <c r="A37" s="148" t="s">
        <v>447</v>
      </c>
      <c r="B37" s="142">
        <v>3037</v>
      </c>
      <c r="C37" s="658">
        <v>95.7</v>
      </c>
      <c r="D37" s="658">
        <v>61.5</v>
      </c>
      <c r="E37" s="658">
        <v>53</v>
      </c>
      <c r="F37" s="658">
        <v>94</v>
      </c>
      <c r="G37" s="658">
        <v>91.7</v>
      </c>
      <c r="H37" s="658">
        <v>99.5</v>
      </c>
      <c r="I37" s="658">
        <v>94.3</v>
      </c>
      <c r="J37" s="658">
        <v>99.2</v>
      </c>
      <c r="K37" s="658">
        <v>35.299999999999997</v>
      </c>
      <c r="L37" s="658">
        <v>20</v>
      </c>
      <c r="M37" s="658">
        <v>303.60000000000002</v>
      </c>
      <c r="N37" s="658">
        <v>355</v>
      </c>
      <c r="O37" s="658">
        <v>96.9</v>
      </c>
      <c r="P37" s="658">
        <v>55.9</v>
      </c>
      <c r="Q37" s="658">
        <v>97</v>
      </c>
      <c r="R37" s="658">
        <v>72.2</v>
      </c>
      <c r="S37" s="658">
        <v>62.3</v>
      </c>
      <c r="T37" s="658">
        <v>95.9</v>
      </c>
      <c r="U37" s="658">
        <v>93.5</v>
      </c>
      <c r="V37" s="658">
        <v>99.7</v>
      </c>
      <c r="W37" s="658">
        <v>96.4</v>
      </c>
      <c r="X37" s="658">
        <v>99.5</v>
      </c>
      <c r="Y37" s="658">
        <v>43.6</v>
      </c>
      <c r="Z37" s="658">
        <v>29.4</v>
      </c>
      <c r="AA37" s="658">
        <v>327.9</v>
      </c>
      <c r="AB37" s="658">
        <v>390.4</v>
      </c>
      <c r="AC37" s="658">
        <v>97.6</v>
      </c>
      <c r="AD37" s="658">
        <v>64</v>
      </c>
      <c r="AE37" s="658">
        <v>96.4</v>
      </c>
      <c r="AF37" s="658">
        <v>66.8</v>
      </c>
      <c r="AG37" s="658">
        <v>57.6</v>
      </c>
      <c r="AH37" s="658">
        <v>95</v>
      </c>
      <c r="AI37" s="658">
        <v>92.6</v>
      </c>
      <c r="AJ37" s="658">
        <v>99.6</v>
      </c>
      <c r="AK37" s="658">
        <v>95.3</v>
      </c>
      <c r="AL37" s="658">
        <v>99.3</v>
      </c>
      <c r="AM37" s="658">
        <v>39.4</v>
      </c>
      <c r="AN37" s="658">
        <v>24.6</v>
      </c>
      <c r="AO37" s="658">
        <v>315.60000000000002</v>
      </c>
      <c r="AP37" s="658">
        <v>372.5</v>
      </c>
      <c r="AQ37" s="658">
        <v>97.3</v>
      </c>
      <c r="AR37" s="658">
        <v>59.9</v>
      </c>
    </row>
    <row r="38" spans="1:44" ht="13.5" x14ac:dyDescent="0.2">
      <c r="A38" s="157" t="s">
        <v>448</v>
      </c>
      <c r="B38" s="142">
        <v>1362</v>
      </c>
      <c r="C38" s="658">
        <v>95.5</v>
      </c>
      <c r="D38" s="658">
        <v>59.3</v>
      </c>
      <c r="E38" s="658">
        <v>50.6</v>
      </c>
      <c r="F38" s="658">
        <v>93.8</v>
      </c>
      <c r="G38" s="658">
        <v>91.5</v>
      </c>
      <c r="H38" s="658">
        <v>99.5</v>
      </c>
      <c r="I38" s="658">
        <v>93.6</v>
      </c>
      <c r="J38" s="658">
        <v>99.2</v>
      </c>
      <c r="K38" s="658">
        <v>32.799999999999997</v>
      </c>
      <c r="L38" s="658">
        <v>17.8</v>
      </c>
      <c r="M38" s="658">
        <v>298.60000000000002</v>
      </c>
      <c r="N38" s="658">
        <v>345.6</v>
      </c>
      <c r="O38" s="658">
        <v>96.8</v>
      </c>
      <c r="P38" s="658">
        <v>53.6</v>
      </c>
      <c r="Q38" s="658">
        <v>97</v>
      </c>
      <c r="R38" s="658">
        <v>70.8</v>
      </c>
      <c r="S38" s="658">
        <v>60.4</v>
      </c>
      <c r="T38" s="658">
        <v>95.8</v>
      </c>
      <c r="U38" s="658">
        <v>93.2</v>
      </c>
      <c r="V38" s="658">
        <v>99.6</v>
      </c>
      <c r="W38" s="658">
        <v>96</v>
      </c>
      <c r="X38" s="658">
        <v>99.4</v>
      </c>
      <c r="Y38" s="658">
        <v>41.8</v>
      </c>
      <c r="Z38" s="658">
        <v>27.2</v>
      </c>
      <c r="AA38" s="658">
        <v>323.8</v>
      </c>
      <c r="AB38" s="658">
        <v>382.6</v>
      </c>
      <c r="AC38" s="658">
        <v>97.6</v>
      </c>
      <c r="AD38" s="658">
        <v>62</v>
      </c>
      <c r="AE38" s="658">
        <v>96.2</v>
      </c>
      <c r="AF38" s="658">
        <v>65</v>
      </c>
      <c r="AG38" s="658">
        <v>55.4</v>
      </c>
      <c r="AH38" s="658">
        <v>94.8</v>
      </c>
      <c r="AI38" s="658">
        <v>92.3</v>
      </c>
      <c r="AJ38" s="658">
        <v>99.5</v>
      </c>
      <c r="AK38" s="658">
        <v>94.8</v>
      </c>
      <c r="AL38" s="658">
        <v>99.3</v>
      </c>
      <c r="AM38" s="658">
        <v>37.299999999999997</v>
      </c>
      <c r="AN38" s="658">
        <v>22.5</v>
      </c>
      <c r="AO38" s="658">
        <v>311.10000000000002</v>
      </c>
      <c r="AP38" s="658">
        <v>363.9</v>
      </c>
      <c r="AQ38" s="658">
        <v>97.2</v>
      </c>
      <c r="AR38" s="658">
        <v>57.7</v>
      </c>
    </row>
    <row r="39" spans="1:44" ht="13.5" x14ac:dyDescent="0.2">
      <c r="A39" s="158" t="s">
        <v>449</v>
      </c>
      <c r="B39" s="142">
        <v>1672</v>
      </c>
      <c r="C39" s="658">
        <v>95.8</v>
      </c>
      <c r="D39" s="658">
        <v>63.1</v>
      </c>
      <c r="E39" s="658">
        <v>54.8</v>
      </c>
      <c r="F39" s="658">
        <v>94.2</v>
      </c>
      <c r="G39" s="658">
        <v>91.9</v>
      </c>
      <c r="H39" s="658">
        <v>99.6</v>
      </c>
      <c r="I39" s="658">
        <v>94.8</v>
      </c>
      <c r="J39" s="658">
        <v>99.3</v>
      </c>
      <c r="K39" s="658">
        <v>37.1</v>
      </c>
      <c r="L39" s="658">
        <v>21.7</v>
      </c>
      <c r="M39" s="658">
        <v>307.5</v>
      </c>
      <c r="N39" s="658">
        <v>362.3</v>
      </c>
      <c r="O39" s="658">
        <v>97</v>
      </c>
      <c r="P39" s="658">
        <v>57.8</v>
      </c>
      <c r="Q39" s="658">
        <v>97.1</v>
      </c>
      <c r="R39" s="658">
        <v>73.3</v>
      </c>
      <c r="S39" s="658">
        <v>63.9</v>
      </c>
      <c r="T39" s="658">
        <v>96</v>
      </c>
      <c r="U39" s="658">
        <v>93.7</v>
      </c>
      <c r="V39" s="658">
        <v>99.7</v>
      </c>
      <c r="W39" s="658">
        <v>96.7</v>
      </c>
      <c r="X39" s="658">
        <v>99.5</v>
      </c>
      <c r="Y39" s="658">
        <v>45.1</v>
      </c>
      <c r="Z39" s="658">
        <v>31</v>
      </c>
      <c r="AA39" s="658">
        <v>331.1</v>
      </c>
      <c r="AB39" s="658">
        <v>396.6</v>
      </c>
      <c r="AC39" s="658">
        <v>97.7</v>
      </c>
      <c r="AD39" s="658">
        <v>65.599999999999994</v>
      </c>
      <c r="AE39" s="658">
        <v>96.5</v>
      </c>
      <c r="AF39" s="658">
        <v>68.099999999999994</v>
      </c>
      <c r="AG39" s="658">
        <v>59.3</v>
      </c>
      <c r="AH39" s="658">
        <v>95.1</v>
      </c>
      <c r="AI39" s="658">
        <v>92.8</v>
      </c>
      <c r="AJ39" s="658">
        <v>99.6</v>
      </c>
      <c r="AK39" s="658">
        <v>95.8</v>
      </c>
      <c r="AL39" s="658">
        <v>99.4</v>
      </c>
      <c r="AM39" s="658">
        <v>41.1</v>
      </c>
      <c r="AN39" s="658">
        <v>26.3</v>
      </c>
      <c r="AO39" s="658">
        <v>319.10000000000002</v>
      </c>
      <c r="AP39" s="658">
        <v>379.2</v>
      </c>
      <c r="AQ39" s="658">
        <v>97.3</v>
      </c>
      <c r="AR39" s="658">
        <v>61.6</v>
      </c>
    </row>
    <row r="40" spans="1:44" ht="13.5" x14ac:dyDescent="0.2">
      <c r="A40" s="159" t="s">
        <v>450</v>
      </c>
      <c r="B40" s="142">
        <v>441</v>
      </c>
      <c r="C40" s="658">
        <v>93.4</v>
      </c>
      <c r="D40" s="658">
        <v>48.4</v>
      </c>
      <c r="E40" s="658">
        <v>41.6</v>
      </c>
      <c r="F40" s="658">
        <v>90.1</v>
      </c>
      <c r="G40" s="658">
        <v>87.1</v>
      </c>
      <c r="H40" s="658">
        <v>99.3</v>
      </c>
      <c r="I40" s="658">
        <v>93.3</v>
      </c>
      <c r="J40" s="658">
        <v>98.6</v>
      </c>
      <c r="K40" s="658">
        <v>24.5</v>
      </c>
      <c r="L40" s="658">
        <v>10.3</v>
      </c>
      <c r="M40" s="658">
        <v>271.3</v>
      </c>
      <c r="N40" s="658">
        <v>305.39999999999998</v>
      </c>
      <c r="O40" s="658">
        <v>95.8</v>
      </c>
      <c r="P40" s="658">
        <v>46.2</v>
      </c>
      <c r="Q40" s="658">
        <v>95.2</v>
      </c>
      <c r="R40" s="658">
        <v>58.8</v>
      </c>
      <c r="S40" s="658">
        <v>49.3</v>
      </c>
      <c r="T40" s="658">
        <v>92.7</v>
      </c>
      <c r="U40" s="658">
        <v>89.1</v>
      </c>
      <c r="V40" s="658">
        <v>99.5</v>
      </c>
      <c r="W40" s="658">
        <v>95.5</v>
      </c>
      <c r="X40" s="658">
        <v>99.1</v>
      </c>
      <c r="Y40" s="658">
        <v>29.4</v>
      </c>
      <c r="Z40" s="658">
        <v>15.6</v>
      </c>
      <c r="AA40" s="658">
        <v>294.39999999999998</v>
      </c>
      <c r="AB40" s="658">
        <v>336.3</v>
      </c>
      <c r="AC40" s="658">
        <v>96.5</v>
      </c>
      <c r="AD40" s="658">
        <v>52</v>
      </c>
      <c r="AE40" s="658">
        <v>94.3</v>
      </c>
      <c r="AF40" s="658">
        <v>53.4</v>
      </c>
      <c r="AG40" s="658">
        <v>45.3</v>
      </c>
      <c r="AH40" s="658">
        <v>91.4</v>
      </c>
      <c r="AI40" s="658">
        <v>88.1</v>
      </c>
      <c r="AJ40" s="658">
        <v>99.4</v>
      </c>
      <c r="AK40" s="658">
        <v>94.3</v>
      </c>
      <c r="AL40" s="658">
        <v>98.9</v>
      </c>
      <c r="AM40" s="658">
        <v>26.9</v>
      </c>
      <c r="AN40" s="658">
        <v>12.9</v>
      </c>
      <c r="AO40" s="658">
        <v>282.5</v>
      </c>
      <c r="AP40" s="658">
        <v>320.3</v>
      </c>
      <c r="AQ40" s="658">
        <v>96.2</v>
      </c>
      <c r="AR40" s="658">
        <v>49</v>
      </c>
    </row>
    <row r="41" spans="1:44" ht="13.5" x14ac:dyDescent="0.2">
      <c r="A41" s="159" t="s">
        <v>451</v>
      </c>
      <c r="B41" s="142">
        <v>1201</v>
      </c>
      <c r="C41" s="658">
        <v>96.6</v>
      </c>
      <c r="D41" s="658">
        <v>67.8</v>
      </c>
      <c r="E41" s="658">
        <v>59.1</v>
      </c>
      <c r="F41" s="658">
        <v>95.5</v>
      </c>
      <c r="G41" s="658">
        <v>93.4</v>
      </c>
      <c r="H41" s="658">
        <v>99.7</v>
      </c>
      <c r="I41" s="658">
        <v>95.3</v>
      </c>
      <c r="J41" s="658">
        <v>99.5</v>
      </c>
      <c r="K41" s="658">
        <v>41.2</v>
      </c>
      <c r="L41" s="658">
        <v>25.3</v>
      </c>
      <c r="M41" s="658">
        <v>319.10000000000002</v>
      </c>
      <c r="N41" s="658">
        <v>380.6</v>
      </c>
      <c r="O41" s="658">
        <v>97.3</v>
      </c>
      <c r="P41" s="658">
        <v>61.5</v>
      </c>
      <c r="Q41" s="658">
        <v>97.7</v>
      </c>
      <c r="R41" s="658">
        <v>77.7</v>
      </c>
      <c r="S41" s="658">
        <v>68.3</v>
      </c>
      <c r="T41" s="658">
        <v>97</v>
      </c>
      <c r="U41" s="658">
        <v>95.1</v>
      </c>
      <c r="V41" s="658">
        <v>99.7</v>
      </c>
      <c r="W41" s="658">
        <v>97.2</v>
      </c>
      <c r="X41" s="658">
        <v>99.6</v>
      </c>
      <c r="Y41" s="658">
        <v>49.8</v>
      </c>
      <c r="Z41" s="658">
        <v>35.700000000000003</v>
      </c>
      <c r="AA41" s="658">
        <v>342.2</v>
      </c>
      <c r="AB41" s="658">
        <v>414.8</v>
      </c>
      <c r="AC41" s="658">
        <v>98</v>
      </c>
      <c r="AD41" s="658">
        <v>69.7</v>
      </c>
      <c r="AE41" s="658">
        <v>97.1</v>
      </c>
      <c r="AF41" s="658">
        <v>72.7</v>
      </c>
      <c r="AG41" s="658">
        <v>63.6</v>
      </c>
      <c r="AH41" s="658">
        <v>96.2</v>
      </c>
      <c r="AI41" s="658">
        <v>94.3</v>
      </c>
      <c r="AJ41" s="658">
        <v>99.7</v>
      </c>
      <c r="AK41" s="658">
        <v>96.2</v>
      </c>
      <c r="AL41" s="658">
        <v>99.6</v>
      </c>
      <c r="AM41" s="658">
        <v>45.5</v>
      </c>
      <c r="AN41" s="658">
        <v>30.4</v>
      </c>
      <c r="AO41" s="658">
        <v>330.6</v>
      </c>
      <c r="AP41" s="658">
        <v>397.6</v>
      </c>
      <c r="AQ41" s="658">
        <v>97.7</v>
      </c>
      <c r="AR41" s="658">
        <v>65.599999999999994</v>
      </c>
    </row>
    <row r="42" spans="1:44" x14ac:dyDescent="0.2">
      <c r="A42" s="160" t="s">
        <v>58</v>
      </c>
      <c r="B42" s="142">
        <v>10</v>
      </c>
      <c r="C42" s="658">
        <v>97.5</v>
      </c>
      <c r="D42" s="658">
        <v>66.900000000000006</v>
      </c>
      <c r="E42" s="658">
        <v>57</v>
      </c>
      <c r="F42" s="658">
        <v>97.2</v>
      </c>
      <c r="G42" s="658">
        <v>95.3</v>
      </c>
      <c r="H42" s="658">
        <v>99.4</v>
      </c>
      <c r="I42" s="658">
        <v>94.5</v>
      </c>
      <c r="J42" s="658">
        <v>99.2</v>
      </c>
      <c r="K42" s="658">
        <v>28.4</v>
      </c>
      <c r="L42" s="658">
        <v>18.5</v>
      </c>
      <c r="M42" s="658">
        <v>319.2</v>
      </c>
      <c r="N42" s="658">
        <v>354.1</v>
      </c>
      <c r="O42" s="658">
        <v>97.8</v>
      </c>
      <c r="P42" s="658">
        <v>59</v>
      </c>
      <c r="Q42" s="658">
        <v>99</v>
      </c>
      <c r="R42" s="658">
        <v>73.8</v>
      </c>
      <c r="S42" s="658">
        <v>61.8</v>
      </c>
      <c r="T42" s="658">
        <v>97.4</v>
      </c>
      <c r="U42" s="658">
        <v>97.4</v>
      </c>
      <c r="V42" s="658">
        <v>100</v>
      </c>
      <c r="W42" s="658">
        <v>95.3</v>
      </c>
      <c r="X42" s="658">
        <v>100</v>
      </c>
      <c r="Y42" s="658">
        <v>58.1</v>
      </c>
      <c r="Z42" s="658">
        <v>36.6</v>
      </c>
      <c r="AA42" s="658">
        <v>332.8</v>
      </c>
      <c r="AB42" s="658">
        <v>389.9</v>
      </c>
      <c r="AC42" s="658">
        <v>99</v>
      </c>
      <c r="AD42" s="658">
        <v>62.3</v>
      </c>
      <c r="AE42" s="658">
        <v>98</v>
      </c>
      <c r="AF42" s="658">
        <v>69.3</v>
      </c>
      <c r="AG42" s="658">
        <v>58.7</v>
      </c>
      <c r="AH42" s="658">
        <v>97.3</v>
      </c>
      <c r="AI42" s="658">
        <v>96</v>
      </c>
      <c r="AJ42" s="658">
        <v>99.6</v>
      </c>
      <c r="AK42" s="658">
        <v>94.8</v>
      </c>
      <c r="AL42" s="658">
        <v>99.5</v>
      </c>
      <c r="AM42" s="658">
        <v>38.6</v>
      </c>
      <c r="AN42" s="658">
        <v>24.7</v>
      </c>
      <c r="AO42" s="658">
        <v>323.89999999999998</v>
      </c>
      <c r="AP42" s="658">
        <v>366.4</v>
      </c>
      <c r="AQ42" s="658">
        <v>98.2</v>
      </c>
      <c r="AR42" s="658">
        <v>60.1</v>
      </c>
    </row>
    <row r="43" spans="1:44" x14ac:dyDescent="0.2">
      <c r="A43" s="160" t="s">
        <v>655</v>
      </c>
      <c r="B43" s="142">
        <v>7</v>
      </c>
      <c r="C43" s="658">
        <v>94.7</v>
      </c>
      <c r="D43" s="658">
        <v>58.8</v>
      </c>
      <c r="E43" s="658">
        <v>50.9</v>
      </c>
      <c r="F43" s="658">
        <v>93.4</v>
      </c>
      <c r="G43" s="658">
        <v>93.4</v>
      </c>
      <c r="H43" s="658">
        <v>99.6</v>
      </c>
      <c r="I43" s="658">
        <v>94.2</v>
      </c>
      <c r="J43" s="658">
        <v>99.6</v>
      </c>
      <c r="K43" s="658">
        <v>5.8</v>
      </c>
      <c r="L43" s="658">
        <v>1.8</v>
      </c>
      <c r="M43" s="658">
        <v>292.2</v>
      </c>
      <c r="N43" s="658">
        <v>330.7</v>
      </c>
      <c r="O43" s="658">
        <v>98.7</v>
      </c>
      <c r="P43" s="658">
        <v>56.2</v>
      </c>
      <c r="Q43" s="658">
        <v>90.6</v>
      </c>
      <c r="R43" s="658">
        <v>39.1</v>
      </c>
      <c r="S43" s="658">
        <v>39.1</v>
      </c>
      <c r="T43" s="658">
        <v>87.5</v>
      </c>
      <c r="U43" s="658">
        <v>85.9</v>
      </c>
      <c r="V43" s="658">
        <v>95.3</v>
      </c>
      <c r="W43" s="658">
        <v>73.400000000000006</v>
      </c>
      <c r="X43" s="658">
        <v>93.8</v>
      </c>
      <c r="Y43" s="658">
        <v>25</v>
      </c>
      <c r="Z43" s="658">
        <v>9.4</v>
      </c>
      <c r="AA43" s="658">
        <v>235.5</v>
      </c>
      <c r="AB43" s="658">
        <v>256.5</v>
      </c>
      <c r="AC43" s="658">
        <v>89.1</v>
      </c>
      <c r="AD43" s="658">
        <v>43.8</v>
      </c>
      <c r="AE43" s="658">
        <v>93.8</v>
      </c>
      <c r="AF43" s="658">
        <v>54.5</v>
      </c>
      <c r="AG43" s="658">
        <v>48.3</v>
      </c>
      <c r="AH43" s="658">
        <v>92.1</v>
      </c>
      <c r="AI43" s="658">
        <v>91.7</v>
      </c>
      <c r="AJ43" s="658">
        <v>98.6</v>
      </c>
      <c r="AK43" s="658">
        <v>89.7</v>
      </c>
      <c r="AL43" s="658">
        <v>98.3</v>
      </c>
      <c r="AM43" s="658">
        <v>10</v>
      </c>
      <c r="AN43" s="658">
        <v>3.4</v>
      </c>
      <c r="AO43" s="658">
        <v>279.7</v>
      </c>
      <c r="AP43" s="658">
        <v>314.3</v>
      </c>
      <c r="AQ43" s="658">
        <v>96.6</v>
      </c>
      <c r="AR43" s="658">
        <v>53.4</v>
      </c>
    </row>
    <row r="44" spans="1:44" x14ac:dyDescent="0.2">
      <c r="A44" s="160" t="s">
        <v>656</v>
      </c>
      <c r="B44" s="142">
        <v>13</v>
      </c>
      <c r="C44" s="658">
        <v>81.900000000000006</v>
      </c>
      <c r="D44" s="658">
        <v>21.1</v>
      </c>
      <c r="E44" s="658">
        <v>15.8</v>
      </c>
      <c r="F44" s="658">
        <v>74.2</v>
      </c>
      <c r="G44" s="658">
        <v>72.5</v>
      </c>
      <c r="H44" s="658">
        <v>98</v>
      </c>
      <c r="I44" s="658">
        <v>76.8</v>
      </c>
      <c r="J44" s="658">
        <v>97</v>
      </c>
      <c r="K44" s="658">
        <v>6.4</v>
      </c>
      <c r="L44" s="658">
        <v>3</v>
      </c>
      <c r="M44" s="658">
        <v>194.8</v>
      </c>
      <c r="N44" s="658">
        <v>201.8</v>
      </c>
      <c r="O44" s="658">
        <v>90.6</v>
      </c>
      <c r="P44" s="658">
        <v>21.1</v>
      </c>
      <c r="Q44" s="658">
        <v>78.900000000000006</v>
      </c>
      <c r="R44" s="658">
        <v>28.5</v>
      </c>
      <c r="S44" s="658">
        <v>25.2</v>
      </c>
      <c r="T44" s="658">
        <v>75.2</v>
      </c>
      <c r="U44" s="658">
        <v>74.400000000000006</v>
      </c>
      <c r="V44" s="658">
        <v>96.7</v>
      </c>
      <c r="W44" s="658">
        <v>79.8</v>
      </c>
      <c r="X44" s="658">
        <v>94.6</v>
      </c>
      <c r="Y44" s="658">
        <v>15.3</v>
      </c>
      <c r="Z44" s="658">
        <v>5.8</v>
      </c>
      <c r="AA44" s="658">
        <v>212.8</v>
      </c>
      <c r="AB44" s="658">
        <v>225.9</v>
      </c>
      <c r="AC44" s="658">
        <v>88.4</v>
      </c>
      <c r="AD44" s="658">
        <v>29.8</v>
      </c>
      <c r="AE44" s="658">
        <v>80.599999999999994</v>
      </c>
      <c r="AF44" s="658">
        <v>24.4</v>
      </c>
      <c r="AG44" s="658">
        <v>20</v>
      </c>
      <c r="AH44" s="658">
        <v>74.599999999999994</v>
      </c>
      <c r="AI44" s="658">
        <v>73.3</v>
      </c>
      <c r="AJ44" s="658">
        <v>97.4</v>
      </c>
      <c r="AK44" s="658">
        <v>78.099999999999994</v>
      </c>
      <c r="AL44" s="658">
        <v>95.9</v>
      </c>
      <c r="AM44" s="658">
        <v>10.4</v>
      </c>
      <c r="AN44" s="658">
        <v>4.3</v>
      </c>
      <c r="AO44" s="658">
        <v>202.9</v>
      </c>
      <c r="AP44" s="658">
        <v>212.6</v>
      </c>
      <c r="AQ44" s="658">
        <v>89.6</v>
      </c>
      <c r="AR44" s="658">
        <v>25</v>
      </c>
    </row>
    <row r="45" spans="1:44" ht="13.5" x14ac:dyDescent="0.2">
      <c r="A45" s="148" t="s">
        <v>452</v>
      </c>
      <c r="B45" s="142">
        <v>739</v>
      </c>
      <c r="C45" s="658">
        <v>9.5</v>
      </c>
      <c r="D45" s="658">
        <v>0.6</v>
      </c>
      <c r="E45" s="658">
        <v>0.4</v>
      </c>
      <c r="F45" s="658">
        <v>8</v>
      </c>
      <c r="G45" s="658">
        <v>6.7</v>
      </c>
      <c r="H45" s="658">
        <v>42.9</v>
      </c>
      <c r="I45" s="658">
        <v>10.6</v>
      </c>
      <c r="J45" s="658">
        <v>39.6</v>
      </c>
      <c r="K45" s="658" t="s">
        <v>675</v>
      </c>
      <c r="L45" s="658" t="s">
        <v>675</v>
      </c>
      <c r="M45" s="658">
        <v>31.7</v>
      </c>
      <c r="N45" s="658">
        <v>31.9</v>
      </c>
      <c r="O45" s="658">
        <v>17.7</v>
      </c>
      <c r="P45" s="658">
        <v>0.8</v>
      </c>
      <c r="Q45" s="658">
        <v>4.0999999999999996</v>
      </c>
      <c r="R45" s="658">
        <v>0.3</v>
      </c>
      <c r="S45" s="658">
        <v>0.1</v>
      </c>
      <c r="T45" s="658">
        <v>3.1</v>
      </c>
      <c r="U45" s="658">
        <v>2</v>
      </c>
      <c r="V45" s="658">
        <v>30.3</v>
      </c>
      <c r="W45" s="658">
        <v>6.7</v>
      </c>
      <c r="X45" s="658">
        <v>28.1</v>
      </c>
      <c r="Y45" s="658" t="s">
        <v>675</v>
      </c>
      <c r="Z45" s="658" t="s">
        <v>675</v>
      </c>
      <c r="AA45" s="658">
        <v>17.7</v>
      </c>
      <c r="AB45" s="658">
        <v>17.7</v>
      </c>
      <c r="AC45" s="658">
        <v>8.1</v>
      </c>
      <c r="AD45" s="658">
        <v>0.1</v>
      </c>
      <c r="AE45" s="658">
        <v>8</v>
      </c>
      <c r="AF45" s="658">
        <v>0.5</v>
      </c>
      <c r="AG45" s="658">
        <v>0.3</v>
      </c>
      <c r="AH45" s="658">
        <v>6.6</v>
      </c>
      <c r="AI45" s="658">
        <v>5.4</v>
      </c>
      <c r="AJ45" s="658">
        <v>39.4</v>
      </c>
      <c r="AK45" s="658">
        <v>9.5</v>
      </c>
      <c r="AL45" s="658">
        <v>36.4</v>
      </c>
      <c r="AM45" s="658">
        <v>0</v>
      </c>
      <c r="AN45" s="658">
        <v>0</v>
      </c>
      <c r="AO45" s="658">
        <v>27.8</v>
      </c>
      <c r="AP45" s="658">
        <v>28</v>
      </c>
      <c r="AQ45" s="658">
        <v>15.1</v>
      </c>
      <c r="AR45" s="658">
        <v>0.6</v>
      </c>
    </row>
    <row r="46" spans="1:44" ht="13.5" x14ac:dyDescent="0.2">
      <c r="A46" s="145" t="s">
        <v>453</v>
      </c>
      <c r="B46" s="142">
        <v>3776</v>
      </c>
      <c r="C46" s="658">
        <v>93.5</v>
      </c>
      <c r="D46" s="658">
        <v>59.9</v>
      </c>
      <c r="E46" s="658">
        <v>51.6</v>
      </c>
      <c r="F46" s="658">
        <v>91.8</v>
      </c>
      <c r="G46" s="658">
        <v>89.5</v>
      </c>
      <c r="H46" s="658">
        <v>98.1</v>
      </c>
      <c r="I46" s="658">
        <v>92.1</v>
      </c>
      <c r="J46" s="658">
        <v>97.7</v>
      </c>
      <c r="K46" s="658">
        <v>34.4</v>
      </c>
      <c r="L46" s="658">
        <v>19.5</v>
      </c>
      <c r="M46" s="658">
        <v>296.60000000000002</v>
      </c>
      <c r="N46" s="658">
        <v>346.7</v>
      </c>
      <c r="O46" s="658">
        <v>94.9</v>
      </c>
      <c r="P46" s="658">
        <v>54.5</v>
      </c>
      <c r="Q46" s="658">
        <v>96.1</v>
      </c>
      <c r="R46" s="658">
        <v>71.400000000000006</v>
      </c>
      <c r="S46" s="658">
        <v>61.7</v>
      </c>
      <c r="T46" s="658">
        <v>95</v>
      </c>
      <c r="U46" s="658">
        <v>92.6</v>
      </c>
      <c r="V46" s="658">
        <v>99</v>
      </c>
      <c r="W46" s="658">
        <v>95.5</v>
      </c>
      <c r="X46" s="658">
        <v>98.7</v>
      </c>
      <c r="Y46" s="658">
        <v>43.2</v>
      </c>
      <c r="Z46" s="658">
        <v>29.1</v>
      </c>
      <c r="AA46" s="658">
        <v>324.7</v>
      </c>
      <c r="AB46" s="658">
        <v>386.7</v>
      </c>
      <c r="AC46" s="658">
        <v>96.7</v>
      </c>
      <c r="AD46" s="658">
        <v>63.4</v>
      </c>
      <c r="AE46" s="658">
        <v>94.7</v>
      </c>
      <c r="AF46" s="658">
        <v>65.5</v>
      </c>
      <c r="AG46" s="658">
        <v>56.6</v>
      </c>
      <c r="AH46" s="658">
        <v>93.3</v>
      </c>
      <c r="AI46" s="658">
        <v>91</v>
      </c>
      <c r="AJ46" s="658">
        <v>98.5</v>
      </c>
      <c r="AK46" s="658">
        <v>93.8</v>
      </c>
      <c r="AL46" s="658">
        <v>98.2</v>
      </c>
      <c r="AM46" s="658">
        <v>38.700000000000003</v>
      </c>
      <c r="AN46" s="658">
        <v>24.2</v>
      </c>
      <c r="AO46" s="658">
        <v>310.39999999999998</v>
      </c>
      <c r="AP46" s="658">
        <v>366.3</v>
      </c>
      <c r="AQ46" s="658">
        <v>95.8</v>
      </c>
      <c r="AR46" s="658">
        <v>58.9</v>
      </c>
    </row>
    <row r="47" spans="1:44" ht="36" x14ac:dyDescent="0.2">
      <c r="A47" s="161" t="s">
        <v>24</v>
      </c>
      <c r="B47" s="142">
        <v>427</v>
      </c>
      <c r="C47" s="658">
        <v>11.7</v>
      </c>
      <c r="D47" s="658">
        <v>1.6</v>
      </c>
      <c r="E47" s="658">
        <v>0.9</v>
      </c>
      <c r="F47" s="658">
        <v>9.6</v>
      </c>
      <c r="G47" s="658">
        <v>7.4</v>
      </c>
      <c r="H47" s="658">
        <v>63.6</v>
      </c>
      <c r="I47" s="658">
        <v>20.6</v>
      </c>
      <c r="J47" s="658">
        <v>56.7</v>
      </c>
      <c r="K47" s="658">
        <v>0.3</v>
      </c>
      <c r="L47" s="658">
        <v>0.2</v>
      </c>
      <c r="M47" s="658">
        <v>48</v>
      </c>
      <c r="N47" s="658">
        <v>48.2</v>
      </c>
      <c r="O47" s="658">
        <v>25.5</v>
      </c>
      <c r="P47" s="658">
        <v>1.8</v>
      </c>
      <c r="Q47" s="658">
        <v>15.9</v>
      </c>
      <c r="R47" s="658">
        <v>3</v>
      </c>
      <c r="S47" s="658">
        <v>2</v>
      </c>
      <c r="T47" s="658">
        <v>13.8</v>
      </c>
      <c r="U47" s="658">
        <v>10.7</v>
      </c>
      <c r="V47" s="658">
        <v>67.5</v>
      </c>
      <c r="W47" s="658">
        <v>27.7</v>
      </c>
      <c r="X47" s="658">
        <v>61.6</v>
      </c>
      <c r="Y47" s="658">
        <v>0.2</v>
      </c>
      <c r="Z47" s="658">
        <v>0.1</v>
      </c>
      <c r="AA47" s="658">
        <v>60.8</v>
      </c>
      <c r="AB47" s="658">
        <v>61</v>
      </c>
      <c r="AC47" s="658">
        <v>30</v>
      </c>
      <c r="AD47" s="658">
        <v>3.3</v>
      </c>
      <c r="AE47" s="658">
        <v>13.2</v>
      </c>
      <c r="AF47" s="658">
        <v>2.1</v>
      </c>
      <c r="AG47" s="658">
        <v>1.3</v>
      </c>
      <c r="AH47" s="658">
        <v>11.1</v>
      </c>
      <c r="AI47" s="658">
        <v>8.6</v>
      </c>
      <c r="AJ47" s="658">
        <v>65</v>
      </c>
      <c r="AK47" s="658">
        <v>23.1</v>
      </c>
      <c r="AL47" s="658">
        <v>58.4</v>
      </c>
      <c r="AM47" s="658">
        <v>0.3</v>
      </c>
      <c r="AN47" s="658">
        <v>0.1</v>
      </c>
      <c r="AO47" s="658">
        <v>52.5</v>
      </c>
      <c r="AP47" s="658">
        <v>52.7</v>
      </c>
      <c r="AQ47" s="658">
        <v>27.1</v>
      </c>
      <c r="AR47" s="658">
        <v>2.2999999999999998</v>
      </c>
    </row>
    <row r="48" spans="1:44" ht="36" x14ac:dyDescent="0.2">
      <c r="A48" s="162" t="s">
        <v>25</v>
      </c>
      <c r="B48" s="142">
        <v>4203</v>
      </c>
      <c r="C48" s="658">
        <v>91.8</v>
      </c>
      <c r="D48" s="658">
        <v>58.7</v>
      </c>
      <c r="E48" s="658">
        <v>50.6</v>
      </c>
      <c r="F48" s="658">
        <v>90.1</v>
      </c>
      <c r="G48" s="658">
        <v>87.8</v>
      </c>
      <c r="H48" s="658">
        <v>97.4</v>
      </c>
      <c r="I48" s="658">
        <v>90.6</v>
      </c>
      <c r="J48" s="658">
        <v>96.9</v>
      </c>
      <c r="K48" s="658">
        <v>33.700000000000003</v>
      </c>
      <c r="L48" s="658">
        <v>19.100000000000001</v>
      </c>
      <c r="M48" s="658">
        <v>291.5</v>
      </c>
      <c r="N48" s="658">
        <v>340.6</v>
      </c>
      <c r="O48" s="658">
        <v>93.4</v>
      </c>
      <c r="P48" s="658">
        <v>53.4</v>
      </c>
      <c r="Q48" s="658">
        <v>95.2</v>
      </c>
      <c r="R48" s="658">
        <v>70.599999999999994</v>
      </c>
      <c r="S48" s="658">
        <v>61</v>
      </c>
      <c r="T48" s="658">
        <v>94</v>
      </c>
      <c r="U48" s="658">
        <v>91.6</v>
      </c>
      <c r="V48" s="658">
        <v>98.6</v>
      </c>
      <c r="W48" s="658">
        <v>94.7</v>
      </c>
      <c r="X48" s="658">
        <v>98.3</v>
      </c>
      <c r="Y48" s="658">
        <v>42.7</v>
      </c>
      <c r="Z48" s="658">
        <v>28.7</v>
      </c>
      <c r="AA48" s="658">
        <v>321.7</v>
      </c>
      <c r="AB48" s="658">
        <v>382.9</v>
      </c>
      <c r="AC48" s="658">
        <v>95.9</v>
      </c>
      <c r="AD48" s="658">
        <v>62.7</v>
      </c>
      <c r="AE48" s="658">
        <v>93.4</v>
      </c>
      <c r="AF48" s="658">
        <v>64.5</v>
      </c>
      <c r="AG48" s="658">
        <v>55.7</v>
      </c>
      <c r="AH48" s="658">
        <v>92</v>
      </c>
      <c r="AI48" s="658">
        <v>89.7</v>
      </c>
      <c r="AJ48" s="658">
        <v>98</v>
      </c>
      <c r="AK48" s="658">
        <v>92.6</v>
      </c>
      <c r="AL48" s="658">
        <v>97.6</v>
      </c>
      <c r="AM48" s="658">
        <v>38.1</v>
      </c>
      <c r="AN48" s="658">
        <v>23.8</v>
      </c>
      <c r="AO48" s="658">
        <v>306.2</v>
      </c>
      <c r="AP48" s="658">
        <v>361.2</v>
      </c>
      <c r="AQ48" s="658">
        <v>94.7</v>
      </c>
      <c r="AR48" s="658">
        <v>57.9</v>
      </c>
    </row>
    <row r="49" spans="1:44" x14ac:dyDescent="0.2">
      <c r="A49" s="148" t="s">
        <v>26</v>
      </c>
      <c r="B49" s="142">
        <v>64</v>
      </c>
      <c r="C49" s="658">
        <v>22.2</v>
      </c>
      <c r="D49" s="658">
        <v>4.2</v>
      </c>
      <c r="E49" s="658">
        <v>2.8</v>
      </c>
      <c r="F49" s="658">
        <v>20.6</v>
      </c>
      <c r="G49" s="658">
        <v>17.5</v>
      </c>
      <c r="H49" s="658">
        <v>48.4</v>
      </c>
      <c r="I49" s="658">
        <v>23.6</v>
      </c>
      <c r="J49" s="658">
        <v>45.8</v>
      </c>
      <c r="K49" s="658">
        <v>1.4</v>
      </c>
      <c r="L49" s="658" t="s">
        <v>675</v>
      </c>
      <c r="M49" s="658">
        <v>58</v>
      </c>
      <c r="N49" s="658">
        <v>58.7</v>
      </c>
      <c r="O49" s="658">
        <v>21.5</v>
      </c>
      <c r="P49" s="658">
        <v>3.3</v>
      </c>
      <c r="Q49" s="658">
        <v>16.100000000000001</v>
      </c>
      <c r="R49" s="658">
        <v>2.1</v>
      </c>
      <c r="S49" s="658">
        <v>2.1</v>
      </c>
      <c r="T49" s="658">
        <v>16.100000000000001</v>
      </c>
      <c r="U49" s="658">
        <v>13.3</v>
      </c>
      <c r="V49" s="658">
        <v>42</v>
      </c>
      <c r="W49" s="658">
        <v>17.5</v>
      </c>
      <c r="X49" s="658">
        <v>40.6</v>
      </c>
      <c r="Y49" s="658">
        <v>2.1</v>
      </c>
      <c r="Z49" s="658" t="s">
        <v>675</v>
      </c>
      <c r="AA49" s="658">
        <v>49.6</v>
      </c>
      <c r="AB49" s="658">
        <v>50.5</v>
      </c>
      <c r="AC49" s="658">
        <v>20.3</v>
      </c>
      <c r="AD49" s="658">
        <v>2.1</v>
      </c>
      <c r="AE49" s="658">
        <v>20.7</v>
      </c>
      <c r="AF49" s="658">
        <v>3.7</v>
      </c>
      <c r="AG49" s="658">
        <v>2.6</v>
      </c>
      <c r="AH49" s="658">
        <v>19.399999999999999</v>
      </c>
      <c r="AI49" s="658">
        <v>16.5</v>
      </c>
      <c r="AJ49" s="658">
        <v>46.8</v>
      </c>
      <c r="AK49" s="658">
        <v>22.1</v>
      </c>
      <c r="AL49" s="658">
        <v>44.5</v>
      </c>
      <c r="AM49" s="658">
        <v>1.6</v>
      </c>
      <c r="AN49" s="658">
        <v>0.7</v>
      </c>
      <c r="AO49" s="658">
        <v>55.9</v>
      </c>
      <c r="AP49" s="658">
        <v>56.7</v>
      </c>
      <c r="AQ49" s="658">
        <v>21.2</v>
      </c>
      <c r="AR49" s="658">
        <v>3</v>
      </c>
    </row>
    <row r="50" spans="1:44" x14ac:dyDescent="0.2">
      <c r="A50" s="148" t="s">
        <v>27</v>
      </c>
      <c r="B50" s="142">
        <v>857</v>
      </c>
      <c r="C50" s="658">
        <v>59.3</v>
      </c>
      <c r="D50" s="658">
        <v>50.6</v>
      </c>
      <c r="E50" s="658">
        <v>23.7</v>
      </c>
      <c r="F50" s="658">
        <v>59.1</v>
      </c>
      <c r="G50" s="658">
        <v>30.2</v>
      </c>
      <c r="H50" s="658">
        <v>94.5</v>
      </c>
      <c r="I50" s="658">
        <v>92.5</v>
      </c>
      <c r="J50" s="658">
        <v>94.4</v>
      </c>
      <c r="K50" s="658">
        <v>13</v>
      </c>
      <c r="L50" s="658">
        <v>9.1</v>
      </c>
      <c r="M50" s="658">
        <v>249.8</v>
      </c>
      <c r="N50" s="658">
        <v>265.2</v>
      </c>
      <c r="O50" s="658">
        <v>30.9</v>
      </c>
      <c r="P50" s="658">
        <v>24.2</v>
      </c>
      <c r="Q50" s="658">
        <v>73.099999999999994</v>
      </c>
      <c r="R50" s="658">
        <v>67.3</v>
      </c>
      <c r="S50" s="658">
        <v>35.5</v>
      </c>
      <c r="T50" s="658">
        <v>73.099999999999994</v>
      </c>
      <c r="U50" s="658">
        <v>41.3</v>
      </c>
      <c r="V50" s="658">
        <v>95.9</v>
      </c>
      <c r="W50" s="658">
        <v>94.9</v>
      </c>
      <c r="X50" s="658">
        <v>95.9</v>
      </c>
      <c r="Y50" s="658">
        <v>21.6</v>
      </c>
      <c r="Z50" s="658">
        <v>17.8</v>
      </c>
      <c r="AA50" s="658">
        <v>296.5</v>
      </c>
      <c r="AB50" s="658">
        <v>323.2</v>
      </c>
      <c r="AC50" s="658">
        <v>41.8</v>
      </c>
      <c r="AD50" s="658">
        <v>35.9</v>
      </c>
      <c r="AE50" s="658">
        <v>66.099999999999994</v>
      </c>
      <c r="AF50" s="658">
        <v>58.8</v>
      </c>
      <c r="AG50" s="658">
        <v>29.5</v>
      </c>
      <c r="AH50" s="658">
        <v>66</v>
      </c>
      <c r="AI50" s="658">
        <v>35.700000000000003</v>
      </c>
      <c r="AJ50" s="658">
        <v>95.2</v>
      </c>
      <c r="AK50" s="658">
        <v>93.7</v>
      </c>
      <c r="AL50" s="658">
        <v>95.1</v>
      </c>
      <c r="AM50" s="658">
        <v>17.2</v>
      </c>
      <c r="AN50" s="658">
        <v>13.4</v>
      </c>
      <c r="AO50" s="658">
        <v>272.8</v>
      </c>
      <c r="AP50" s="658">
        <v>293.7</v>
      </c>
      <c r="AQ50" s="658">
        <v>36.299999999999997</v>
      </c>
      <c r="AR50" s="658">
        <v>30</v>
      </c>
    </row>
    <row r="51" spans="1:44" x14ac:dyDescent="0.2">
      <c r="A51" s="148" t="s">
        <v>28</v>
      </c>
      <c r="B51" s="142">
        <v>223</v>
      </c>
      <c r="C51" s="658">
        <v>14.2</v>
      </c>
      <c r="D51" s="658">
        <v>4.4000000000000004</v>
      </c>
      <c r="E51" s="658">
        <v>1.9</v>
      </c>
      <c r="F51" s="658">
        <v>13.1</v>
      </c>
      <c r="G51" s="658">
        <v>9.4</v>
      </c>
      <c r="H51" s="658">
        <v>47.4</v>
      </c>
      <c r="I51" s="658">
        <v>21.1</v>
      </c>
      <c r="J51" s="658">
        <v>43.9</v>
      </c>
      <c r="K51" s="658" t="s">
        <v>675</v>
      </c>
      <c r="L51" s="658">
        <v>0</v>
      </c>
      <c r="M51" s="658">
        <v>51.5</v>
      </c>
      <c r="N51" s="658">
        <v>51.7</v>
      </c>
      <c r="O51" s="658">
        <v>21.8</v>
      </c>
      <c r="P51" s="658">
        <v>2.7</v>
      </c>
      <c r="Q51" s="658">
        <v>14</v>
      </c>
      <c r="R51" s="658">
        <v>2.9</v>
      </c>
      <c r="S51" s="658">
        <v>2.4</v>
      </c>
      <c r="T51" s="658">
        <v>13.1</v>
      </c>
      <c r="U51" s="658">
        <v>9.1</v>
      </c>
      <c r="V51" s="658">
        <v>47.2</v>
      </c>
      <c r="W51" s="658">
        <v>18.899999999999999</v>
      </c>
      <c r="X51" s="658">
        <v>44.3</v>
      </c>
      <c r="Y51" s="658" t="s">
        <v>675</v>
      </c>
      <c r="Z51" s="658">
        <v>0</v>
      </c>
      <c r="AA51" s="658">
        <v>48.1</v>
      </c>
      <c r="AB51" s="658">
        <v>48.1</v>
      </c>
      <c r="AC51" s="658">
        <v>23.6</v>
      </c>
      <c r="AD51" s="658">
        <v>3.3</v>
      </c>
      <c r="AE51" s="658">
        <v>14.1</v>
      </c>
      <c r="AF51" s="658">
        <v>4.0999999999999996</v>
      </c>
      <c r="AG51" s="658">
        <v>2</v>
      </c>
      <c r="AH51" s="658">
        <v>13.1</v>
      </c>
      <c r="AI51" s="658">
        <v>9.4</v>
      </c>
      <c r="AJ51" s="658">
        <v>47.3</v>
      </c>
      <c r="AK51" s="658">
        <v>20.6</v>
      </c>
      <c r="AL51" s="658">
        <v>44</v>
      </c>
      <c r="AM51" s="658" t="s">
        <v>675</v>
      </c>
      <c r="AN51" s="658">
        <v>0</v>
      </c>
      <c r="AO51" s="658">
        <v>50.7</v>
      </c>
      <c r="AP51" s="658">
        <v>50.9</v>
      </c>
      <c r="AQ51" s="658">
        <v>22.3</v>
      </c>
      <c r="AR51" s="658">
        <v>2.8</v>
      </c>
    </row>
    <row r="52" spans="1:44" ht="13.5" x14ac:dyDescent="0.2">
      <c r="A52" s="145" t="s">
        <v>454</v>
      </c>
      <c r="B52" s="142">
        <v>1144</v>
      </c>
      <c r="C52" s="658">
        <v>55.6</v>
      </c>
      <c r="D52" s="658">
        <v>46.7</v>
      </c>
      <c r="E52" s="658">
        <v>21.8</v>
      </c>
      <c r="F52" s="658">
        <v>55.3</v>
      </c>
      <c r="G52" s="658">
        <v>28.5</v>
      </c>
      <c r="H52" s="658">
        <v>90.5</v>
      </c>
      <c r="I52" s="658">
        <v>86.5</v>
      </c>
      <c r="J52" s="658">
        <v>90.2</v>
      </c>
      <c r="K52" s="658">
        <v>11.9</v>
      </c>
      <c r="L52" s="658">
        <v>8.4</v>
      </c>
      <c r="M52" s="658">
        <v>233.2</v>
      </c>
      <c r="N52" s="658">
        <v>247.3</v>
      </c>
      <c r="O52" s="658">
        <v>30.1</v>
      </c>
      <c r="P52" s="658">
        <v>22.4</v>
      </c>
      <c r="Q52" s="658">
        <v>71.400000000000006</v>
      </c>
      <c r="R52" s="658">
        <v>65.5</v>
      </c>
      <c r="S52" s="658">
        <v>34.6</v>
      </c>
      <c r="T52" s="658">
        <v>71.400000000000006</v>
      </c>
      <c r="U52" s="658">
        <v>40.4</v>
      </c>
      <c r="V52" s="658">
        <v>94.5</v>
      </c>
      <c r="W52" s="658">
        <v>92.7</v>
      </c>
      <c r="X52" s="658">
        <v>94.4</v>
      </c>
      <c r="Y52" s="658">
        <v>21</v>
      </c>
      <c r="Z52" s="658">
        <v>17.3</v>
      </c>
      <c r="AA52" s="658">
        <v>289.5</v>
      </c>
      <c r="AB52" s="658">
        <v>315.3</v>
      </c>
      <c r="AC52" s="658">
        <v>41.2</v>
      </c>
      <c r="AD52" s="658">
        <v>34.9</v>
      </c>
      <c r="AE52" s="658">
        <v>63.2</v>
      </c>
      <c r="AF52" s="658">
        <v>55.7</v>
      </c>
      <c r="AG52" s="658">
        <v>27.9</v>
      </c>
      <c r="AH52" s="658">
        <v>63</v>
      </c>
      <c r="AI52" s="658">
        <v>34.200000000000003</v>
      </c>
      <c r="AJ52" s="658">
        <v>92.4</v>
      </c>
      <c r="AK52" s="658">
        <v>89.5</v>
      </c>
      <c r="AL52" s="658">
        <v>92.2</v>
      </c>
      <c r="AM52" s="658">
        <v>16.2</v>
      </c>
      <c r="AN52" s="658">
        <v>12.6</v>
      </c>
      <c r="AO52" s="658">
        <v>260.10000000000002</v>
      </c>
      <c r="AP52" s="658">
        <v>279.8</v>
      </c>
      <c r="AQ52" s="658">
        <v>35.4</v>
      </c>
      <c r="AR52" s="658">
        <v>28.4</v>
      </c>
    </row>
    <row r="53" spans="1:44" x14ac:dyDescent="0.2">
      <c r="A53" s="145" t="s">
        <v>29</v>
      </c>
      <c r="B53" s="142">
        <v>1026</v>
      </c>
      <c r="C53" s="658">
        <v>10.9</v>
      </c>
      <c r="D53" s="658">
        <v>1.5</v>
      </c>
      <c r="E53" s="658">
        <v>0.8</v>
      </c>
      <c r="F53" s="658">
        <v>9.5</v>
      </c>
      <c r="G53" s="658">
        <v>7.7</v>
      </c>
      <c r="H53" s="658">
        <v>44</v>
      </c>
      <c r="I53" s="658">
        <v>13.2</v>
      </c>
      <c r="J53" s="658">
        <v>40.700000000000003</v>
      </c>
      <c r="K53" s="658">
        <v>0.1</v>
      </c>
      <c r="L53" s="658">
        <v>0</v>
      </c>
      <c r="M53" s="658">
        <v>36.6</v>
      </c>
      <c r="N53" s="658">
        <v>36.799999999999997</v>
      </c>
      <c r="O53" s="658">
        <v>18.7</v>
      </c>
      <c r="P53" s="658">
        <v>1.3</v>
      </c>
      <c r="Q53" s="658">
        <v>6.2</v>
      </c>
      <c r="R53" s="658">
        <v>0.7</v>
      </c>
      <c r="S53" s="658">
        <v>0.5</v>
      </c>
      <c r="T53" s="658">
        <v>5.2</v>
      </c>
      <c r="U53" s="658">
        <v>3.6</v>
      </c>
      <c r="V53" s="658">
        <v>33.4</v>
      </c>
      <c r="W53" s="658">
        <v>9</v>
      </c>
      <c r="X53" s="658">
        <v>31.2</v>
      </c>
      <c r="Y53" s="658">
        <v>0.1</v>
      </c>
      <c r="Z53" s="658">
        <v>0.1</v>
      </c>
      <c r="AA53" s="658">
        <v>23.8</v>
      </c>
      <c r="AB53" s="658">
        <v>23.9</v>
      </c>
      <c r="AC53" s="658">
        <v>11.1</v>
      </c>
      <c r="AD53" s="658">
        <v>0.7</v>
      </c>
      <c r="AE53" s="658">
        <v>9.6999999999999993</v>
      </c>
      <c r="AF53" s="658">
        <v>1.3</v>
      </c>
      <c r="AG53" s="658">
        <v>0.7</v>
      </c>
      <c r="AH53" s="658">
        <v>8.4</v>
      </c>
      <c r="AI53" s="658">
        <v>6.6</v>
      </c>
      <c r="AJ53" s="658">
        <v>41.2</v>
      </c>
      <c r="AK53" s="658">
        <v>12.1</v>
      </c>
      <c r="AL53" s="658">
        <v>38.200000000000003</v>
      </c>
      <c r="AM53" s="658">
        <v>0.1</v>
      </c>
      <c r="AN53" s="658">
        <v>0.1</v>
      </c>
      <c r="AO53" s="658">
        <v>33.200000000000003</v>
      </c>
      <c r="AP53" s="658">
        <v>33.4</v>
      </c>
      <c r="AQ53" s="658">
        <v>16.7</v>
      </c>
      <c r="AR53" s="658">
        <v>1.1000000000000001</v>
      </c>
    </row>
    <row r="54" spans="1:44" x14ac:dyDescent="0.2">
      <c r="A54" s="145" t="s">
        <v>30</v>
      </c>
      <c r="B54" s="142">
        <v>5356</v>
      </c>
      <c r="C54" s="658">
        <v>88.8</v>
      </c>
      <c r="D54" s="658">
        <v>57.7</v>
      </c>
      <c r="E54" s="658">
        <v>48.2</v>
      </c>
      <c r="F54" s="658">
        <v>87.3</v>
      </c>
      <c r="G54" s="658">
        <v>82.9</v>
      </c>
      <c r="H54" s="658">
        <v>97.5</v>
      </c>
      <c r="I54" s="658">
        <v>90.6</v>
      </c>
      <c r="J54" s="658">
        <v>96.9</v>
      </c>
      <c r="K54" s="658">
        <v>31.8</v>
      </c>
      <c r="L54" s="658">
        <v>18.2</v>
      </c>
      <c r="M54" s="658">
        <v>287.10000000000002</v>
      </c>
      <c r="N54" s="658">
        <v>333.2</v>
      </c>
      <c r="O54" s="658">
        <v>88.3</v>
      </c>
      <c r="P54" s="658">
        <v>50.8</v>
      </c>
      <c r="Q54" s="658">
        <v>93.3</v>
      </c>
      <c r="R54" s="658">
        <v>70.2</v>
      </c>
      <c r="S54" s="658">
        <v>58.9</v>
      </c>
      <c r="T54" s="658">
        <v>92.2</v>
      </c>
      <c r="U54" s="658">
        <v>87.5</v>
      </c>
      <c r="V54" s="658">
        <v>98.9</v>
      </c>
      <c r="W54" s="658">
        <v>94.9</v>
      </c>
      <c r="X54" s="658">
        <v>98.6</v>
      </c>
      <c r="Y54" s="658">
        <v>40.9</v>
      </c>
      <c r="Z54" s="658">
        <v>27.8</v>
      </c>
      <c r="AA54" s="658">
        <v>319.5</v>
      </c>
      <c r="AB54" s="658">
        <v>377.8</v>
      </c>
      <c r="AC54" s="658">
        <v>91.6</v>
      </c>
      <c r="AD54" s="658">
        <v>60.5</v>
      </c>
      <c r="AE54" s="658">
        <v>91</v>
      </c>
      <c r="AF54" s="658">
        <v>63.8</v>
      </c>
      <c r="AG54" s="658">
        <v>53.4</v>
      </c>
      <c r="AH54" s="658">
        <v>89.7</v>
      </c>
      <c r="AI54" s="658">
        <v>85.1</v>
      </c>
      <c r="AJ54" s="658">
        <v>98.2</v>
      </c>
      <c r="AK54" s="658">
        <v>92.7</v>
      </c>
      <c r="AL54" s="658">
        <v>97.7</v>
      </c>
      <c r="AM54" s="658">
        <v>36.299999999999997</v>
      </c>
      <c r="AN54" s="658">
        <v>22.9</v>
      </c>
      <c r="AO54" s="658">
        <v>302.89999999999998</v>
      </c>
      <c r="AP54" s="658">
        <v>354.9</v>
      </c>
      <c r="AQ54" s="658">
        <v>89.9</v>
      </c>
      <c r="AR54" s="658">
        <v>55.5</v>
      </c>
    </row>
    <row r="55" spans="1:44" x14ac:dyDescent="0.2">
      <c r="A55" s="152" t="s">
        <v>36</v>
      </c>
      <c r="B55" s="142">
        <v>2749</v>
      </c>
      <c r="C55" s="658">
        <v>95.5</v>
      </c>
      <c r="D55" s="658">
        <v>60.1</v>
      </c>
      <c r="E55" s="658">
        <v>51.4</v>
      </c>
      <c r="F55" s="658">
        <v>93.8</v>
      </c>
      <c r="G55" s="658">
        <v>91.4</v>
      </c>
      <c r="H55" s="658">
        <v>99.5</v>
      </c>
      <c r="I55" s="658">
        <v>94</v>
      </c>
      <c r="J55" s="658">
        <v>99.2</v>
      </c>
      <c r="K55" s="658">
        <v>33.9</v>
      </c>
      <c r="L55" s="658">
        <v>18.3</v>
      </c>
      <c r="M55" s="658">
        <v>299.7</v>
      </c>
      <c r="N55" s="658">
        <v>348.3</v>
      </c>
      <c r="O55" s="658">
        <v>96.8</v>
      </c>
      <c r="P55" s="658">
        <v>54.4</v>
      </c>
      <c r="Q55" s="658">
        <v>96.9</v>
      </c>
      <c r="R55" s="658">
        <v>71.2</v>
      </c>
      <c r="S55" s="658">
        <v>61.1</v>
      </c>
      <c r="T55" s="658">
        <v>95.7</v>
      </c>
      <c r="U55" s="658">
        <v>93.2</v>
      </c>
      <c r="V55" s="658">
        <v>99.6</v>
      </c>
      <c r="W55" s="658">
        <v>96.3</v>
      </c>
      <c r="X55" s="658">
        <v>99.4</v>
      </c>
      <c r="Y55" s="658">
        <v>42.4</v>
      </c>
      <c r="Z55" s="658">
        <v>27.7</v>
      </c>
      <c r="AA55" s="658">
        <v>324.5</v>
      </c>
      <c r="AB55" s="658">
        <v>384.4</v>
      </c>
      <c r="AC55" s="658">
        <v>97.5</v>
      </c>
      <c r="AD55" s="658">
        <v>62.8</v>
      </c>
      <c r="AE55" s="658">
        <v>96.2</v>
      </c>
      <c r="AF55" s="658">
        <v>65.599999999999994</v>
      </c>
      <c r="AG55" s="658">
        <v>56.2</v>
      </c>
      <c r="AH55" s="658">
        <v>94.7</v>
      </c>
      <c r="AI55" s="658">
        <v>92.3</v>
      </c>
      <c r="AJ55" s="658">
        <v>99.6</v>
      </c>
      <c r="AK55" s="658">
        <v>95.2</v>
      </c>
      <c r="AL55" s="658">
        <v>99.3</v>
      </c>
      <c r="AM55" s="658">
        <v>38.1</v>
      </c>
      <c r="AN55" s="658">
        <v>23</v>
      </c>
      <c r="AO55" s="658">
        <v>311.89999999999998</v>
      </c>
      <c r="AP55" s="658">
        <v>366.1</v>
      </c>
      <c r="AQ55" s="658">
        <v>97.2</v>
      </c>
      <c r="AR55" s="658">
        <v>58.6</v>
      </c>
    </row>
    <row r="56" spans="1:44" x14ac:dyDescent="0.2">
      <c r="A56" s="153" t="s">
        <v>37</v>
      </c>
      <c r="B56" s="142">
        <v>163</v>
      </c>
      <c r="C56" s="658">
        <v>99.9</v>
      </c>
      <c r="D56" s="658">
        <v>98.5</v>
      </c>
      <c r="E56" s="658">
        <v>95.9</v>
      </c>
      <c r="F56" s="658">
        <v>99.9</v>
      </c>
      <c r="G56" s="658">
        <v>99</v>
      </c>
      <c r="H56" s="658">
        <v>100</v>
      </c>
      <c r="I56" s="658">
        <v>99.9</v>
      </c>
      <c r="J56" s="658">
        <v>100</v>
      </c>
      <c r="K56" s="658">
        <v>76.5</v>
      </c>
      <c r="L56" s="658">
        <v>65.900000000000006</v>
      </c>
      <c r="M56" s="658">
        <v>407.7</v>
      </c>
      <c r="N56" s="658">
        <v>534.5</v>
      </c>
      <c r="O56" s="658">
        <v>99</v>
      </c>
      <c r="P56" s="658">
        <v>96.3</v>
      </c>
      <c r="Q56" s="658">
        <v>99.7</v>
      </c>
      <c r="R56" s="658">
        <v>99.2</v>
      </c>
      <c r="S56" s="658">
        <v>97.7</v>
      </c>
      <c r="T56" s="658">
        <v>99.7</v>
      </c>
      <c r="U56" s="658">
        <v>99</v>
      </c>
      <c r="V56" s="658">
        <v>99.9</v>
      </c>
      <c r="W56" s="658">
        <v>99.9</v>
      </c>
      <c r="X56" s="658">
        <v>99.9</v>
      </c>
      <c r="Y56" s="658">
        <v>83</v>
      </c>
      <c r="Z56" s="658">
        <v>77</v>
      </c>
      <c r="AA56" s="658">
        <v>417</v>
      </c>
      <c r="AB56" s="658">
        <v>548.4</v>
      </c>
      <c r="AC56" s="658">
        <v>99.1</v>
      </c>
      <c r="AD56" s="658">
        <v>98</v>
      </c>
      <c r="AE56" s="658">
        <v>99.8</v>
      </c>
      <c r="AF56" s="658">
        <v>98.9</v>
      </c>
      <c r="AG56" s="658">
        <v>96.8</v>
      </c>
      <c r="AH56" s="658">
        <v>99.8</v>
      </c>
      <c r="AI56" s="658">
        <v>99</v>
      </c>
      <c r="AJ56" s="658">
        <v>100</v>
      </c>
      <c r="AK56" s="658">
        <v>99.9</v>
      </c>
      <c r="AL56" s="658">
        <v>100</v>
      </c>
      <c r="AM56" s="658">
        <v>79.7</v>
      </c>
      <c r="AN56" s="658">
        <v>71.5</v>
      </c>
      <c r="AO56" s="658">
        <v>412.3</v>
      </c>
      <c r="AP56" s="658">
        <v>541.4</v>
      </c>
      <c r="AQ56" s="658">
        <v>99.1</v>
      </c>
      <c r="AR56" s="658">
        <v>97.1</v>
      </c>
    </row>
    <row r="57" spans="1:44" x14ac:dyDescent="0.2">
      <c r="A57" s="153" t="s">
        <v>38</v>
      </c>
      <c r="B57" s="142">
        <v>125</v>
      </c>
      <c r="C57" s="658">
        <v>95.8</v>
      </c>
      <c r="D57" s="658">
        <v>53.5</v>
      </c>
      <c r="E57" s="658">
        <v>45.1</v>
      </c>
      <c r="F57" s="658">
        <v>93.5</v>
      </c>
      <c r="G57" s="658">
        <v>91.6</v>
      </c>
      <c r="H57" s="658">
        <v>99.6</v>
      </c>
      <c r="I57" s="658">
        <v>93.4</v>
      </c>
      <c r="J57" s="658">
        <v>99.4</v>
      </c>
      <c r="K57" s="658">
        <v>23</v>
      </c>
      <c r="L57" s="658">
        <v>10.1</v>
      </c>
      <c r="M57" s="658">
        <v>285.3</v>
      </c>
      <c r="N57" s="658">
        <v>322.60000000000002</v>
      </c>
      <c r="O57" s="658">
        <v>97.4</v>
      </c>
      <c r="P57" s="658">
        <v>48.5</v>
      </c>
      <c r="Q57" s="658">
        <v>97.1</v>
      </c>
      <c r="R57" s="658">
        <v>66</v>
      </c>
      <c r="S57" s="658">
        <v>54.1</v>
      </c>
      <c r="T57" s="658">
        <v>95.8</v>
      </c>
      <c r="U57" s="658">
        <v>93.6</v>
      </c>
      <c r="V57" s="658">
        <v>99.6</v>
      </c>
      <c r="W57" s="658">
        <v>96</v>
      </c>
      <c r="X57" s="658">
        <v>99.4</v>
      </c>
      <c r="Y57" s="658">
        <v>30.7</v>
      </c>
      <c r="Z57" s="658">
        <v>16.8</v>
      </c>
      <c r="AA57" s="658">
        <v>311.8</v>
      </c>
      <c r="AB57" s="658">
        <v>363.7</v>
      </c>
      <c r="AC57" s="658">
        <v>98</v>
      </c>
      <c r="AD57" s="658">
        <v>56.2</v>
      </c>
      <c r="AE57" s="658">
        <v>96.4</v>
      </c>
      <c r="AF57" s="658">
        <v>59.8</v>
      </c>
      <c r="AG57" s="658">
        <v>49.6</v>
      </c>
      <c r="AH57" s="658">
        <v>94.7</v>
      </c>
      <c r="AI57" s="658">
        <v>92.6</v>
      </c>
      <c r="AJ57" s="658">
        <v>99.6</v>
      </c>
      <c r="AK57" s="658">
        <v>94.7</v>
      </c>
      <c r="AL57" s="658">
        <v>99.4</v>
      </c>
      <c r="AM57" s="658">
        <v>26.9</v>
      </c>
      <c r="AN57" s="658">
        <v>13.5</v>
      </c>
      <c r="AO57" s="658">
        <v>298.7</v>
      </c>
      <c r="AP57" s="658">
        <v>343.5</v>
      </c>
      <c r="AQ57" s="658">
        <v>97.7</v>
      </c>
      <c r="AR57" s="658">
        <v>52.4</v>
      </c>
    </row>
    <row r="58" spans="1:44" x14ac:dyDescent="0.2">
      <c r="A58" s="153" t="s">
        <v>23</v>
      </c>
      <c r="B58" s="142">
        <v>3037</v>
      </c>
      <c r="C58" s="658">
        <v>95.7</v>
      </c>
      <c r="D58" s="658">
        <v>61.5</v>
      </c>
      <c r="E58" s="658">
        <v>53</v>
      </c>
      <c r="F58" s="658">
        <v>94</v>
      </c>
      <c r="G58" s="658">
        <v>91.7</v>
      </c>
      <c r="H58" s="658">
        <v>99.5</v>
      </c>
      <c r="I58" s="658">
        <v>94.3</v>
      </c>
      <c r="J58" s="658">
        <v>99.2</v>
      </c>
      <c r="K58" s="658">
        <v>35.299999999999997</v>
      </c>
      <c r="L58" s="658">
        <v>20</v>
      </c>
      <c r="M58" s="658">
        <v>303.60000000000002</v>
      </c>
      <c r="N58" s="658">
        <v>355</v>
      </c>
      <c r="O58" s="658">
        <v>96.9</v>
      </c>
      <c r="P58" s="658">
        <v>55.9</v>
      </c>
      <c r="Q58" s="658">
        <v>97</v>
      </c>
      <c r="R58" s="658">
        <v>72.2</v>
      </c>
      <c r="S58" s="658">
        <v>62.3</v>
      </c>
      <c r="T58" s="658">
        <v>95.9</v>
      </c>
      <c r="U58" s="658">
        <v>93.5</v>
      </c>
      <c r="V58" s="658">
        <v>99.7</v>
      </c>
      <c r="W58" s="658">
        <v>96.4</v>
      </c>
      <c r="X58" s="658">
        <v>99.5</v>
      </c>
      <c r="Y58" s="658">
        <v>43.6</v>
      </c>
      <c r="Z58" s="658">
        <v>29.4</v>
      </c>
      <c r="AA58" s="658">
        <v>327.9</v>
      </c>
      <c r="AB58" s="658">
        <v>390.4</v>
      </c>
      <c r="AC58" s="658">
        <v>97.6</v>
      </c>
      <c r="AD58" s="658">
        <v>64</v>
      </c>
      <c r="AE58" s="658">
        <v>96.4</v>
      </c>
      <c r="AF58" s="658">
        <v>66.8</v>
      </c>
      <c r="AG58" s="658">
        <v>57.6</v>
      </c>
      <c r="AH58" s="658">
        <v>95</v>
      </c>
      <c r="AI58" s="658">
        <v>92.6</v>
      </c>
      <c r="AJ58" s="658">
        <v>99.6</v>
      </c>
      <c r="AK58" s="658">
        <v>95.3</v>
      </c>
      <c r="AL58" s="658">
        <v>99.3</v>
      </c>
      <c r="AM58" s="658">
        <v>39.4</v>
      </c>
      <c r="AN58" s="658">
        <v>24.6</v>
      </c>
      <c r="AO58" s="658">
        <v>315.60000000000002</v>
      </c>
      <c r="AP58" s="658">
        <v>372.5</v>
      </c>
      <c r="AQ58" s="658">
        <v>97.3</v>
      </c>
      <c r="AR58" s="658">
        <v>59.9</v>
      </c>
    </row>
    <row r="59" spans="1:44" x14ac:dyDescent="0.2">
      <c r="A59" s="153" t="s">
        <v>73</v>
      </c>
      <c r="B59" s="142">
        <v>3037</v>
      </c>
      <c r="C59" s="658">
        <v>95.7</v>
      </c>
      <c r="D59" s="658">
        <v>61.5</v>
      </c>
      <c r="E59" s="658">
        <v>53</v>
      </c>
      <c r="F59" s="658">
        <v>94</v>
      </c>
      <c r="G59" s="658">
        <v>91.7</v>
      </c>
      <c r="H59" s="658">
        <v>99.5</v>
      </c>
      <c r="I59" s="658">
        <v>94.3</v>
      </c>
      <c r="J59" s="658">
        <v>99.2</v>
      </c>
      <c r="K59" s="658">
        <v>35.299999999999997</v>
      </c>
      <c r="L59" s="658">
        <v>20</v>
      </c>
      <c r="M59" s="658">
        <v>303.60000000000002</v>
      </c>
      <c r="N59" s="658">
        <v>355</v>
      </c>
      <c r="O59" s="658">
        <v>96.9</v>
      </c>
      <c r="P59" s="658">
        <v>55.9</v>
      </c>
      <c r="Q59" s="658">
        <v>97</v>
      </c>
      <c r="R59" s="658">
        <v>72.2</v>
      </c>
      <c r="S59" s="658">
        <v>62.3</v>
      </c>
      <c r="T59" s="658">
        <v>95.9</v>
      </c>
      <c r="U59" s="658">
        <v>93.5</v>
      </c>
      <c r="V59" s="658">
        <v>99.7</v>
      </c>
      <c r="W59" s="658">
        <v>96.4</v>
      </c>
      <c r="X59" s="658">
        <v>99.5</v>
      </c>
      <c r="Y59" s="658">
        <v>43.6</v>
      </c>
      <c r="Z59" s="658">
        <v>29.4</v>
      </c>
      <c r="AA59" s="658">
        <v>327.9</v>
      </c>
      <c r="AB59" s="658">
        <v>390.4</v>
      </c>
      <c r="AC59" s="658">
        <v>97.6</v>
      </c>
      <c r="AD59" s="658">
        <v>64</v>
      </c>
      <c r="AE59" s="658">
        <v>96.4</v>
      </c>
      <c r="AF59" s="658">
        <v>66.8</v>
      </c>
      <c r="AG59" s="658">
        <v>57.6</v>
      </c>
      <c r="AH59" s="658">
        <v>95</v>
      </c>
      <c r="AI59" s="658">
        <v>92.6</v>
      </c>
      <c r="AJ59" s="658">
        <v>99.6</v>
      </c>
      <c r="AK59" s="658">
        <v>95.3</v>
      </c>
      <c r="AL59" s="658">
        <v>99.3</v>
      </c>
      <c r="AM59" s="658">
        <v>39.4</v>
      </c>
      <c r="AN59" s="658">
        <v>24.6</v>
      </c>
      <c r="AO59" s="658">
        <v>315.60000000000002</v>
      </c>
      <c r="AP59" s="658">
        <v>372.5</v>
      </c>
      <c r="AQ59" s="658">
        <v>97.3</v>
      </c>
      <c r="AR59" s="658">
        <v>59.9</v>
      </c>
    </row>
    <row r="63" spans="1:44" ht="15.75" x14ac:dyDescent="0.25">
      <c r="A63" s="203" t="s">
        <v>498</v>
      </c>
    </row>
    <row r="65" spans="1:44" x14ac:dyDescent="0.2">
      <c r="A65" s="140">
        <v>1</v>
      </c>
      <c r="B65" s="140">
        <v>2</v>
      </c>
      <c r="C65" s="140">
        <v>3</v>
      </c>
      <c r="D65" s="140">
        <v>4</v>
      </c>
      <c r="E65" s="140">
        <v>5</v>
      </c>
      <c r="F65" s="140">
        <v>6</v>
      </c>
      <c r="G65" s="140">
        <v>7</v>
      </c>
      <c r="H65" s="140">
        <v>8</v>
      </c>
      <c r="I65" s="140">
        <v>9</v>
      </c>
      <c r="J65" s="140">
        <v>10</v>
      </c>
      <c r="K65" s="140">
        <v>11</v>
      </c>
      <c r="L65" s="140">
        <v>12</v>
      </c>
      <c r="M65" s="140">
        <v>13</v>
      </c>
      <c r="N65" s="140">
        <v>14</v>
      </c>
      <c r="O65" s="140">
        <v>15</v>
      </c>
      <c r="P65" s="140">
        <v>16</v>
      </c>
      <c r="Q65" s="140">
        <v>17</v>
      </c>
      <c r="R65" s="140">
        <v>18</v>
      </c>
      <c r="S65" s="140">
        <v>19</v>
      </c>
      <c r="T65" s="140">
        <v>20</v>
      </c>
      <c r="U65" s="140">
        <v>21</v>
      </c>
      <c r="V65" s="140">
        <v>22</v>
      </c>
      <c r="W65" s="140">
        <v>23</v>
      </c>
      <c r="X65" s="140">
        <v>24</v>
      </c>
      <c r="Y65" s="140">
        <v>25</v>
      </c>
      <c r="Z65" s="140">
        <v>26</v>
      </c>
      <c r="AA65" s="140">
        <v>27</v>
      </c>
      <c r="AB65" s="140">
        <v>28</v>
      </c>
      <c r="AC65" s="140">
        <v>29</v>
      </c>
      <c r="AD65" s="140">
        <v>30</v>
      </c>
      <c r="AE65" s="140">
        <v>31</v>
      </c>
      <c r="AF65" s="140">
        <v>32</v>
      </c>
      <c r="AG65" s="140">
        <v>33</v>
      </c>
      <c r="AH65" s="140">
        <v>34</v>
      </c>
      <c r="AI65" s="140">
        <v>35</v>
      </c>
      <c r="AJ65" s="140">
        <v>36</v>
      </c>
      <c r="AK65" s="140">
        <v>37</v>
      </c>
      <c r="AL65" s="140">
        <v>38</v>
      </c>
      <c r="AM65" s="140">
        <v>39</v>
      </c>
      <c r="AN65" s="140">
        <v>40</v>
      </c>
      <c r="AO65" s="140">
        <v>41</v>
      </c>
      <c r="AP65" s="140">
        <v>42</v>
      </c>
      <c r="AQ65" s="140">
        <v>43</v>
      </c>
      <c r="AR65" s="140">
        <v>44</v>
      </c>
    </row>
    <row r="66" spans="1:44" x14ac:dyDescent="0.2">
      <c r="B66" s="156" t="s">
        <v>108</v>
      </c>
      <c r="C66" s="156" t="s">
        <v>115</v>
      </c>
      <c r="D66" s="156" t="s">
        <v>77</v>
      </c>
      <c r="E66" s="156" t="s">
        <v>116</v>
      </c>
      <c r="F66" s="156" t="s">
        <v>117</v>
      </c>
      <c r="G66" s="156" t="s">
        <v>118</v>
      </c>
      <c r="H66" s="156" t="s">
        <v>119</v>
      </c>
      <c r="I66" s="156" t="s">
        <v>120</v>
      </c>
      <c r="J66" s="156" t="s">
        <v>121</v>
      </c>
      <c r="K66" s="156" t="s">
        <v>122</v>
      </c>
      <c r="L66" s="156" t="s">
        <v>123</v>
      </c>
      <c r="M66" s="156" t="s">
        <v>124</v>
      </c>
      <c r="N66" s="156" t="s">
        <v>125</v>
      </c>
      <c r="O66" s="156" t="s">
        <v>126</v>
      </c>
      <c r="P66" s="156" t="s">
        <v>127</v>
      </c>
      <c r="Q66" s="156" t="s">
        <v>128</v>
      </c>
      <c r="R66" s="156" t="s">
        <v>85</v>
      </c>
      <c r="S66" s="156" t="s">
        <v>129</v>
      </c>
      <c r="T66" s="156" t="s">
        <v>130</v>
      </c>
      <c r="U66" s="156" t="s">
        <v>131</v>
      </c>
      <c r="V66" s="156" t="s">
        <v>132</v>
      </c>
      <c r="W66" s="156" t="s">
        <v>133</v>
      </c>
      <c r="X66" s="156" t="s">
        <v>134</v>
      </c>
      <c r="Y66" s="156" t="s">
        <v>135</v>
      </c>
      <c r="Z66" s="156" t="s">
        <v>136</v>
      </c>
      <c r="AA66" s="156" t="s">
        <v>137</v>
      </c>
      <c r="AB66" s="156" t="s">
        <v>138</v>
      </c>
      <c r="AC66" s="156" t="s">
        <v>139</v>
      </c>
      <c r="AD66" s="156" t="s">
        <v>140</v>
      </c>
      <c r="AE66" s="156" t="s">
        <v>141</v>
      </c>
      <c r="AF66" s="156" t="s">
        <v>93</v>
      </c>
      <c r="AG66" s="156" t="s">
        <v>142</v>
      </c>
      <c r="AH66" s="156" t="s">
        <v>143</v>
      </c>
      <c r="AI66" s="156" t="s">
        <v>111</v>
      </c>
      <c r="AJ66" s="156" t="s">
        <v>144</v>
      </c>
      <c r="AK66" s="156" t="s">
        <v>145</v>
      </c>
      <c r="AL66" s="156" t="s">
        <v>146</v>
      </c>
      <c r="AM66" s="156" t="s">
        <v>147</v>
      </c>
      <c r="AN66" s="156" t="s">
        <v>148</v>
      </c>
      <c r="AO66" s="156" t="s">
        <v>149</v>
      </c>
      <c r="AP66" s="156" t="s">
        <v>150</v>
      </c>
      <c r="AQ66" s="156" t="s">
        <v>151</v>
      </c>
      <c r="AR66" s="156" t="s">
        <v>152</v>
      </c>
    </row>
    <row r="67" spans="1:44" ht="13.5" x14ac:dyDescent="0.2">
      <c r="A67" s="148" t="s">
        <v>447</v>
      </c>
      <c r="B67" s="142">
        <v>3037</v>
      </c>
      <c r="C67" s="658">
        <v>95.7</v>
      </c>
      <c r="D67" s="658">
        <v>62.1</v>
      </c>
      <c r="E67" s="658">
        <v>55.1</v>
      </c>
      <c r="F67" s="658">
        <v>94.1</v>
      </c>
      <c r="G67" s="658">
        <v>92.4</v>
      </c>
      <c r="H67" s="658">
        <v>99.5</v>
      </c>
      <c r="I67" s="658">
        <v>94.4</v>
      </c>
      <c r="J67" s="658">
        <v>99.2</v>
      </c>
      <c r="K67" s="658">
        <v>35.4</v>
      </c>
      <c r="L67" s="658">
        <v>20.2</v>
      </c>
      <c r="M67" s="658">
        <v>304.3</v>
      </c>
      <c r="N67" s="658">
        <v>355.9</v>
      </c>
      <c r="O67" s="658">
        <v>97.5</v>
      </c>
      <c r="P67" s="658">
        <v>58.6</v>
      </c>
      <c r="Q67" s="658">
        <v>97</v>
      </c>
      <c r="R67" s="658">
        <v>72.8</v>
      </c>
      <c r="S67" s="658">
        <v>64.8</v>
      </c>
      <c r="T67" s="658">
        <v>95.9</v>
      </c>
      <c r="U67" s="658">
        <v>94</v>
      </c>
      <c r="V67" s="658">
        <v>99.7</v>
      </c>
      <c r="W67" s="658">
        <v>96.5</v>
      </c>
      <c r="X67" s="658">
        <v>99.5</v>
      </c>
      <c r="Y67" s="658">
        <v>43.8</v>
      </c>
      <c r="Z67" s="658">
        <v>29.7</v>
      </c>
      <c r="AA67" s="658">
        <v>328.5</v>
      </c>
      <c r="AB67" s="658">
        <v>391.3</v>
      </c>
      <c r="AC67" s="658">
        <v>98.1</v>
      </c>
      <c r="AD67" s="658">
        <v>66.8</v>
      </c>
      <c r="AE67" s="658">
        <v>96.4</v>
      </c>
      <c r="AF67" s="658">
        <v>67.400000000000006</v>
      </c>
      <c r="AG67" s="658">
        <v>59.9</v>
      </c>
      <c r="AH67" s="658">
        <v>95</v>
      </c>
      <c r="AI67" s="658">
        <v>93.2</v>
      </c>
      <c r="AJ67" s="658">
        <v>99.6</v>
      </c>
      <c r="AK67" s="658">
        <v>95.4</v>
      </c>
      <c r="AL67" s="658">
        <v>99.4</v>
      </c>
      <c r="AM67" s="658">
        <v>39.5</v>
      </c>
      <c r="AN67" s="658">
        <v>24.9</v>
      </c>
      <c r="AO67" s="658">
        <v>316.3</v>
      </c>
      <c r="AP67" s="658">
        <v>373.4</v>
      </c>
      <c r="AQ67" s="658">
        <v>97.8</v>
      </c>
      <c r="AR67" s="658">
        <v>62.6</v>
      </c>
    </row>
    <row r="68" spans="1:44" ht="13.5" x14ac:dyDescent="0.2">
      <c r="A68" s="157" t="s">
        <v>448</v>
      </c>
      <c r="B68" s="142">
        <v>1362</v>
      </c>
      <c r="C68" s="658">
        <v>95.5</v>
      </c>
      <c r="D68" s="658">
        <v>59.9</v>
      </c>
      <c r="E68" s="658">
        <v>52.6</v>
      </c>
      <c r="F68" s="658">
        <v>93.9</v>
      </c>
      <c r="G68" s="658">
        <v>92</v>
      </c>
      <c r="H68" s="658">
        <v>99.5</v>
      </c>
      <c r="I68" s="658">
        <v>93.7</v>
      </c>
      <c r="J68" s="658">
        <v>99.2</v>
      </c>
      <c r="K68" s="658">
        <v>32.9</v>
      </c>
      <c r="L68" s="658">
        <v>17.899999999999999</v>
      </c>
      <c r="M68" s="658">
        <v>299.3</v>
      </c>
      <c r="N68" s="658">
        <v>346.5</v>
      </c>
      <c r="O68" s="658">
        <v>97.4</v>
      </c>
      <c r="P68" s="658">
        <v>56.1</v>
      </c>
      <c r="Q68" s="658">
        <v>97</v>
      </c>
      <c r="R68" s="658">
        <v>71.3</v>
      </c>
      <c r="S68" s="658">
        <v>62.8</v>
      </c>
      <c r="T68" s="658">
        <v>95.8</v>
      </c>
      <c r="U68" s="658">
        <v>93.7</v>
      </c>
      <c r="V68" s="658">
        <v>99.6</v>
      </c>
      <c r="W68" s="658">
        <v>96.1</v>
      </c>
      <c r="X68" s="658">
        <v>99.4</v>
      </c>
      <c r="Y68" s="658">
        <v>41.8</v>
      </c>
      <c r="Z68" s="658">
        <v>27.5</v>
      </c>
      <c r="AA68" s="658">
        <v>324.39999999999998</v>
      </c>
      <c r="AB68" s="658">
        <v>383.4</v>
      </c>
      <c r="AC68" s="658">
        <v>98.1</v>
      </c>
      <c r="AD68" s="658">
        <v>64.7</v>
      </c>
      <c r="AE68" s="658">
        <v>96.2</v>
      </c>
      <c r="AF68" s="658">
        <v>65.599999999999994</v>
      </c>
      <c r="AG68" s="658">
        <v>57.7</v>
      </c>
      <c r="AH68" s="658">
        <v>94.8</v>
      </c>
      <c r="AI68" s="658">
        <v>92.9</v>
      </c>
      <c r="AJ68" s="658">
        <v>99.5</v>
      </c>
      <c r="AK68" s="658">
        <v>94.9</v>
      </c>
      <c r="AL68" s="658">
        <v>99.3</v>
      </c>
      <c r="AM68" s="658">
        <v>37.299999999999997</v>
      </c>
      <c r="AN68" s="658">
        <v>22.7</v>
      </c>
      <c r="AO68" s="658">
        <v>31172</v>
      </c>
      <c r="AP68" s="658">
        <v>364.7</v>
      </c>
      <c r="AQ68" s="658">
        <v>97.7</v>
      </c>
      <c r="AR68" s="658">
        <v>60.3</v>
      </c>
    </row>
    <row r="69" spans="1:44" ht="13.5" x14ac:dyDescent="0.2">
      <c r="A69" s="158" t="s">
        <v>449</v>
      </c>
      <c r="B69" s="142">
        <v>1672</v>
      </c>
      <c r="C69" s="658">
        <v>95.8</v>
      </c>
      <c r="D69" s="658">
        <v>63.8</v>
      </c>
      <c r="E69" s="658">
        <v>57.1</v>
      </c>
      <c r="F69" s="658">
        <v>94.2</v>
      </c>
      <c r="G69" s="658">
        <v>92.6</v>
      </c>
      <c r="H69" s="658">
        <v>99.6</v>
      </c>
      <c r="I69" s="658">
        <v>94.9</v>
      </c>
      <c r="J69" s="658">
        <v>99.3</v>
      </c>
      <c r="K69" s="658">
        <v>37.299999999999997</v>
      </c>
      <c r="L69" s="658">
        <v>21.9</v>
      </c>
      <c r="M69" s="658">
        <v>308.2</v>
      </c>
      <c r="N69" s="658">
        <v>363.3</v>
      </c>
      <c r="O69" s="658">
        <v>97.6</v>
      </c>
      <c r="P69" s="658">
        <v>60.6</v>
      </c>
      <c r="Q69" s="658">
        <v>97.1</v>
      </c>
      <c r="R69" s="658">
        <v>73.900000000000006</v>
      </c>
      <c r="S69" s="658">
        <v>66.400000000000006</v>
      </c>
      <c r="T69" s="658">
        <v>96</v>
      </c>
      <c r="U69" s="658">
        <v>94.3</v>
      </c>
      <c r="V69" s="658">
        <v>99.7</v>
      </c>
      <c r="W69" s="658">
        <v>96.8</v>
      </c>
      <c r="X69" s="658">
        <v>99.5</v>
      </c>
      <c r="Y69" s="658">
        <v>45.3</v>
      </c>
      <c r="Z69" s="658">
        <v>31.4</v>
      </c>
      <c r="AA69" s="658">
        <v>331.7</v>
      </c>
      <c r="AB69" s="658">
        <v>397.4</v>
      </c>
      <c r="AC69" s="658">
        <v>98.2</v>
      </c>
      <c r="AD69" s="658">
        <v>68.400000000000006</v>
      </c>
      <c r="AE69" s="658">
        <v>96.5</v>
      </c>
      <c r="AF69" s="658">
        <v>68.8</v>
      </c>
      <c r="AG69" s="658">
        <v>61.7</v>
      </c>
      <c r="AH69" s="658">
        <v>95.1</v>
      </c>
      <c r="AI69" s="658">
        <v>93.4</v>
      </c>
      <c r="AJ69" s="658">
        <v>99.6</v>
      </c>
      <c r="AK69" s="658">
        <v>95.8</v>
      </c>
      <c r="AL69" s="658">
        <v>99.4</v>
      </c>
      <c r="AM69" s="658">
        <v>41.3</v>
      </c>
      <c r="AN69" s="658">
        <v>26.6</v>
      </c>
      <c r="AO69" s="658">
        <v>31982.400000000001</v>
      </c>
      <c r="AP69" s="658">
        <v>380.1</v>
      </c>
      <c r="AQ69" s="658">
        <v>97.9</v>
      </c>
      <c r="AR69" s="658">
        <v>64.400000000000006</v>
      </c>
    </row>
    <row r="70" spans="1:44" ht="13.5" x14ac:dyDescent="0.2">
      <c r="A70" s="159" t="s">
        <v>450</v>
      </c>
      <c r="B70" s="142">
        <v>441</v>
      </c>
      <c r="C70" s="658">
        <v>93.5</v>
      </c>
      <c r="D70" s="658">
        <v>49.1</v>
      </c>
      <c r="E70" s="658">
        <v>43.5</v>
      </c>
      <c r="F70" s="658">
        <v>90.2</v>
      </c>
      <c r="G70" s="658">
        <v>87.8</v>
      </c>
      <c r="H70" s="658">
        <v>99.3</v>
      </c>
      <c r="I70" s="658">
        <v>93.3</v>
      </c>
      <c r="J70" s="658">
        <v>98.6</v>
      </c>
      <c r="K70" s="658">
        <v>24.7</v>
      </c>
      <c r="L70" s="658">
        <v>10.5</v>
      </c>
      <c r="M70" s="658">
        <v>272</v>
      </c>
      <c r="N70" s="658">
        <v>306.3</v>
      </c>
      <c r="O70" s="658">
        <v>96.4</v>
      </c>
      <c r="P70" s="658">
        <v>48.7</v>
      </c>
      <c r="Q70" s="658">
        <v>95.2</v>
      </c>
      <c r="R70" s="658">
        <v>59.5</v>
      </c>
      <c r="S70" s="658">
        <v>51.7</v>
      </c>
      <c r="T70" s="658">
        <v>92.8</v>
      </c>
      <c r="U70" s="658">
        <v>89.8</v>
      </c>
      <c r="V70" s="658">
        <v>99.5</v>
      </c>
      <c r="W70" s="658">
        <v>95.5</v>
      </c>
      <c r="X70" s="658">
        <v>99.1</v>
      </c>
      <c r="Y70" s="658">
        <v>29.6</v>
      </c>
      <c r="Z70" s="658">
        <v>15.9</v>
      </c>
      <c r="AA70" s="658">
        <v>295.2</v>
      </c>
      <c r="AB70" s="658">
        <v>337.2</v>
      </c>
      <c r="AC70" s="658">
        <v>97.1</v>
      </c>
      <c r="AD70" s="658">
        <v>54.8</v>
      </c>
      <c r="AE70" s="658">
        <v>94.3</v>
      </c>
      <c r="AF70" s="658">
        <v>54.1</v>
      </c>
      <c r="AG70" s="658">
        <v>47.4</v>
      </c>
      <c r="AH70" s="658">
        <v>91.4</v>
      </c>
      <c r="AI70" s="658">
        <v>88.7</v>
      </c>
      <c r="AJ70" s="658">
        <v>99.4</v>
      </c>
      <c r="AK70" s="658">
        <v>94.4</v>
      </c>
      <c r="AL70" s="658">
        <v>98.9</v>
      </c>
      <c r="AM70" s="658">
        <v>27.1</v>
      </c>
      <c r="AN70" s="658">
        <v>13.1</v>
      </c>
      <c r="AO70" s="658">
        <v>28320.2</v>
      </c>
      <c r="AP70" s="658">
        <v>321.2</v>
      </c>
      <c r="AQ70" s="658">
        <v>96.7</v>
      </c>
      <c r="AR70" s="658">
        <v>51.6</v>
      </c>
    </row>
    <row r="71" spans="1:44" ht="13.5" x14ac:dyDescent="0.2">
      <c r="A71" s="159" t="s">
        <v>451</v>
      </c>
      <c r="B71" s="142">
        <v>1201</v>
      </c>
      <c r="C71" s="658">
        <v>96.6</v>
      </c>
      <c r="D71" s="658">
        <v>68.5</v>
      </c>
      <c r="E71" s="658">
        <v>61.5</v>
      </c>
      <c r="F71" s="658">
        <v>95.6</v>
      </c>
      <c r="G71" s="658">
        <v>94.2</v>
      </c>
      <c r="H71" s="658">
        <v>99.7</v>
      </c>
      <c r="I71" s="658">
        <v>95.4</v>
      </c>
      <c r="J71" s="658">
        <v>99.5</v>
      </c>
      <c r="K71" s="658">
        <v>41.4</v>
      </c>
      <c r="L71" s="658">
        <v>25.5</v>
      </c>
      <c r="M71" s="658">
        <v>319.8</v>
      </c>
      <c r="N71" s="658">
        <v>381.6</v>
      </c>
      <c r="O71" s="658">
        <v>98</v>
      </c>
      <c r="P71" s="658">
        <v>64.400000000000006</v>
      </c>
      <c r="Q71" s="658">
        <v>97.7</v>
      </c>
      <c r="R71" s="658">
        <v>78.2</v>
      </c>
      <c r="S71" s="658">
        <v>70.900000000000006</v>
      </c>
      <c r="T71" s="658">
        <v>97</v>
      </c>
      <c r="U71" s="658">
        <v>95.6</v>
      </c>
      <c r="V71" s="658">
        <v>99.7</v>
      </c>
      <c r="W71" s="658">
        <v>97.2</v>
      </c>
      <c r="X71" s="658">
        <v>99.6</v>
      </c>
      <c r="Y71" s="658">
        <v>50</v>
      </c>
      <c r="Z71" s="658">
        <v>36</v>
      </c>
      <c r="AA71" s="658">
        <v>342.8</v>
      </c>
      <c r="AB71" s="658">
        <v>415.6</v>
      </c>
      <c r="AC71" s="658">
        <v>98.5</v>
      </c>
      <c r="AD71" s="658">
        <v>72.599999999999994</v>
      </c>
      <c r="AE71" s="658">
        <v>97.2</v>
      </c>
      <c r="AF71" s="658">
        <v>73.400000000000006</v>
      </c>
      <c r="AG71" s="658">
        <v>66.2</v>
      </c>
      <c r="AH71" s="658">
        <v>96.3</v>
      </c>
      <c r="AI71" s="658">
        <v>94.9</v>
      </c>
      <c r="AJ71" s="658">
        <v>99.7</v>
      </c>
      <c r="AK71" s="658">
        <v>96.3</v>
      </c>
      <c r="AL71" s="658">
        <v>99.6</v>
      </c>
      <c r="AM71" s="658">
        <v>45.7</v>
      </c>
      <c r="AN71" s="658">
        <v>30.7</v>
      </c>
      <c r="AO71" s="658">
        <v>33127</v>
      </c>
      <c r="AP71" s="658">
        <v>398.5</v>
      </c>
      <c r="AQ71" s="658">
        <v>98.3</v>
      </c>
      <c r="AR71" s="658">
        <v>68.5</v>
      </c>
    </row>
    <row r="72" spans="1:44" x14ac:dyDescent="0.2">
      <c r="A72" s="160" t="s">
        <v>58</v>
      </c>
      <c r="B72" s="142">
        <v>10</v>
      </c>
      <c r="C72" s="658">
        <v>97.5</v>
      </c>
      <c r="D72" s="658">
        <v>66.900000000000006</v>
      </c>
      <c r="E72" s="658">
        <v>57</v>
      </c>
      <c r="F72" s="658">
        <v>97.2</v>
      </c>
      <c r="G72" s="658">
        <v>95.3</v>
      </c>
      <c r="H72" s="658">
        <v>99.4</v>
      </c>
      <c r="I72" s="658">
        <v>94.8</v>
      </c>
      <c r="J72" s="658">
        <v>99.2</v>
      </c>
      <c r="K72" s="658">
        <v>28.4</v>
      </c>
      <c r="L72" s="658">
        <v>18.5</v>
      </c>
      <c r="M72" s="658">
        <v>319.39999999999998</v>
      </c>
      <c r="N72" s="658">
        <v>354.2</v>
      </c>
      <c r="O72" s="658">
        <v>97.8</v>
      </c>
      <c r="P72" s="658">
        <v>59</v>
      </c>
      <c r="Q72" s="658">
        <v>99</v>
      </c>
      <c r="R72" s="658">
        <v>73.8</v>
      </c>
      <c r="S72" s="658">
        <v>61.8</v>
      </c>
      <c r="T72" s="658">
        <v>97.4</v>
      </c>
      <c r="U72" s="658">
        <v>97.4</v>
      </c>
      <c r="V72" s="658">
        <v>100</v>
      </c>
      <c r="W72" s="658">
        <v>95.3</v>
      </c>
      <c r="X72" s="658">
        <v>100</v>
      </c>
      <c r="Y72" s="658">
        <v>58.1</v>
      </c>
      <c r="Z72" s="658">
        <v>36.6</v>
      </c>
      <c r="AA72" s="658">
        <v>332.8</v>
      </c>
      <c r="AB72" s="658">
        <v>389.9</v>
      </c>
      <c r="AC72" s="658">
        <v>99</v>
      </c>
      <c r="AD72" s="658">
        <v>62.3</v>
      </c>
      <c r="AE72" s="658">
        <v>98</v>
      </c>
      <c r="AF72" s="658">
        <v>69.3</v>
      </c>
      <c r="AG72" s="658">
        <v>58.7</v>
      </c>
      <c r="AH72" s="658">
        <v>97.3</v>
      </c>
      <c r="AI72" s="658">
        <v>96</v>
      </c>
      <c r="AJ72" s="658">
        <v>99.6</v>
      </c>
      <c r="AK72" s="658">
        <v>94.9</v>
      </c>
      <c r="AL72" s="658">
        <v>99.5</v>
      </c>
      <c r="AM72" s="658">
        <v>38.6</v>
      </c>
      <c r="AN72" s="658">
        <v>24.7</v>
      </c>
      <c r="AO72" s="658">
        <v>32400.2</v>
      </c>
      <c r="AP72" s="658">
        <v>366.5</v>
      </c>
      <c r="AQ72" s="658">
        <v>98.2</v>
      </c>
      <c r="AR72" s="658">
        <v>60.1</v>
      </c>
    </row>
    <row r="73" spans="1:44" x14ac:dyDescent="0.2">
      <c r="A73" s="160" t="s">
        <v>655</v>
      </c>
      <c r="B73" s="142">
        <v>7</v>
      </c>
      <c r="C73" s="658">
        <v>94.7</v>
      </c>
      <c r="D73" s="658">
        <v>58.8</v>
      </c>
      <c r="E73" s="658">
        <v>50.9</v>
      </c>
      <c r="F73" s="658">
        <v>93.4</v>
      </c>
      <c r="G73" s="658">
        <v>93.4</v>
      </c>
      <c r="H73" s="658">
        <v>99.6</v>
      </c>
      <c r="I73" s="658">
        <v>94.2</v>
      </c>
      <c r="J73" s="658">
        <v>99.6</v>
      </c>
      <c r="K73" s="658">
        <v>5.8</v>
      </c>
      <c r="L73" s="658">
        <v>1.8</v>
      </c>
      <c r="M73" s="658">
        <v>292.5</v>
      </c>
      <c r="N73" s="658">
        <v>331</v>
      </c>
      <c r="O73" s="658">
        <v>98.7</v>
      </c>
      <c r="P73" s="658">
        <v>56.2</v>
      </c>
      <c r="Q73" s="658">
        <v>90.6</v>
      </c>
      <c r="R73" s="658">
        <v>39.1</v>
      </c>
      <c r="S73" s="658">
        <v>39.1</v>
      </c>
      <c r="T73" s="658">
        <v>87.5</v>
      </c>
      <c r="U73" s="658">
        <v>85.9</v>
      </c>
      <c r="V73" s="658">
        <v>95.3</v>
      </c>
      <c r="W73" s="658">
        <v>73.400000000000006</v>
      </c>
      <c r="X73" s="658">
        <v>93.8</v>
      </c>
      <c r="Y73" s="658">
        <v>25</v>
      </c>
      <c r="Z73" s="658">
        <v>9.4</v>
      </c>
      <c r="AA73" s="658">
        <v>235.7</v>
      </c>
      <c r="AB73" s="658">
        <v>256.8</v>
      </c>
      <c r="AC73" s="658">
        <v>89.1</v>
      </c>
      <c r="AD73" s="658">
        <v>43.8</v>
      </c>
      <c r="AE73" s="658">
        <v>93.8</v>
      </c>
      <c r="AF73" s="658">
        <v>54.5</v>
      </c>
      <c r="AG73" s="658">
        <v>48.3</v>
      </c>
      <c r="AH73" s="658">
        <v>92.1</v>
      </c>
      <c r="AI73" s="658">
        <v>91.7</v>
      </c>
      <c r="AJ73" s="658">
        <v>98.6</v>
      </c>
      <c r="AK73" s="658">
        <v>89.7</v>
      </c>
      <c r="AL73" s="658">
        <v>98.3</v>
      </c>
      <c r="AM73" s="658">
        <v>10</v>
      </c>
      <c r="AN73" s="658">
        <v>3.4</v>
      </c>
      <c r="AO73" s="658">
        <v>27995</v>
      </c>
      <c r="AP73" s="658">
        <v>314.60000000000002</v>
      </c>
      <c r="AQ73" s="658">
        <v>96.6</v>
      </c>
      <c r="AR73" s="658">
        <v>53.4</v>
      </c>
    </row>
    <row r="74" spans="1:44" x14ac:dyDescent="0.2">
      <c r="A74" s="160" t="s">
        <v>656</v>
      </c>
      <c r="B74" s="142">
        <v>13</v>
      </c>
      <c r="C74" s="658">
        <v>81.900000000000006</v>
      </c>
      <c r="D74" s="658">
        <v>21.1</v>
      </c>
      <c r="E74" s="658">
        <v>15.8</v>
      </c>
      <c r="F74" s="658">
        <v>74.2</v>
      </c>
      <c r="G74" s="658">
        <v>73.5</v>
      </c>
      <c r="H74" s="658">
        <v>98</v>
      </c>
      <c r="I74" s="658">
        <v>77.2</v>
      </c>
      <c r="J74" s="658">
        <v>97</v>
      </c>
      <c r="K74" s="658">
        <v>6.4</v>
      </c>
      <c r="L74" s="658">
        <v>3</v>
      </c>
      <c r="M74" s="658">
        <v>195.3</v>
      </c>
      <c r="N74" s="658">
        <v>202.2</v>
      </c>
      <c r="O74" s="658">
        <v>92.3</v>
      </c>
      <c r="P74" s="658">
        <v>21.1</v>
      </c>
      <c r="Q74" s="658">
        <v>78.900000000000006</v>
      </c>
      <c r="R74" s="658">
        <v>28.5</v>
      </c>
      <c r="S74" s="658">
        <v>25.2</v>
      </c>
      <c r="T74" s="658">
        <v>75.2</v>
      </c>
      <c r="U74" s="658">
        <v>74.8</v>
      </c>
      <c r="V74" s="658">
        <v>96.7</v>
      </c>
      <c r="W74" s="658">
        <v>79.8</v>
      </c>
      <c r="X74" s="658">
        <v>94.6</v>
      </c>
      <c r="Y74" s="658">
        <v>15.3</v>
      </c>
      <c r="Z74" s="658">
        <v>5.8</v>
      </c>
      <c r="AA74" s="658">
        <v>213.4</v>
      </c>
      <c r="AB74" s="658">
        <v>227.3</v>
      </c>
      <c r="AC74" s="658">
        <v>88.8</v>
      </c>
      <c r="AD74" s="658">
        <v>30.2</v>
      </c>
      <c r="AE74" s="658">
        <v>80.599999999999994</v>
      </c>
      <c r="AF74" s="658">
        <v>24.4</v>
      </c>
      <c r="AG74" s="658">
        <v>20</v>
      </c>
      <c r="AH74" s="658">
        <v>74.599999999999994</v>
      </c>
      <c r="AI74" s="658">
        <v>74.099999999999994</v>
      </c>
      <c r="AJ74" s="658">
        <v>97.4</v>
      </c>
      <c r="AK74" s="658">
        <v>78.3</v>
      </c>
      <c r="AL74" s="658">
        <v>95.9</v>
      </c>
      <c r="AM74" s="658">
        <v>10.4</v>
      </c>
      <c r="AN74" s="658">
        <v>4.3</v>
      </c>
      <c r="AO74" s="658">
        <v>20343</v>
      </c>
      <c r="AP74" s="658">
        <v>213.5</v>
      </c>
      <c r="AQ74" s="658">
        <v>90.7</v>
      </c>
      <c r="AR74" s="658">
        <v>25.2</v>
      </c>
    </row>
    <row r="75" spans="1:44" ht="13.5" x14ac:dyDescent="0.2">
      <c r="A75" s="148" t="s">
        <v>452</v>
      </c>
      <c r="B75" s="142">
        <v>739</v>
      </c>
      <c r="C75" s="658">
        <v>9.5</v>
      </c>
      <c r="D75" s="658">
        <v>0.6</v>
      </c>
      <c r="E75" s="658">
        <v>0.4</v>
      </c>
      <c r="F75" s="658">
        <v>8</v>
      </c>
      <c r="G75" s="658">
        <v>6.8</v>
      </c>
      <c r="H75" s="658">
        <v>42.9</v>
      </c>
      <c r="I75" s="658">
        <v>10.7</v>
      </c>
      <c r="J75" s="658">
        <v>39.6</v>
      </c>
      <c r="K75" s="658" t="s">
        <v>675</v>
      </c>
      <c r="L75" s="658" t="s">
        <v>675</v>
      </c>
      <c r="M75" s="658">
        <v>31.8</v>
      </c>
      <c r="N75" s="658">
        <v>32</v>
      </c>
      <c r="O75" s="658">
        <v>17.8</v>
      </c>
      <c r="P75" s="658">
        <v>0.8</v>
      </c>
      <c r="Q75" s="658">
        <v>4.0999999999999996</v>
      </c>
      <c r="R75" s="658">
        <v>0.3</v>
      </c>
      <c r="S75" s="658">
        <v>0.1</v>
      </c>
      <c r="T75" s="658">
        <v>3.2</v>
      </c>
      <c r="U75" s="658">
        <v>2.1</v>
      </c>
      <c r="V75" s="658">
        <v>30.3</v>
      </c>
      <c r="W75" s="658">
        <v>6.7</v>
      </c>
      <c r="X75" s="658">
        <v>28.1</v>
      </c>
      <c r="Y75" s="658" t="s">
        <v>675</v>
      </c>
      <c r="Z75" s="658" t="s">
        <v>675</v>
      </c>
      <c r="AA75" s="658">
        <v>17.7</v>
      </c>
      <c r="AB75" s="658">
        <v>17.8</v>
      </c>
      <c r="AC75" s="658">
        <v>8.1999999999999993</v>
      </c>
      <c r="AD75" s="658">
        <v>0.2</v>
      </c>
      <c r="AE75" s="658">
        <v>8</v>
      </c>
      <c r="AF75" s="658">
        <v>0.5</v>
      </c>
      <c r="AG75" s="658">
        <v>0.3</v>
      </c>
      <c r="AH75" s="658">
        <v>6.7</v>
      </c>
      <c r="AI75" s="658">
        <v>5.5</v>
      </c>
      <c r="AJ75" s="658">
        <v>39.4</v>
      </c>
      <c r="AK75" s="658">
        <v>9.6</v>
      </c>
      <c r="AL75" s="658">
        <v>36.4</v>
      </c>
      <c r="AM75" s="658">
        <v>0</v>
      </c>
      <c r="AN75" s="658">
        <v>0</v>
      </c>
      <c r="AO75" s="658">
        <v>2793.9</v>
      </c>
      <c r="AP75" s="658">
        <v>28.1</v>
      </c>
      <c r="AQ75" s="658">
        <v>15.1</v>
      </c>
      <c r="AR75" s="658">
        <v>0.6</v>
      </c>
    </row>
    <row r="76" spans="1:44" ht="13.5" x14ac:dyDescent="0.2">
      <c r="A76" s="145" t="s">
        <v>453</v>
      </c>
      <c r="B76" s="142">
        <v>3776</v>
      </c>
      <c r="C76" s="658">
        <v>93.5</v>
      </c>
      <c r="D76" s="658">
        <v>60.5</v>
      </c>
      <c r="E76" s="658">
        <v>53.7</v>
      </c>
      <c r="F76" s="658">
        <v>91.8</v>
      </c>
      <c r="G76" s="658">
        <v>90.2</v>
      </c>
      <c r="H76" s="658">
        <v>98.1</v>
      </c>
      <c r="I76" s="658">
        <v>92.2</v>
      </c>
      <c r="J76" s="658">
        <v>97.7</v>
      </c>
      <c r="K76" s="658">
        <v>34.5</v>
      </c>
      <c r="L76" s="658">
        <v>19.600000000000001</v>
      </c>
      <c r="M76" s="658">
        <v>297.3</v>
      </c>
      <c r="N76" s="658">
        <v>347.5</v>
      </c>
      <c r="O76" s="658">
        <v>95.5</v>
      </c>
      <c r="P76" s="658">
        <v>57.1</v>
      </c>
      <c r="Q76" s="658">
        <v>96.1</v>
      </c>
      <c r="R76" s="658">
        <v>72</v>
      </c>
      <c r="S76" s="658">
        <v>64.2</v>
      </c>
      <c r="T76" s="658">
        <v>95</v>
      </c>
      <c r="U76" s="658">
        <v>93.1</v>
      </c>
      <c r="V76" s="658">
        <v>99</v>
      </c>
      <c r="W76" s="658">
        <v>95.6</v>
      </c>
      <c r="X76" s="658">
        <v>98.7</v>
      </c>
      <c r="Y76" s="658">
        <v>43.3</v>
      </c>
      <c r="Z76" s="658">
        <v>29.4</v>
      </c>
      <c r="AA76" s="658">
        <v>325.39999999999998</v>
      </c>
      <c r="AB76" s="658">
        <v>387.5</v>
      </c>
      <c r="AC76" s="658">
        <v>97.2</v>
      </c>
      <c r="AD76" s="658">
        <v>66.099999999999994</v>
      </c>
      <c r="AE76" s="658">
        <v>94.8</v>
      </c>
      <c r="AF76" s="658">
        <v>66.2</v>
      </c>
      <c r="AG76" s="658">
        <v>58.8</v>
      </c>
      <c r="AH76" s="658">
        <v>93.4</v>
      </c>
      <c r="AI76" s="658">
        <v>91.6</v>
      </c>
      <c r="AJ76" s="658">
        <v>98.5</v>
      </c>
      <c r="AK76" s="658">
        <v>93.9</v>
      </c>
      <c r="AL76" s="658">
        <v>98.2</v>
      </c>
      <c r="AM76" s="658">
        <v>38.799999999999997</v>
      </c>
      <c r="AN76" s="658">
        <v>24.4</v>
      </c>
      <c r="AO76" s="658">
        <v>31104.3</v>
      </c>
      <c r="AP76" s="658">
        <v>367.1</v>
      </c>
      <c r="AQ76" s="658">
        <v>96.3</v>
      </c>
      <c r="AR76" s="658">
        <v>61.5</v>
      </c>
    </row>
    <row r="77" spans="1:44" ht="36" x14ac:dyDescent="0.2">
      <c r="A77" s="161" t="s">
        <v>24</v>
      </c>
      <c r="B77" s="142">
        <v>427</v>
      </c>
      <c r="C77" s="658">
        <v>11.7</v>
      </c>
      <c r="D77" s="658">
        <v>1.6</v>
      </c>
      <c r="E77" s="658">
        <v>1</v>
      </c>
      <c r="F77" s="658">
        <v>9.6999999999999993</v>
      </c>
      <c r="G77" s="658">
        <v>7.6</v>
      </c>
      <c r="H77" s="658">
        <v>63.6</v>
      </c>
      <c r="I77" s="658">
        <v>20.8</v>
      </c>
      <c r="J77" s="658">
        <v>56.8</v>
      </c>
      <c r="K77" s="658">
        <v>0.3</v>
      </c>
      <c r="L77" s="658">
        <v>0.2</v>
      </c>
      <c r="M77" s="658">
        <v>48.3</v>
      </c>
      <c r="N77" s="658">
        <v>48.6</v>
      </c>
      <c r="O77" s="658">
        <v>26.2</v>
      </c>
      <c r="P77" s="658">
        <v>1.9</v>
      </c>
      <c r="Q77" s="658">
        <v>15.9</v>
      </c>
      <c r="R77" s="658">
        <v>3</v>
      </c>
      <c r="S77" s="658">
        <v>2.2999999999999998</v>
      </c>
      <c r="T77" s="658">
        <v>13.9</v>
      </c>
      <c r="U77" s="658">
        <v>11</v>
      </c>
      <c r="V77" s="658">
        <v>67.5</v>
      </c>
      <c r="W77" s="658">
        <v>28.1</v>
      </c>
      <c r="X77" s="658">
        <v>61.7</v>
      </c>
      <c r="Y77" s="658">
        <v>0.2</v>
      </c>
      <c r="Z77" s="658">
        <v>0.1</v>
      </c>
      <c r="AA77" s="658">
        <v>61.2</v>
      </c>
      <c r="AB77" s="658">
        <v>61.4</v>
      </c>
      <c r="AC77" s="658">
        <v>30.9</v>
      </c>
      <c r="AD77" s="658">
        <v>3.7</v>
      </c>
      <c r="AE77" s="658">
        <v>13.2</v>
      </c>
      <c r="AF77" s="658">
        <v>2.1</v>
      </c>
      <c r="AG77" s="658">
        <v>1.4</v>
      </c>
      <c r="AH77" s="658">
        <v>11.2</v>
      </c>
      <c r="AI77" s="658">
        <v>8.8000000000000007</v>
      </c>
      <c r="AJ77" s="658">
        <v>65</v>
      </c>
      <c r="AK77" s="658">
        <v>23.3</v>
      </c>
      <c r="AL77" s="658">
        <v>58.5</v>
      </c>
      <c r="AM77" s="658">
        <v>0.3</v>
      </c>
      <c r="AN77" s="658">
        <v>0.2</v>
      </c>
      <c r="AO77" s="658">
        <v>5287</v>
      </c>
      <c r="AP77" s="658">
        <v>53.1</v>
      </c>
      <c r="AQ77" s="658">
        <v>27.9</v>
      </c>
      <c r="AR77" s="658">
        <v>2.6</v>
      </c>
    </row>
    <row r="78" spans="1:44" ht="36" x14ac:dyDescent="0.2">
      <c r="A78" s="162" t="s">
        <v>25</v>
      </c>
      <c r="B78" s="142">
        <v>4203</v>
      </c>
      <c r="C78" s="658">
        <v>91.8</v>
      </c>
      <c r="D78" s="658">
        <v>59.3</v>
      </c>
      <c r="E78" s="658">
        <v>52.7</v>
      </c>
      <c r="F78" s="658">
        <v>90.2</v>
      </c>
      <c r="G78" s="658">
        <v>88.5</v>
      </c>
      <c r="H78" s="658">
        <v>97.4</v>
      </c>
      <c r="I78" s="658">
        <v>90.8</v>
      </c>
      <c r="J78" s="658">
        <v>96.9</v>
      </c>
      <c r="K78" s="658">
        <v>33.799999999999997</v>
      </c>
      <c r="L78" s="658">
        <v>19.2</v>
      </c>
      <c r="M78" s="658">
        <v>292.2</v>
      </c>
      <c r="N78" s="658">
        <v>341.5</v>
      </c>
      <c r="O78" s="658">
        <v>94.1</v>
      </c>
      <c r="P78" s="658">
        <v>56</v>
      </c>
      <c r="Q78" s="658">
        <v>95.2</v>
      </c>
      <c r="R78" s="658">
        <v>71.2</v>
      </c>
      <c r="S78" s="658">
        <v>63.4</v>
      </c>
      <c r="T78" s="658">
        <v>94</v>
      </c>
      <c r="U78" s="658">
        <v>92.1</v>
      </c>
      <c r="V78" s="658">
        <v>98.6</v>
      </c>
      <c r="W78" s="658">
        <v>94.8</v>
      </c>
      <c r="X78" s="658">
        <v>98.3</v>
      </c>
      <c r="Y78" s="658">
        <v>42.8</v>
      </c>
      <c r="Z78" s="658">
        <v>29.1</v>
      </c>
      <c r="AA78" s="658">
        <v>322.3</v>
      </c>
      <c r="AB78" s="658">
        <v>383.7</v>
      </c>
      <c r="AC78" s="658">
        <v>96.4</v>
      </c>
      <c r="AD78" s="658">
        <v>65.400000000000006</v>
      </c>
      <c r="AE78" s="658">
        <v>93.4</v>
      </c>
      <c r="AF78" s="658">
        <v>65.099999999999994</v>
      </c>
      <c r="AG78" s="658">
        <v>57.9</v>
      </c>
      <c r="AH78" s="658">
        <v>92.1</v>
      </c>
      <c r="AI78" s="658">
        <v>90.3</v>
      </c>
      <c r="AJ78" s="658">
        <v>98</v>
      </c>
      <c r="AK78" s="658">
        <v>92.7</v>
      </c>
      <c r="AL78" s="658">
        <v>97.6</v>
      </c>
      <c r="AM78" s="658">
        <v>38.200000000000003</v>
      </c>
      <c r="AN78" s="658">
        <v>24</v>
      </c>
      <c r="AO78" s="658">
        <v>30688.7</v>
      </c>
      <c r="AP78" s="658">
        <v>362</v>
      </c>
      <c r="AQ78" s="658">
        <v>95.2</v>
      </c>
      <c r="AR78" s="658">
        <v>60.6</v>
      </c>
    </row>
    <row r="79" spans="1:44" x14ac:dyDescent="0.2">
      <c r="A79" s="148" t="s">
        <v>26</v>
      </c>
      <c r="B79" s="142">
        <v>64</v>
      </c>
      <c r="C79" s="658">
        <v>22.2</v>
      </c>
      <c r="D79" s="658">
        <v>4.2</v>
      </c>
      <c r="E79" s="658">
        <v>2.8</v>
      </c>
      <c r="F79" s="658">
        <v>20.6</v>
      </c>
      <c r="G79" s="658">
        <v>17.5</v>
      </c>
      <c r="H79" s="658">
        <v>48.4</v>
      </c>
      <c r="I79" s="658">
        <v>23.6</v>
      </c>
      <c r="J79" s="658">
        <v>45.8</v>
      </c>
      <c r="K79" s="658">
        <v>1.4</v>
      </c>
      <c r="L79" s="658" t="s">
        <v>675</v>
      </c>
      <c r="M79" s="658">
        <v>58.1</v>
      </c>
      <c r="N79" s="658">
        <v>58.8</v>
      </c>
      <c r="O79" s="658">
        <v>21.5</v>
      </c>
      <c r="P79" s="658">
        <v>3.3</v>
      </c>
      <c r="Q79" s="658">
        <v>16.100000000000001</v>
      </c>
      <c r="R79" s="658">
        <v>2.8</v>
      </c>
      <c r="S79" s="658">
        <v>2.1</v>
      </c>
      <c r="T79" s="658">
        <v>16.100000000000001</v>
      </c>
      <c r="U79" s="658">
        <v>13.3</v>
      </c>
      <c r="V79" s="658">
        <v>42</v>
      </c>
      <c r="W79" s="658">
        <v>17.5</v>
      </c>
      <c r="X79" s="658">
        <v>40.6</v>
      </c>
      <c r="Y79" s="658">
        <v>2.1</v>
      </c>
      <c r="Z79" s="658" t="s">
        <v>675</v>
      </c>
      <c r="AA79" s="658">
        <v>49.6</v>
      </c>
      <c r="AB79" s="658">
        <v>50.5</v>
      </c>
      <c r="AC79" s="658">
        <v>20.3</v>
      </c>
      <c r="AD79" s="658">
        <v>2.1</v>
      </c>
      <c r="AE79" s="658">
        <v>20.7</v>
      </c>
      <c r="AF79" s="658">
        <v>3.9</v>
      </c>
      <c r="AG79" s="658">
        <v>2.6</v>
      </c>
      <c r="AH79" s="658">
        <v>19.399999999999999</v>
      </c>
      <c r="AI79" s="658">
        <v>16.5</v>
      </c>
      <c r="AJ79" s="658">
        <v>46.8</v>
      </c>
      <c r="AK79" s="658">
        <v>22.1</v>
      </c>
      <c r="AL79" s="658">
        <v>44.5</v>
      </c>
      <c r="AM79" s="658">
        <v>1.6</v>
      </c>
      <c r="AN79" s="658">
        <v>0.7</v>
      </c>
      <c r="AO79" s="658">
        <v>5594.9</v>
      </c>
      <c r="AP79" s="658">
        <v>56.7</v>
      </c>
      <c r="AQ79" s="658">
        <v>21.2</v>
      </c>
      <c r="AR79" s="658">
        <v>3</v>
      </c>
    </row>
    <row r="80" spans="1:44" x14ac:dyDescent="0.2">
      <c r="A80" s="148" t="s">
        <v>27</v>
      </c>
      <c r="B80" s="142">
        <v>857</v>
      </c>
      <c r="C80" s="658">
        <v>59.3</v>
      </c>
      <c r="D80" s="658">
        <v>50.6</v>
      </c>
      <c r="E80" s="658">
        <v>23.8</v>
      </c>
      <c r="F80" s="658">
        <v>59.1</v>
      </c>
      <c r="G80" s="658">
        <v>30.3</v>
      </c>
      <c r="H80" s="658">
        <v>94.5</v>
      </c>
      <c r="I80" s="658">
        <v>92.5</v>
      </c>
      <c r="J80" s="658">
        <v>94.4</v>
      </c>
      <c r="K80" s="658">
        <v>13.1</v>
      </c>
      <c r="L80" s="658">
        <v>9.1</v>
      </c>
      <c r="M80" s="658">
        <v>249.9</v>
      </c>
      <c r="N80" s="658">
        <v>265.3</v>
      </c>
      <c r="O80" s="658">
        <v>31</v>
      </c>
      <c r="P80" s="658">
        <v>24.5</v>
      </c>
      <c r="Q80" s="658">
        <v>73.099999999999994</v>
      </c>
      <c r="R80" s="658">
        <v>67.400000000000006</v>
      </c>
      <c r="S80" s="658">
        <v>35.9</v>
      </c>
      <c r="T80" s="658">
        <v>73.099999999999994</v>
      </c>
      <c r="U80" s="658">
        <v>41.4</v>
      </c>
      <c r="V80" s="658">
        <v>95.9</v>
      </c>
      <c r="W80" s="658">
        <v>94.9</v>
      </c>
      <c r="X80" s="658">
        <v>95.9</v>
      </c>
      <c r="Y80" s="658">
        <v>21.6</v>
      </c>
      <c r="Z80" s="658">
        <v>17.899999999999999</v>
      </c>
      <c r="AA80" s="658">
        <v>296.60000000000002</v>
      </c>
      <c r="AB80" s="658">
        <v>323.3</v>
      </c>
      <c r="AC80" s="658">
        <v>41.8</v>
      </c>
      <c r="AD80" s="658">
        <v>36.299999999999997</v>
      </c>
      <c r="AE80" s="658">
        <v>66.099999999999994</v>
      </c>
      <c r="AF80" s="658">
        <v>58.9</v>
      </c>
      <c r="AG80" s="658">
        <v>29.8</v>
      </c>
      <c r="AH80" s="658">
        <v>66</v>
      </c>
      <c r="AI80" s="658">
        <v>35.700000000000003</v>
      </c>
      <c r="AJ80" s="658">
        <v>95.2</v>
      </c>
      <c r="AK80" s="658">
        <v>93.7</v>
      </c>
      <c r="AL80" s="658">
        <v>95.1</v>
      </c>
      <c r="AM80" s="658">
        <v>17.3</v>
      </c>
      <c r="AN80" s="658">
        <v>13.4</v>
      </c>
      <c r="AO80" s="658">
        <v>27291</v>
      </c>
      <c r="AP80" s="658">
        <v>293.8</v>
      </c>
      <c r="AQ80" s="658">
        <v>36.299999999999997</v>
      </c>
      <c r="AR80" s="658">
        <v>30.3</v>
      </c>
    </row>
    <row r="81" spans="1:44" x14ac:dyDescent="0.2">
      <c r="A81" s="148" t="s">
        <v>28</v>
      </c>
      <c r="B81" s="142">
        <v>223</v>
      </c>
      <c r="C81" s="658">
        <v>14.1</v>
      </c>
      <c r="D81" s="658">
        <v>4.4000000000000004</v>
      </c>
      <c r="E81" s="658">
        <v>1.9</v>
      </c>
      <c r="F81" s="658">
        <v>13.1</v>
      </c>
      <c r="G81" s="658">
        <v>9.4</v>
      </c>
      <c r="H81" s="658">
        <v>47.4</v>
      </c>
      <c r="I81" s="658">
        <v>21.2</v>
      </c>
      <c r="J81" s="658">
        <v>43.9</v>
      </c>
      <c r="K81" s="658" t="s">
        <v>675</v>
      </c>
      <c r="L81" s="658">
        <v>0</v>
      </c>
      <c r="M81" s="658">
        <v>51.6</v>
      </c>
      <c r="N81" s="658">
        <v>51.8</v>
      </c>
      <c r="O81" s="658">
        <v>21.8</v>
      </c>
      <c r="P81" s="658">
        <v>2.7</v>
      </c>
      <c r="Q81" s="658">
        <v>14</v>
      </c>
      <c r="R81" s="658">
        <v>2.9</v>
      </c>
      <c r="S81" s="658">
        <v>2.4</v>
      </c>
      <c r="T81" s="658">
        <v>13.1</v>
      </c>
      <c r="U81" s="658">
        <v>9.1</v>
      </c>
      <c r="V81" s="658">
        <v>47.2</v>
      </c>
      <c r="W81" s="658">
        <v>19.100000000000001</v>
      </c>
      <c r="X81" s="658">
        <v>44.3</v>
      </c>
      <c r="Y81" s="658" t="s">
        <v>675</v>
      </c>
      <c r="Z81" s="658">
        <v>0</v>
      </c>
      <c r="AA81" s="658">
        <v>48.2</v>
      </c>
      <c r="AB81" s="658">
        <v>48.2</v>
      </c>
      <c r="AC81" s="658">
        <v>23.6</v>
      </c>
      <c r="AD81" s="658">
        <v>3.3</v>
      </c>
      <c r="AE81" s="658">
        <v>14.1</v>
      </c>
      <c r="AF81" s="658">
        <v>4.0999999999999996</v>
      </c>
      <c r="AG81" s="658">
        <v>2</v>
      </c>
      <c r="AH81" s="658">
        <v>13.1</v>
      </c>
      <c r="AI81" s="658">
        <v>9.4</v>
      </c>
      <c r="AJ81" s="658">
        <v>47.3</v>
      </c>
      <c r="AK81" s="658">
        <v>20.7</v>
      </c>
      <c r="AL81" s="658">
        <v>44</v>
      </c>
      <c r="AM81" s="658" t="s">
        <v>675</v>
      </c>
      <c r="AN81" s="658">
        <v>0</v>
      </c>
      <c r="AO81" s="658">
        <v>5079.8</v>
      </c>
      <c r="AP81" s="658">
        <v>50.9</v>
      </c>
      <c r="AQ81" s="658">
        <v>22.3</v>
      </c>
      <c r="AR81" s="658">
        <v>2.8</v>
      </c>
    </row>
    <row r="82" spans="1:44" ht="13.5" x14ac:dyDescent="0.2">
      <c r="A82" s="145" t="s">
        <v>454</v>
      </c>
      <c r="B82" s="142">
        <v>1144</v>
      </c>
      <c r="C82" s="658">
        <v>55.6</v>
      </c>
      <c r="D82" s="658">
        <v>46.7</v>
      </c>
      <c r="E82" s="658">
        <v>22</v>
      </c>
      <c r="F82" s="658">
        <v>55.3</v>
      </c>
      <c r="G82" s="658">
        <v>28.6</v>
      </c>
      <c r="H82" s="658">
        <v>90.5</v>
      </c>
      <c r="I82" s="658">
        <v>86.5</v>
      </c>
      <c r="J82" s="658">
        <v>90.2</v>
      </c>
      <c r="K82" s="658">
        <v>12</v>
      </c>
      <c r="L82" s="658">
        <v>8.4</v>
      </c>
      <c r="M82" s="658">
        <v>233.3</v>
      </c>
      <c r="N82" s="658">
        <v>247.4</v>
      </c>
      <c r="O82" s="658">
        <v>30.2</v>
      </c>
      <c r="P82" s="658">
        <v>22.6</v>
      </c>
      <c r="Q82" s="658">
        <v>71.400000000000006</v>
      </c>
      <c r="R82" s="658">
        <v>65.599999999999994</v>
      </c>
      <c r="S82" s="658">
        <v>34.9</v>
      </c>
      <c r="T82" s="658">
        <v>71.400000000000006</v>
      </c>
      <c r="U82" s="658">
        <v>40.5</v>
      </c>
      <c r="V82" s="658">
        <v>94.5</v>
      </c>
      <c r="W82" s="658">
        <v>92.7</v>
      </c>
      <c r="X82" s="658">
        <v>94.4</v>
      </c>
      <c r="Y82" s="658">
        <v>21</v>
      </c>
      <c r="Z82" s="658">
        <v>17.399999999999999</v>
      </c>
      <c r="AA82" s="658">
        <v>289.5</v>
      </c>
      <c r="AB82" s="658">
        <v>315.39999999999998</v>
      </c>
      <c r="AC82" s="658">
        <v>41.3</v>
      </c>
      <c r="AD82" s="658">
        <v>35.299999999999997</v>
      </c>
      <c r="AE82" s="658">
        <v>63.2</v>
      </c>
      <c r="AF82" s="658">
        <v>55.7</v>
      </c>
      <c r="AG82" s="658">
        <v>28.2</v>
      </c>
      <c r="AH82" s="658">
        <v>63</v>
      </c>
      <c r="AI82" s="658">
        <v>34.299999999999997</v>
      </c>
      <c r="AJ82" s="658">
        <v>92.4</v>
      </c>
      <c r="AK82" s="658">
        <v>89.5</v>
      </c>
      <c r="AL82" s="658">
        <v>92.2</v>
      </c>
      <c r="AM82" s="658">
        <v>16.3</v>
      </c>
      <c r="AN82" s="658">
        <v>12.7</v>
      </c>
      <c r="AO82" s="658">
        <v>26014.7</v>
      </c>
      <c r="AP82" s="658">
        <v>279.89999999999998</v>
      </c>
      <c r="AQ82" s="658">
        <v>35.5</v>
      </c>
      <c r="AR82" s="658">
        <v>28.7</v>
      </c>
    </row>
    <row r="83" spans="1:44" x14ac:dyDescent="0.2">
      <c r="A83" s="145" t="s">
        <v>29</v>
      </c>
      <c r="B83" s="142">
        <v>1026</v>
      </c>
      <c r="C83" s="658">
        <v>10.9</v>
      </c>
      <c r="D83" s="658">
        <v>1.5</v>
      </c>
      <c r="E83" s="658">
        <v>0.8</v>
      </c>
      <c r="F83" s="658">
        <v>9.5</v>
      </c>
      <c r="G83" s="658">
        <v>7.7</v>
      </c>
      <c r="H83" s="658">
        <v>44</v>
      </c>
      <c r="I83" s="658">
        <v>13.2</v>
      </c>
      <c r="J83" s="658">
        <v>40.700000000000003</v>
      </c>
      <c r="K83" s="658">
        <v>0.1</v>
      </c>
      <c r="L83" s="658">
        <v>0</v>
      </c>
      <c r="M83" s="658">
        <v>36.700000000000003</v>
      </c>
      <c r="N83" s="658">
        <v>36.9</v>
      </c>
      <c r="O83" s="658">
        <v>18.7</v>
      </c>
      <c r="P83" s="658">
        <v>1.3</v>
      </c>
      <c r="Q83" s="658">
        <v>6.2</v>
      </c>
      <c r="R83" s="658">
        <v>0.8</v>
      </c>
      <c r="S83" s="658">
        <v>0.6</v>
      </c>
      <c r="T83" s="658">
        <v>5.3</v>
      </c>
      <c r="U83" s="658">
        <v>3.6</v>
      </c>
      <c r="V83" s="658">
        <v>33.4</v>
      </c>
      <c r="W83" s="658">
        <v>9.1</v>
      </c>
      <c r="X83" s="658">
        <v>31.2</v>
      </c>
      <c r="Y83" s="658">
        <v>0.1</v>
      </c>
      <c r="Z83" s="658">
        <v>0.1</v>
      </c>
      <c r="AA83" s="658">
        <v>23.9</v>
      </c>
      <c r="AB83" s="658">
        <v>23.9</v>
      </c>
      <c r="AC83" s="658">
        <v>11.1</v>
      </c>
      <c r="AD83" s="658">
        <v>0.8</v>
      </c>
      <c r="AE83" s="658">
        <v>9.6</v>
      </c>
      <c r="AF83" s="658">
        <v>1.3</v>
      </c>
      <c r="AG83" s="658">
        <v>0.7</v>
      </c>
      <c r="AH83" s="658">
        <v>8.4</v>
      </c>
      <c r="AI83" s="658">
        <v>6.6</v>
      </c>
      <c r="AJ83" s="658">
        <v>41.2</v>
      </c>
      <c r="AK83" s="658">
        <v>12.1</v>
      </c>
      <c r="AL83" s="658">
        <v>38.200000000000003</v>
      </c>
      <c r="AM83" s="658">
        <v>0.1</v>
      </c>
      <c r="AN83" s="658">
        <v>0.1</v>
      </c>
      <c r="AO83" s="658">
        <v>3330.1</v>
      </c>
      <c r="AP83" s="658">
        <v>33.5</v>
      </c>
      <c r="AQ83" s="658">
        <v>16.7</v>
      </c>
      <c r="AR83" s="658">
        <v>1.1000000000000001</v>
      </c>
    </row>
    <row r="84" spans="1:44" x14ac:dyDescent="0.2">
      <c r="A84" s="145" t="s">
        <v>30</v>
      </c>
      <c r="B84" s="142">
        <v>5356</v>
      </c>
      <c r="C84" s="658">
        <v>88.8</v>
      </c>
      <c r="D84" s="658">
        <v>58.3</v>
      </c>
      <c r="E84" s="658">
        <v>50.1</v>
      </c>
      <c r="F84" s="658">
        <v>87.3</v>
      </c>
      <c r="G84" s="658">
        <v>83.5</v>
      </c>
      <c r="H84" s="658">
        <v>97.5</v>
      </c>
      <c r="I84" s="658">
        <v>90.7</v>
      </c>
      <c r="J84" s="658">
        <v>96.9</v>
      </c>
      <c r="K84" s="658">
        <v>32</v>
      </c>
      <c r="L84" s="658">
        <v>18.3</v>
      </c>
      <c r="M84" s="658">
        <v>287.7</v>
      </c>
      <c r="N84" s="658">
        <v>334</v>
      </c>
      <c r="O84" s="658">
        <v>88.8</v>
      </c>
      <c r="P84" s="658">
        <v>53.2</v>
      </c>
      <c r="Q84" s="658">
        <v>93.3</v>
      </c>
      <c r="R84" s="658">
        <v>70.8</v>
      </c>
      <c r="S84" s="658">
        <v>61.1</v>
      </c>
      <c r="T84" s="658">
        <v>92.3</v>
      </c>
      <c r="U84" s="658">
        <v>88</v>
      </c>
      <c r="V84" s="658">
        <v>98.9</v>
      </c>
      <c r="W84" s="658">
        <v>95</v>
      </c>
      <c r="X84" s="658">
        <v>98.6</v>
      </c>
      <c r="Y84" s="658">
        <v>41.1</v>
      </c>
      <c r="Z84" s="658">
        <v>28.1</v>
      </c>
      <c r="AA84" s="658">
        <v>320.10000000000002</v>
      </c>
      <c r="AB84" s="658">
        <v>378.6</v>
      </c>
      <c r="AC84" s="658">
        <v>92.1</v>
      </c>
      <c r="AD84" s="658">
        <v>63</v>
      </c>
      <c r="AE84" s="658">
        <v>91</v>
      </c>
      <c r="AF84" s="658">
        <v>64.400000000000006</v>
      </c>
      <c r="AG84" s="658">
        <v>55.5</v>
      </c>
      <c r="AH84" s="658">
        <v>89.7</v>
      </c>
      <c r="AI84" s="658">
        <v>85.7</v>
      </c>
      <c r="AJ84" s="658">
        <v>98.2</v>
      </c>
      <c r="AK84" s="658">
        <v>92.8</v>
      </c>
      <c r="AL84" s="658">
        <v>97.7</v>
      </c>
      <c r="AM84" s="658">
        <v>36.4</v>
      </c>
      <c r="AN84" s="658">
        <v>23.1</v>
      </c>
      <c r="AO84" s="658">
        <v>30347</v>
      </c>
      <c r="AP84" s="658">
        <v>355.7</v>
      </c>
      <c r="AQ84" s="658">
        <v>90.4</v>
      </c>
      <c r="AR84" s="658">
        <v>58</v>
      </c>
    </row>
    <row r="85" spans="1:44" x14ac:dyDescent="0.2">
      <c r="A85" s="152" t="s">
        <v>36</v>
      </c>
      <c r="B85" s="142">
        <v>2749</v>
      </c>
      <c r="C85" s="658">
        <v>95.5</v>
      </c>
      <c r="D85" s="658">
        <v>60.8</v>
      </c>
      <c r="E85" s="658">
        <v>53.6</v>
      </c>
      <c r="F85" s="658">
        <v>93.8</v>
      </c>
      <c r="G85" s="658">
        <v>92.1</v>
      </c>
      <c r="H85" s="658">
        <v>99.5</v>
      </c>
      <c r="I85" s="658">
        <v>94.2</v>
      </c>
      <c r="J85" s="658">
        <v>99.2</v>
      </c>
      <c r="K85" s="658">
        <v>34</v>
      </c>
      <c r="L85" s="658">
        <v>18.5</v>
      </c>
      <c r="M85" s="658">
        <v>300.39999999999998</v>
      </c>
      <c r="N85" s="658">
        <v>349.2</v>
      </c>
      <c r="O85" s="658">
        <v>97.5</v>
      </c>
      <c r="P85" s="658">
        <v>57.2</v>
      </c>
      <c r="Q85" s="658">
        <v>96.9</v>
      </c>
      <c r="R85" s="658">
        <v>71.8</v>
      </c>
      <c r="S85" s="658">
        <v>63.6</v>
      </c>
      <c r="T85" s="658">
        <v>95.7</v>
      </c>
      <c r="U85" s="658">
        <v>93.8</v>
      </c>
      <c r="V85" s="658">
        <v>99.6</v>
      </c>
      <c r="W85" s="658">
        <v>96.4</v>
      </c>
      <c r="X85" s="658">
        <v>99.4</v>
      </c>
      <c r="Y85" s="658">
        <v>42.6</v>
      </c>
      <c r="Z85" s="658">
        <v>28.1</v>
      </c>
      <c r="AA85" s="658">
        <v>325.2</v>
      </c>
      <c r="AB85" s="658">
        <v>385.2</v>
      </c>
      <c r="AC85" s="658">
        <v>98.1</v>
      </c>
      <c r="AD85" s="658">
        <v>65.7</v>
      </c>
      <c r="AE85" s="658">
        <v>96.2</v>
      </c>
      <c r="AF85" s="658">
        <v>66.2</v>
      </c>
      <c r="AG85" s="658">
        <v>58.5</v>
      </c>
      <c r="AH85" s="658">
        <v>94.8</v>
      </c>
      <c r="AI85" s="658">
        <v>93</v>
      </c>
      <c r="AJ85" s="658">
        <v>99.6</v>
      </c>
      <c r="AK85" s="658">
        <v>95.2</v>
      </c>
      <c r="AL85" s="658">
        <v>99.3</v>
      </c>
      <c r="AM85" s="658">
        <v>38.200000000000003</v>
      </c>
      <c r="AN85" s="658">
        <v>23.2</v>
      </c>
      <c r="AO85" s="658">
        <v>31263.1</v>
      </c>
      <c r="AP85" s="658">
        <v>367</v>
      </c>
      <c r="AQ85" s="658">
        <v>97.8</v>
      </c>
      <c r="AR85" s="658">
        <v>61.4</v>
      </c>
    </row>
    <row r="86" spans="1:44" x14ac:dyDescent="0.2">
      <c r="A86" s="153" t="s">
        <v>37</v>
      </c>
      <c r="B86" s="142">
        <v>163</v>
      </c>
      <c r="C86" s="658">
        <v>99.9</v>
      </c>
      <c r="D86" s="658">
        <v>98.6</v>
      </c>
      <c r="E86" s="658">
        <v>96.1</v>
      </c>
      <c r="F86" s="658">
        <v>99.9</v>
      </c>
      <c r="G86" s="658">
        <v>99</v>
      </c>
      <c r="H86" s="658">
        <v>100</v>
      </c>
      <c r="I86" s="658">
        <v>99.9</v>
      </c>
      <c r="J86" s="658">
        <v>100</v>
      </c>
      <c r="K86" s="658">
        <v>76.5</v>
      </c>
      <c r="L86" s="658">
        <v>66</v>
      </c>
      <c r="M86" s="658">
        <v>407.9</v>
      </c>
      <c r="N86" s="658">
        <v>534.6</v>
      </c>
      <c r="O86" s="658">
        <v>99</v>
      </c>
      <c r="P86" s="658">
        <v>96.6</v>
      </c>
      <c r="Q86" s="658">
        <v>99.7</v>
      </c>
      <c r="R86" s="658">
        <v>99.2</v>
      </c>
      <c r="S86" s="658">
        <v>97.8</v>
      </c>
      <c r="T86" s="658">
        <v>99.7</v>
      </c>
      <c r="U86" s="658">
        <v>99</v>
      </c>
      <c r="V86" s="658">
        <v>99.9</v>
      </c>
      <c r="W86" s="658">
        <v>99.9</v>
      </c>
      <c r="X86" s="658">
        <v>99.9</v>
      </c>
      <c r="Y86" s="658">
        <v>83</v>
      </c>
      <c r="Z86" s="658">
        <v>77.099999999999994</v>
      </c>
      <c r="AA86" s="658">
        <v>417</v>
      </c>
      <c r="AB86" s="658">
        <v>547.9</v>
      </c>
      <c r="AC86" s="658">
        <v>99.1</v>
      </c>
      <c r="AD86" s="658">
        <v>98.1</v>
      </c>
      <c r="AE86" s="658">
        <v>99.8</v>
      </c>
      <c r="AF86" s="658">
        <v>98.9</v>
      </c>
      <c r="AG86" s="658">
        <v>97</v>
      </c>
      <c r="AH86" s="658">
        <v>99.8</v>
      </c>
      <c r="AI86" s="658">
        <v>99</v>
      </c>
      <c r="AJ86" s="658">
        <v>100</v>
      </c>
      <c r="AK86" s="658">
        <v>99.9</v>
      </c>
      <c r="AL86" s="658">
        <v>100</v>
      </c>
      <c r="AM86" s="658">
        <v>79.7</v>
      </c>
      <c r="AN86" s="658">
        <v>71.5</v>
      </c>
      <c r="AO86" s="658">
        <v>41242</v>
      </c>
      <c r="AP86" s="658">
        <v>541.20000000000005</v>
      </c>
      <c r="AQ86" s="658">
        <v>99.1</v>
      </c>
      <c r="AR86" s="658">
        <v>97.3</v>
      </c>
    </row>
    <row r="87" spans="1:44" x14ac:dyDescent="0.2">
      <c r="A87" s="153" t="s">
        <v>38</v>
      </c>
      <c r="B87" s="142">
        <v>125</v>
      </c>
      <c r="C87" s="658">
        <v>95.8</v>
      </c>
      <c r="D87" s="658">
        <v>54.5</v>
      </c>
      <c r="E87" s="658">
        <v>48.2</v>
      </c>
      <c r="F87" s="658">
        <v>93.6</v>
      </c>
      <c r="G87" s="658">
        <v>91.9</v>
      </c>
      <c r="H87" s="658">
        <v>99.6</v>
      </c>
      <c r="I87" s="658">
        <v>93.5</v>
      </c>
      <c r="J87" s="658">
        <v>99.4</v>
      </c>
      <c r="K87" s="658">
        <v>23</v>
      </c>
      <c r="L87" s="658">
        <v>10.3</v>
      </c>
      <c r="M87" s="658">
        <v>286.3</v>
      </c>
      <c r="N87" s="658">
        <v>324.10000000000002</v>
      </c>
      <c r="O87" s="658">
        <v>97.7</v>
      </c>
      <c r="P87" s="658">
        <v>52.3</v>
      </c>
      <c r="Q87" s="658">
        <v>97.1</v>
      </c>
      <c r="R87" s="658">
        <v>66.8</v>
      </c>
      <c r="S87" s="658">
        <v>57.2</v>
      </c>
      <c r="T87" s="658">
        <v>95.9</v>
      </c>
      <c r="U87" s="658">
        <v>93.8</v>
      </c>
      <c r="V87" s="658">
        <v>99.6</v>
      </c>
      <c r="W87" s="658">
        <v>96.1</v>
      </c>
      <c r="X87" s="658">
        <v>99.4</v>
      </c>
      <c r="Y87" s="658">
        <v>30.7</v>
      </c>
      <c r="Z87" s="658">
        <v>17</v>
      </c>
      <c r="AA87" s="658">
        <v>312.8</v>
      </c>
      <c r="AB87" s="658">
        <v>365.4</v>
      </c>
      <c r="AC87" s="658">
        <v>98.2</v>
      </c>
      <c r="AD87" s="658">
        <v>59.7</v>
      </c>
      <c r="AE87" s="658">
        <v>96.5</v>
      </c>
      <c r="AF87" s="658">
        <v>60.8</v>
      </c>
      <c r="AG87" s="658">
        <v>52.7</v>
      </c>
      <c r="AH87" s="658">
        <v>94.8</v>
      </c>
      <c r="AI87" s="658">
        <v>92.9</v>
      </c>
      <c r="AJ87" s="658">
        <v>99.6</v>
      </c>
      <c r="AK87" s="658">
        <v>94.8</v>
      </c>
      <c r="AL87" s="658">
        <v>99.4</v>
      </c>
      <c r="AM87" s="658">
        <v>26.9</v>
      </c>
      <c r="AN87" s="658">
        <v>13.7</v>
      </c>
      <c r="AO87" s="658">
        <v>29972.1</v>
      </c>
      <c r="AP87" s="658">
        <v>345</v>
      </c>
      <c r="AQ87" s="658">
        <v>97.9</v>
      </c>
      <c r="AR87" s="658">
        <v>56.1</v>
      </c>
    </row>
    <row r="88" spans="1:44" x14ac:dyDescent="0.2">
      <c r="A88" s="153" t="s">
        <v>23</v>
      </c>
      <c r="B88" s="142">
        <v>3037</v>
      </c>
      <c r="C88" s="658">
        <v>95.7</v>
      </c>
      <c r="D88" s="658">
        <v>62.1</v>
      </c>
      <c r="E88" s="658">
        <v>55.1</v>
      </c>
      <c r="F88" s="658">
        <v>94.1</v>
      </c>
      <c r="G88" s="658">
        <v>92.4</v>
      </c>
      <c r="H88" s="658">
        <v>99.5</v>
      </c>
      <c r="I88" s="658">
        <v>94.4</v>
      </c>
      <c r="J88" s="658">
        <v>99.2</v>
      </c>
      <c r="K88" s="658">
        <v>35.4</v>
      </c>
      <c r="L88" s="658">
        <v>20.2</v>
      </c>
      <c r="M88" s="658">
        <v>304.3</v>
      </c>
      <c r="N88" s="658">
        <v>355.9</v>
      </c>
      <c r="O88" s="658">
        <v>97.5</v>
      </c>
      <c r="P88" s="658">
        <v>58.6</v>
      </c>
      <c r="Q88" s="658">
        <v>97</v>
      </c>
      <c r="R88" s="658">
        <v>72.8</v>
      </c>
      <c r="S88" s="658">
        <v>64.8</v>
      </c>
      <c r="T88" s="658">
        <v>95.9</v>
      </c>
      <c r="U88" s="658">
        <v>94</v>
      </c>
      <c r="V88" s="658">
        <v>99.7</v>
      </c>
      <c r="W88" s="658">
        <v>96.5</v>
      </c>
      <c r="X88" s="658">
        <v>99.5</v>
      </c>
      <c r="Y88" s="658">
        <v>43.8</v>
      </c>
      <c r="Z88" s="658">
        <v>29.7</v>
      </c>
      <c r="AA88" s="658">
        <v>328.5</v>
      </c>
      <c r="AB88" s="658">
        <v>391.3</v>
      </c>
      <c r="AC88" s="658">
        <v>98.1</v>
      </c>
      <c r="AD88" s="658">
        <v>66.8</v>
      </c>
      <c r="AE88" s="658">
        <v>96.4</v>
      </c>
      <c r="AF88" s="658">
        <v>67.400000000000006</v>
      </c>
      <c r="AG88" s="658">
        <v>59.9</v>
      </c>
      <c r="AH88" s="658">
        <v>95</v>
      </c>
      <c r="AI88" s="658">
        <v>93.2</v>
      </c>
      <c r="AJ88" s="658">
        <v>99.6</v>
      </c>
      <c r="AK88" s="658">
        <v>95.4</v>
      </c>
      <c r="AL88" s="658">
        <v>99.4</v>
      </c>
      <c r="AM88" s="658">
        <v>39.5</v>
      </c>
      <c r="AN88" s="658">
        <v>24.9</v>
      </c>
      <c r="AO88" s="658">
        <v>31628.6</v>
      </c>
      <c r="AP88" s="658">
        <v>373.4</v>
      </c>
      <c r="AQ88" s="658">
        <v>97.8</v>
      </c>
      <c r="AR88" s="658">
        <v>62.6</v>
      </c>
    </row>
    <row r="89" spans="1:44" x14ac:dyDescent="0.2">
      <c r="A89" s="153" t="s">
        <v>73</v>
      </c>
      <c r="B89" s="142">
        <v>3037</v>
      </c>
      <c r="C89" s="658">
        <v>95.7</v>
      </c>
      <c r="D89" s="658">
        <v>62.1</v>
      </c>
      <c r="E89" s="658">
        <v>55.1</v>
      </c>
      <c r="F89" s="658">
        <v>94.1</v>
      </c>
      <c r="G89" s="658">
        <v>92.4</v>
      </c>
      <c r="H89" s="658">
        <v>99.5</v>
      </c>
      <c r="I89" s="658">
        <v>94.4</v>
      </c>
      <c r="J89" s="658">
        <v>99.2</v>
      </c>
      <c r="K89" s="658">
        <v>35.4</v>
      </c>
      <c r="L89" s="658">
        <v>20.2</v>
      </c>
      <c r="M89" s="658">
        <v>304.3</v>
      </c>
      <c r="N89" s="658">
        <v>355.9</v>
      </c>
      <c r="O89" s="658">
        <v>97.5</v>
      </c>
      <c r="P89" s="658">
        <v>58.6</v>
      </c>
      <c r="Q89" s="658">
        <v>97</v>
      </c>
      <c r="R89" s="658">
        <v>72.8</v>
      </c>
      <c r="S89" s="658">
        <v>64.8</v>
      </c>
      <c r="T89" s="658">
        <v>95.9</v>
      </c>
      <c r="U89" s="658">
        <v>94</v>
      </c>
      <c r="V89" s="658">
        <v>99.7</v>
      </c>
      <c r="W89" s="658">
        <v>96.5</v>
      </c>
      <c r="X89" s="658">
        <v>99.5</v>
      </c>
      <c r="Y89" s="658">
        <v>43.8</v>
      </c>
      <c r="Z89" s="658">
        <v>29.7</v>
      </c>
      <c r="AA89" s="658">
        <v>328.5</v>
      </c>
      <c r="AB89" s="658">
        <v>391.3</v>
      </c>
      <c r="AC89" s="658">
        <v>98.1</v>
      </c>
      <c r="AD89" s="658">
        <v>66.8</v>
      </c>
      <c r="AE89" s="658">
        <v>96.4</v>
      </c>
      <c r="AF89" s="658">
        <v>67.400000000000006</v>
      </c>
      <c r="AG89" s="658">
        <v>59.9</v>
      </c>
      <c r="AH89" s="658">
        <v>95</v>
      </c>
      <c r="AI89" s="658">
        <v>93.2</v>
      </c>
      <c r="AJ89" s="658">
        <v>99.6</v>
      </c>
      <c r="AK89" s="658">
        <v>95.4</v>
      </c>
      <c r="AL89" s="658">
        <v>99.4</v>
      </c>
      <c r="AM89" s="658">
        <v>39.5</v>
      </c>
      <c r="AN89" s="658">
        <v>24.9</v>
      </c>
      <c r="AO89" s="658">
        <v>31628.6</v>
      </c>
      <c r="AP89" s="658">
        <v>373.4</v>
      </c>
      <c r="AQ89" s="658">
        <v>97.8</v>
      </c>
      <c r="AR89" s="658">
        <v>62.6</v>
      </c>
    </row>
    <row r="93" spans="1:44" x14ac:dyDescent="0.2">
      <c r="A93" s="566"/>
    </row>
    <row r="95" spans="1:44" ht="15.75" x14ac:dyDescent="0.25">
      <c r="A95" s="203" t="s">
        <v>456</v>
      </c>
    </row>
    <row r="96" spans="1:44" ht="15.75" x14ac:dyDescent="0.25">
      <c r="A96" s="203"/>
    </row>
    <row r="97" spans="1:44" x14ac:dyDescent="0.2">
      <c r="A97" s="140">
        <v>1</v>
      </c>
      <c r="B97" s="140">
        <v>2</v>
      </c>
      <c r="C97" s="140">
        <v>3</v>
      </c>
      <c r="D97" s="140">
        <v>4</v>
      </c>
      <c r="E97" s="140">
        <v>5</v>
      </c>
      <c r="F97" s="140">
        <v>6</v>
      </c>
      <c r="G97" s="140">
        <v>7</v>
      </c>
      <c r="H97" s="140">
        <v>8</v>
      </c>
      <c r="I97" s="140">
        <v>9</v>
      </c>
      <c r="J97" s="140">
        <v>10</v>
      </c>
      <c r="K97" s="140">
        <v>11</v>
      </c>
      <c r="L97" s="140">
        <v>12</v>
      </c>
      <c r="M97" s="140">
        <v>13</v>
      </c>
      <c r="N97" s="140">
        <v>14</v>
      </c>
      <c r="O97" s="140">
        <v>15</v>
      </c>
      <c r="P97" s="140">
        <v>16</v>
      </c>
      <c r="Q97" s="140">
        <v>17</v>
      </c>
      <c r="R97" s="140">
        <v>18</v>
      </c>
      <c r="S97" s="140">
        <v>19</v>
      </c>
      <c r="T97" s="140">
        <v>20</v>
      </c>
      <c r="U97" s="140">
        <v>21</v>
      </c>
      <c r="V97" s="140">
        <v>22</v>
      </c>
      <c r="W97" s="140">
        <v>23</v>
      </c>
      <c r="X97" s="140">
        <v>24</v>
      </c>
      <c r="Y97" s="140">
        <v>25</v>
      </c>
      <c r="Z97" s="140">
        <v>26</v>
      </c>
      <c r="AA97" s="140">
        <v>27</v>
      </c>
      <c r="AB97" s="140">
        <v>28</v>
      </c>
      <c r="AC97" s="140">
        <v>29</v>
      </c>
      <c r="AD97" s="140">
        <v>30</v>
      </c>
      <c r="AE97" s="140">
        <v>31</v>
      </c>
      <c r="AF97" s="140">
        <v>32</v>
      </c>
      <c r="AG97" s="140">
        <v>33</v>
      </c>
      <c r="AH97" s="140">
        <v>34</v>
      </c>
      <c r="AI97" s="140">
        <v>35</v>
      </c>
      <c r="AJ97" s="140">
        <v>36</v>
      </c>
      <c r="AK97" s="140">
        <v>37</v>
      </c>
      <c r="AL97" s="140">
        <v>38</v>
      </c>
      <c r="AM97" s="140">
        <v>39</v>
      </c>
      <c r="AN97" s="140">
        <v>40</v>
      </c>
      <c r="AO97" s="140">
        <v>41</v>
      </c>
      <c r="AP97" s="140">
        <v>42</v>
      </c>
      <c r="AQ97" s="140">
        <v>43</v>
      </c>
      <c r="AR97" s="140">
        <v>44</v>
      </c>
    </row>
    <row r="98" spans="1:44" x14ac:dyDescent="0.2">
      <c r="A98" s="140"/>
      <c r="B98" s="156" t="s">
        <v>108</v>
      </c>
      <c r="C98" s="156" t="s">
        <v>115</v>
      </c>
      <c r="D98" s="156" t="s">
        <v>77</v>
      </c>
      <c r="E98" s="156" t="s">
        <v>116</v>
      </c>
      <c r="F98" s="156" t="s">
        <v>117</v>
      </c>
      <c r="G98" s="156" t="s">
        <v>118</v>
      </c>
      <c r="H98" s="156" t="s">
        <v>119</v>
      </c>
      <c r="I98" s="156" t="s">
        <v>120</v>
      </c>
      <c r="J98" s="156" t="s">
        <v>121</v>
      </c>
      <c r="K98" s="156" t="s">
        <v>122</v>
      </c>
      <c r="L98" s="156" t="s">
        <v>123</v>
      </c>
      <c r="M98" s="156" t="s">
        <v>124</v>
      </c>
      <c r="N98" s="156" t="s">
        <v>125</v>
      </c>
      <c r="O98" s="156" t="s">
        <v>126</v>
      </c>
      <c r="P98" s="156" t="s">
        <v>127</v>
      </c>
      <c r="Q98" s="156" t="s">
        <v>128</v>
      </c>
      <c r="R98" s="156" t="s">
        <v>85</v>
      </c>
      <c r="S98" s="156" t="s">
        <v>129</v>
      </c>
      <c r="T98" s="156" t="s">
        <v>130</v>
      </c>
      <c r="U98" s="156" t="s">
        <v>131</v>
      </c>
      <c r="V98" s="156" t="s">
        <v>132</v>
      </c>
      <c r="W98" s="156" t="s">
        <v>133</v>
      </c>
      <c r="X98" s="156" t="s">
        <v>134</v>
      </c>
      <c r="Y98" s="156" t="s">
        <v>135</v>
      </c>
      <c r="Z98" s="156" t="s">
        <v>136</v>
      </c>
      <c r="AA98" s="156" t="s">
        <v>137</v>
      </c>
      <c r="AB98" s="156" t="s">
        <v>138</v>
      </c>
      <c r="AC98" s="156" t="s">
        <v>139</v>
      </c>
      <c r="AD98" s="156" t="s">
        <v>140</v>
      </c>
      <c r="AE98" s="156" t="s">
        <v>141</v>
      </c>
      <c r="AF98" s="156" t="s">
        <v>93</v>
      </c>
      <c r="AG98" s="156" t="s">
        <v>142</v>
      </c>
      <c r="AH98" s="156" t="s">
        <v>143</v>
      </c>
      <c r="AI98" s="156" t="s">
        <v>111</v>
      </c>
      <c r="AJ98" s="156" t="s">
        <v>144</v>
      </c>
      <c r="AK98" s="156" t="s">
        <v>145</v>
      </c>
      <c r="AL98" s="156" t="s">
        <v>146</v>
      </c>
      <c r="AM98" s="156" t="s">
        <v>147</v>
      </c>
      <c r="AN98" s="156" t="s">
        <v>148</v>
      </c>
      <c r="AO98" s="156" t="s">
        <v>149</v>
      </c>
      <c r="AP98" s="156" t="s">
        <v>150</v>
      </c>
      <c r="AQ98" s="156" t="s">
        <v>151</v>
      </c>
      <c r="AR98" s="156" t="s">
        <v>152</v>
      </c>
    </row>
    <row r="99" spans="1:44" ht="13.5" x14ac:dyDescent="0.2">
      <c r="A99" s="148" t="s">
        <v>447</v>
      </c>
      <c r="B99" s="142">
        <v>3037</v>
      </c>
      <c r="C99" s="658">
        <v>95.7</v>
      </c>
      <c r="D99" s="658">
        <v>61.5</v>
      </c>
      <c r="E99" s="658">
        <v>53</v>
      </c>
      <c r="F99" s="658">
        <v>94</v>
      </c>
      <c r="G99" s="658">
        <v>91.7</v>
      </c>
      <c r="H99" s="658">
        <v>99.5</v>
      </c>
      <c r="I99" s="658">
        <v>94.3</v>
      </c>
      <c r="J99" s="658">
        <v>99.2</v>
      </c>
      <c r="K99" s="658">
        <v>35.299999999999997</v>
      </c>
      <c r="L99" s="658">
        <v>20</v>
      </c>
      <c r="M99" s="658">
        <v>303.60000000000002</v>
      </c>
      <c r="N99" s="658">
        <v>355</v>
      </c>
      <c r="O99" s="658">
        <v>96.9</v>
      </c>
      <c r="P99" s="658">
        <v>55.9</v>
      </c>
      <c r="Q99" s="658">
        <v>97</v>
      </c>
      <c r="R99" s="658">
        <v>72.2</v>
      </c>
      <c r="S99" s="658">
        <v>62.3</v>
      </c>
      <c r="T99" s="658">
        <v>95.9</v>
      </c>
      <c r="U99" s="658">
        <v>93.5</v>
      </c>
      <c r="V99" s="658">
        <v>99.7</v>
      </c>
      <c r="W99" s="658">
        <v>96.4</v>
      </c>
      <c r="X99" s="658">
        <v>99.5</v>
      </c>
      <c r="Y99" s="658">
        <v>43.6</v>
      </c>
      <c r="Z99" s="658">
        <v>29.4</v>
      </c>
      <c r="AA99" s="658">
        <v>327.9</v>
      </c>
      <c r="AB99" s="658">
        <v>390.4</v>
      </c>
      <c r="AC99" s="658">
        <v>97.6</v>
      </c>
      <c r="AD99" s="658">
        <v>64</v>
      </c>
      <c r="AE99" s="658">
        <v>96.4</v>
      </c>
      <c r="AF99" s="658">
        <v>66.8</v>
      </c>
      <c r="AG99" s="658">
        <v>57.6</v>
      </c>
      <c r="AH99" s="658">
        <v>95</v>
      </c>
      <c r="AI99" s="658">
        <v>92.6</v>
      </c>
      <c r="AJ99" s="658">
        <v>99.6</v>
      </c>
      <c r="AK99" s="658">
        <v>95.3</v>
      </c>
      <c r="AL99" s="658">
        <v>99.3</v>
      </c>
      <c r="AM99" s="658">
        <v>39.4</v>
      </c>
      <c r="AN99" s="658">
        <v>24.6</v>
      </c>
      <c r="AO99" s="658">
        <v>315.60000000000002</v>
      </c>
      <c r="AP99" s="658">
        <v>372.5</v>
      </c>
      <c r="AQ99" s="658">
        <v>97.3</v>
      </c>
      <c r="AR99" s="658">
        <v>59.9</v>
      </c>
    </row>
    <row r="100" spans="1:44" ht="13.5" x14ac:dyDescent="0.2">
      <c r="A100" s="157" t="s">
        <v>448</v>
      </c>
      <c r="B100" s="142">
        <v>1362</v>
      </c>
      <c r="C100" s="658">
        <v>95.5</v>
      </c>
      <c r="D100" s="658">
        <v>59.3</v>
      </c>
      <c r="E100" s="658">
        <v>50.6</v>
      </c>
      <c r="F100" s="658">
        <v>93.8</v>
      </c>
      <c r="G100" s="658">
        <v>91.5</v>
      </c>
      <c r="H100" s="658">
        <v>99.5</v>
      </c>
      <c r="I100" s="658">
        <v>93.6</v>
      </c>
      <c r="J100" s="658">
        <v>99.2</v>
      </c>
      <c r="K100" s="658">
        <v>32.799999999999997</v>
      </c>
      <c r="L100" s="658">
        <v>17.8</v>
      </c>
      <c r="M100" s="658">
        <v>298.60000000000002</v>
      </c>
      <c r="N100" s="658">
        <v>345.6</v>
      </c>
      <c r="O100" s="658">
        <v>96.8</v>
      </c>
      <c r="P100" s="658">
        <v>53.6</v>
      </c>
      <c r="Q100" s="658">
        <v>97</v>
      </c>
      <c r="R100" s="658">
        <v>70.8</v>
      </c>
      <c r="S100" s="658">
        <v>60.4</v>
      </c>
      <c r="T100" s="658">
        <v>95.8</v>
      </c>
      <c r="U100" s="658">
        <v>93.2</v>
      </c>
      <c r="V100" s="658">
        <v>99.6</v>
      </c>
      <c r="W100" s="658">
        <v>96</v>
      </c>
      <c r="X100" s="658">
        <v>99.4</v>
      </c>
      <c r="Y100" s="658">
        <v>41.8</v>
      </c>
      <c r="Z100" s="658">
        <v>27.2</v>
      </c>
      <c r="AA100" s="658">
        <v>323.8</v>
      </c>
      <c r="AB100" s="658">
        <v>382.6</v>
      </c>
      <c r="AC100" s="658">
        <v>97.6</v>
      </c>
      <c r="AD100" s="658">
        <v>62</v>
      </c>
      <c r="AE100" s="658">
        <v>96.2</v>
      </c>
      <c r="AF100" s="658">
        <v>65</v>
      </c>
      <c r="AG100" s="658">
        <v>55.4</v>
      </c>
      <c r="AH100" s="658">
        <v>94.8</v>
      </c>
      <c r="AI100" s="658">
        <v>92.3</v>
      </c>
      <c r="AJ100" s="658">
        <v>99.5</v>
      </c>
      <c r="AK100" s="658">
        <v>94.8</v>
      </c>
      <c r="AL100" s="658">
        <v>99.3</v>
      </c>
      <c r="AM100" s="658">
        <v>37.299999999999997</v>
      </c>
      <c r="AN100" s="658">
        <v>22.5</v>
      </c>
      <c r="AO100" s="658">
        <v>311.10000000000002</v>
      </c>
      <c r="AP100" s="658">
        <v>363.9</v>
      </c>
      <c r="AQ100" s="658">
        <v>97.2</v>
      </c>
      <c r="AR100" s="658">
        <v>57.7</v>
      </c>
    </row>
    <row r="101" spans="1:44" ht="13.5" x14ac:dyDescent="0.2">
      <c r="A101" s="158" t="s">
        <v>449</v>
      </c>
      <c r="B101" s="142">
        <v>1672</v>
      </c>
      <c r="C101" s="658">
        <v>95.8</v>
      </c>
      <c r="D101" s="658">
        <v>63.1</v>
      </c>
      <c r="E101" s="658">
        <v>54.8</v>
      </c>
      <c r="F101" s="658">
        <v>94.2</v>
      </c>
      <c r="G101" s="658">
        <v>91.9</v>
      </c>
      <c r="H101" s="658">
        <v>99.6</v>
      </c>
      <c r="I101" s="658">
        <v>94.8</v>
      </c>
      <c r="J101" s="658">
        <v>99.3</v>
      </c>
      <c r="K101" s="658">
        <v>37.1</v>
      </c>
      <c r="L101" s="658">
        <v>21.7</v>
      </c>
      <c r="M101" s="658">
        <v>307.5</v>
      </c>
      <c r="N101" s="658">
        <v>362.3</v>
      </c>
      <c r="O101" s="658">
        <v>97</v>
      </c>
      <c r="P101" s="658">
        <v>57.8</v>
      </c>
      <c r="Q101" s="658">
        <v>97.1</v>
      </c>
      <c r="R101" s="658">
        <v>73.3</v>
      </c>
      <c r="S101" s="658">
        <v>63.9</v>
      </c>
      <c r="T101" s="658">
        <v>96</v>
      </c>
      <c r="U101" s="658">
        <v>93.7</v>
      </c>
      <c r="V101" s="658">
        <v>99.7</v>
      </c>
      <c r="W101" s="658">
        <v>96.7</v>
      </c>
      <c r="X101" s="658">
        <v>99.5</v>
      </c>
      <c r="Y101" s="658">
        <v>45.1</v>
      </c>
      <c r="Z101" s="658">
        <v>31</v>
      </c>
      <c r="AA101" s="658">
        <v>331.1</v>
      </c>
      <c r="AB101" s="658">
        <v>396.6</v>
      </c>
      <c r="AC101" s="658">
        <v>97.7</v>
      </c>
      <c r="AD101" s="658">
        <v>65.599999999999994</v>
      </c>
      <c r="AE101" s="658">
        <v>96.5</v>
      </c>
      <c r="AF101" s="658">
        <v>68.099999999999994</v>
      </c>
      <c r="AG101" s="658">
        <v>59.3</v>
      </c>
      <c r="AH101" s="658">
        <v>95.1</v>
      </c>
      <c r="AI101" s="658">
        <v>92.8</v>
      </c>
      <c r="AJ101" s="658">
        <v>99.6</v>
      </c>
      <c r="AK101" s="658">
        <v>95.8</v>
      </c>
      <c r="AL101" s="658">
        <v>99.4</v>
      </c>
      <c r="AM101" s="658">
        <v>41.1</v>
      </c>
      <c r="AN101" s="658">
        <v>26.3</v>
      </c>
      <c r="AO101" s="658">
        <v>319.10000000000002</v>
      </c>
      <c r="AP101" s="658">
        <v>379.2</v>
      </c>
      <c r="AQ101" s="658">
        <v>97.3</v>
      </c>
      <c r="AR101" s="658">
        <v>61.6</v>
      </c>
    </row>
    <row r="102" spans="1:44" ht="13.5" x14ac:dyDescent="0.2">
      <c r="A102" s="159" t="s">
        <v>450</v>
      </c>
      <c r="B102" s="142">
        <v>441</v>
      </c>
      <c r="C102" s="658">
        <v>93.4</v>
      </c>
      <c r="D102" s="658">
        <v>48.4</v>
      </c>
      <c r="E102" s="658">
        <v>41.6</v>
      </c>
      <c r="F102" s="658">
        <v>90.1</v>
      </c>
      <c r="G102" s="658">
        <v>87.1</v>
      </c>
      <c r="H102" s="658">
        <v>99.3</v>
      </c>
      <c r="I102" s="658">
        <v>93.3</v>
      </c>
      <c r="J102" s="658">
        <v>98.6</v>
      </c>
      <c r="K102" s="658">
        <v>24.5</v>
      </c>
      <c r="L102" s="658">
        <v>10.3</v>
      </c>
      <c r="M102" s="658">
        <v>271.3</v>
      </c>
      <c r="N102" s="658">
        <v>305.39999999999998</v>
      </c>
      <c r="O102" s="658">
        <v>95.8</v>
      </c>
      <c r="P102" s="658">
        <v>46.2</v>
      </c>
      <c r="Q102" s="658">
        <v>95.2</v>
      </c>
      <c r="R102" s="658">
        <v>58.8</v>
      </c>
      <c r="S102" s="658">
        <v>49.3</v>
      </c>
      <c r="T102" s="658">
        <v>92.7</v>
      </c>
      <c r="U102" s="658">
        <v>89.1</v>
      </c>
      <c r="V102" s="658">
        <v>99.5</v>
      </c>
      <c r="W102" s="658">
        <v>95.5</v>
      </c>
      <c r="X102" s="658">
        <v>99.1</v>
      </c>
      <c r="Y102" s="658">
        <v>29.4</v>
      </c>
      <c r="Z102" s="658">
        <v>15.6</v>
      </c>
      <c r="AA102" s="658">
        <v>294.39999999999998</v>
      </c>
      <c r="AB102" s="658">
        <v>336.3</v>
      </c>
      <c r="AC102" s="658">
        <v>96.5</v>
      </c>
      <c r="AD102" s="658">
        <v>52</v>
      </c>
      <c r="AE102" s="658">
        <v>94.3</v>
      </c>
      <c r="AF102" s="658">
        <v>53.4</v>
      </c>
      <c r="AG102" s="658">
        <v>45.3</v>
      </c>
      <c r="AH102" s="658">
        <v>91.4</v>
      </c>
      <c r="AI102" s="658">
        <v>88.1</v>
      </c>
      <c r="AJ102" s="658">
        <v>99.4</v>
      </c>
      <c r="AK102" s="658">
        <v>94.3</v>
      </c>
      <c r="AL102" s="658">
        <v>98.9</v>
      </c>
      <c r="AM102" s="658">
        <v>26.9</v>
      </c>
      <c r="AN102" s="658">
        <v>12.9</v>
      </c>
      <c r="AO102" s="658">
        <v>282.5</v>
      </c>
      <c r="AP102" s="658">
        <v>320.3</v>
      </c>
      <c r="AQ102" s="658">
        <v>96.2</v>
      </c>
      <c r="AR102" s="658">
        <v>49</v>
      </c>
    </row>
    <row r="103" spans="1:44" ht="13.5" x14ac:dyDescent="0.2">
      <c r="A103" s="159" t="s">
        <v>451</v>
      </c>
      <c r="B103" s="142">
        <v>1201</v>
      </c>
      <c r="C103" s="658">
        <v>96.6</v>
      </c>
      <c r="D103" s="658">
        <v>67.8</v>
      </c>
      <c r="E103" s="658">
        <v>59.1</v>
      </c>
      <c r="F103" s="658">
        <v>95.5</v>
      </c>
      <c r="G103" s="658">
        <v>93.4</v>
      </c>
      <c r="H103" s="658">
        <v>99.7</v>
      </c>
      <c r="I103" s="658">
        <v>95.3</v>
      </c>
      <c r="J103" s="658">
        <v>99.5</v>
      </c>
      <c r="K103" s="658">
        <v>41.2</v>
      </c>
      <c r="L103" s="658">
        <v>25.3</v>
      </c>
      <c r="M103" s="658">
        <v>319.10000000000002</v>
      </c>
      <c r="N103" s="658">
        <v>380.6</v>
      </c>
      <c r="O103" s="658">
        <v>97.3</v>
      </c>
      <c r="P103" s="658">
        <v>61.5</v>
      </c>
      <c r="Q103" s="658">
        <v>97.7</v>
      </c>
      <c r="R103" s="658">
        <v>77.7</v>
      </c>
      <c r="S103" s="658">
        <v>68.3</v>
      </c>
      <c r="T103" s="658">
        <v>97</v>
      </c>
      <c r="U103" s="658">
        <v>95.1</v>
      </c>
      <c r="V103" s="658">
        <v>99.7</v>
      </c>
      <c r="W103" s="658">
        <v>97.2</v>
      </c>
      <c r="X103" s="658">
        <v>99.6</v>
      </c>
      <c r="Y103" s="658">
        <v>49.8</v>
      </c>
      <c r="Z103" s="658">
        <v>35.700000000000003</v>
      </c>
      <c r="AA103" s="658">
        <v>342.2</v>
      </c>
      <c r="AB103" s="658">
        <v>414.8</v>
      </c>
      <c r="AC103" s="658">
        <v>98</v>
      </c>
      <c r="AD103" s="658">
        <v>69.7</v>
      </c>
      <c r="AE103" s="658">
        <v>97.1</v>
      </c>
      <c r="AF103" s="658">
        <v>72.7</v>
      </c>
      <c r="AG103" s="658">
        <v>63.6</v>
      </c>
      <c r="AH103" s="658">
        <v>96.2</v>
      </c>
      <c r="AI103" s="658">
        <v>94.3</v>
      </c>
      <c r="AJ103" s="658">
        <v>99.7</v>
      </c>
      <c r="AK103" s="658">
        <v>96.2</v>
      </c>
      <c r="AL103" s="658">
        <v>99.6</v>
      </c>
      <c r="AM103" s="658">
        <v>45.5</v>
      </c>
      <c r="AN103" s="658">
        <v>30.4</v>
      </c>
      <c r="AO103" s="658">
        <v>330.6</v>
      </c>
      <c r="AP103" s="658">
        <v>397.6</v>
      </c>
      <c r="AQ103" s="658">
        <v>97.7</v>
      </c>
      <c r="AR103" s="658">
        <v>65.599999999999994</v>
      </c>
    </row>
    <row r="104" spans="1:44" x14ac:dyDescent="0.2">
      <c r="A104" s="160" t="s">
        <v>58</v>
      </c>
      <c r="B104" s="142">
        <v>10</v>
      </c>
      <c r="C104" s="658">
        <v>97.5</v>
      </c>
      <c r="D104" s="658">
        <v>66.900000000000006</v>
      </c>
      <c r="E104" s="658">
        <v>57</v>
      </c>
      <c r="F104" s="658">
        <v>97.2</v>
      </c>
      <c r="G104" s="658">
        <v>95.3</v>
      </c>
      <c r="H104" s="658">
        <v>99.4</v>
      </c>
      <c r="I104" s="658">
        <v>94.5</v>
      </c>
      <c r="J104" s="658">
        <v>99.2</v>
      </c>
      <c r="K104" s="658">
        <v>28.4</v>
      </c>
      <c r="L104" s="658">
        <v>18.5</v>
      </c>
      <c r="M104" s="658">
        <v>319.2</v>
      </c>
      <c r="N104" s="658">
        <v>354.1</v>
      </c>
      <c r="O104" s="658">
        <v>97.8</v>
      </c>
      <c r="P104" s="658">
        <v>59</v>
      </c>
      <c r="Q104" s="658">
        <v>99</v>
      </c>
      <c r="R104" s="658">
        <v>73.8</v>
      </c>
      <c r="S104" s="658">
        <v>61.8</v>
      </c>
      <c r="T104" s="658">
        <v>97.4</v>
      </c>
      <c r="U104" s="658">
        <v>97.4</v>
      </c>
      <c r="V104" s="658">
        <v>100</v>
      </c>
      <c r="W104" s="658">
        <v>95.3</v>
      </c>
      <c r="X104" s="658">
        <v>100</v>
      </c>
      <c r="Y104" s="658">
        <v>58.1</v>
      </c>
      <c r="Z104" s="658">
        <v>36.6</v>
      </c>
      <c r="AA104" s="658">
        <v>332.8</v>
      </c>
      <c r="AB104" s="658">
        <v>389.9</v>
      </c>
      <c r="AC104" s="658">
        <v>99</v>
      </c>
      <c r="AD104" s="658">
        <v>62.3</v>
      </c>
      <c r="AE104" s="658">
        <v>98</v>
      </c>
      <c r="AF104" s="658">
        <v>69.3</v>
      </c>
      <c r="AG104" s="658">
        <v>58.7</v>
      </c>
      <c r="AH104" s="658">
        <v>97.3</v>
      </c>
      <c r="AI104" s="658">
        <v>96</v>
      </c>
      <c r="AJ104" s="658">
        <v>99.6</v>
      </c>
      <c r="AK104" s="658">
        <v>94.8</v>
      </c>
      <c r="AL104" s="658">
        <v>99.5</v>
      </c>
      <c r="AM104" s="658">
        <v>38.6</v>
      </c>
      <c r="AN104" s="658">
        <v>24.7</v>
      </c>
      <c r="AO104" s="658">
        <v>323.89999999999998</v>
      </c>
      <c r="AP104" s="658">
        <v>366.4</v>
      </c>
      <c r="AQ104" s="658">
        <v>98.2</v>
      </c>
      <c r="AR104" s="658">
        <v>60.1</v>
      </c>
    </row>
    <row r="105" spans="1:44" x14ac:dyDescent="0.2">
      <c r="A105" s="160" t="s">
        <v>655</v>
      </c>
      <c r="B105" s="142">
        <v>7</v>
      </c>
      <c r="C105" s="658">
        <v>94.7</v>
      </c>
      <c r="D105" s="658">
        <v>58.8</v>
      </c>
      <c r="E105" s="658">
        <v>50.9</v>
      </c>
      <c r="F105" s="658">
        <v>93.4</v>
      </c>
      <c r="G105" s="658">
        <v>93.4</v>
      </c>
      <c r="H105" s="658">
        <v>99.6</v>
      </c>
      <c r="I105" s="658">
        <v>94.2</v>
      </c>
      <c r="J105" s="658">
        <v>99.6</v>
      </c>
      <c r="K105" s="658">
        <v>5.8</v>
      </c>
      <c r="L105" s="658">
        <v>1.8</v>
      </c>
      <c r="M105" s="658">
        <v>292.2</v>
      </c>
      <c r="N105" s="658">
        <v>330.7</v>
      </c>
      <c r="O105" s="658">
        <v>98.7</v>
      </c>
      <c r="P105" s="658">
        <v>56.2</v>
      </c>
      <c r="Q105" s="658">
        <v>90.6</v>
      </c>
      <c r="R105" s="658">
        <v>39.1</v>
      </c>
      <c r="S105" s="658">
        <v>39.1</v>
      </c>
      <c r="T105" s="658">
        <v>87.5</v>
      </c>
      <c r="U105" s="658">
        <v>85.9</v>
      </c>
      <c r="V105" s="658">
        <v>95.3</v>
      </c>
      <c r="W105" s="658">
        <v>73.400000000000006</v>
      </c>
      <c r="X105" s="658">
        <v>93.8</v>
      </c>
      <c r="Y105" s="658">
        <v>25</v>
      </c>
      <c r="Z105" s="658">
        <v>9.4</v>
      </c>
      <c r="AA105" s="658">
        <v>235.5</v>
      </c>
      <c r="AB105" s="658">
        <v>256.5</v>
      </c>
      <c r="AC105" s="658">
        <v>89.1</v>
      </c>
      <c r="AD105" s="658">
        <v>43.8</v>
      </c>
      <c r="AE105" s="658">
        <v>93.8</v>
      </c>
      <c r="AF105" s="658">
        <v>54.5</v>
      </c>
      <c r="AG105" s="658">
        <v>48.3</v>
      </c>
      <c r="AH105" s="658">
        <v>92.1</v>
      </c>
      <c r="AI105" s="658">
        <v>91.7</v>
      </c>
      <c r="AJ105" s="658">
        <v>98.6</v>
      </c>
      <c r="AK105" s="658">
        <v>89.7</v>
      </c>
      <c r="AL105" s="658">
        <v>98.3</v>
      </c>
      <c r="AM105" s="658">
        <v>10</v>
      </c>
      <c r="AN105" s="658">
        <v>3.4</v>
      </c>
      <c r="AO105" s="658">
        <v>279.7</v>
      </c>
      <c r="AP105" s="658">
        <v>314.3</v>
      </c>
      <c r="AQ105" s="658">
        <v>96.6</v>
      </c>
      <c r="AR105" s="658">
        <v>53.4</v>
      </c>
    </row>
    <row r="106" spans="1:44" x14ac:dyDescent="0.2">
      <c r="A106" s="160" t="s">
        <v>656</v>
      </c>
      <c r="B106" s="142">
        <v>13</v>
      </c>
      <c r="C106" s="658">
        <v>81.900000000000006</v>
      </c>
      <c r="D106" s="658">
        <v>21.1</v>
      </c>
      <c r="E106" s="658">
        <v>15.8</v>
      </c>
      <c r="F106" s="658">
        <v>74.2</v>
      </c>
      <c r="G106" s="658">
        <v>72.5</v>
      </c>
      <c r="H106" s="658">
        <v>98</v>
      </c>
      <c r="I106" s="658">
        <v>76.8</v>
      </c>
      <c r="J106" s="658">
        <v>97</v>
      </c>
      <c r="K106" s="658">
        <v>6.4</v>
      </c>
      <c r="L106" s="658">
        <v>3</v>
      </c>
      <c r="M106" s="658">
        <v>194.8</v>
      </c>
      <c r="N106" s="658">
        <v>201.8</v>
      </c>
      <c r="O106" s="658">
        <v>90.6</v>
      </c>
      <c r="P106" s="658">
        <v>21.1</v>
      </c>
      <c r="Q106" s="658">
        <v>78.900000000000006</v>
      </c>
      <c r="R106" s="658">
        <v>28.5</v>
      </c>
      <c r="S106" s="658">
        <v>25.2</v>
      </c>
      <c r="T106" s="658">
        <v>75.2</v>
      </c>
      <c r="U106" s="658">
        <v>74.400000000000006</v>
      </c>
      <c r="V106" s="658">
        <v>96.7</v>
      </c>
      <c r="W106" s="658">
        <v>79.8</v>
      </c>
      <c r="X106" s="658">
        <v>94.6</v>
      </c>
      <c r="Y106" s="658">
        <v>15.3</v>
      </c>
      <c r="Z106" s="658">
        <v>5.8</v>
      </c>
      <c r="AA106" s="658">
        <v>212.8</v>
      </c>
      <c r="AB106" s="658">
        <v>225.9</v>
      </c>
      <c r="AC106" s="658">
        <v>88.4</v>
      </c>
      <c r="AD106" s="658">
        <v>29.8</v>
      </c>
      <c r="AE106" s="658">
        <v>80.599999999999994</v>
      </c>
      <c r="AF106" s="658">
        <v>24.4</v>
      </c>
      <c r="AG106" s="658">
        <v>20</v>
      </c>
      <c r="AH106" s="658">
        <v>74.599999999999994</v>
      </c>
      <c r="AI106" s="658">
        <v>73.3</v>
      </c>
      <c r="AJ106" s="658">
        <v>97.4</v>
      </c>
      <c r="AK106" s="658">
        <v>78.099999999999994</v>
      </c>
      <c r="AL106" s="658">
        <v>95.9</v>
      </c>
      <c r="AM106" s="658">
        <v>10.4</v>
      </c>
      <c r="AN106" s="658">
        <v>4.3</v>
      </c>
      <c r="AO106" s="658">
        <v>202.9</v>
      </c>
      <c r="AP106" s="658">
        <v>212.6</v>
      </c>
      <c r="AQ106" s="658">
        <v>89.6</v>
      </c>
      <c r="AR106" s="658">
        <v>25</v>
      </c>
    </row>
    <row r="107" spans="1:44" ht="13.5" x14ac:dyDescent="0.2">
      <c r="A107" s="148" t="s">
        <v>452</v>
      </c>
      <c r="B107" s="142">
        <v>739</v>
      </c>
      <c r="C107" s="658">
        <v>9.5</v>
      </c>
      <c r="D107" s="658">
        <v>0.6</v>
      </c>
      <c r="E107" s="658">
        <v>0.4</v>
      </c>
      <c r="F107" s="658">
        <v>8</v>
      </c>
      <c r="G107" s="658">
        <v>6.7</v>
      </c>
      <c r="H107" s="658">
        <v>42.9</v>
      </c>
      <c r="I107" s="658">
        <v>10.6</v>
      </c>
      <c r="J107" s="658">
        <v>39.6</v>
      </c>
      <c r="K107" s="658" t="s">
        <v>675</v>
      </c>
      <c r="L107" s="658" t="s">
        <v>675</v>
      </c>
      <c r="M107" s="658">
        <v>31.7</v>
      </c>
      <c r="N107" s="658">
        <v>31.9</v>
      </c>
      <c r="O107" s="658">
        <v>17.7</v>
      </c>
      <c r="P107" s="658">
        <v>0.8</v>
      </c>
      <c r="Q107" s="658">
        <v>4.0999999999999996</v>
      </c>
      <c r="R107" s="658">
        <v>0.3</v>
      </c>
      <c r="S107" s="658">
        <v>0.1</v>
      </c>
      <c r="T107" s="658">
        <v>3.1</v>
      </c>
      <c r="U107" s="658">
        <v>2</v>
      </c>
      <c r="V107" s="658">
        <v>30.3</v>
      </c>
      <c r="W107" s="658">
        <v>6.7</v>
      </c>
      <c r="X107" s="658">
        <v>28.1</v>
      </c>
      <c r="Y107" s="658" t="s">
        <v>675</v>
      </c>
      <c r="Z107" s="658" t="s">
        <v>675</v>
      </c>
      <c r="AA107" s="658">
        <v>17.7</v>
      </c>
      <c r="AB107" s="658">
        <v>17.7</v>
      </c>
      <c r="AC107" s="658">
        <v>8.1</v>
      </c>
      <c r="AD107" s="658">
        <v>0.1</v>
      </c>
      <c r="AE107" s="658">
        <v>8</v>
      </c>
      <c r="AF107" s="658">
        <v>0.5</v>
      </c>
      <c r="AG107" s="658">
        <v>0.3</v>
      </c>
      <c r="AH107" s="658">
        <v>6.6</v>
      </c>
      <c r="AI107" s="658">
        <v>5.4</v>
      </c>
      <c r="AJ107" s="658">
        <v>39.4</v>
      </c>
      <c r="AK107" s="658">
        <v>9.5</v>
      </c>
      <c r="AL107" s="658">
        <v>36.4</v>
      </c>
      <c r="AM107" s="658">
        <v>0</v>
      </c>
      <c r="AN107" s="658">
        <v>0</v>
      </c>
      <c r="AO107" s="658">
        <v>27.8</v>
      </c>
      <c r="AP107" s="658">
        <v>28</v>
      </c>
      <c r="AQ107" s="658">
        <v>15.1</v>
      </c>
      <c r="AR107" s="658">
        <v>0.6</v>
      </c>
    </row>
    <row r="108" spans="1:44" ht="13.5" x14ac:dyDescent="0.2">
      <c r="A108" s="145" t="s">
        <v>453</v>
      </c>
      <c r="B108" s="142">
        <v>3776</v>
      </c>
      <c r="C108" s="658">
        <v>93.5</v>
      </c>
      <c r="D108" s="658">
        <v>59.9</v>
      </c>
      <c r="E108" s="658">
        <v>51.6</v>
      </c>
      <c r="F108" s="658">
        <v>91.8</v>
      </c>
      <c r="G108" s="658">
        <v>89.5</v>
      </c>
      <c r="H108" s="658">
        <v>98.1</v>
      </c>
      <c r="I108" s="658">
        <v>92.1</v>
      </c>
      <c r="J108" s="658">
        <v>97.7</v>
      </c>
      <c r="K108" s="658">
        <v>34.4</v>
      </c>
      <c r="L108" s="658">
        <v>19.5</v>
      </c>
      <c r="M108" s="658">
        <v>296.60000000000002</v>
      </c>
      <c r="N108" s="658">
        <v>346.7</v>
      </c>
      <c r="O108" s="658">
        <v>94.9</v>
      </c>
      <c r="P108" s="658">
        <v>54.5</v>
      </c>
      <c r="Q108" s="658">
        <v>96.1</v>
      </c>
      <c r="R108" s="658">
        <v>71.400000000000006</v>
      </c>
      <c r="S108" s="658">
        <v>61.7</v>
      </c>
      <c r="T108" s="658">
        <v>95</v>
      </c>
      <c r="U108" s="658">
        <v>92.6</v>
      </c>
      <c r="V108" s="658">
        <v>99</v>
      </c>
      <c r="W108" s="658">
        <v>95.5</v>
      </c>
      <c r="X108" s="658">
        <v>98.7</v>
      </c>
      <c r="Y108" s="658">
        <v>43.2</v>
      </c>
      <c r="Z108" s="658">
        <v>29.1</v>
      </c>
      <c r="AA108" s="658">
        <v>324.7</v>
      </c>
      <c r="AB108" s="658">
        <v>386.7</v>
      </c>
      <c r="AC108" s="658">
        <v>96.7</v>
      </c>
      <c r="AD108" s="658">
        <v>63.4</v>
      </c>
      <c r="AE108" s="658">
        <v>94.7</v>
      </c>
      <c r="AF108" s="658">
        <v>65.5</v>
      </c>
      <c r="AG108" s="658">
        <v>56.6</v>
      </c>
      <c r="AH108" s="658">
        <v>93.3</v>
      </c>
      <c r="AI108" s="658">
        <v>91</v>
      </c>
      <c r="AJ108" s="658">
        <v>98.5</v>
      </c>
      <c r="AK108" s="658">
        <v>93.8</v>
      </c>
      <c r="AL108" s="658">
        <v>98.2</v>
      </c>
      <c r="AM108" s="658">
        <v>38.700000000000003</v>
      </c>
      <c r="AN108" s="658">
        <v>24.2</v>
      </c>
      <c r="AO108" s="658">
        <v>310.39999999999998</v>
      </c>
      <c r="AP108" s="658">
        <v>366.3</v>
      </c>
      <c r="AQ108" s="658">
        <v>95.8</v>
      </c>
      <c r="AR108" s="658">
        <v>58.9</v>
      </c>
    </row>
    <row r="109" spans="1:44" ht="36" x14ac:dyDescent="0.2">
      <c r="A109" s="161" t="s">
        <v>24</v>
      </c>
      <c r="B109" s="142">
        <v>427</v>
      </c>
      <c r="C109" s="658">
        <v>11.7</v>
      </c>
      <c r="D109" s="658">
        <v>1.6</v>
      </c>
      <c r="E109" s="658">
        <v>0.9</v>
      </c>
      <c r="F109" s="658">
        <v>9.6</v>
      </c>
      <c r="G109" s="658">
        <v>7.4</v>
      </c>
      <c r="H109" s="658">
        <v>63.6</v>
      </c>
      <c r="I109" s="658">
        <v>20.6</v>
      </c>
      <c r="J109" s="658">
        <v>56.7</v>
      </c>
      <c r="K109" s="658">
        <v>0.3</v>
      </c>
      <c r="L109" s="658">
        <v>0.2</v>
      </c>
      <c r="M109" s="658">
        <v>48</v>
      </c>
      <c r="N109" s="658">
        <v>48.2</v>
      </c>
      <c r="O109" s="658">
        <v>25.5</v>
      </c>
      <c r="P109" s="658">
        <v>1.8</v>
      </c>
      <c r="Q109" s="658">
        <v>15.9</v>
      </c>
      <c r="R109" s="658">
        <v>3</v>
      </c>
      <c r="S109" s="658">
        <v>2</v>
      </c>
      <c r="T109" s="658">
        <v>13.8</v>
      </c>
      <c r="U109" s="658">
        <v>10.7</v>
      </c>
      <c r="V109" s="658">
        <v>67.5</v>
      </c>
      <c r="W109" s="658">
        <v>27.7</v>
      </c>
      <c r="X109" s="658">
        <v>61.6</v>
      </c>
      <c r="Y109" s="658">
        <v>0.2</v>
      </c>
      <c r="Z109" s="658">
        <v>0.1</v>
      </c>
      <c r="AA109" s="658">
        <v>60.8</v>
      </c>
      <c r="AB109" s="658">
        <v>61</v>
      </c>
      <c r="AC109" s="658">
        <v>30</v>
      </c>
      <c r="AD109" s="658">
        <v>3.3</v>
      </c>
      <c r="AE109" s="658">
        <v>13.2</v>
      </c>
      <c r="AF109" s="658">
        <v>2.1</v>
      </c>
      <c r="AG109" s="658">
        <v>1.3</v>
      </c>
      <c r="AH109" s="658">
        <v>11.1</v>
      </c>
      <c r="AI109" s="658">
        <v>8.6</v>
      </c>
      <c r="AJ109" s="658">
        <v>65</v>
      </c>
      <c r="AK109" s="658">
        <v>23.1</v>
      </c>
      <c r="AL109" s="658">
        <v>58.4</v>
      </c>
      <c r="AM109" s="658">
        <v>0.3</v>
      </c>
      <c r="AN109" s="658">
        <v>0.1</v>
      </c>
      <c r="AO109" s="658">
        <v>52.5</v>
      </c>
      <c r="AP109" s="658">
        <v>52.7</v>
      </c>
      <c r="AQ109" s="658">
        <v>27.1</v>
      </c>
      <c r="AR109" s="658">
        <v>2.2999999999999998</v>
      </c>
    </row>
    <row r="110" spans="1:44" ht="36" x14ac:dyDescent="0.2">
      <c r="A110" s="162" t="s">
        <v>25</v>
      </c>
      <c r="B110" s="142">
        <v>4203</v>
      </c>
      <c r="C110" s="658">
        <v>91.8</v>
      </c>
      <c r="D110" s="658">
        <v>58.7</v>
      </c>
      <c r="E110" s="658">
        <v>50.6</v>
      </c>
      <c r="F110" s="658">
        <v>90.1</v>
      </c>
      <c r="G110" s="658">
        <v>87.8</v>
      </c>
      <c r="H110" s="658">
        <v>97.4</v>
      </c>
      <c r="I110" s="658">
        <v>90.6</v>
      </c>
      <c r="J110" s="658">
        <v>96.9</v>
      </c>
      <c r="K110" s="658">
        <v>33.700000000000003</v>
      </c>
      <c r="L110" s="658">
        <v>19.100000000000001</v>
      </c>
      <c r="M110" s="658">
        <v>291.5</v>
      </c>
      <c r="N110" s="658">
        <v>340.6</v>
      </c>
      <c r="O110" s="658">
        <v>93.4</v>
      </c>
      <c r="P110" s="658">
        <v>53.4</v>
      </c>
      <c r="Q110" s="658">
        <v>95.2</v>
      </c>
      <c r="R110" s="658">
        <v>70.599999999999994</v>
      </c>
      <c r="S110" s="658">
        <v>61</v>
      </c>
      <c r="T110" s="658">
        <v>94</v>
      </c>
      <c r="U110" s="658">
        <v>91.6</v>
      </c>
      <c r="V110" s="658">
        <v>98.6</v>
      </c>
      <c r="W110" s="658">
        <v>94.7</v>
      </c>
      <c r="X110" s="658">
        <v>98.3</v>
      </c>
      <c r="Y110" s="658">
        <v>42.7</v>
      </c>
      <c r="Z110" s="658">
        <v>28.7</v>
      </c>
      <c r="AA110" s="658">
        <v>321.7</v>
      </c>
      <c r="AB110" s="658">
        <v>382.9</v>
      </c>
      <c r="AC110" s="658">
        <v>95.9</v>
      </c>
      <c r="AD110" s="658">
        <v>62.7</v>
      </c>
      <c r="AE110" s="658">
        <v>93.4</v>
      </c>
      <c r="AF110" s="658">
        <v>64.5</v>
      </c>
      <c r="AG110" s="658">
        <v>55.7</v>
      </c>
      <c r="AH110" s="658">
        <v>92</v>
      </c>
      <c r="AI110" s="658">
        <v>89.7</v>
      </c>
      <c r="AJ110" s="658">
        <v>98</v>
      </c>
      <c r="AK110" s="658">
        <v>92.6</v>
      </c>
      <c r="AL110" s="658">
        <v>97.6</v>
      </c>
      <c r="AM110" s="658">
        <v>38.1</v>
      </c>
      <c r="AN110" s="658">
        <v>23.8</v>
      </c>
      <c r="AO110" s="658">
        <v>306.2</v>
      </c>
      <c r="AP110" s="658">
        <v>361.2</v>
      </c>
      <c r="AQ110" s="658">
        <v>94.7</v>
      </c>
      <c r="AR110" s="658">
        <v>57.9</v>
      </c>
    </row>
    <row r="111" spans="1:44" x14ac:dyDescent="0.2">
      <c r="A111" s="148" t="s">
        <v>26</v>
      </c>
      <c r="B111" s="142">
        <v>64</v>
      </c>
      <c r="C111" s="658">
        <v>22.2</v>
      </c>
      <c r="D111" s="658">
        <v>4.2</v>
      </c>
      <c r="E111" s="658">
        <v>2.8</v>
      </c>
      <c r="F111" s="658">
        <v>20.6</v>
      </c>
      <c r="G111" s="658">
        <v>17.5</v>
      </c>
      <c r="H111" s="658">
        <v>48.4</v>
      </c>
      <c r="I111" s="658">
        <v>23.6</v>
      </c>
      <c r="J111" s="658">
        <v>45.8</v>
      </c>
      <c r="K111" s="658">
        <v>1.4</v>
      </c>
      <c r="L111" s="658" t="s">
        <v>675</v>
      </c>
      <c r="M111" s="658">
        <v>58</v>
      </c>
      <c r="N111" s="658">
        <v>58.7</v>
      </c>
      <c r="O111" s="658">
        <v>21.5</v>
      </c>
      <c r="P111" s="658">
        <v>3.3</v>
      </c>
      <c r="Q111" s="658">
        <v>16.100000000000001</v>
      </c>
      <c r="R111" s="658">
        <v>2.1</v>
      </c>
      <c r="S111" s="658">
        <v>2.1</v>
      </c>
      <c r="T111" s="658">
        <v>16.100000000000001</v>
      </c>
      <c r="U111" s="658">
        <v>13.3</v>
      </c>
      <c r="V111" s="658">
        <v>42</v>
      </c>
      <c r="W111" s="658">
        <v>17.5</v>
      </c>
      <c r="X111" s="658">
        <v>40.6</v>
      </c>
      <c r="Y111" s="658">
        <v>2.1</v>
      </c>
      <c r="Z111" s="658" t="s">
        <v>675</v>
      </c>
      <c r="AA111" s="658">
        <v>49.6</v>
      </c>
      <c r="AB111" s="658">
        <v>50.5</v>
      </c>
      <c r="AC111" s="658">
        <v>20.3</v>
      </c>
      <c r="AD111" s="658">
        <v>2.1</v>
      </c>
      <c r="AE111" s="658">
        <v>20.7</v>
      </c>
      <c r="AF111" s="658">
        <v>3.7</v>
      </c>
      <c r="AG111" s="658">
        <v>2.6</v>
      </c>
      <c r="AH111" s="658">
        <v>19.399999999999999</v>
      </c>
      <c r="AI111" s="658">
        <v>16.5</v>
      </c>
      <c r="AJ111" s="658">
        <v>46.8</v>
      </c>
      <c r="AK111" s="658">
        <v>22.1</v>
      </c>
      <c r="AL111" s="658">
        <v>44.5</v>
      </c>
      <c r="AM111" s="658">
        <v>1.6</v>
      </c>
      <c r="AN111" s="658">
        <v>0.7</v>
      </c>
      <c r="AO111" s="658">
        <v>55.9</v>
      </c>
      <c r="AP111" s="658">
        <v>56.7</v>
      </c>
      <c r="AQ111" s="658">
        <v>21.2</v>
      </c>
      <c r="AR111" s="658">
        <v>3</v>
      </c>
    </row>
    <row r="112" spans="1:44" x14ac:dyDescent="0.2">
      <c r="A112" s="148" t="s">
        <v>27</v>
      </c>
      <c r="B112" s="142">
        <v>857</v>
      </c>
      <c r="C112" s="658">
        <v>59.3</v>
      </c>
      <c r="D112" s="658">
        <v>50.6</v>
      </c>
      <c r="E112" s="658">
        <v>23.7</v>
      </c>
      <c r="F112" s="658">
        <v>59.1</v>
      </c>
      <c r="G112" s="658">
        <v>30.2</v>
      </c>
      <c r="H112" s="658">
        <v>94.5</v>
      </c>
      <c r="I112" s="658">
        <v>92.5</v>
      </c>
      <c r="J112" s="658">
        <v>94.4</v>
      </c>
      <c r="K112" s="658">
        <v>13</v>
      </c>
      <c r="L112" s="658">
        <v>9.1</v>
      </c>
      <c r="M112" s="658">
        <v>249.8</v>
      </c>
      <c r="N112" s="658">
        <v>265.2</v>
      </c>
      <c r="O112" s="658">
        <v>30.9</v>
      </c>
      <c r="P112" s="658">
        <v>24.2</v>
      </c>
      <c r="Q112" s="658">
        <v>73.099999999999994</v>
      </c>
      <c r="R112" s="658">
        <v>67.3</v>
      </c>
      <c r="S112" s="658">
        <v>35.5</v>
      </c>
      <c r="T112" s="658">
        <v>73.099999999999994</v>
      </c>
      <c r="U112" s="658">
        <v>41.3</v>
      </c>
      <c r="V112" s="658">
        <v>95.9</v>
      </c>
      <c r="W112" s="658">
        <v>94.9</v>
      </c>
      <c r="X112" s="658">
        <v>95.9</v>
      </c>
      <c r="Y112" s="658">
        <v>21.6</v>
      </c>
      <c r="Z112" s="658">
        <v>17.8</v>
      </c>
      <c r="AA112" s="658">
        <v>296.5</v>
      </c>
      <c r="AB112" s="658">
        <v>323.2</v>
      </c>
      <c r="AC112" s="658">
        <v>41.8</v>
      </c>
      <c r="AD112" s="658">
        <v>35.9</v>
      </c>
      <c r="AE112" s="658">
        <v>66.099999999999994</v>
      </c>
      <c r="AF112" s="658">
        <v>58.8</v>
      </c>
      <c r="AG112" s="658">
        <v>29.5</v>
      </c>
      <c r="AH112" s="658">
        <v>66</v>
      </c>
      <c r="AI112" s="658">
        <v>35.700000000000003</v>
      </c>
      <c r="AJ112" s="658">
        <v>95.2</v>
      </c>
      <c r="AK112" s="658">
        <v>93.7</v>
      </c>
      <c r="AL112" s="658">
        <v>95.1</v>
      </c>
      <c r="AM112" s="658">
        <v>17.2</v>
      </c>
      <c r="AN112" s="658">
        <v>13.4</v>
      </c>
      <c r="AO112" s="658">
        <v>272.8</v>
      </c>
      <c r="AP112" s="658">
        <v>293.7</v>
      </c>
      <c r="AQ112" s="658">
        <v>36.299999999999997</v>
      </c>
      <c r="AR112" s="658">
        <v>30</v>
      </c>
    </row>
    <row r="113" spans="1:44" x14ac:dyDescent="0.2">
      <c r="A113" s="148" t="s">
        <v>28</v>
      </c>
      <c r="B113" s="142">
        <v>223</v>
      </c>
      <c r="C113" s="658">
        <v>14.2</v>
      </c>
      <c r="D113" s="658">
        <v>4.4000000000000004</v>
      </c>
      <c r="E113" s="658">
        <v>1.9</v>
      </c>
      <c r="F113" s="658">
        <v>13.1</v>
      </c>
      <c r="G113" s="658">
        <v>9.4</v>
      </c>
      <c r="H113" s="658">
        <v>47.4</v>
      </c>
      <c r="I113" s="658">
        <v>21.1</v>
      </c>
      <c r="J113" s="658">
        <v>43.9</v>
      </c>
      <c r="K113" s="658" t="s">
        <v>675</v>
      </c>
      <c r="L113" s="658">
        <v>0</v>
      </c>
      <c r="M113" s="658">
        <v>51.5</v>
      </c>
      <c r="N113" s="658">
        <v>51.7</v>
      </c>
      <c r="O113" s="658">
        <v>21.8</v>
      </c>
      <c r="P113" s="658">
        <v>2.7</v>
      </c>
      <c r="Q113" s="658">
        <v>14</v>
      </c>
      <c r="R113" s="658">
        <v>2.9</v>
      </c>
      <c r="S113" s="658">
        <v>2.4</v>
      </c>
      <c r="T113" s="658">
        <v>13.1</v>
      </c>
      <c r="U113" s="658">
        <v>9.1</v>
      </c>
      <c r="V113" s="658">
        <v>47.2</v>
      </c>
      <c r="W113" s="658">
        <v>18.899999999999999</v>
      </c>
      <c r="X113" s="658">
        <v>44.3</v>
      </c>
      <c r="Y113" s="658" t="s">
        <v>675</v>
      </c>
      <c r="Z113" s="658">
        <v>0</v>
      </c>
      <c r="AA113" s="658">
        <v>48.1</v>
      </c>
      <c r="AB113" s="658">
        <v>48.1</v>
      </c>
      <c r="AC113" s="658">
        <v>23.6</v>
      </c>
      <c r="AD113" s="658">
        <v>3.3</v>
      </c>
      <c r="AE113" s="658">
        <v>14.1</v>
      </c>
      <c r="AF113" s="658">
        <v>4.0999999999999996</v>
      </c>
      <c r="AG113" s="658">
        <v>2</v>
      </c>
      <c r="AH113" s="658">
        <v>13.1</v>
      </c>
      <c r="AI113" s="658">
        <v>9.4</v>
      </c>
      <c r="AJ113" s="658">
        <v>47.3</v>
      </c>
      <c r="AK113" s="658">
        <v>20.6</v>
      </c>
      <c r="AL113" s="658">
        <v>44</v>
      </c>
      <c r="AM113" s="658" t="s">
        <v>675</v>
      </c>
      <c r="AN113" s="658">
        <v>0</v>
      </c>
      <c r="AO113" s="658">
        <v>50.7</v>
      </c>
      <c r="AP113" s="658">
        <v>50.9</v>
      </c>
      <c r="AQ113" s="658">
        <v>22.3</v>
      </c>
      <c r="AR113" s="658">
        <v>2.8</v>
      </c>
    </row>
    <row r="114" spans="1:44" ht="13.5" x14ac:dyDescent="0.2">
      <c r="A114" s="145" t="s">
        <v>454</v>
      </c>
      <c r="B114" s="142">
        <v>1144</v>
      </c>
      <c r="C114" s="658">
        <v>55.6</v>
      </c>
      <c r="D114" s="658">
        <v>46.7</v>
      </c>
      <c r="E114" s="658">
        <v>21.8</v>
      </c>
      <c r="F114" s="658">
        <v>55.3</v>
      </c>
      <c r="G114" s="658">
        <v>28.5</v>
      </c>
      <c r="H114" s="658">
        <v>90.5</v>
      </c>
      <c r="I114" s="658">
        <v>86.5</v>
      </c>
      <c r="J114" s="658">
        <v>90.2</v>
      </c>
      <c r="K114" s="658">
        <v>11.9</v>
      </c>
      <c r="L114" s="658">
        <v>8.4</v>
      </c>
      <c r="M114" s="658">
        <v>233.2</v>
      </c>
      <c r="N114" s="658">
        <v>247.3</v>
      </c>
      <c r="O114" s="658">
        <v>30.1</v>
      </c>
      <c r="P114" s="658">
        <v>22.4</v>
      </c>
      <c r="Q114" s="658">
        <v>71.400000000000006</v>
      </c>
      <c r="R114" s="658">
        <v>65.5</v>
      </c>
      <c r="S114" s="658">
        <v>34.6</v>
      </c>
      <c r="T114" s="658">
        <v>71.400000000000006</v>
      </c>
      <c r="U114" s="658">
        <v>40.4</v>
      </c>
      <c r="V114" s="658">
        <v>94.5</v>
      </c>
      <c r="W114" s="658">
        <v>92.7</v>
      </c>
      <c r="X114" s="658">
        <v>94.4</v>
      </c>
      <c r="Y114" s="658">
        <v>21</v>
      </c>
      <c r="Z114" s="658">
        <v>17.3</v>
      </c>
      <c r="AA114" s="658">
        <v>289.5</v>
      </c>
      <c r="AB114" s="658">
        <v>315.3</v>
      </c>
      <c r="AC114" s="658">
        <v>41.2</v>
      </c>
      <c r="AD114" s="658">
        <v>34.9</v>
      </c>
      <c r="AE114" s="658">
        <v>63.2</v>
      </c>
      <c r="AF114" s="658">
        <v>55.7</v>
      </c>
      <c r="AG114" s="658">
        <v>27.9</v>
      </c>
      <c r="AH114" s="658">
        <v>63</v>
      </c>
      <c r="AI114" s="658">
        <v>34.200000000000003</v>
      </c>
      <c r="AJ114" s="658">
        <v>92.4</v>
      </c>
      <c r="AK114" s="658">
        <v>89.5</v>
      </c>
      <c r="AL114" s="658">
        <v>92.2</v>
      </c>
      <c r="AM114" s="658">
        <v>16.2</v>
      </c>
      <c r="AN114" s="658">
        <v>12.6</v>
      </c>
      <c r="AO114" s="658">
        <v>260.10000000000002</v>
      </c>
      <c r="AP114" s="658">
        <v>279.8</v>
      </c>
      <c r="AQ114" s="658">
        <v>35.4</v>
      </c>
      <c r="AR114" s="658">
        <v>28.4</v>
      </c>
    </row>
    <row r="115" spans="1:44" x14ac:dyDescent="0.2">
      <c r="A115" s="145" t="s">
        <v>29</v>
      </c>
      <c r="B115" s="142">
        <v>1026</v>
      </c>
      <c r="C115" s="658">
        <v>10.9</v>
      </c>
      <c r="D115" s="658">
        <v>1.5</v>
      </c>
      <c r="E115" s="658">
        <v>0.8</v>
      </c>
      <c r="F115" s="658">
        <v>9.5</v>
      </c>
      <c r="G115" s="658">
        <v>7.7</v>
      </c>
      <c r="H115" s="658">
        <v>44</v>
      </c>
      <c r="I115" s="658">
        <v>13.2</v>
      </c>
      <c r="J115" s="658">
        <v>40.700000000000003</v>
      </c>
      <c r="K115" s="658">
        <v>0.1</v>
      </c>
      <c r="L115" s="658">
        <v>0</v>
      </c>
      <c r="M115" s="658">
        <v>36.6</v>
      </c>
      <c r="N115" s="658">
        <v>36.799999999999997</v>
      </c>
      <c r="O115" s="658">
        <v>18.7</v>
      </c>
      <c r="P115" s="658">
        <v>1.3</v>
      </c>
      <c r="Q115" s="658">
        <v>6.2</v>
      </c>
      <c r="R115" s="658">
        <v>0.7</v>
      </c>
      <c r="S115" s="658">
        <v>0.5</v>
      </c>
      <c r="T115" s="658">
        <v>5.2</v>
      </c>
      <c r="U115" s="658">
        <v>3.6</v>
      </c>
      <c r="V115" s="658">
        <v>33.4</v>
      </c>
      <c r="W115" s="658">
        <v>9</v>
      </c>
      <c r="X115" s="658">
        <v>31.2</v>
      </c>
      <c r="Y115" s="658">
        <v>0.1</v>
      </c>
      <c r="Z115" s="658">
        <v>0.1</v>
      </c>
      <c r="AA115" s="658">
        <v>23.8</v>
      </c>
      <c r="AB115" s="658">
        <v>23.9</v>
      </c>
      <c r="AC115" s="658">
        <v>11.1</v>
      </c>
      <c r="AD115" s="658">
        <v>0.7</v>
      </c>
      <c r="AE115" s="658">
        <v>9.6999999999999993</v>
      </c>
      <c r="AF115" s="658">
        <v>1.3</v>
      </c>
      <c r="AG115" s="658">
        <v>0.7</v>
      </c>
      <c r="AH115" s="658">
        <v>8.4</v>
      </c>
      <c r="AI115" s="658">
        <v>6.6</v>
      </c>
      <c r="AJ115" s="658">
        <v>41.2</v>
      </c>
      <c r="AK115" s="658">
        <v>12.1</v>
      </c>
      <c r="AL115" s="658">
        <v>38.200000000000003</v>
      </c>
      <c r="AM115" s="658">
        <v>0.1</v>
      </c>
      <c r="AN115" s="658">
        <v>0.1</v>
      </c>
      <c r="AO115" s="658">
        <v>33.200000000000003</v>
      </c>
      <c r="AP115" s="658">
        <v>33.4</v>
      </c>
      <c r="AQ115" s="658">
        <v>16.7</v>
      </c>
      <c r="AR115" s="658">
        <v>1.1000000000000001</v>
      </c>
    </row>
    <row r="116" spans="1:44" x14ac:dyDescent="0.2">
      <c r="A116" s="145" t="s">
        <v>30</v>
      </c>
      <c r="B116" s="142">
        <v>5356</v>
      </c>
      <c r="C116" s="658">
        <v>88.8</v>
      </c>
      <c r="D116" s="658">
        <v>57.7</v>
      </c>
      <c r="E116" s="658">
        <v>48.2</v>
      </c>
      <c r="F116" s="658">
        <v>87.3</v>
      </c>
      <c r="G116" s="658">
        <v>82.9</v>
      </c>
      <c r="H116" s="658">
        <v>97.5</v>
      </c>
      <c r="I116" s="658">
        <v>90.6</v>
      </c>
      <c r="J116" s="658">
        <v>96.9</v>
      </c>
      <c r="K116" s="658">
        <v>31.8</v>
      </c>
      <c r="L116" s="658">
        <v>18.2</v>
      </c>
      <c r="M116" s="658">
        <v>287.10000000000002</v>
      </c>
      <c r="N116" s="658">
        <v>333.2</v>
      </c>
      <c r="O116" s="658">
        <v>88.3</v>
      </c>
      <c r="P116" s="658">
        <v>50.8</v>
      </c>
      <c r="Q116" s="658">
        <v>93.3</v>
      </c>
      <c r="R116" s="658">
        <v>70.2</v>
      </c>
      <c r="S116" s="658">
        <v>58.9</v>
      </c>
      <c r="T116" s="658">
        <v>92.2</v>
      </c>
      <c r="U116" s="658">
        <v>87.5</v>
      </c>
      <c r="V116" s="658">
        <v>98.9</v>
      </c>
      <c r="W116" s="658">
        <v>94.9</v>
      </c>
      <c r="X116" s="658">
        <v>98.6</v>
      </c>
      <c r="Y116" s="658">
        <v>40.9</v>
      </c>
      <c r="Z116" s="658">
        <v>27.8</v>
      </c>
      <c r="AA116" s="658">
        <v>319.5</v>
      </c>
      <c r="AB116" s="658">
        <v>377.8</v>
      </c>
      <c r="AC116" s="658">
        <v>91.6</v>
      </c>
      <c r="AD116" s="658">
        <v>60.5</v>
      </c>
      <c r="AE116" s="658">
        <v>91</v>
      </c>
      <c r="AF116" s="658">
        <v>63.8</v>
      </c>
      <c r="AG116" s="658">
        <v>53.4</v>
      </c>
      <c r="AH116" s="658">
        <v>89.7</v>
      </c>
      <c r="AI116" s="658">
        <v>85.1</v>
      </c>
      <c r="AJ116" s="658">
        <v>98.2</v>
      </c>
      <c r="AK116" s="658">
        <v>92.7</v>
      </c>
      <c r="AL116" s="658">
        <v>97.7</v>
      </c>
      <c r="AM116" s="658">
        <v>36.299999999999997</v>
      </c>
      <c r="AN116" s="658">
        <v>22.9</v>
      </c>
      <c r="AO116" s="658">
        <v>302.89999999999998</v>
      </c>
      <c r="AP116" s="658">
        <v>354.9</v>
      </c>
      <c r="AQ116" s="658">
        <v>89.9</v>
      </c>
      <c r="AR116" s="658">
        <v>55.5</v>
      </c>
    </row>
    <row r="117" spans="1:44" x14ac:dyDescent="0.2">
      <c r="A117" s="152" t="s">
        <v>36</v>
      </c>
      <c r="B117" s="142">
        <v>2749</v>
      </c>
      <c r="C117" s="658">
        <v>95.5</v>
      </c>
      <c r="D117" s="658">
        <v>60.1</v>
      </c>
      <c r="E117" s="658">
        <v>51.4</v>
      </c>
      <c r="F117" s="658">
        <v>93.8</v>
      </c>
      <c r="G117" s="658">
        <v>91.4</v>
      </c>
      <c r="H117" s="658">
        <v>99.5</v>
      </c>
      <c r="I117" s="658">
        <v>94</v>
      </c>
      <c r="J117" s="658">
        <v>99.2</v>
      </c>
      <c r="K117" s="658">
        <v>33.9</v>
      </c>
      <c r="L117" s="658">
        <v>18.3</v>
      </c>
      <c r="M117" s="658">
        <v>299.7</v>
      </c>
      <c r="N117" s="658">
        <v>348.3</v>
      </c>
      <c r="O117" s="658">
        <v>96.8</v>
      </c>
      <c r="P117" s="658">
        <v>54.4</v>
      </c>
      <c r="Q117" s="658">
        <v>96.9</v>
      </c>
      <c r="R117" s="658">
        <v>71.2</v>
      </c>
      <c r="S117" s="658">
        <v>61.1</v>
      </c>
      <c r="T117" s="658">
        <v>95.7</v>
      </c>
      <c r="U117" s="658">
        <v>93.2</v>
      </c>
      <c r="V117" s="658">
        <v>99.6</v>
      </c>
      <c r="W117" s="658">
        <v>96.3</v>
      </c>
      <c r="X117" s="658">
        <v>99.4</v>
      </c>
      <c r="Y117" s="658">
        <v>42.4</v>
      </c>
      <c r="Z117" s="658">
        <v>27.7</v>
      </c>
      <c r="AA117" s="658">
        <v>324.5</v>
      </c>
      <c r="AB117" s="658">
        <v>384.4</v>
      </c>
      <c r="AC117" s="658">
        <v>97.5</v>
      </c>
      <c r="AD117" s="658">
        <v>62.8</v>
      </c>
      <c r="AE117" s="658">
        <v>96.2</v>
      </c>
      <c r="AF117" s="658">
        <v>65.599999999999994</v>
      </c>
      <c r="AG117" s="658">
        <v>56.2</v>
      </c>
      <c r="AH117" s="658">
        <v>94.7</v>
      </c>
      <c r="AI117" s="658">
        <v>92.3</v>
      </c>
      <c r="AJ117" s="658">
        <v>99.6</v>
      </c>
      <c r="AK117" s="658">
        <v>95.2</v>
      </c>
      <c r="AL117" s="658">
        <v>99.3</v>
      </c>
      <c r="AM117" s="658">
        <v>38.1</v>
      </c>
      <c r="AN117" s="658">
        <v>23</v>
      </c>
      <c r="AO117" s="658">
        <v>311.89999999999998</v>
      </c>
      <c r="AP117" s="658">
        <v>366.1</v>
      </c>
      <c r="AQ117" s="658">
        <v>97.2</v>
      </c>
      <c r="AR117" s="658">
        <v>58.6</v>
      </c>
    </row>
    <row r="118" spans="1:44" x14ac:dyDescent="0.2">
      <c r="A118" s="153" t="s">
        <v>37</v>
      </c>
      <c r="B118" s="142">
        <v>163</v>
      </c>
      <c r="C118" s="658">
        <v>99.9</v>
      </c>
      <c r="D118" s="658">
        <v>98.5</v>
      </c>
      <c r="E118" s="658">
        <v>95.9</v>
      </c>
      <c r="F118" s="658">
        <v>99.9</v>
      </c>
      <c r="G118" s="658">
        <v>99</v>
      </c>
      <c r="H118" s="658">
        <v>100</v>
      </c>
      <c r="I118" s="658">
        <v>99.9</v>
      </c>
      <c r="J118" s="658">
        <v>100</v>
      </c>
      <c r="K118" s="658">
        <v>76.5</v>
      </c>
      <c r="L118" s="658">
        <v>65.900000000000006</v>
      </c>
      <c r="M118" s="658">
        <v>407.7</v>
      </c>
      <c r="N118" s="658">
        <v>534.5</v>
      </c>
      <c r="O118" s="658">
        <v>99</v>
      </c>
      <c r="P118" s="658">
        <v>96.3</v>
      </c>
      <c r="Q118" s="658">
        <v>99.7</v>
      </c>
      <c r="R118" s="658">
        <v>99.2</v>
      </c>
      <c r="S118" s="658">
        <v>97.7</v>
      </c>
      <c r="T118" s="658">
        <v>99.7</v>
      </c>
      <c r="U118" s="658">
        <v>99</v>
      </c>
      <c r="V118" s="658">
        <v>99.9</v>
      </c>
      <c r="W118" s="658">
        <v>99.9</v>
      </c>
      <c r="X118" s="658">
        <v>99.9</v>
      </c>
      <c r="Y118" s="658">
        <v>83</v>
      </c>
      <c r="Z118" s="658">
        <v>77</v>
      </c>
      <c r="AA118" s="658">
        <v>417</v>
      </c>
      <c r="AB118" s="658">
        <v>548.4</v>
      </c>
      <c r="AC118" s="658">
        <v>99.1</v>
      </c>
      <c r="AD118" s="658">
        <v>98</v>
      </c>
      <c r="AE118" s="658">
        <v>99.8</v>
      </c>
      <c r="AF118" s="658">
        <v>98.9</v>
      </c>
      <c r="AG118" s="658">
        <v>96.8</v>
      </c>
      <c r="AH118" s="658">
        <v>99.8</v>
      </c>
      <c r="AI118" s="658">
        <v>99</v>
      </c>
      <c r="AJ118" s="658">
        <v>100</v>
      </c>
      <c r="AK118" s="658">
        <v>99.9</v>
      </c>
      <c r="AL118" s="658">
        <v>100</v>
      </c>
      <c r="AM118" s="658">
        <v>79.7</v>
      </c>
      <c r="AN118" s="658">
        <v>71.5</v>
      </c>
      <c r="AO118" s="658">
        <v>412.3</v>
      </c>
      <c r="AP118" s="658">
        <v>541.4</v>
      </c>
      <c r="AQ118" s="658">
        <v>99.1</v>
      </c>
      <c r="AR118" s="658">
        <v>97.1</v>
      </c>
    </row>
    <row r="119" spans="1:44" x14ac:dyDescent="0.2">
      <c r="A119" s="153" t="s">
        <v>38</v>
      </c>
      <c r="B119" s="142">
        <v>125</v>
      </c>
      <c r="C119" s="658">
        <v>95.8</v>
      </c>
      <c r="D119" s="658">
        <v>53.5</v>
      </c>
      <c r="E119" s="658">
        <v>45.1</v>
      </c>
      <c r="F119" s="658">
        <v>93.5</v>
      </c>
      <c r="G119" s="658">
        <v>91.6</v>
      </c>
      <c r="H119" s="658">
        <v>99.6</v>
      </c>
      <c r="I119" s="658">
        <v>93.4</v>
      </c>
      <c r="J119" s="658">
        <v>99.4</v>
      </c>
      <c r="K119" s="658">
        <v>23</v>
      </c>
      <c r="L119" s="658">
        <v>10.1</v>
      </c>
      <c r="M119" s="658">
        <v>285.3</v>
      </c>
      <c r="N119" s="658">
        <v>322.60000000000002</v>
      </c>
      <c r="O119" s="658">
        <v>97.4</v>
      </c>
      <c r="P119" s="658">
        <v>48.5</v>
      </c>
      <c r="Q119" s="658">
        <v>97.1</v>
      </c>
      <c r="R119" s="658">
        <v>66</v>
      </c>
      <c r="S119" s="658">
        <v>54.1</v>
      </c>
      <c r="T119" s="658">
        <v>95.8</v>
      </c>
      <c r="U119" s="658">
        <v>93.6</v>
      </c>
      <c r="V119" s="658">
        <v>99.6</v>
      </c>
      <c r="W119" s="658">
        <v>96</v>
      </c>
      <c r="X119" s="658">
        <v>99.4</v>
      </c>
      <c r="Y119" s="658">
        <v>30.7</v>
      </c>
      <c r="Z119" s="658">
        <v>16.8</v>
      </c>
      <c r="AA119" s="658">
        <v>311.8</v>
      </c>
      <c r="AB119" s="658">
        <v>363.7</v>
      </c>
      <c r="AC119" s="658">
        <v>98</v>
      </c>
      <c r="AD119" s="658">
        <v>56.2</v>
      </c>
      <c r="AE119" s="658">
        <v>96.4</v>
      </c>
      <c r="AF119" s="658">
        <v>59.8</v>
      </c>
      <c r="AG119" s="658">
        <v>49.6</v>
      </c>
      <c r="AH119" s="658">
        <v>94.7</v>
      </c>
      <c r="AI119" s="658">
        <v>92.6</v>
      </c>
      <c r="AJ119" s="658">
        <v>99.6</v>
      </c>
      <c r="AK119" s="658">
        <v>94.7</v>
      </c>
      <c r="AL119" s="658">
        <v>99.4</v>
      </c>
      <c r="AM119" s="658">
        <v>26.9</v>
      </c>
      <c r="AN119" s="658">
        <v>13.5</v>
      </c>
      <c r="AO119" s="658">
        <v>298.7</v>
      </c>
      <c r="AP119" s="658">
        <v>343.5</v>
      </c>
      <c r="AQ119" s="658">
        <v>97.7</v>
      </c>
      <c r="AR119" s="658">
        <v>52.4</v>
      </c>
    </row>
    <row r="120" spans="1:44" x14ac:dyDescent="0.2">
      <c r="A120" s="153" t="s">
        <v>23</v>
      </c>
      <c r="B120" s="142">
        <v>3037</v>
      </c>
      <c r="C120" s="658">
        <v>95.7</v>
      </c>
      <c r="D120" s="658">
        <v>61.5</v>
      </c>
      <c r="E120" s="658">
        <v>53</v>
      </c>
      <c r="F120" s="658">
        <v>94</v>
      </c>
      <c r="G120" s="658">
        <v>91.7</v>
      </c>
      <c r="H120" s="658">
        <v>99.5</v>
      </c>
      <c r="I120" s="658">
        <v>94.3</v>
      </c>
      <c r="J120" s="658">
        <v>99.2</v>
      </c>
      <c r="K120" s="658">
        <v>35.299999999999997</v>
      </c>
      <c r="L120" s="658">
        <v>20</v>
      </c>
      <c r="M120" s="658">
        <v>303.60000000000002</v>
      </c>
      <c r="N120" s="658">
        <v>355</v>
      </c>
      <c r="O120" s="658">
        <v>96.9</v>
      </c>
      <c r="P120" s="658">
        <v>55.9</v>
      </c>
      <c r="Q120" s="658">
        <v>97</v>
      </c>
      <c r="R120" s="658">
        <v>72.2</v>
      </c>
      <c r="S120" s="658">
        <v>62.3</v>
      </c>
      <c r="T120" s="658">
        <v>95.9</v>
      </c>
      <c r="U120" s="658">
        <v>93.5</v>
      </c>
      <c r="V120" s="658">
        <v>99.7</v>
      </c>
      <c r="W120" s="658">
        <v>96.4</v>
      </c>
      <c r="X120" s="658">
        <v>99.5</v>
      </c>
      <c r="Y120" s="658">
        <v>43.6</v>
      </c>
      <c r="Z120" s="658">
        <v>29.4</v>
      </c>
      <c r="AA120" s="658">
        <v>327.9</v>
      </c>
      <c r="AB120" s="658">
        <v>390.4</v>
      </c>
      <c r="AC120" s="658">
        <v>97.6</v>
      </c>
      <c r="AD120" s="658">
        <v>64</v>
      </c>
      <c r="AE120" s="658">
        <v>96.4</v>
      </c>
      <c r="AF120" s="658">
        <v>66.8</v>
      </c>
      <c r="AG120" s="658">
        <v>57.6</v>
      </c>
      <c r="AH120" s="658">
        <v>95</v>
      </c>
      <c r="AI120" s="658">
        <v>92.6</v>
      </c>
      <c r="AJ120" s="658">
        <v>99.6</v>
      </c>
      <c r="AK120" s="658">
        <v>95.3</v>
      </c>
      <c r="AL120" s="658">
        <v>99.3</v>
      </c>
      <c r="AM120" s="658">
        <v>39.4</v>
      </c>
      <c r="AN120" s="658">
        <v>24.6</v>
      </c>
      <c r="AO120" s="658">
        <v>315.60000000000002</v>
      </c>
      <c r="AP120" s="658">
        <v>372.5</v>
      </c>
      <c r="AQ120" s="658">
        <v>97.3</v>
      </c>
      <c r="AR120" s="658">
        <v>59.9</v>
      </c>
    </row>
    <row r="121" spans="1:44" x14ac:dyDescent="0.2">
      <c r="A121" s="153" t="s">
        <v>73</v>
      </c>
      <c r="B121" s="142">
        <v>3037</v>
      </c>
      <c r="C121" s="658">
        <v>95.7</v>
      </c>
      <c r="D121" s="658">
        <v>61.5</v>
      </c>
      <c r="E121" s="658">
        <v>53</v>
      </c>
      <c r="F121" s="658">
        <v>94</v>
      </c>
      <c r="G121" s="658">
        <v>91.7</v>
      </c>
      <c r="H121" s="658">
        <v>99.5</v>
      </c>
      <c r="I121" s="658">
        <v>94.3</v>
      </c>
      <c r="J121" s="658">
        <v>99.2</v>
      </c>
      <c r="K121" s="658">
        <v>35.299999999999997</v>
      </c>
      <c r="L121" s="658">
        <v>20</v>
      </c>
      <c r="M121" s="658">
        <v>303.60000000000002</v>
      </c>
      <c r="N121" s="658">
        <v>355</v>
      </c>
      <c r="O121" s="658">
        <v>96.9</v>
      </c>
      <c r="P121" s="658">
        <v>55.9</v>
      </c>
      <c r="Q121" s="658">
        <v>97</v>
      </c>
      <c r="R121" s="658">
        <v>72.2</v>
      </c>
      <c r="S121" s="658">
        <v>62.3</v>
      </c>
      <c r="T121" s="658">
        <v>95.9</v>
      </c>
      <c r="U121" s="658">
        <v>93.5</v>
      </c>
      <c r="V121" s="658">
        <v>99.7</v>
      </c>
      <c r="W121" s="658">
        <v>96.4</v>
      </c>
      <c r="X121" s="658">
        <v>99.5</v>
      </c>
      <c r="Y121" s="658">
        <v>43.6</v>
      </c>
      <c r="Z121" s="658">
        <v>29.4</v>
      </c>
      <c r="AA121" s="658">
        <v>327.9</v>
      </c>
      <c r="AB121" s="658">
        <v>390.4</v>
      </c>
      <c r="AC121" s="658">
        <v>97.6</v>
      </c>
      <c r="AD121" s="658">
        <v>64</v>
      </c>
      <c r="AE121" s="658">
        <v>96.4</v>
      </c>
      <c r="AF121" s="658">
        <v>66.8</v>
      </c>
      <c r="AG121" s="658">
        <v>57.6</v>
      </c>
      <c r="AH121" s="658">
        <v>95</v>
      </c>
      <c r="AI121" s="658">
        <v>92.6</v>
      </c>
      <c r="AJ121" s="658">
        <v>99.6</v>
      </c>
      <c r="AK121" s="658">
        <v>95.3</v>
      </c>
      <c r="AL121" s="658">
        <v>99.3</v>
      </c>
      <c r="AM121" s="658">
        <v>39.4</v>
      </c>
      <c r="AN121" s="658">
        <v>24.6</v>
      </c>
      <c r="AO121" s="658">
        <v>315.60000000000002</v>
      </c>
      <c r="AP121" s="658">
        <v>372.5</v>
      </c>
      <c r="AQ121" s="658">
        <v>97.3</v>
      </c>
      <c r="AR121" s="658">
        <v>59.9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35</vt:i4>
      </vt:variant>
    </vt:vector>
  </HeadingPairs>
  <TitlesOfParts>
    <vt:vector size="63" baseType="lpstr">
      <vt:lpstr>Index</vt:lpstr>
      <vt:lpstr>Denominators</vt:lpstr>
      <vt:lpstr>Table 1a</vt:lpstr>
      <vt:lpstr>Table 1b</vt:lpstr>
      <vt:lpstr>Table 1c</vt:lpstr>
      <vt:lpstr>Table 1d </vt:lpstr>
      <vt:lpstr>Table 2 data</vt:lpstr>
      <vt:lpstr>Table 2</vt:lpstr>
      <vt:lpstr>Table3ab4ab Feeder Sheet</vt:lpstr>
      <vt:lpstr>Table 3a</vt:lpstr>
      <vt:lpstr>Table 3b</vt:lpstr>
      <vt:lpstr>SQL 3cd</vt:lpstr>
      <vt:lpstr>Table 3c_option_1</vt:lpstr>
      <vt:lpstr>Table 3c</vt:lpstr>
      <vt:lpstr>Table 3d_option_1</vt:lpstr>
      <vt:lpstr>Table 3d</vt:lpstr>
      <vt:lpstr>Table 4a</vt:lpstr>
      <vt:lpstr>Table 4b</vt:lpstr>
      <vt:lpstr>Table5ab Feeder Sheet</vt:lpstr>
      <vt:lpstr>Table 5a</vt:lpstr>
      <vt:lpstr>Table 5b</vt:lpstr>
      <vt:lpstr>6ab Feeder</vt:lpstr>
      <vt:lpstr>Table 6a</vt:lpstr>
      <vt:lpstr>Table 6b</vt:lpstr>
      <vt:lpstr>Table 1a for Checks</vt:lpstr>
      <vt:lpstr>Table S1a</vt:lpstr>
      <vt:lpstr>Table S1b</vt:lpstr>
      <vt:lpstr>Table S2</vt:lpstr>
      <vt:lpstr>Denominators_2013Method</vt:lpstr>
      <vt:lpstr>Denominators_2014Method</vt:lpstr>
      <vt:lpstr>Denominators_WBMethod</vt:lpstr>
      <vt:lpstr>Gender</vt:lpstr>
      <vt:lpstr>'Table 1a'!Print_Area</vt:lpstr>
      <vt:lpstr>'Table 1b'!Print_Area</vt:lpstr>
      <vt:lpstr>'Table 1c'!Print_Area</vt:lpstr>
      <vt:lpstr>'Table 1d '!Print_Area</vt:lpstr>
      <vt:lpstr>'Table 2'!Print_Area</vt:lpstr>
      <vt:lpstr>'Table 3a'!Print_Area</vt:lpstr>
      <vt:lpstr>'Table 3b'!Print_Area</vt:lpstr>
      <vt:lpstr>'Table 3c'!Print_Area</vt:lpstr>
      <vt:lpstr>'Table 3c_option_1'!Print_Area</vt:lpstr>
      <vt:lpstr>'Table 3d'!Print_Area</vt:lpstr>
      <vt:lpstr>'Table 3d_option_1'!Print_Area</vt:lpstr>
      <vt:lpstr>'Table 4a'!Print_Area</vt:lpstr>
      <vt:lpstr>'Table 4b'!Print_Area</vt:lpstr>
      <vt:lpstr>'Table 5a'!Print_Area</vt:lpstr>
      <vt:lpstr>'Table 5b'!Print_Area</vt:lpstr>
      <vt:lpstr>'Table 6a'!Print_Area</vt:lpstr>
      <vt:lpstr>'Table 6b'!Print_Area</vt:lpstr>
      <vt:lpstr>'Table S1a'!Print_Area</vt:lpstr>
      <vt:lpstr>'Table S1b'!Print_Area</vt:lpstr>
      <vt:lpstr>'Table S2'!Print_Area</vt:lpstr>
      <vt:lpstr>'Table 5a'!Print_Titles</vt:lpstr>
      <vt:lpstr>'Table 5b'!Print_Titles</vt:lpstr>
      <vt:lpstr>'Table 6a'!Print_Titles</vt:lpstr>
      <vt:lpstr>Table3_2013Method</vt:lpstr>
      <vt:lpstr>Table3_2014Method</vt:lpstr>
      <vt:lpstr>Table3_WBMethod</vt:lpstr>
      <vt:lpstr>Table4_2014_Method</vt:lpstr>
      <vt:lpstr>Table5ab_2013_Method</vt:lpstr>
      <vt:lpstr>Table5ab_2014_Method</vt:lpstr>
      <vt:lpstr>Table5ab_WB_Method</vt:lpstr>
      <vt:lpstr>Table6</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HOWICK, Benjamin</dc:creator>
  <cp:lastModifiedBy>HOWICK, Benjamin</cp:lastModifiedBy>
  <cp:lastPrinted>2015-01-27T19:07:17Z</cp:lastPrinted>
  <dcterms:created xsi:type="dcterms:W3CDTF">2014-11-07T13:25:30Z</dcterms:created>
  <dcterms:modified xsi:type="dcterms:W3CDTF">2015-01-29T10:36:01Z</dcterms:modified>
</cp:coreProperties>
</file>